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3140\Downloads\"/>
    </mc:Choice>
  </mc:AlternateContent>
  <xr:revisionPtr revIDLastSave="0" documentId="13_ncr:1_{B2DCD365-A7AC-4E24-958B-E7C3807B851D}" xr6:coauthVersionLast="47" xr6:coauthVersionMax="47" xr10:uidLastSave="{00000000-0000-0000-0000-000000000000}"/>
  <bookViews>
    <workbookView xWindow="-110" yWindow="-110" windowWidth="19420" windowHeight="10560" tabRatio="942" activeTab="1" xr2:uid="{3F557183-03F4-4BB9-B7FB-5ECCF44A6CDC}"/>
  </bookViews>
  <sheets>
    <sheet name="入力方法" sheetId="18" r:id="rId1"/>
    <sheet name="従事者明細" sheetId="11" r:id="rId2"/>
    <sheet name=" 表紙" sheetId="20" state="hidden" r:id="rId3"/>
    <sheet name="様式1" sheetId="1" r:id="rId4"/>
    <sheet name="様式2_1人件費" sheetId="6" r:id="rId5"/>
    <sheet name="様式2_2_2その他原価・一般管理費等" sheetId="23" r:id="rId6"/>
    <sheet name="様式2_3機材" sheetId="4" r:id="rId7"/>
    <sheet name="様式2_4旅費" sheetId="3" r:id="rId8"/>
    <sheet name="様式2_5現地活動費" sheetId="10" r:id="rId9"/>
    <sheet name="様式2_6本邦受入活動費&amp;管理費" sheetId="21" r:id="rId10"/>
    <sheet name="機材様式（別紙明細）" sheetId="8" state="hidden" r:id="rId11"/>
    <sheet name="業務従事者名簿" sheetId="12" r:id="rId12"/>
    <sheet name="部分払・年度別詳細" sheetId="24" r:id="rId13"/>
  </sheets>
  <externalReferences>
    <externalReference r:id="rId14"/>
    <externalReference r:id="rId15"/>
    <externalReference r:id="rId16"/>
    <externalReference r:id="rId17"/>
    <externalReference r:id="rId18"/>
    <externalReference r:id="rId19"/>
    <externalReference r:id="rId20"/>
  </externalReferences>
  <definedNames>
    <definedName name="B">[1]①入力シート!$B$22</definedName>
    <definedName name="kinmuchi">#REF!</definedName>
    <definedName name="_xlnm.Print_Area" localSheetId="2">' 表紙'!$A$1:$I$39</definedName>
    <definedName name="_xlnm.Print_Area" localSheetId="10">'機材様式（別紙明細）'!$A$1:$G$40</definedName>
    <definedName name="_xlnm.Print_Area" localSheetId="11">業務従事者名簿!$A$3:$I$26</definedName>
    <definedName name="_xlnm.Print_Area" localSheetId="1">従事者明細!$A$1:$I$40</definedName>
    <definedName name="_xlnm.Print_Area" localSheetId="0">入力方法!$A$1:$C$24</definedName>
    <definedName name="_xlnm.Print_Area" localSheetId="12">部分払・年度別詳細!$A$1:$F$25</definedName>
    <definedName name="_xlnm.Print_Area" localSheetId="3">様式1!$A$1:$H$36</definedName>
    <definedName name="_xlnm.Print_Area" localSheetId="4">様式2_1人件費!$A$2:$I$89</definedName>
    <definedName name="_xlnm.Print_Area" localSheetId="5">様式2_2_2その他原価・一般管理費等!$A$2:$H$35</definedName>
    <definedName name="_xlnm.Print_Area" localSheetId="6">様式2_3機材!$A$2:$G$46</definedName>
    <definedName name="_xlnm.Print_Area" localSheetId="7">様式2_4旅費!$A$2:$V$53</definedName>
    <definedName name="_xlnm.Print_Area" localSheetId="8">様式2_5現地活動費!$A$2:$F$53</definedName>
    <definedName name="_xlnm.Print_Area" localSheetId="9">'様式2_6本邦受入活動費&amp;管理費'!$A$2:$G$32</definedName>
    <definedName name="_xlnm.Print_Titles" localSheetId="11">業務従事者名簿!$3:$6</definedName>
    <definedName name="_xlnm.Print_Titles" localSheetId="7">様式2_4旅費!$8:$8</definedName>
    <definedName name="Z_10FF6128_C413_492A_97F7_F629334DAAC5_.wvu.PrintArea" localSheetId="3" hidden="1">様式1!$B$4:$H$35</definedName>
    <definedName name="Z_10FF6128_C413_492A_97F7_F629334DAAC5_.wvu.PrintArea" localSheetId="7" hidden="1">様式2_4旅費!$B$7:$V$47</definedName>
    <definedName name="Z_23354667_189C_4570_A62C_5B2458A64BD0_.wvu.PrintArea" localSheetId="3" hidden="1">様式1!$B$4:$H$35</definedName>
    <definedName name="Z_23354667_189C_4570_A62C_5B2458A64BD0_.wvu.PrintArea" localSheetId="7" hidden="1">様式2_4旅費!$B$7:$V$47</definedName>
    <definedName name="こうざ">#REF!</definedName>
    <definedName name="どこ">'[2]様式13（日当・宿泊・内国旅費）'!$W$3:$W$6</definedName>
    <definedName name="格付">従事者明細!$N$3:$N$11</definedName>
    <definedName name="勤務地">[3]月報2!$X$2:$X$4</definedName>
    <definedName name="契約" localSheetId="9">様式1!$O$4:$O$6</definedName>
    <definedName name="契約">様式1!$O$4:$O$6</definedName>
    <definedName name="契約金額" localSheetId="5">#REF!</definedName>
    <definedName name="契約金額" localSheetId="9">#REF!</definedName>
    <definedName name="契約金額">#REF!</definedName>
    <definedName name="経費分類">従事者明細!$X$3:$X$18</definedName>
    <definedName name="経路" localSheetId="9">様式2_4旅費!$C$39:$C$42</definedName>
    <definedName name="経路">様式2_4旅費!$D$47:$D$52</definedName>
    <definedName name="見積">様式1!$O$3:$O$6</definedName>
    <definedName name="見積金額">様式1!$Q$4:$Q$6</definedName>
    <definedName name="口座種別">[3]入力シート!$G$2:$G$4</definedName>
    <definedName name="航空券クラス">'[2]様式11（航空賃）'!$Z$3:$Z$4</definedName>
    <definedName name="号数">従事者明細!$N$3:$N$12</definedName>
    <definedName name="仕切紙">[2]②従事者明細!$AA$3:$AA$10</definedName>
    <definedName name="事業名">様式1!$O$11:$O$17</definedName>
    <definedName name="事業名短縮">様式1!$U$12:$U$17</definedName>
    <definedName name="従事者基礎情報">[4]従事者基礎情報!$A$4:$G$23</definedName>
    <definedName name="宿泊料">様式2_4旅費!$AC$2:$AC$5</definedName>
    <definedName name="処理" localSheetId="9">[5]単価!$G$3:$G$6</definedName>
    <definedName name="処理">[5]単価!$G$3:$G$6</definedName>
    <definedName name="消費税">[2]①入力シート!$D$49</definedName>
    <definedName name="選択">#REF!</definedName>
    <definedName name="選択Ⅱ">#REF!</definedName>
    <definedName name="前払">'[3]別紙前払請求内訳 '!$K$2:$K$3</definedName>
    <definedName name="前払有無">'[6] 添付書類１（再委託・本邦受入）'!$L$2:$L$4</definedName>
    <definedName name="打合簿" localSheetId="9">[7]単価・従事者明細!$U$3:$U$4</definedName>
    <definedName name="打合簿">[7]単価・従事者明細!$U$3:$U$4</definedName>
    <definedName name="単価表">[4]従事者基礎情報!$I$6:$L$11</definedName>
    <definedName name="内外選択" localSheetId="9">[5]単価!$F$3:$F$4</definedName>
    <definedName name="内外選択">[5]単価!$F$3:$F$4</definedName>
    <definedName name="日当">様式2_4旅費!$AB$2:$AB$5</definedName>
    <definedName name="分類" localSheetId="9">従事者明細!$K$3:$K$6</definedName>
    <definedName name="分類">従事者明細!$U$3:$U$19</definedName>
    <definedName name="分類①">[2]②従事者明細!$T$3:$T$20</definedName>
    <definedName name="分類経費">従事者明細!$X$2:$X$19</definedName>
    <definedName name="変更">[2]②従事者明細!$Y$3:$Y$4</definedName>
    <definedName name="様式番号" localSheetId="9">[7]単価・従事者明細!$S$3:$S$30</definedName>
    <definedName name="様式番号">[7]単価・従事者明細!$S$3:$S$30</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0" l="1"/>
  <c r="D8" i="10" s="1"/>
  <c r="E43" i="3"/>
  <c r="G14" i="21"/>
  <c r="F4" i="3"/>
  <c r="E6" i="21"/>
  <c r="F15" i="10"/>
  <c r="C15" i="10"/>
  <c r="D41" i="10"/>
  <c r="D15" i="10" s="1"/>
  <c r="E34" i="10"/>
  <c r="E33" i="10"/>
  <c r="E32" i="10"/>
  <c r="E31" i="10"/>
  <c r="E35" i="10" l="1"/>
  <c r="F1" i="24"/>
  <c r="I28" i="6"/>
  <c r="H14" i="6"/>
  <c r="E21" i="10"/>
  <c r="B10" i="3" l="1"/>
  <c r="C10" i="3"/>
  <c r="B11" i="3"/>
  <c r="C11" i="3"/>
  <c r="B12" i="3"/>
  <c r="C12" i="3"/>
  <c r="B13" i="3"/>
  <c r="C13" i="3"/>
  <c r="B14" i="3"/>
  <c r="C14" i="3"/>
  <c r="B15" i="3"/>
  <c r="C15" i="3"/>
  <c r="B16" i="3"/>
  <c r="C16" i="3"/>
  <c r="B17" i="3"/>
  <c r="C17" i="3"/>
  <c r="B18" i="3"/>
  <c r="C18" i="3"/>
  <c r="B19" i="3"/>
  <c r="C19" i="3"/>
  <c r="B20" i="3"/>
  <c r="C20" i="3"/>
  <c r="B21" i="3"/>
  <c r="C21" i="3"/>
  <c r="B22" i="3"/>
  <c r="C22" i="3"/>
  <c r="B23" i="3"/>
  <c r="C23" i="3"/>
  <c r="B24" i="3"/>
  <c r="C24" i="3"/>
  <c r="B25" i="3"/>
  <c r="C25" i="3"/>
  <c r="E39" i="10" l="1"/>
  <c r="D27" i="23"/>
  <c r="D26" i="23"/>
  <c r="D25" i="23"/>
  <c r="D24" i="23"/>
  <c r="D23" i="23"/>
  <c r="D22" i="23"/>
  <c r="D21" i="23"/>
  <c r="D20" i="23"/>
  <c r="D19" i="23"/>
  <c r="D18" i="23"/>
  <c r="G24" i="3" l="1"/>
  <c r="G23" i="3"/>
  <c r="G22" i="3"/>
  <c r="G21" i="3"/>
  <c r="E25" i="3"/>
  <c r="E24" i="3"/>
  <c r="E23" i="3"/>
  <c r="E22" i="3"/>
  <c r="E26" i="3"/>
  <c r="E27" i="3"/>
  <c r="E28" i="3"/>
  <c r="E29" i="3"/>
  <c r="E30" i="3"/>
  <c r="E31" i="3"/>
  <c r="E32" i="3"/>
  <c r="E33" i="3"/>
  <c r="E34" i="3"/>
  <c r="E35" i="3"/>
  <c r="E36" i="3"/>
  <c r="E37" i="3"/>
  <c r="E38" i="3"/>
  <c r="E39" i="3"/>
  <c r="E40" i="3"/>
  <c r="G20" i="3"/>
  <c r="J22" i="11" l="1"/>
  <c r="J21" i="11"/>
  <c r="J20" i="11"/>
  <c r="J19" i="11"/>
  <c r="J18" i="11"/>
  <c r="J17" i="11"/>
  <c r="J16" i="11"/>
  <c r="J15" i="11"/>
  <c r="J14" i="11"/>
  <c r="J13" i="11"/>
  <c r="J12" i="11"/>
  <c r="J11" i="11"/>
  <c r="J10" i="11"/>
  <c r="J9" i="11"/>
  <c r="J8" i="11"/>
  <c r="J7" i="11"/>
  <c r="J6" i="11"/>
  <c r="J5" i="11"/>
  <c r="J4" i="11"/>
  <c r="J3" i="11"/>
  <c r="L4" i="11"/>
  <c r="L5" i="11"/>
  <c r="L6" i="11"/>
  <c r="L7" i="11"/>
  <c r="L8" i="11"/>
  <c r="L9" i="11"/>
  <c r="L10" i="11"/>
  <c r="L11" i="11"/>
  <c r="L12" i="11"/>
  <c r="L13" i="11"/>
  <c r="L14" i="11"/>
  <c r="L15" i="11"/>
  <c r="L16" i="11"/>
  <c r="L17" i="11"/>
  <c r="L18" i="11"/>
  <c r="L19" i="11"/>
  <c r="L20" i="11"/>
  <c r="L21" i="11"/>
  <c r="L22" i="11"/>
  <c r="L3" i="11"/>
  <c r="K4" i="11"/>
  <c r="K5" i="11"/>
  <c r="K6" i="11"/>
  <c r="K7" i="11"/>
  <c r="K8" i="11"/>
  <c r="K9" i="11"/>
  <c r="K10" i="11"/>
  <c r="K11" i="11"/>
  <c r="K12" i="11"/>
  <c r="K13" i="11"/>
  <c r="K14" i="11"/>
  <c r="K15" i="11"/>
  <c r="K16" i="11"/>
  <c r="K17" i="11"/>
  <c r="K18" i="11"/>
  <c r="K19" i="11"/>
  <c r="K20" i="11"/>
  <c r="K21" i="11"/>
  <c r="K3" i="11"/>
  <c r="O47" i="3" l="1"/>
  <c r="W26" i="3" l="1"/>
  <c r="W27" i="3"/>
  <c r="W28" i="3"/>
  <c r="W29" i="3"/>
  <c r="W30" i="3"/>
  <c r="W31" i="3"/>
  <c r="W32" i="3"/>
  <c r="W33" i="3"/>
  <c r="W34" i="3"/>
  <c r="W35" i="3"/>
  <c r="W36" i="3"/>
  <c r="W37" i="3"/>
  <c r="W38" i="3"/>
  <c r="W39" i="3"/>
  <c r="W40" i="3"/>
  <c r="W41" i="3"/>
  <c r="O48" i="3" l="1"/>
  <c r="O49" i="3"/>
  <c r="O50" i="3"/>
  <c r="O51" i="3"/>
  <c r="O52" i="3"/>
  <c r="I22" i="23" l="1"/>
  <c r="J22" i="23" s="1"/>
  <c r="K22" i="23" s="1"/>
  <c r="I20" i="23"/>
  <c r="J20" i="23" s="1"/>
  <c r="L20" i="23"/>
  <c r="M20" i="23" s="1"/>
  <c r="O20" i="23"/>
  <c r="P20" i="23"/>
  <c r="Q20" i="23" s="1"/>
  <c r="R20" i="23"/>
  <c r="S20" i="23" s="1"/>
  <c r="T20" i="23" s="1"/>
  <c r="U20" i="23"/>
  <c r="V20" i="23" s="1"/>
  <c r="X20" i="23"/>
  <c r="Y20" i="23" s="1"/>
  <c r="AA20" i="23"/>
  <c r="AB20" i="23"/>
  <c r="AC20" i="23" s="1"/>
  <c r="I21" i="23"/>
  <c r="J21" i="23" s="1"/>
  <c r="K21" i="23" s="1"/>
  <c r="L21" i="23"/>
  <c r="M21" i="23" s="1"/>
  <c r="O21" i="23"/>
  <c r="P21" i="23" s="1"/>
  <c r="R21" i="23"/>
  <c r="S21" i="23"/>
  <c r="T21" i="23" s="1"/>
  <c r="U21" i="23"/>
  <c r="V21" i="23" s="1"/>
  <c r="W21" i="23" s="1"/>
  <c r="X21" i="23"/>
  <c r="Y21" i="23" s="1"/>
  <c r="AA21" i="23"/>
  <c r="AB21" i="23" s="1"/>
  <c r="L22" i="23"/>
  <c r="M22" i="23" s="1"/>
  <c r="O22" i="23"/>
  <c r="P22" i="23" s="1"/>
  <c r="R22" i="23"/>
  <c r="S22" i="23"/>
  <c r="T22" i="23" s="1"/>
  <c r="U22" i="23"/>
  <c r="V22" i="23" s="1"/>
  <c r="W22" i="23" s="1"/>
  <c r="X22" i="23"/>
  <c r="Y22" i="23" s="1"/>
  <c r="AA22" i="23"/>
  <c r="AB22" i="23" s="1"/>
  <c r="I23" i="23"/>
  <c r="J23" i="23"/>
  <c r="K23" i="23" s="1"/>
  <c r="L23" i="23"/>
  <c r="M23" i="23" s="1"/>
  <c r="N23" i="23" s="1"/>
  <c r="O23" i="23"/>
  <c r="P23" i="23" s="1"/>
  <c r="R23" i="23"/>
  <c r="S23" i="23" s="1"/>
  <c r="U23" i="23"/>
  <c r="V23" i="23"/>
  <c r="W23" i="23" s="1"/>
  <c r="X23" i="23"/>
  <c r="Y23" i="23" s="1"/>
  <c r="Z23" i="23" s="1"/>
  <c r="AA23" i="23"/>
  <c r="AB23" i="23" s="1"/>
  <c r="I24" i="23"/>
  <c r="J24" i="23" s="1"/>
  <c r="L24" i="23"/>
  <c r="M24" i="23"/>
  <c r="N24" i="23" s="1"/>
  <c r="O24" i="23"/>
  <c r="P24" i="23" s="1"/>
  <c r="Q24" i="23" s="1"/>
  <c r="R24" i="23"/>
  <c r="S24" i="23" s="1"/>
  <c r="U24" i="23"/>
  <c r="V24" i="23" s="1"/>
  <c r="X24" i="23"/>
  <c r="Y24" i="23"/>
  <c r="Z24" i="23" s="1"/>
  <c r="AA24" i="23"/>
  <c r="AB24" i="23" s="1"/>
  <c r="AC24" i="23" s="1"/>
  <c r="I25" i="23"/>
  <c r="J25" i="23" s="1"/>
  <c r="L25" i="23"/>
  <c r="M25" i="23" s="1"/>
  <c r="O25" i="23"/>
  <c r="P25" i="23"/>
  <c r="Q25" i="23" s="1"/>
  <c r="R25" i="23"/>
  <c r="S25" i="23" s="1"/>
  <c r="T25" i="23" s="1"/>
  <c r="U25" i="23"/>
  <c r="V25" i="23" s="1"/>
  <c r="X25" i="23"/>
  <c r="Y25" i="23" s="1"/>
  <c r="AA25" i="23"/>
  <c r="AB25" i="23"/>
  <c r="AC25" i="23" s="1"/>
  <c r="I26" i="23"/>
  <c r="J26" i="23" s="1"/>
  <c r="K26" i="23" s="1"/>
  <c r="L26" i="23"/>
  <c r="M26" i="23" s="1"/>
  <c r="O26" i="23"/>
  <c r="P26" i="23" s="1"/>
  <c r="R26" i="23"/>
  <c r="S26" i="23"/>
  <c r="T26" i="23" s="1"/>
  <c r="U26" i="23"/>
  <c r="V26" i="23" s="1"/>
  <c r="W26" i="23" s="1"/>
  <c r="X26" i="23"/>
  <c r="Y26" i="23" s="1"/>
  <c r="AA26" i="23"/>
  <c r="AB26" i="23" s="1"/>
  <c r="I27" i="23"/>
  <c r="J27" i="23"/>
  <c r="K27" i="23" s="1"/>
  <c r="L27" i="23"/>
  <c r="M27" i="23" s="1"/>
  <c r="N27" i="23" s="1"/>
  <c r="O27" i="23"/>
  <c r="P27" i="23" s="1"/>
  <c r="R27" i="23"/>
  <c r="S27" i="23" s="1"/>
  <c r="U27" i="23"/>
  <c r="V27" i="23"/>
  <c r="W27" i="23" s="1"/>
  <c r="X27" i="23"/>
  <c r="Y27" i="23" s="1"/>
  <c r="Z27" i="23" s="1"/>
  <c r="AA27" i="23"/>
  <c r="AB27" i="23" s="1"/>
  <c r="AA18" i="23"/>
  <c r="AB18" i="23" s="1"/>
  <c r="AC18" i="23" s="1"/>
  <c r="AA19" i="23"/>
  <c r="X18" i="23"/>
  <c r="X19" i="23"/>
  <c r="U18" i="23"/>
  <c r="V18" i="23" s="1"/>
  <c r="W18" i="23" s="1"/>
  <c r="U19" i="23"/>
  <c r="W19" i="23" s="1"/>
  <c r="R18" i="23"/>
  <c r="R19" i="23"/>
  <c r="O18" i="23"/>
  <c r="O19" i="23"/>
  <c r="Q19" i="23" s="1"/>
  <c r="L19" i="23"/>
  <c r="L18" i="23"/>
  <c r="N19" i="23"/>
  <c r="M19" i="23"/>
  <c r="N18" i="23"/>
  <c r="M18" i="23"/>
  <c r="N12" i="23"/>
  <c r="M12" i="23"/>
  <c r="L12" i="23"/>
  <c r="I19" i="23"/>
  <c r="I18" i="23"/>
  <c r="J18" i="23" s="1"/>
  <c r="K19" i="23"/>
  <c r="J19" i="23"/>
  <c r="K12" i="23"/>
  <c r="J12" i="23"/>
  <c r="I12" i="23"/>
  <c r="O12" i="23"/>
  <c r="P12" i="23"/>
  <c r="Q12" i="23"/>
  <c r="R12" i="23"/>
  <c r="S12" i="23"/>
  <c r="T12" i="23"/>
  <c r="U12" i="23"/>
  <c r="V12" i="23"/>
  <c r="W12" i="23"/>
  <c r="X12" i="23"/>
  <c r="Y12" i="23"/>
  <c r="Z12" i="23"/>
  <c r="AA12" i="23"/>
  <c r="AB12" i="23"/>
  <c r="AC12" i="23"/>
  <c r="S18" i="23"/>
  <c r="T18" i="23" s="1"/>
  <c r="Y18" i="23"/>
  <c r="Z18" i="23" s="1"/>
  <c r="P19" i="23"/>
  <c r="S19" i="23"/>
  <c r="T19" i="23"/>
  <c r="V19" i="23"/>
  <c r="Y19" i="23"/>
  <c r="Z19" i="23"/>
  <c r="AB19" i="23"/>
  <c r="AC19" i="23" s="1"/>
  <c r="P18" i="23" l="1"/>
  <c r="Q18" i="23" s="1"/>
  <c r="K18" i="23"/>
  <c r="AC27" i="23"/>
  <c r="Q27" i="23"/>
  <c r="Z26" i="23"/>
  <c r="N26" i="23"/>
  <c r="W25" i="23"/>
  <c r="K25" i="23"/>
  <c r="T24" i="23"/>
  <c r="AC23" i="23"/>
  <c r="Q23" i="23"/>
  <c r="Z22" i="23"/>
  <c r="N22" i="23"/>
  <c r="Z21" i="23"/>
  <c r="N21" i="23"/>
  <c r="W20" i="23"/>
  <c r="K20" i="23"/>
  <c r="T27" i="23"/>
  <c r="AC26" i="23"/>
  <c r="Q26" i="23"/>
  <c r="Z25" i="23"/>
  <c r="N25" i="23"/>
  <c r="W24" i="23"/>
  <c r="K24" i="23"/>
  <c r="T23" i="23"/>
  <c r="AC22" i="23"/>
  <c r="Q22" i="23"/>
  <c r="AC21" i="23"/>
  <c r="Q21" i="23"/>
  <c r="Z20" i="23"/>
  <c r="N20" i="23"/>
  <c r="G19" i="3"/>
  <c r="G18" i="3"/>
  <c r="G17" i="3"/>
  <c r="G16" i="3"/>
  <c r="G15" i="3"/>
  <c r="G14" i="3"/>
  <c r="G13" i="3"/>
  <c r="G12" i="3"/>
  <c r="G11" i="3"/>
  <c r="G10" i="3"/>
  <c r="G9" i="3"/>
  <c r="E47" i="3"/>
  <c r="K20" i="3"/>
  <c r="Q20" i="3" s="1"/>
  <c r="T20" i="3" s="1"/>
  <c r="K13" i="3"/>
  <c r="Q13" i="3" s="1"/>
  <c r="F16" i="6"/>
  <c r="D16" i="6"/>
  <c r="E16" i="6"/>
  <c r="H13" i="6"/>
  <c r="H15" i="6"/>
  <c r="H16" i="6"/>
  <c r="H17" i="6"/>
  <c r="H18" i="6"/>
  <c r="H19" i="6"/>
  <c r="H20" i="6"/>
  <c r="H21" i="6"/>
  <c r="H22" i="6"/>
  <c r="H23" i="6"/>
  <c r="H24" i="6"/>
  <c r="H25" i="6"/>
  <c r="H26" i="6"/>
  <c r="H27" i="6"/>
  <c r="D13" i="6"/>
  <c r="E13" i="6"/>
  <c r="D14" i="6"/>
  <c r="E14" i="6"/>
  <c r="D15" i="6"/>
  <c r="E15" i="6"/>
  <c r="D17" i="6"/>
  <c r="E17" i="6"/>
  <c r="D18" i="6"/>
  <c r="E52" i="6"/>
  <c r="E18" i="6"/>
  <c r="D19" i="6"/>
  <c r="E19" i="6"/>
  <c r="D20" i="6"/>
  <c r="G20" i="6" s="1"/>
  <c r="D21" i="6"/>
  <c r="G21" i="6" s="1"/>
  <c r="D22" i="6"/>
  <c r="G22" i="6" s="1"/>
  <c r="D23" i="6"/>
  <c r="G23" i="6" s="1"/>
  <c r="D24" i="6"/>
  <c r="G24" i="6" s="1"/>
  <c r="D25" i="6"/>
  <c r="G25" i="6" s="1"/>
  <c r="D26" i="6"/>
  <c r="G26" i="6" s="1"/>
  <c r="D27" i="6"/>
  <c r="G27" i="6" s="1"/>
  <c r="H51" i="6"/>
  <c r="H52" i="6"/>
  <c r="H53" i="6"/>
  <c r="H54" i="6"/>
  <c r="H55" i="6"/>
  <c r="H56" i="6"/>
  <c r="H57" i="6"/>
  <c r="H58" i="6"/>
  <c r="H59" i="6"/>
  <c r="H60" i="6"/>
  <c r="H61" i="6"/>
  <c r="H62" i="6"/>
  <c r="H63" i="6"/>
  <c r="H64" i="6"/>
  <c r="H65" i="6"/>
  <c r="D51" i="6"/>
  <c r="D52" i="6"/>
  <c r="D53" i="6"/>
  <c r="E53" i="6"/>
  <c r="D54" i="6"/>
  <c r="E54" i="6"/>
  <c r="D55" i="6"/>
  <c r="E55" i="6"/>
  <c r="D56" i="6"/>
  <c r="E56" i="6"/>
  <c r="D57" i="6"/>
  <c r="E57" i="6"/>
  <c r="D58" i="6"/>
  <c r="G58" i="6" s="1"/>
  <c r="D59" i="6"/>
  <c r="G59" i="6" s="1"/>
  <c r="D60" i="6"/>
  <c r="G60" i="6" s="1"/>
  <c r="D61" i="6"/>
  <c r="G61" i="6" s="1"/>
  <c r="D62" i="6"/>
  <c r="G62" i="6" s="1"/>
  <c r="D63" i="6"/>
  <c r="G63" i="6" s="1"/>
  <c r="D64" i="6"/>
  <c r="G64" i="6" s="1"/>
  <c r="D65" i="6"/>
  <c r="G65" i="6" s="1"/>
  <c r="F18" i="6"/>
  <c r="F19" i="6"/>
  <c r="F57" i="6"/>
  <c r="F18" i="23"/>
  <c r="H18" i="23" s="1"/>
  <c r="F19" i="23"/>
  <c r="H19" i="23" s="1"/>
  <c r="F20" i="23"/>
  <c r="F21" i="23"/>
  <c r="F22" i="23"/>
  <c r="H22" i="23" s="1"/>
  <c r="F13" i="6"/>
  <c r="F14" i="6"/>
  <c r="F30" i="8"/>
  <c r="F31" i="8"/>
  <c r="F6" i="8"/>
  <c r="F7" i="8"/>
  <c r="F8" i="8"/>
  <c r="F9" i="8"/>
  <c r="F20" i="8"/>
  <c r="F19" i="8"/>
  <c r="K22" i="3"/>
  <c r="K24" i="3"/>
  <c r="K15" i="3"/>
  <c r="K16" i="3"/>
  <c r="K17" i="3"/>
  <c r="K18" i="3"/>
  <c r="K23" i="3"/>
  <c r="K9" i="3"/>
  <c r="Q9" i="3" s="1"/>
  <c r="AC13" i="6"/>
  <c r="AC28" i="6" s="1"/>
  <c r="AC29" i="6" s="1"/>
  <c r="AE30" i="6" s="1"/>
  <c r="C50" i="8"/>
  <c r="Z13" i="6"/>
  <c r="Z28" i="6" s="1"/>
  <c r="Z29" i="6" s="1"/>
  <c r="AB30" i="6" s="1"/>
  <c r="C49" i="8"/>
  <c r="W13" i="6"/>
  <c r="W28" i="6" s="1"/>
  <c r="W29" i="6" s="1"/>
  <c r="Y30" i="6" s="1"/>
  <c r="C48" i="8"/>
  <c r="T13" i="6"/>
  <c r="T28" i="6" s="1"/>
  <c r="T29" i="6" s="1"/>
  <c r="V30" i="6" s="1"/>
  <c r="C47" i="8"/>
  <c r="Q13" i="6"/>
  <c r="Q28" i="6" s="1"/>
  <c r="Q29" i="6" s="1"/>
  <c r="S30" i="6" s="1"/>
  <c r="C46" i="8"/>
  <c r="N13" i="6"/>
  <c r="N28" i="6" s="1"/>
  <c r="N29" i="6" s="1"/>
  <c r="P30" i="6" s="1"/>
  <c r="C45" i="8"/>
  <c r="K13" i="6"/>
  <c r="K28" i="6" s="1"/>
  <c r="K29" i="6" s="1"/>
  <c r="M30" i="6" s="1"/>
  <c r="C44" i="8"/>
  <c r="F15" i="6"/>
  <c r="F17" i="6"/>
  <c r="F51" i="6"/>
  <c r="F52" i="6"/>
  <c r="F53" i="6"/>
  <c r="F54" i="6"/>
  <c r="F55" i="6"/>
  <c r="F56" i="6"/>
  <c r="E48" i="3"/>
  <c r="E9" i="3" s="1"/>
  <c r="E49" i="3"/>
  <c r="E51" i="3"/>
  <c r="E52" i="3"/>
  <c r="E50" i="3"/>
  <c r="E41" i="3"/>
  <c r="K10" i="3"/>
  <c r="N10" i="3" s="1"/>
  <c r="K11" i="3"/>
  <c r="K12" i="3"/>
  <c r="K14" i="3"/>
  <c r="K19" i="3"/>
  <c r="Q19" i="3" s="1"/>
  <c r="K21" i="3"/>
  <c r="V26" i="3"/>
  <c r="V27" i="3"/>
  <c r="V28" i="3"/>
  <c r="V29" i="3"/>
  <c r="V30" i="3"/>
  <c r="V31" i="3"/>
  <c r="V32" i="3"/>
  <c r="V33" i="3"/>
  <c r="V34" i="3"/>
  <c r="V35" i="3"/>
  <c r="V36" i="3"/>
  <c r="V37" i="3"/>
  <c r="V38" i="3"/>
  <c r="V39" i="3"/>
  <c r="V40" i="3"/>
  <c r="V41" i="3"/>
  <c r="E26" i="10"/>
  <c r="E27" i="10"/>
  <c r="E37" i="10"/>
  <c r="E38" i="10"/>
  <c r="E40" i="10"/>
  <c r="E45" i="10"/>
  <c r="E46" i="10"/>
  <c r="E47" i="10"/>
  <c r="E48" i="10"/>
  <c r="E49" i="10"/>
  <c r="G9" i="21"/>
  <c r="G20" i="21"/>
  <c r="I26" i="12"/>
  <c r="H26" i="12"/>
  <c r="G26" i="12"/>
  <c r="F26" i="12"/>
  <c r="E26" i="12"/>
  <c r="D26" i="12"/>
  <c r="C26" i="12"/>
  <c r="B26" i="12"/>
  <c r="I25" i="12"/>
  <c r="H25" i="12"/>
  <c r="G25" i="12"/>
  <c r="F25" i="12"/>
  <c r="E25" i="12"/>
  <c r="D25" i="12"/>
  <c r="C25" i="12"/>
  <c r="B25" i="12"/>
  <c r="I24" i="12"/>
  <c r="H24" i="12"/>
  <c r="G24" i="12"/>
  <c r="F24" i="12"/>
  <c r="E24" i="12"/>
  <c r="D24" i="12"/>
  <c r="C24" i="12"/>
  <c r="B24" i="12"/>
  <c r="I23" i="12"/>
  <c r="H23" i="12"/>
  <c r="G23" i="12"/>
  <c r="F23" i="12"/>
  <c r="E23" i="12"/>
  <c r="D23" i="12"/>
  <c r="C23" i="12"/>
  <c r="B23" i="12"/>
  <c r="I22" i="12"/>
  <c r="H22" i="12"/>
  <c r="G22" i="12"/>
  <c r="F22" i="12"/>
  <c r="E22" i="12"/>
  <c r="D22" i="12"/>
  <c r="C22" i="12"/>
  <c r="B22" i="12"/>
  <c r="I21" i="12"/>
  <c r="H21" i="12"/>
  <c r="G21" i="12"/>
  <c r="F21" i="12"/>
  <c r="E21" i="12"/>
  <c r="D21" i="12"/>
  <c r="C21" i="12"/>
  <c r="B21" i="12"/>
  <c r="I20" i="12"/>
  <c r="H20" i="12"/>
  <c r="G20" i="12"/>
  <c r="F20" i="12"/>
  <c r="E20" i="12"/>
  <c r="D20" i="12"/>
  <c r="C20" i="12"/>
  <c r="B20" i="12"/>
  <c r="I19" i="12"/>
  <c r="H19" i="12"/>
  <c r="G19" i="12"/>
  <c r="F19" i="12"/>
  <c r="E19" i="12"/>
  <c r="D19" i="12"/>
  <c r="C19" i="12"/>
  <c r="B19" i="12"/>
  <c r="I18" i="12"/>
  <c r="H18" i="12"/>
  <c r="G18" i="12"/>
  <c r="F18" i="12"/>
  <c r="E18" i="12"/>
  <c r="D18" i="12"/>
  <c r="C18" i="12"/>
  <c r="B18" i="12"/>
  <c r="I17" i="12"/>
  <c r="H17" i="12"/>
  <c r="G17" i="12"/>
  <c r="F17" i="12"/>
  <c r="E17" i="12"/>
  <c r="D17" i="12"/>
  <c r="C17" i="12"/>
  <c r="B17" i="12"/>
  <c r="I16" i="12"/>
  <c r="H16" i="12"/>
  <c r="G16" i="12"/>
  <c r="F16" i="12"/>
  <c r="E16" i="12"/>
  <c r="D16" i="12"/>
  <c r="C16" i="12"/>
  <c r="B16" i="12"/>
  <c r="I15" i="12"/>
  <c r="H15" i="12"/>
  <c r="G15" i="12"/>
  <c r="F15" i="12"/>
  <c r="E15" i="12"/>
  <c r="D15" i="12"/>
  <c r="C15" i="12"/>
  <c r="B15" i="12"/>
  <c r="I14" i="12"/>
  <c r="H14" i="12"/>
  <c r="G14" i="12"/>
  <c r="F14" i="12"/>
  <c r="E14" i="12"/>
  <c r="D14" i="12"/>
  <c r="C14" i="12"/>
  <c r="B14" i="12"/>
  <c r="I13" i="12"/>
  <c r="H13" i="12"/>
  <c r="G13" i="12"/>
  <c r="F13" i="12"/>
  <c r="E13" i="12"/>
  <c r="D13" i="12"/>
  <c r="C13" i="12"/>
  <c r="B13" i="12"/>
  <c r="I12" i="12"/>
  <c r="H12" i="12"/>
  <c r="G12" i="12"/>
  <c r="F12" i="12"/>
  <c r="E12" i="12"/>
  <c r="D12" i="12"/>
  <c r="C12" i="12"/>
  <c r="B12" i="12"/>
  <c r="I11" i="12"/>
  <c r="H11" i="12"/>
  <c r="G11" i="12"/>
  <c r="F11" i="12"/>
  <c r="E11" i="12"/>
  <c r="D11" i="12"/>
  <c r="C11" i="12"/>
  <c r="B11" i="12"/>
  <c r="I10" i="12"/>
  <c r="H10" i="12"/>
  <c r="G10" i="12"/>
  <c r="F10" i="12"/>
  <c r="E10" i="12"/>
  <c r="D10" i="12"/>
  <c r="C10" i="12"/>
  <c r="B10" i="12"/>
  <c r="I9" i="12"/>
  <c r="H9" i="12"/>
  <c r="G9" i="12"/>
  <c r="F9" i="12"/>
  <c r="E9" i="12"/>
  <c r="D9" i="12"/>
  <c r="C9" i="12"/>
  <c r="B9" i="12"/>
  <c r="I8" i="12"/>
  <c r="H8" i="12"/>
  <c r="G8" i="12"/>
  <c r="F8" i="12"/>
  <c r="E8" i="12"/>
  <c r="D8" i="12"/>
  <c r="C8" i="12"/>
  <c r="B8" i="12"/>
  <c r="I7" i="12"/>
  <c r="H7" i="12"/>
  <c r="G7" i="12"/>
  <c r="F7" i="12"/>
  <c r="E7" i="12"/>
  <c r="D7" i="12"/>
  <c r="C7" i="12"/>
  <c r="B7" i="12"/>
  <c r="B4" i="12"/>
  <c r="B3" i="12"/>
  <c r="G23" i="21"/>
  <c r="G22" i="21"/>
  <c r="G21" i="21"/>
  <c r="G12" i="21"/>
  <c r="G11" i="21"/>
  <c r="G10" i="21"/>
  <c r="E29" i="10"/>
  <c r="E28" i="10"/>
  <c r="E24" i="10"/>
  <c r="E23" i="10"/>
  <c r="E22" i="10"/>
  <c r="U42" i="3"/>
  <c r="K25" i="3"/>
  <c r="K26" i="3"/>
  <c r="Q26" i="3" s="1"/>
  <c r="T26" i="3" s="1"/>
  <c r="K27" i="3"/>
  <c r="Q27" i="3" s="1"/>
  <c r="T27" i="3" s="1"/>
  <c r="K28" i="3"/>
  <c r="Q28" i="3" s="1"/>
  <c r="T28" i="3"/>
  <c r="K29" i="3"/>
  <c r="Q29" i="3" s="1"/>
  <c r="T29" i="3" s="1"/>
  <c r="K30" i="3"/>
  <c r="Q30" i="3" s="1"/>
  <c r="T30" i="3" s="1"/>
  <c r="K31" i="3"/>
  <c r="Q31" i="3" s="1"/>
  <c r="T31" i="3" s="1"/>
  <c r="K32" i="3"/>
  <c r="Q32" i="3" s="1"/>
  <c r="T32" i="3" s="1"/>
  <c r="K33" i="3"/>
  <c r="Q33" i="3" s="1"/>
  <c r="T33" i="3" s="1"/>
  <c r="K34" i="3"/>
  <c r="Q34" i="3" s="1"/>
  <c r="T34" i="3" s="1"/>
  <c r="K35" i="3"/>
  <c r="Q35" i="3" s="1"/>
  <c r="T35" i="3" s="1"/>
  <c r="K36" i="3"/>
  <c r="Q36" i="3" s="1"/>
  <c r="T36" i="3" s="1"/>
  <c r="K37" i="3"/>
  <c r="Q37" i="3" s="1"/>
  <c r="T37" i="3" s="1"/>
  <c r="K38" i="3"/>
  <c r="Q38" i="3" s="1"/>
  <c r="T38" i="3" s="1"/>
  <c r="K39" i="3"/>
  <c r="Q39" i="3" s="1"/>
  <c r="T39" i="3" s="1"/>
  <c r="K40" i="3"/>
  <c r="Q40" i="3" s="1"/>
  <c r="T40" i="3" s="1"/>
  <c r="K41" i="3"/>
  <c r="Q41" i="3" s="1"/>
  <c r="T41" i="3" s="1"/>
  <c r="N27" i="3"/>
  <c r="N30" i="3"/>
  <c r="N31" i="3"/>
  <c r="N38" i="3"/>
  <c r="N39" i="3"/>
  <c r="C42" i="3"/>
  <c r="O41" i="3"/>
  <c r="G41" i="3"/>
  <c r="C41" i="3"/>
  <c r="B41" i="3"/>
  <c r="O40" i="3"/>
  <c r="G40" i="3"/>
  <c r="C40" i="3"/>
  <c r="B40" i="3"/>
  <c r="O39" i="3"/>
  <c r="G39" i="3"/>
  <c r="C39" i="3"/>
  <c r="B39" i="3"/>
  <c r="O38" i="3"/>
  <c r="G38" i="3"/>
  <c r="C38" i="3"/>
  <c r="B38" i="3"/>
  <c r="O37" i="3"/>
  <c r="G37" i="3"/>
  <c r="C37" i="3"/>
  <c r="B37" i="3"/>
  <c r="O36" i="3"/>
  <c r="G36" i="3"/>
  <c r="C36" i="3"/>
  <c r="B36" i="3"/>
  <c r="O35" i="3"/>
  <c r="G35" i="3"/>
  <c r="C35" i="3"/>
  <c r="B35" i="3"/>
  <c r="O34" i="3"/>
  <c r="G34" i="3"/>
  <c r="C34" i="3"/>
  <c r="B34" i="3"/>
  <c r="O33" i="3"/>
  <c r="G33" i="3"/>
  <c r="C33" i="3"/>
  <c r="B33" i="3"/>
  <c r="O32" i="3"/>
  <c r="G32" i="3"/>
  <c r="C32" i="3"/>
  <c r="B32" i="3"/>
  <c r="O31" i="3"/>
  <c r="G31" i="3"/>
  <c r="C31" i="3"/>
  <c r="B31" i="3"/>
  <c r="O30" i="3"/>
  <c r="G30" i="3"/>
  <c r="C30" i="3"/>
  <c r="B30" i="3"/>
  <c r="O29" i="3"/>
  <c r="G29" i="3"/>
  <c r="C29" i="3"/>
  <c r="B29" i="3"/>
  <c r="O28" i="3"/>
  <c r="G28" i="3"/>
  <c r="C28" i="3"/>
  <c r="B28" i="3"/>
  <c r="O27" i="3"/>
  <c r="G27" i="3"/>
  <c r="C27" i="3"/>
  <c r="B27" i="3"/>
  <c r="O26" i="3"/>
  <c r="G26" i="3"/>
  <c r="C26" i="3"/>
  <c r="B26" i="3"/>
  <c r="O25" i="3"/>
  <c r="G25" i="3"/>
  <c r="O24" i="3"/>
  <c r="O23" i="3"/>
  <c r="O22" i="3"/>
  <c r="O21" i="3"/>
  <c r="O20" i="3"/>
  <c r="O19" i="3"/>
  <c r="O18" i="3"/>
  <c r="O17" i="3"/>
  <c r="O16" i="3"/>
  <c r="O15" i="3"/>
  <c r="O13" i="3"/>
  <c r="O12" i="3"/>
  <c r="O11" i="3"/>
  <c r="O10" i="3"/>
  <c r="O9" i="3"/>
  <c r="C9" i="3"/>
  <c r="B9" i="3"/>
  <c r="F35" i="8"/>
  <c r="F34" i="8"/>
  <c r="F33" i="8"/>
  <c r="F32" i="8"/>
  <c r="F24" i="8"/>
  <c r="F23" i="8"/>
  <c r="F22" i="8"/>
  <c r="F21" i="8"/>
  <c r="F13" i="8"/>
  <c r="F12" i="8"/>
  <c r="F11" i="8"/>
  <c r="F10" i="8"/>
  <c r="C27" i="23"/>
  <c r="C26" i="23"/>
  <c r="F25" i="23"/>
  <c r="C25" i="23"/>
  <c r="C24" i="23"/>
  <c r="C23" i="23"/>
  <c r="C22" i="23"/>
  <c r="C21" i="23"/>
  <c r="C20" i="23"/>
  <c r="C19" i="23"/>
  <c r="C18" i="23"/>
  <c r="C17" i="23"/>
  <c r="C16" i="23"/>
  <c r="C15" i="23"/>
  <c r="C14" i="23"/>
  <c r="C13" i="23"/>
  <c r="F20" i="6"/>
  <c r="F21" i="6"/>
  <c r="F22" i="6"/>
  <c r="F23" i="6"/>
  <c r="F24" i="6"/>
  <c r="F25" i="6"/>
  <c r="F26" i="6"/>
  <c r="F27" i="6"/>
  <c r="I66" i="6"/>
  <c r="F65" i="6"/>
  <c r="E65" i="6"/>
  <c r="C65" i="6"/>
  <c r="B65" i="6"/>
  <c r="F64" i="6"/>
  <c r="E64" i="6"/>
  <c r="C64" i="6"/>
  <c r="B64" i="6"/>
  <c r="F63" i="6"/>
  <c r="E63" i="6"/>
  <c r="C63" i="6"/>
  <c r="B63" i="6"/>
  <c r="F62" i="6"/>
  <c r="E62" i="6"/>
  <c r="C62" i="6"/>
  <c r="B62" i="6"/>
  <c r="F61" i="6"/>
  <c r="E61" i="6"/>
  <c r="C61" i="6"/>
  <c r="B61" i="6"/>
  <c r="F60" i="6"/>
  <c r="E60" i="6"/>
  <c r="C60" i="6"/>
  <c r="B60" i="6"/>
  <c r="F59" i="6"/>
  <c r="E59" i="6"/>
  <c r="C59" i="6"/>
  <c r="B59" i="6"/>
  <c r="F58" i="6"/>
  <c r="E58" i="6"/>
  <c r="C58" i="6"/>
  <c r="B58" i="6"/>
  <c r="C57" i="6"/>
  <c r="B57" i="6"/>
  <c r="C56" i="6"/>
  <c r="B56" i="6"/>
  <c r="C55" i="6"/>
  <c r="B55" i="6"/>
  <c r="C54" i="6"/>
  <c r="B54" i="6"/>
  <c r="C53" i="6"/>
  <c r="B53" i="6"/>
  <c r="C52" i="6"/>
  <c r="B52" i="6"/>
  <c r="C51" i="6"/>
  <c r="B51" i="6"/>
  <c r="AE13" i="6"/>
  <c r="AE28" i="6" s="1"/>
  <c r="AE29" i="6" s="1"/>
  <c r="AD13" i="6"/>
  <c r="AD28" i="6" s="1"/>
  <c r="AD29" i="6" s="1"/>
  <c r="AB13" i="6"/>
  <c r="AB28" i="6" s="1"/>
  <c r="AB29" i="6" s="1"/>
  <c r="AA13" i="6"/>
  <c r="AA28" i="6" s="1"/>
  <c r="AA29" i="6" s="1"/>
  <c r="Y13" i="6"/>
  <c r="Y28" i="6" s="1"/>
  <c r="Y29" i="6" s="1"/>
  <c r="X13" i="6"/>
  <c r="X28" i="6" s="1"/>
  <c r="X29" i="6" s="1"/>
  <c r="V13" i="6"/>
  <c r="V28" i="6" s="1"/>
  <c r="V29" i="6" s="1"/>
  <c r="U13" i="6"/>
  <c r="U28" i="6" s="1"/>
  <c r="U29" i="6" s="1"/>
  <c r="S13" i="6"/>
  <c r="S28" i="6" s="1"/>
  <c r="S29" i="6" s="1"/>
  <c r="R13" i="6"/>
  <c r="R28" i="6" s="1"/>
  <c r="R29" i="6" s="1"/>
  <c r="P13" i="6"/>
  <c r="P28" i="6" s="1"/>
  <c r="P29" i="6" s="1"/>
  <c r="O13" i="6"/>
  <c r="O28" i="6" s="1"/>
  <c r="O29" i="6" s="1"/>
  <c r="M13" i="6"/>
  <c r="M28" i="6" s="1"/>
  <c r="M29" i="6" s="1"/>
  <c r="L13" i="6"/>
  <c r="L28" i="6" s="1"/>
  <c r="L29" i="6" s="1"/>
  <c r="AE27" i="6"/>
  <c r="AD27" i="6"/>
  <c r="AC27" i="6"/>
  <c r="AB27" i="6"/>
  <c r="AA27" i="6"/>
  <c r="Z27" i="6"/>
  <c r="Y27" i="6"/>
  <c r="X27" i="6"/>
  <c r="W27" i="6"/>
  <c r="V27" i="6"/>
  <c r="U27" i="6"/>
  <c r="T27" i="6"/>
  <c r="S27" i="6"/>
  <c r="R27" i="6"/>
  <c r="Q27" i="6"/>
  <c r="P27" i="6"/>
  <c r="O27" i="6"/>
  <c r="N27" i="6"/>
  <c r="M27" i="6"/>
  <c r="L27" i="6"/>
  <c r="K27" i="6"/>
  <c r="E27" i="6"/>
  <c r="C27" i="6"/>
  <c r="B27" i="6"/>
  <c r="AE26" i="6"/>
  <c r="AD26" i="6"/>
  <c r="AC26" i="6"/>
  <c r="AB26" i="6"/>
  <c r="AA26" i="6"/>
  <c r="Z26" i="6"/>
  <c r="Y26" i="6"/>
  <c r="X26" i="6"/>
  <c r="W26" i="6"/>
  <c r="V26" i="6"/>
  <c r="U26" i="6"/>
  <c r="T26" i="6"/>
  <c r="S26" i="6"/>
  <c r="R26" i="6"/>
  <c r="Q26" i="6"/>
  <c r="P26" i="6"/>
  <c r="O26" i="6"/>
  <c r="N26" i="6"/>
  <c r="M26" i="6"/>
  <c r="L26" i="6"/>
  <c r="K26" i="6"/>
  <c r="E26" i="6"/>
  <c r="C26" i="6"/>
  <c r="B26" i="6"/>
  <c r="AE25" i="6"/>
  <c r="AD25" i="6"/>
  <c r="AC25" i="6"/>
  <c r="AB25" i="6"/>
  <c r="AA25" i="6"/>
  <c r="Z25" i="6"/>
  <c r="Y25" i="6"/>
  <c r="X25" i="6"/>
  <c r="W25" i="6"/>
  <c r="V25" i="6"/>
  <c r="U25" i="6"/>
  <c r="T25" i="6"/>
  <c r="S25" i="6"/>
  <c r="R25" i="6"/>
  <c r="Q25" i="6"/>
  <c r="P25" i="6"/>
  <c r="O25" i="6"/>
  <c r="N25" i="6"/>
  <c r="M25" i="6"/>
  <c r="L25" i="6"/>
  <c r="K25" i="6"/>
  <c r="E25" i="6"/>
  <c r="C25" i="6"/>
  <c r="B25" i="6"/>
  <c r="AE24" i="6"/>
  <c r="AD24" i="6"/>
  <c r="AC24" i="6"/>
  <c r="AB24" i="6"/>
  <c r="AA24" i="6"/>
  <c r="Z24" i="6"/>
  <c r="Y24" i="6"/>
  <c r="X24" i="6"/>
  <c r="W24" i="6"/>
  <c r="V24" i="6"/>
  <c r="U24" i="6"/>
  <c r="T24" i="6"/>
  <c r="S24" i="6"/>
  <c r="R24" i="6"/>
  <c r="Q24" i="6"/>
  <c r="P24" i="6"/>
  <c r="O24" i="6"/>
  <c r="N24" i="6"/>
  <c r="M24" i="6"/>
  <c r="L24" i="6"/>
  <c r="K24" i="6"/>
  <c r="E24" i="6"/>
  <c r="C24" i="6"/>
  <c r="B24" i="6"/>
  <c r="AE23" i="6"/>
  <c r="AD23" i="6"/>
  <c r="AC23" i="6"/>
  <c r="AB23" i="6"/>
  <c r="AA23" i="6"/>
  <c r="Z23" i="6"/>
  <c r="Y23" i="6"/>
  <c r="X23" i="6"/>
  <c r="W23" i="6"/>
  <c r="V23" i="6"/>
  <c r="U23" i="6"/>
  <c r="T23" i="6"/>
  <c r="S23" i="6"/>
  <c r="R23" i="6"/>
  <c r="Q23" i="6"/>
  <c r="P23" i="6"/>
  <c r="O23" i="6"/>
  <c r="N23" i="6"/>
  <c r="M23" i="6"/>
  <c r="L23" i="6"/>
  <c r="K23" i="6"/>
  <c r="E23" i="6"/>
  <c r="C23" i="6"/>
  <c r="B23" i="6"/>
  <c r="AE22" i="6"/>
  <c r="AD22" i="6"/>
  <c r="AC22" i="6"/>
  <c r="AB22" i="6"/>
  <c r="AA22" i="6"/>
  <c r="Z22" i="6"/>
  <c r="Y22" i="6"/>
  <c r="X22" i="6"/>
  <c r="W22" i="6"/>
  <c r="V22" i="6"/>
  <c r="U22" i="6"/>
  <c r="T22" i="6"/>
  <c r="S22" i="6"/>
  <c r="R22" i="6"/>
  <c r="Q22" i="6"/>
  <c r="P22" i="6"/>
  <c r="O22" i="6"/>
  <c r="N22" i="6"/>
  <c r="M22" i="6"/>
  <c r="L22" i="6"/>
  <c r="K22" i="6"/>
  <c r="E22" i="6"/>
  <c r="C22" i="6"/>
  <c r="B22" i="6"/>
  <c r="AE21" i="6"/>
  <c r="AD21" i="6"/>
  <c r="AC21" i="6"/>
  <c r="AB21" i="6"/>
  <c r="AA21" i="6"/>
  <c r="Z21" i="6"/>
  <c r="Y21" i="6"/>
  <c r="X21" i="6"/>
  <c r="W21" i="6"/>
  <c r="V21" i="6"/>
  <c r="U21" i="6"/>
  <c r="T21" i="6"/>
  <c r="S21" i="6"/>
  <c r="R21" i="6"/>
  <c r="Q21" i="6"/>
  <c r="P21" i="6"/>
  <c r="O21" i="6"/>
  <c r="N21" i="6"/>
  <c r="M21" i="6"/>
  <c r="L21" i="6"/>
  <c r="K21" i="6"/>
  <c r="E21" i="6"/>
  <c r="C21" i="6"/>
  <c r="B21" i="6"/>
  <c r="AE20" i="6"/>
  <c r="AD20" i="6"/>
  <c r="AC20" i="6"/>
  <c r="AB20" i="6"/>
  <c r="AA20" i="6"/>
  <c r="Z20" i="6"/>
  <c r="Y20" i="6"/>
  <c r="X20" i="6"/>
  <c r="W20" i="6"/>
  <c r="V20" i="6"/>
  <c r="U20" i="6"/>
  <c r="T20" i="6"/>
  <c r="S20" i="6"/>
  <c r="R20" i="6"/>
  <c r="Q20" i="6"/>
  <c r="P20" i="6"/>
  <c r="O20" i="6"/>
  <c r="N20" i="6"/>
  <c r="M20" i="6"/>
  <c r="L20" i="6"/>
  <c r="K20" i="6"/>
  <c r="E20" i="6"/>
  <c r="C20" i="6"/>
  <c r="B20" i="6"/>
  <c r="AE19" i="6"/>
  <c r="AD19" i="6"/>
  <c r="AC19" i="6"/>
  <c r="AB19" i="6"/>
  <c r="AA19" i="6"/>
  <c r="Z19" i="6"/>
  <c r="Y19" i="6"/>
  <c r="X19" i="6"/>
  <c r="W19" i="6"/>
  <c r="V19" i="6"/>
  <c r="U19" i="6"/>
  <c r="T19" i="6"/>
  <c r="S19" i="6"/>
  <c r="R19" i="6"/>
  <c r="Q19" i="6"/>
  <c r="P19" i="6"/>
  <c r="O19" i="6"/>
  <c r="N19" i="6"/>
  <c r="M19" i="6"/>
  <c r="L19" i="6"/>
  <c r="K19" i="6"/>
  <c r="C19" i="6"/>
  <c r="B19" i="6"/>
  <c r="AE18" i="6"/>
  <c r="AD18" i="6"/>
  <c r="AC18" i="6"/>
  <c r="AB18" i="6"/>
  <c r="AA18" i="6"/>
  <c r="Z18" i="6"/>
  <c r="Y18" i="6"/>
  <c r="X18" i="6"/>
  <c r="W18" i="6"/>
  <c r="V18" i="6"/>
  <c r="U18" i="6"/>
  <c r="T18" i="6"/>
  <c r="S18" i="6"/>
  <c r="R18" i="6"/>
  <c r="Q18" i="6"/>
  <c r="P18" i="6"/>
  <c r="O18" i="6"/>
  <c r="N18" i="6"/>
  <c r="M18" i="6"/>
  <c r="L18" i="6"/>
  <c r="K18" i="6"/>
  <c r="C18" i="6"/>
  <c r="B18" i="6"/>
  <c r="AE17" i="6"/>
  <c r="AD17" i="6"/>
  <c r="AC17" i="6"/>
  <c r="AB17" i="6"/>
  <c r="AA17" i="6"/>
  <c r="Z17" i="6"/>
  <c r="Y17" i="6"/>
  <c r="X17" i="6"/>
  <c r="W17" i="6"/>
  <c r="V17" i="6"/>
  <c r="U17" i="6"/>
  <c r="T17" i="6"/>
  <c r="S17" i="6"/>
  <c r="R17" i="6"/>
  <c r="Q17" i="6"/>
  <c r="P17" i="6"/>
  <c r="O17" i="6"/>
  <c r="N17" i="6"/>
  <c r="M17" i="6"/>
  <c r="L17" i="6"/>
  <c r="K17" i="6"/>
  <c r="C17" i="6"/>
  <c r="B17" i="6"/>
  <c r="AE16" i="6"/>
  <c r="AD16" i="6"/>
  <c r="AC16" i="6"/>
  <c r="AB16" i="6"/>
  <c r="AA16" i="6"/>
  <c r="Z16" i="6"/>
  <c r="Y16" i="6"/>
  <c r="X16" i="6"/>
  <c r="W16" i="6"/>
  <c r="V16" i="6"/>
  <c r="U16" i="6"/>
  <c r="T16" i="6"/>
  <c r="S16" i="6"/>
  <c r="R16" i="6"/>
  <c r="Q16" i="6"/>
  <c r="P16" i="6"/>
  <c r="O16" i="6"/>
  <c r="N16" i="6"/>
  <c r="M16" i="6"/>
  <c r="L16" i="6"/>
  <c r="K16" i="6"/>
  <c r="C16" i="6"/>
  <c r="B16" i="6"/>
  <c r="AE15" i="6"/>
  <c r="AD15" i="6"/>
  <c r="AC15" i="6"/>
  <c r="AB15" i="6"/>
  <c r="AA15" i="6"/>
  <c r="Z15" i="6"/>
  <c r="Y15" i="6"/>
  <c r="X15" i="6"/>
  <c r="W15" i="6"/>
  <c r="V15" i="6"/>
  <c r="U15" i="6"/>
  <c r="T15" i="6"/>
  <c r="S15" i="6"/>
  <c r="R15" i="6"/>
  <c r="Q15" i="6"/>
  <c r="P15" i="6"/>
  <c r="O15" i="6"/>
  <c r="N15" i="6"/>
  <c r="M15" i="6"/>
  <c r="L15" i="6"/>
  <c r="K15" i="6"/>
  <c r="C15" i="6"/>
  <c r="B15" i="6"/>
  <c r="AE14" i="6"/>
  <c r="AD14" i="6"/>
  <c r="AC14" i="6"/>
  <c r="AB14" i="6"/>
  <c r="AA14" i="6"/>
  <c r="Z14" i="6"/>
  <c r="Y14" i="6"/>
  <c r="X14" i="6"/>
  <c r="W14" i="6"/>
  <c r="V14" i="6"/>
  <c r="U14" i="6"/>
  <c r="T14" i="6"/>
  <c r="S14" i="6"/>
  <c r="R14" i="6"/>
  <c r="Q14" i="6"/>
  <c r="P14" i="6"/>
  <c r="O14" i="6"/>
  <c r="N14" i="6"/>
  <c r="M14" i="6"/>
  <c r="L14" i="6"/>
  <c r="K14" i="6"/>
  <c r="C14" i="6"/>
  <c r="B14" i="6"/>
  <c r="C13" i="6"/>
  <c r="B13" i="6"/>
  <c r="AE12" i="6"/>
  <c r="AD12" i="6"/>
  <c r="AC12" i="6"/>
  <c r="AB12" i="6"/>
  <c r="AA12" i="6"/>
  <c r="Z12" i="6"/>
  <c r="Y12" i="6"/>
  <c r="X12" i="6"/>
  <c r="W12" i="6"/>
  <c r="V12" i="6"/>
  <c r="U12" i="6"/>
  <c r="T12" i="6"/>
  <c r="S12" i="6"/>
  <c r="R12" i="6"/>
  <c r="Q12" i="6"/>
  <c r="P12" i="6"/>
  <c r="O12" i="6"/>
  <c r="N12" i="6"/>
  <c r="M12" i="6"/>
  <c r="L12" i="6"/>
  <c r="K12" i="6"/>
  <c r="A2" i="6"/>
  <c r="B12" i="1"/>
  <c r="B9" i="1"/>
  <c r="B7" i="1"/>
  <c r="A1" i="1"/>
  <c r="A19" i="20"/>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L23" i="11"/>
  <c r="K23" i="11"/>
  <c r="J23" i="11"/>
  <c r="K22" i="11"/>
  <c r="E25" i="10" l="1"/>
  <c r="E17" i="3"/>
  <c r="E21" i="3"/>
  <c r="E20" i="3"/>
  <c r="E10" i="3"/>
  <c r="N35" i="3"/>
  <c r="E41" i="10"/>
  <c r="E30" i="10"/>
  <c r="E50" i="10"/>
  <c r="E51" i="10" s="1"/>
  <c r="E5" i="10" s="1"/>
  <c r="N37" i="3"/>
  <c r="N29" i="3"/>
  <c r="N36" i="3"/>
  <c r="N28" i="3"/>
  <c r="N34" i="3"/>
  <c r="N26" i="3"/>
  <c r="N41" i="3"/>
  <c r="N33" i="3"/>
  <c r="N40" i="3"/>
  <c r="N32" i="3"/>
  <c r="N25" i="3"/>
  <c r="Q25" i="3"/>
  <c r="T25" i="3" s="1"/>
  <c r="V25" i="3" s="1"/>
  <c r="W25" i="3" s="1"/>
  <c r="G24" i="21"/>
  <c r="E17" i="21" s="1"/>
  <c r="G13" i="21"/>
  <c r="N21" i="3"/>
  <c r="Q21" i="3"/>
  <c r="T21" i="3" s="1"/>
  <c r="V21" i="3" s="1"/>
  <c r="W21" i="3" s="1"/>
  <c r="Q14" i="3"/>
  <c r="T14" i="3" s="1"/>
  <c r="N12" i="3"/>
  <c r="Q12" i="3"/>
  <c r="T12" i="3" s="1"/>
  <c r="V12" i="3" s="1"/>
  <c r="N11" i="3"/>
  <c r="Q11" i="3"/>
  <c r="T11" i="3" s="1"/>
  <c r="F42" i="4"/>
  <c r="F43" i="4" s="1"/>
  <c r="D37" i="4" s="1"/>
  <c r="F34" i="4"/>
  <c r="F35" i="4" s="1"/>
  <c r="D27" i="4" s="1"/>
  <c r="N23" i="3"/>
  <c r="Q23" i="3"/>
  <c r="T23" i="3" s="1"/>
  <c r="V23" i="3" s="1"/>
  <c r="W23" i="3" s="1"/>
  <c r="N18" i="3"/>
  <c r="Q18" i="3"/>
  <c r="T18" i="3" s="1"/>
  <c r="N17" i="3"/>
  <c r="Q17" i="3"/>
  <c r="T17" i="3" s="1"/>
  <c r="N16" i="3"/>
  <c r="Q16" i="3"/>
  <c r="T16" i="3" s="1"/>
  <c r="V16" i="3" s="1"/>
  <c r="N15" i="3"/>
  <c r="Q15" i="3"/>
  <c r="T15" i="3" s="1"/>
  <c r="N24" i="3"/>
  <c r="Q24" i="3"/>
  <c r="N22" i="3"/>
  <c r="Q22" i="3"/>
  <c r="T22" i="3" s="1"/>
  <c r="V22" i="3" s="1"/>
  <c r="F36" i="8"/>
  <c r="C28" i="8" s="1"/>
  <c r="T13" i="3"/>
  <c r="G74" i="6"/>
  <c r="G78" i="6"/>
  <c r="G82" i="6"/>
  <c r="G75" i="6"/>
  <c r="G79" i="6"/>
  <c r="G84" i="6"/>
  <c r="G73" i="6"/>
  <c r="G77" i="6"/>
  <c r="G81" i="6"/>
  <c r="G71" i="6"/>
  <c r="G83" i="6"/>
  <c r="G40" i="6"/>
  <c r="G45" i="6"/>
  <c r="G35" i="6"/>
  <c r="G41" i="6"/>
  <c r="G46" i="6"/>
  <c r="G36" i="6"/>
  <c r="G39" i="6"/>
  <c r="G43" i="6"/>
  <c r="G33" i="6"/>
  <c r="G37" i="6"/>
  <c r="G44" i="6"/>
  <c r="F25" i="8"/>
  <c r="C17" i="8" s="1"/>
  <c r="F14" i="8"/>
  <c r="C4" i="8" s="1"/>
  <c r="N19" i="3"/>
  <c r="T19" i="3"/>
  <c r="N13" i="3"/>
  <c r="F23" i="23"/>
  <c r="F24" i="23"/>
  <c r="F26" i="23"/>
  <c r="H26" i="23" s="1"/>
  <c r="F27" i="23"/>
  <c r="H20" i="23"/>
  <c r="AD20" i="23" s="1"/>
  <c r="H23" i="23"/>
  <c r="H24" i="23"/>
  <c r="H25" i="23"/>
  <c r="AD25" i="23" s="1"/>
  <c r="H21" i="23"/>
  <c r="AD21" i="23" s="1"/>
  <c r="G57" i="6"/>
  <c r="G55" i="6"/>
  <c r="G76" i="6" s="1"/>
  <c r="G17" i="6"/>
  <c r="G38" i="6" s="1"/>
  <c r="G14" i="6"/>
  <c r="E11" i="3"/>
  <c r="E18" i="3"/>
  <c r="G56" i="6"/>
  <c r="G80" i="6" s="1"/>
  <c r="G54" i="6"/>
  <c r="G15" i="6"/>
  <c r="G32" i="6" s="1"/>
  <c r="F28" i="6"/>
  <c r="G19" i="6"/>
  <c r="G16" i="6"/>
  <c r="G18" i="6"/>
  <c r="G42" i="6" s="1"/>
  <c r="E51" i="6"/>
  <c r="G51" i="6" s="1"/>
  <c r="K42" i="3"/>
  <c r="Q10" i="3"/>
  <c r="T10" i="3" s="1"/>
  <c r="V10" i="3" s="1"/>
  <c r="W10" i="3" s="1"/>
  <c r="N9" i="3"/>
  <c r="F66" i="6"/>
  <c r="G13" i="6"/>
  <c r="G53" i="6"/>
  <c r="G70" i="6" s="1"/>
  <c r="E15" i="3"/>
  <c r="E19" i="3"/>
  <c r="E14" i="3"/>
  <c r="E12" i="3"/>
  <c r="E16" i="3"/>
  <c r="E13" i="3"/>
  <c r="T9" i="3"/>
  <c r="N20" i="3"/>
  <c r="V20" i="3" s="1"/>
  <c r="T24" i="3"/>
  <c r="V24" i="3" s="1"/>
  <c r="N14" i="3"/>
  <c r="G52" i="6"/>
  <c r="AD22" i="23"/>
  <c r="AD18" i="23"/>
  <c r="AD19" i="23"/>
  <c r="E36" i="10" l="1"/>
  <c r="C8" i="10" s="1"/>
  <c r="F8" i="10" s="1"/>
  <c r="F17" i="10" s="1"/>
  <c r="E42" i="10"/>
  <c r="V18" i="3"/>
  <c r="W18" i="3" s="1"/>
  <c r="V15" i="3"/>
  <c r="V13" i="3"/>
  <c r="V19" i="3"/>
  <c r="F45" i="4"/>
  <c r="F5" i="4" s="1"/>
  <c r="G72" i="6"/>
  <c r="G34" i="6"/>
  <c r="V14" i="3"/>
  <c r="V17" i="3"/>
  <c r="W17" i="3" s="1"/>
  <c r="V11" i="3"/>
  <c r="E4" i="21"/>
  <c r="G28" i="1" s="1"/>
  <c r="G27" i="1"/>
  <c r="W14" i="3"/>
  <c r="G69" i="6"/>
  <c r="V9" i="3"/>
  <c r="W9" i="3" s="1"/>
  <c r="G31" i="6"/>
  <c r="AD24" i="23"/>
  <c r="W11" i="3"/>
  <c r="W13" i="3"/>
  <c r="F88" i="6"/>
  <c r="AD23" i="23"/>
  <c r="H27" i="23"/>
  <c r="AD27" i="23" s="1"/>
  <c r="AD26" i="23"/>
  <c r="W24" i="3"/>
  <c r="W20" i="3"/>
  <c r="W16" i="3"/>
  <c r="W22" i="3"/>
  <c r="W19" i="3"/>
  <c r="W12" i="3"/>
  <c r="W15" i="3"/>
  <c r="G28" i="6"/>
  <c r="G66" i="6"/>
  <c r="H80" i="6"/>
  <c r="D17" i="23" s="1"/>
  <c r="E42" i="3"/>
  <c r="H77" i="6"/>
  <c r="H84" i="6"/>
  <c r="T42" i="3"/>
  <c r="N42" i="3"/>
  <c r="Q42" i="3"/>
  <c r="H79" i="6"/>
  <c r="H71" i="6"/>
  <c r="H81" i="6"/>
  <c r="H74" i="6"/>
  <c r="O16" i="23"/>
  <c r="P16" i="23" s="1"/>
  <c r="Q16" i="23" s="1"/>
  <c r="R16" i="23"/>
  <c r="S16" i="23" s="1"/>
  <c r="T16" i="23" s="1"/>
  <c r="H83" i="6"/>
  <c r="X16" i="23"/>
  <c r="Y16" i="23" s="1"/>
  <c r="Z16" i="23" s="1"/>
  <c r="H82" i="6"/>
  <c r="H78" i="6"/>
  <c r="H73" i="6"/>
  <c r="H76" i="6"/>
  <c r="E4" i="10" l="1"/>
  <c r="G26" i="1" s="1"/>
  <c r="G23" i="1"/>
  <c r="H72" i="6"/>
  <c r="V42" i="3"/>
  <c r="V43" i="3" s="1"/>
  <c r="F6" i="3" s="1"/>
  <c r="AA16" i="23"/>
  <c r="AB16" i="23" s="1"/>
  <c r="AC16" i="23" s="1"/>
  <c r="L17" i="23"/>
  <c r="M17" i="23" s="1"/>
  <c r="N17" i="23" s="1"/>
  <c r="R17" i="23"/>
  <c r="S17" i="23" s="1"/>
  <c r="T17" i="23" s="1"/>
  <c r="AA17" i="23"/>
  <c r="AB17" i="23" s="1"/>
  <c r="AC17" i="23" s="1"/>
  <c r="O17" i="23"/>
  <c r="P17" i="23" s="1"/>
  <c r="Q17" i="23" s="1"/>
  <c r="U17" i="23"/>
  <c r="V17" i="23" s="1"/>
  <c r="W17" i="23" s="1"/>
  <c r="X17" i="23"/>
  <c r="Y17" i="23" s="1"/>
  <c r="Z17" i="23" s="1"/>
  <c r="U16" i="23"/>
  <c r="V16" i="23" s="1"/>
  <c r="W16" i="23" s="1"/>
  <c r="L16" i="23"/>
  <c r="M16" i="23" s="1"/>
  <c r="N16" i="23" s="1"/>
  <c r="O14" i="23"/>
  <c r="P14" i="23" s="1"/>
  <c r="Q14" i="23" s="1"/>
  <c r="H69" i="6"/>
  <c r="X14" i="23"/>
  <c r="Y14" i="23" s="1"/>
  <c r="Z14" i="23" s="1"/>
  <c r="L14" i="23"/>
  <c r="M14" i="23" s="1"/>
  <c r="N14" i="23" s="1"/>
  <c r="AA14" i="23"/>
  <c r="AB14" i="23" s="1"/>
  <c r="AC14" i="23" s="1"/>
  <c r="U14" i="23"/>
  <c r="V14" i="23" s="1"/>
  <c r="W14" i="23" s="1"/>
  <c r="H75" i="6"/>
  <c r="D16" i="23" s="1"/>
  <c r="F16" i="23" s="1"/>
  <c r="H16" i="23" s="1"/>
  <c r="AD16" i="23" s="1"/>
  <c r="R14" i="23"/>
  <c r="S14" i="23" s="1"/>
  <c r="T14" i="23" s="1"/>
  <c r="H70" i="6"/>
  <c r="L15" i="23"/>
  <c r="M15" i="23" s="1"/>
  <c r="N15" i="23" s="1"/>
  <c r="X15" i="23"/>
  <c r="Y15" i="23" s="1"/>
  <c r="Z15" i="23" s="1"/>
  <c r="AA15" i="23"/>
  <c r="AB15" i="23" s="1"/>
  <c r="AC15" i="23" s="1"/>
  <c r="R15" i="23"/>
  <c r="S15" i="23" s="1"/>
  <c r="T15" i="23" s="1"/>
  <c r="O15" i="23"/>
  <c r="P15" i="23" s="1"/>
  <c r="Q15" i="23" s="1"/>
  <c r="U15" i="23"/>
  <c r="V15" i="23" s="1"/>
  <c r="W15" i="23" s="1"/>
  <c r="G88" i="6"/>
  <c r="G89" i="6" s="1"/>
  <c r="E8" i="6" s="1"/>
  <c r="G47" i="6"/>
  <c r="F17" i="23"/>
  <c r="H17" i="23" s="1"/>
  <c r="I16" i="23"/>
  <c r="J16" i="23" s="1"/>
  <c r="K16" i="23" s="1"/>
  <c r="I13" i="23"/>
  <c r="G85" i="6"/>
  <c r="O13" i="23"/>
  <c r="X13" i="23"/>
  <c r="Y13" i="23" s="1"/>
  <c r="R13" i="23"/>
  <c r="AA13" i="23"/>
  <c r="AB13" i="23" s="1"/>
  <c r="L13" i="23"/>
  <c r="U13" i="23"/>
  <c r="E3" i="10" l="1"/>
  <c r="G25" i="1" s="1"/>
  <c r="D13" i="23"/>
  <c r="F13" i="23" s="1"/>
  <c r="G24" i="1"/>
  <c r="G22" i="1" s="1"/>
  <c r="I17" i="23"/>
  <c r="J17" i="23" s="1"/>
  <c r="K17" i="23" s="1"/>
  <c r="H85" i="6"/>
  <c r="D14" i="23"/>
  <c r="D15" i="23"/>
  <c r="F15" i="23" s="1"/>
  <c r="I14" i="23"/>
  <c r="J14" i="23" s="1"/>
  <c r="K14" i="23" s="1"/>
  <c r="AB28" i="23"/>
  <c r="AB29" i="23" s="1"/>
  <c r="R28" i="23"/>
  <c r="R29" i="23" s="1"/>
  <c r="I15" i="23"/>
  <c r="J15" i="23" s="1"/>
  <c r="K15" i="23" s="1"/>
  <c r="Y28" i="23"/>
  <c r="Y29" i="23" s="1"/>
  <c r="AA28" i="23"/>
  <c r="AA29" i="23" s="1"/>
  <c r="S13" i="23"/>
  <c r="S28" i="23" s="1"/>
  <c r="S29" i="23" s="1"/>
  <c r="AD17" i="23"/>
  <c r="Z13" i="23"/>
  <c r="Z28" i="23" s="1"/>
  <c r="Z29" i="23" s="1"/>
  <c r="AC13" i="23"/>
  <c r="AC28" i="23" s="1"/>
  <c r="AC29" i="23" s="1"/>
  <c r="X28" i="23"/>
  <c r="X29" i="23" s="1"/>
  <c r="O28" i="23"/>
  <c r="O29" i="23" s="1"/>
  <c r="P13" i="23"/>
  <c r="J13" i="23"/>
  <c r="L28" i="23"/>
  <c r="L29" i="23" s="1"/>
  <c r="M13" i="23"/>
  <c r="M28" i="23" s="1"/>
  <c r="M29" i="23" s="1"/>
  <c r="U28" i="23"/>
  <c r="U29" i="23" s="1"/>
  <c r="V13" i="23"/>
  <c r="B30" i="21" l="1"/>
  <c r="C30" i="21"/>
  <c r="D28" i="23"/>
  <c r="D30" i="23" s="1"/>
  <c r="G17" i="1" s="1"/>
  <c r="H15" i="23"/>
  <c r="AD15" i="23" s="1"/>
  <c r="F14" i="23"/>
  <c r="H14" i="23" s="1"/>
  <c r="AD14" i="23" s="1"/>
  <c r="J28" i="23"/>
  <c r="J29" i="23" s="1"/>
  <c r="I28" i="23"/>
  <c r="I29" i="23" s="1"/>
  <c r="T13" i="23"/>
  <c r="T28" i="23" s="1"/>
  <c r="T29" i="23" s="1"/>
  <c r="T30" i="23" s="1"/>
  <c r="AC30" i="23"/>
  <c r="Z30" i="23"/>
  <c r="H13" i="23"/>
  <c r="V28" i="23"/>
  <c r="V29" i="23" s="1"/>
  <c r="W13" i="23"/>
  <c r="W28" i="23" s="1"/>
  <c r="W29" i="23" s="1"/>
  <c r="P28" i="23"/>
  <c r="P29" i="23" s="1"/>
  <c r="Q13" i="23"/>
  <c r="Q28" i="23" s="1"/>
  <c r="Q29" i="23" s="1"/>
  <c r="N13" i="23"/>
  <c r="N28" i="23" s="1"/>
  <c r="N29" i="23" s="1"/>
  <c r="N30" i="23" s="1"/>
  <c r="K13" i="23"/>
  <c r="K28" i="23" s="1"/>
  <c r="K29" i="23" s="1"/>
  <c r="F28" i="23" l="1"/>
  <c r="F30" i="23" s="1"/>
  <c r="D6" i="23" s="1"/>
  <c r="K30" i="23"/>
  <c r="H28" i="23"/>
  <c r="AD13" i="23"/>
  <c r="W30" i="23"/>
  <c r="Q30" i="23"/>
  <c r="G18" i="1" l="1"/>
  <c r="H30" i="23"/>
  <c r="AD28" i="23"/>
  <c r="D8" i="23" l="1"/>
  <c r="G19" i="1"/>
  <c r="G16" i="1" s="1"/>
  <c r="E6" i="6"/>
  <c r="G30" i="21" l="1"/>
  <c r="G31" i="21" s="1"/>
  <c r="E26" i="21" s="1"/>
  <c r="G31" i="1" s="1"/>
  <c r="F3" i="4"/>
  <c r="G21" i="1"/>
  <c r="G20" i="1" s="1"/>
  <c r="G32" i="1" l="1"/>
  <c r="G33" i="1" l="1"/>
  <c r="G34" i="1" s="1"/>
  <c r="C5" i="24"/>
  <c r="H30" i="20" l="1"/>
  <c r="E12" i="1"/>
  <c r="C30" i="20"/>
  <c r="C14" i="24" l="1"/>
  <c r="C13" i="24"/>
  <c r="C12" i="24"/>
</calcChain>
</file>

<file path=xl/sharedStrings.xml><?xml version="1.0" encoding="utf-8"?>
<sst xmlns="http://schemas.openxmlformats.org/spreadsheetml/2006/main" count="738" uniqueCount="369">
  <si>
    <t>見積様式入力方法</t>
    <rPh sb="0" eb="2">
      <t>ミツモリ</t>
    </rPh>
    <rPh sb="2" eb="4">
      <t>ヨウシキ</t>
    </rPh>
    <rPh sb="4" eb="6">
      <t>ニュウリョク</t>
    </rPh>
    <rPh sb="6" eb="8">
      <t>ホウホウ</t>
    </rPh>
    <phoneticPr fontId="2"/>
  </si>
  <si>
    <t>■入力時の留意事項</t>
    <rPh sb="1" eb="3">
      <t>ニュウリョク</t>
    </rPh>
    <rPh sb="3" eb="4">
      <t>ジ</t>
    </rPh>
    <rPh sb="5" eb="7">
      <t>リュウイ</t>
    </rPh>
    <rPh sb="7" eb="9">
      <t>ジコウ</t>
    </rPh>
    <phoneticPr fontId="2"/>
  </si>
  <si>
    <t>・</t>
    <phoneticPr fontId="2"/>
  </si>
  <si>
    <r>
      <rPr>
        <b/>
        <sz val="12"/>
        <color rgb="FF0070C0"/>
        <rFont val="ＭＳ ゴシック"/>
        <family val="3"/>
        <charset val="128"/>
      </rPr>
      <t>ブルー</t>
    </r>
    <r>
      <rPr>
        <sz val="12"/>
        <color theme="1"/>
        <rFont val="ＭＳ ゴシック"/>
        <family val="3"/>
        <charset val="128"/>
      </rPr>
      <t>のセル＝関数が入っています。修正不可です。</t>
    </r>
    <rPh sb="7" eb="9">
      <t>カンスウ</t>
    </rPh>
    <rPh sb="10" eb="11">
      <t>ハイ</t>
    </rPh>
    <rPh sb="17" eb="19">
      <t>シュウセイ</t>
    </rPh>
    <rPh sb="19" eb="21">
      <t>フカ</t>
    </rPh>
    <phoneticPr fontId="2"/>
  </si>
  <si>
    <r>
      <rPr>
        <b/>
        <sz val="12"/>
        <color rgb="FFFF00FF"/>
        <rFont val="ＭＳ ゴシック"/>
        <family val="3"/>
        <charset val="128"/>
      </rPr>
      <t>ピンク</t>
    </r>
    <r>
      <rPr>
        <sz val="12"/>
        <color theme="1"/>
        <rFont val="ＭＳ ゴシック"/>
        <family val="3"/>
        <charset val="128"/>
      </rPr>
      <t>のセル＝関数が入っています。修正可です。</t>
    </r>
    <rPh sb="7" eb="9">
      <t>カンスウ</t>
    </rPh>
    <rPh sb="10" eb="11">
      <t>ハイ</t>
    </rPh>
    <rPh sb="17" eb="19">
      <t>シュウセイ</t>
    </rPh>
    <rPh sb="19" eb="20">
      <t>カ</t>
    </rPh>
    <phoneticPr fontId="2"/>
  </si>
  <si>
    <r>
      <rPr>
        <b/>
        <sz val="12"/>
        <color rgb="FF00CC00"/>
        <rFont val="ＭＳ ゴシック"/>
        <family val="3"/>
        <charset val="128"/>
      </rPr>
      <t>グリーン</t>
    </r>
    <r>
      <rPr>
        <sz val="12"/>
        <color theme="1"/>
        <rFont val="ＭＳ ゴシック"/>
        <family val="3"/>
        <charset val="128"/>
      </rPr>
      <t>のセル＝プルダウンから選択です。</t>
    </r>
    <rPh sb="15" eb="17">
      <t>センタク</t>
    </rPh>
    <phoneticPr fontId="2"/>
  </si>
  <si>
    <r>
      <rPr>
        <b/>
        <sz val="12"/>
        <color rgb="FFCC9900"/>
        <rFont val="ＭＳ ゴシック"/>
        <family val="3"/>
        <charset val="128"/>
      </rPr>
      <t>黄色</t>
    </r>
    <r>
      <rPr>
        <sz val="12"/>
        <color theme="1"/>
        <rFont val="ＭＳ ゴシック"/>
        <family val="3"/>
        <charset val="128"/>
      </rPr>
      <t>のセル＝支払計算用（前金払、部分払、精算払等）です。(採択後に記載ください)</t>
    </r>
    <rPh sb="0" eb="2">
      <t>キイロ</t>
    </rPh>
    <rPh sb="6" eb="8">
      <t>シハラ</t>
    </rPh>
    <rPh sb="8" eb="10">
      <t>ケイサン</t>
    </rPh>
    <rPh sb="10" eb="11">
      <t>ヨウ</t>
    </rPh>
    <rPh sb="12" eb="15">
      <t>マエキンバラ</t>
    </rPh>
    <rPh sb="16" eb="19">
      <t>ブブンバラ</t>
    </rPh>
    <rPh sb="20" eb="23">
      <t>セイサンバライ</t>
    </rPh>
    <rPh sb="23" eb="24">
      <t>ナド</t>
    </rPh>
    <phoneticPr fontId="2"/>
  </si>
  <si>
    <r>
      <t>数値のコピーは</t>
    </r>
    <r>
      <rPr>
        <b/>
        <sz val="12"/>
        <color rgb="FFFF0000"/>
        <rFont val="ＭＳ ゴシック"/>
        <family val="3"/>
        <charset val="128"/>
      </rPr>
      <t>一部を除き値貼付が原則</t>
    </r>
    <r>
      <rPr>
        <sz val="12"/>
        <color theme="1"/>
        <rFont val="ＭＳ ゴシック"/>
        <family val="3"/>
        <charset val="128"/>
      </rPr>
      <t>ですので注意してください。</t>
    </r>
    <rPh sb="0" eb="2">
      <t>スウチ</t>
    </rPh>
    <rPh sb="7" eb="9">
      <t>イチブ</t>
    </rPh>
    <rPh sb="10" eb="11">
      <t>ノゾ</t>
    </rPh>
    <rPh sb="12" eb="13">
      <t>アタイ</t>
    </rPh>
    <rPh sb="13" eb="14">
      <t>ハ</t>
    </rPh>
    <rPh sb="14" eb="15">
      <t>ツ</t>
    </rPh>
    <rPh sb="16" eb="18">
      <t>ゲンソク</t>
    </rPh>
    <rPh sb="22" eb="24">
      <t>チュウイ</t>
    </rPh>
    <phoneticPr fontId="2"/>
  </si>
  <si>
    <t>使用するシート</t>
    <rPh sb="0" eb="2">
      <t>シヨウ</t>
    </rPh>
    <phoneticPr fontId="2"/>
  </si>
  <si>
    <t>入力手順（各シートの注記もご参照ください）</t>
    <rPh sb="0" eb="2">
      <t>ニュウリョク</t>
    </rPh>
    <rPh sb="2" eb="4">
      <t>テジュン</t>
    </rPh>
    <rPh sb="5" eb="6">
      <t>カク</t>
    </rPh>
    <rPh sb="10" eb="12">
      <t>チュウキ</t>
    </rPh>
    <rPh sb="14" eb="16">
      <t>サンショウ</t>
    </rPh>
    <phoneticPr fontId="2"/>
  </si>
  <si>
    <t>基本入力</t>
  </si>
  <si>
    <t>従事者明細</t>
    <rPh sb="0" eb="2">
      <t>ジュウジ</t>
    </rPh>
    <rPh sb="2" eb="3">
      <t>シャ</t>
    </rPh>
    <rPh sb="3" eb="5">
      <t>メイサイ</t>
    </rPh>
    <phoneticPr fontId="2"/>
  </si>
  <si>
    <t>案件に従事する方の情報を入力いただきます。Ａ列の従事者キーが個人番号になります。従事者名・担当業務・所属先・生年月日・最終学歴・卒業年月は直接入力、分類・格付はプルダウンより選択ください。分類は所属先ごとに枝番を変えてください。
従事者明細シートに従事者名等必要項目を入力いただくと、人件費、旅費、業務従事者名簿シートでは従事者キーを入力いただくことで必要項目が反映されます。</t>
    <rPh sb="0" eb="2">
      <t>アンケン</t>
    </rPh>
    <rPh sb="3" eb="5">
      <t>ジュウジ</t>
    </rPh>
    <rPh sb="7" eb="8">
      <t>カタ</t>
    </rPh>
    <rPh sb="9" eb="11">
      <t>ジョウホウ</t>
    </rPh>
    <rPh sb="12" eb="14">
      <t>ニュウリョク</t>
    </rPh>
    <rPh sb="40" eb="43">
      <t>ジュウジシャ</t>
    </rPh>
    <rPh sb="43" eb="44">
      <t>メイ</t>
    </rPh>
    <rPh sb="45" eb="47">
      <t>タントウ</t>
    </rPh>
    <rPh sb="47" eb="49">
      <t>ギョウム</t>
    </rPh>
    <rPh sb="50" eb="52">
      <t>ショゾク</t>
    </rPh>
    <rPh sb="52" eb="53">
      <t>サキ</t>
    </rPh>
    <rPh sb="54" eb="58">
      <t>セイネンガッピ</t>
    </rPh>
    <rPh sb="59" eb="63">
      <t>サイシュウガクレキ</t>
    </rPh>
    <rPh sb="64" eb="68">
      <t>ソツギョウネンゲツ</t>
    </rPh>
    <rPh sb="69" eb="71">
      <t>チョクセツ</t>
    </rPh>
    <rPh sb="71" eb="73">
      <t>ニュウリョク</t>
    </rPh>
    <rPh sb="74" eb="76">
      <t>ブンルイ</t>
    </rPh>
    <rPh sb="77" eb="78">
      <t>カク</t>
    </rPh>
    <rPh sb="78" eb="79">
      <t>ヅ</t>
    </rPh>
    <rPh sb="87" eb="89">
      <t>センタク</t>
    </rPh>
    <rPh sb="94" eb="96">
      <t>ブンルイ</t>
    </rPh>
    <rPh sb="97" eb="99">
      <t>ショゾク</t>
    </rPh>
    <rPh sb="99" eb="100">
      <t>サキ</t>
    </rPh>
    <rPh sb="103" eb="105">
      <t>エダバン</t>
    </rPh>
    <rPh sb="106" eb="107">
      <t>カ</t>
    </rPh>
    <rPh sb="181" eb="183">
      <t>ハンエイ</t>
    </rPh>
    <phoneticPr fontId="2"/>
  </si>
  <si>
    <t>様式1</t>
    <rPh sb="0" eb="2">
      <t>ヨウシキ</t>
    </rPh>
    <phoneticPr fontId="2"/>
  </si>
  <si>
    <t>B3セルでスキーム名をプルダウンより選択し、B7セルに提案事業名、B8セル事業提案法人名を入力してください。</t>
    <rPh sb="9" eb="10">
      <t>メイ</t>
    </rPh>
    <rPh sb="18" eb="20">
      <t>センタク</t>
    </rPh>
    <rPh sb="27" eb="29">
      <t>テイアン</t>
    </rPh>
    <rPh sb="29" eb="31">
      <t>ジギョウ</t>
    </rPh>
    <rPh sb="31" eb="32">
      <t>メイ</t>
    </rPh>
    <rPh sb="37" eb="39">
      <t>ジギョウ</t>
    </rPh>
    <rPh sb="39" eb="41">
      <t>テイアン</t>
    </rPh>
    <rPh sb="41" eb="43">
      <t>ホウジン</t>
    </rPh>
    <rPh sb="43" eb="44">
      <t>メイ</t>
    </rPh>
    <rPh sb="45" eb="47">
      <t>ニュウリョク</t>
    </rPh>
    <phoneticPr fontId="2"/>
  </si>
  <si>
    <t>明細入力</t>
    <rPh sb="0" eb="2">
      <t>メイサイ</t>
    </rPh>
    <rPh sb="2" eb="4">
      <t>ニュウリョク</t>
    </rPh>
    <phoneticPr fontId="2"/>
  </si>
  <si>
    <t>様式2_1人件費　2_2その他原価・一般管理費等</t>
    <rPh sb="0" eb="2">
      <t>ヨウシキ</t>
    </rPh>
    <rPh sb="5" eb="8">
      <t>ジンケンヒ</t>
    </rPh>
    <phoneticPr fontId="2"/>
  </si>
  <si>
    <t>①従事者キー、拘束日数、稼働日数を入力ください。直接人件費が確定し、その他原価・一般管理費等を算出する数字が自動計算されます。
②その他原価・一般管理費等を算出するため、所属分類をプルダウンより選択し、経費率（％）を入力ください。デフォルトは上限率にしてあります。</t>
    <rPh sb="12" eb="14">
      <t>カドウ</t>
    </rPh>
    <rPh sb="14" eb="16">
      <t>ニッスウ</t>
    </rPh>
    <rPh sb="24" eb="26">
      <t>チョクセツ</t>
    </rPh>
    <rPh sb="26" eb="28">
      <t>ジンケン</t>
    </rPh>
    <rPh sb="28" eb="29">
      <t>ヒ</t>
    </rPh>
    <rPh sb="30" eb="32">
      <t>カクテイ</t>
    </rPh>
    <rPh sb="45" eb="46">
      <t>トウ</t>
    </rPh>
    <rPh sb="47" eb="49">
      <t>サンシュツ</t>
    </rPh>
    <rPh sb="67" eb="68">
      <t>タ</t>
    </rPh>
    <rPh sb="68" eb="70">
      <t>ゲンカ</t>
    </rPh>
    <rPh sb="71" eb="73">
      <t>イッパン</t>
    </rPh>
    <rPh sb="73" eb="76">
      <t>カンリヒ</t>
    </rPh>
    <rPh sb="76" eb="77">
      <t>トウ</t>
    </rPh>
    <rPh sb="78" eb="80">
      <t>サンシュツ</t>
    </rPh>
    <rPh sb="85" eb="87">
      <t>ショゾク</t>
    </rPh>
    <rPh sb="87" eb="89">
      <t>ブンルイ</t>
    </rPh>
    <rPh sb="97" eb="99">
      <t>センタク</t>
    </rPh>
    <rPh sb="123" eb="124">
      <t>リツ</t>
    </rPh>
    <phoneticPr fontId="2"/>
  </si>
  <si>
    <t>様式2_3機材費</t>
    <rPh sb="0" eb="2">
      <t>ヨウシキ</t>
    </rPh>
    <rPh sb="5" eb="7">
      <t>キザイ</t>
    </rPh>
    <rPh sb="7" eb="8">
      <t>ヒ</t>
    </rPh>
    <phoneticPr fontId="2"/>
  </si>
  <si>
    <t>様式2_4旅費</t>
    <rPh sb="0" eb="2">
      <t>ヨウシキ</t>
    </rPh>
    <rPh sb="5" eb="7">
      <t>リョヒ</t>
    </rPh>
    <phoneticPr fontId="2"/>
  </si>
  <si>
    <t>様式2_5現地活動費</t>
    <rPh sb="0" eb="2">
      <t>ヨウシキ</t>
    </rPh>
    <rPh sb="5" eb="7">
      <t>ゲンチ</t>
    </rPh>
    <rPh sb="7" eb="9">
      <t>カツドウ</t>
    </rPh>
    <rPh sb="9" eb="10">
      <t>ヒ</t>
    </rPh>
    <phoneticPr fontId="2"/>
  </si>
  <si>
    <t>様式2_6本邦受入活動費＆管理費</t>
    <rPh sb="0" eb="2">
      <t>ヨウシキ</t>
    </rPh>
    <rPh sb="5" eb="9">
      <t>ホンポウウケイレ</t>
    </rPh>
    <rPh sb="9" eb="11">
      <t>カツドウ</t>
    </rPh>
    <rPh sb="11" eb="12">
      <t>ヒ</t>
    </rPh>
    <rPh sb="13" eb="16">
      <t>カンリヒ</t>
    </rPh>
    <phoneticPr fontId="2"/>
  </si>
  <si>
    <t>業務従事者名簿</t>
    <rPh sb="0" eb="5">
      <t>ギョウムジュウジシャ</t>
    </rPh>
    <rPh sb="5" eb="7">
      <t>メイボ</t>
    </rPh>
    <phoneticPr fontId="2"/>
  </si>
  <si>
    <t>従事者キーを入力することで必要項目が反映されます。</t>
    <rPh sb="6" eb="8">
      <t>ニュウリョク</t>
    </rPh>
    <rPh sb="13" eb="17">
      <t>ヒツヨウコウモク</t>
    </rPh>
    <rPh sb="18" eb="20">
      <t>ハンエイ</t>
    </rPh>
    <phoneticPr fontId="2"/>
  </si>
  <si>
    <t>見積根拠資料について</t>
    <rPh sb="0" eb="2">
      <t>ミツモリ</t>
    </rPh>
    <rPh sb="2" eb="4">
      <t>コンキョ</t>
    </rPh>
    <rPh sb="4" eb="6">
      <t>シリョウ</t>
    </rPh>
    <phoneticPr fontId="2"/>
  </si>
  <si>
    <t>＜様式2_3機材（別紙含む）、様式2_4旅費、様式2_5現地活動費、様式2_6本邦受入活動費OR＞については取得見積根拠資料に番号を付けていただき、各々の番号を見積根拠資料番号欄に記載ください。</t>
    <rPh sb="1" eb="3">
      <t>ヨウシキ</t>
    </rPh>
    <rPh sb="6" eb="8">
      <t>キザイ</t>
    </rPh>
    <rPh sb="9" eb="11">
      <t>ベッシ</t>
    </rPh>
    <rPh sb="11" eb="12">
      <t>フク</t>
    </rPh>
    <rPh sb="15" eb="17">
      <t>ヨウシキ</t>
    </rPh>
    <rPh sb="20" eb="22">
      <t>リョヒ</t>
    </rPh>
    <rPh sb="23" eb="25">
      <t>ヨウシキ</t>
    </rPh>
    <rPh sb="28" eb="30">
      <t>ゲンチ</t>
    </rPh>
    <rPh sb="30" eb="32">
      <t>カツドウ</t>
    </rPh>
    <rPh sb="32" eb="33">
      <t>ヒ</t>
    </rPh>
    <rPh sb="34" eb="36">
      <t>ヨウシキ</t>
    </rPh>
    <rPh sb="39" eb="41">
      <t>ホンポウ</t>
    </rPh>
    <rPh sb="41" eb="43">
      <t>ウケイレ</t>
    </rPh>
    <rPh sb="43" eb="45">
      <t>カツドウ</t>
    </rPh>
    <rPh sb="45" eb="46">
      <t>ヒ</t>
    </rPh>
    <rPh sb="54" eb="56">
      <t>シュトク</t>
    </rPh>
    <rPh sb="63" eb="65">
      <t>バンゴウ</t>
    </rPh>
    <rPh sb="66" eb="67">
      <t>ツ</t>
    </rPh>
    <rPh sb="74" eb="76">
      <t>オノオノ</t>
    </rPh>
    <rPh sb="77" eb="79">
      <t>バンゴウ</t>
    </rPh>
    <rPh sb="80" eb="82">
      <t>ミツモリ</t>
    </rPh>
    <rPh sb="82" eb="84">
      <t>コンキョ</t>
    </rPh>
    <rPh sb="84" eb="86">
      <t>シリョウ</t>
    </rPh>
    <rPh sb="86" eb="88">
      <t>バンゴウ</t>
    </rPh>
    <rPh sb="88" eb="89">
      <t>ラン</t>
    </rPh>
    <rPh sb="90" eb="92">
      <t>キサイ</t>
    </rPh>
    <phoneticPr fontId="2"/>
  </si>
  <si>
    <t>【採択された企業様は下記参照ください。】</t>
    <rPh sb="1" eb="3">
      <t>サイタク</t>
    </rPh>
    <rPh sb="6" eb="9">
      <t>キギョウサマ</t>
    </rPh>
    <rPh sb="10" eb="12">
      <t>カキ</t>
    </rPh>
    <rPh sb="12" eb="14">
      <t>サンショウ</t>
    </rPh>
    <phoneticPr fontId="2"/>
  </si>
  <si>
    <t>最終見積金額内訳（表紙が必要）</t>
    <rPh sb="0" eb="2">
      <t>サイシュウ</t>
    </rPh>
    <rPh sb="2" eb="4">
      <t>ミツモリ</t>
    </rPh>
    <rPh sb="4" eb="6">
      <t>キンガク</t>
    </rPh>
    <rPh sb="6" eb="8">
      <t>ウチワケ</t>
    </rPh>
    <rPh sb="9" eb="11">
      <t>ヒョウシ</t>
    </rPh>
    <rPh sb="12" eb="14">
      <t>ヒツヨウ</t>
    </rPh>
    <phoneticPr fontId="2"/>
  </si>
  <si>
    <t>見積金額内訳書と同じファイルを使用して作成します。最終提出の見積金額内訳書は様式１のB5セルのプルダウンから【最終見積金額内訳書】選択してください。表紙シートは非表示になっています。入力方法のシートタグを右クリックし、再表示(U)…で 表紙 を選択して表示してください。表紙シートに日付、代表者を記載の上、最終見積書として保存してくだい。印刷し、代表者印を押印の上、PDFで保存してください。</t>
    <rPh sb="0" eb="4">
      <t>ミツモリキンガク</t>
    </rPh>
    <rPh sb="4" eb="7">
      <t>ウチワケショ</t>
    </rPh>
    <rPh sb="8" eb="9">
      <t>オナ</t>
    </rPh>
    <rPh sb="15" eb="17">
      <t>シヨウ</t>
    </rPh>
    <rPh sb="19" eb="21">
      <t>サクセイ</t>
    </rPh>
    <rPh sb="25" eb="27">
      <t>サイシュウ</t>
    </rPh>
    <rPh sb="27" eb="29">
      <t>テイシュツ</t>
    </rPh>
    <rPh sb="55" eb="59">
      <t>サイシュウミツモリ</t>
    </rPh>
    <rPh sb="59" eb="64">
      <t>キンガクウチワケショ</t>
    </rPh>
    <rPh sb="74" eb="76">
      <t>ヒョウシ</t>
    </rPh>
    <rPh sb="80" eb="83">
      <t>ヒヒョウジ</t>
    </rPh>
    <rPh sb="91" eb="93">
      <t>ニュウリョク</t>
    </rPh>
    <rPh sb="93" eb="95">
      <t>ホウホウ</t>
    </rPh>
    <rPh sb="102" eb="103">
      <t>ミギ</t>
    </rPh>
    <rPh sb="109" eb="112">
      <t>サイヒョウジ</t>
    </rPh>
    <rPh sb="118" eb="120">
      <t>ヒョウシ</t>
    </rPh>
    <rPh sb="122" eb="124">
      <t>センタク</t>
    </rPh>
    <rPh sb="126" eb="128">
      <t>ヒョウジ</t>
    </rPh>
    <rPh sb="135" eb="137">
      <t>ヒョウシ</t>
    </rPh>
    <rPh sb="141" eb="143">
      <t>ヒヅケ</t>
    </rPh>
    <rPh sb="144" eb="147">
      <t>ダイヒョウシャ</t>
    </rPh>
    <rPh sb="148" eb="150">
      <t>キサイ</t>
    </rPh>
    <rPh sb="151" eb="152">
      <t>ウエ</t>
    </rPh>
    <rPh sb="169" eb="171">
      <t>インサツ</t>
    </rPh>
    <rPh sb="173" eb="176">
      <t>ダイヒョウシャ</t>
    </rPh>
    <rPh sb="176" eb="177">
      <t>イン</t>
    </rPh>
    <rPh sb="178" eb="180">
      <t>オンイン</t>
    </rPh>
    <rPh sb="181" eb="182">
      <t>ウエ</t>
    </rPh>
    <rPh sb="187" eb="189">
      <t>ホゾン</t>
    </rPh>
    <phoneticPr fontId="2"/>
  </si>
  <si>
    <t>契約金額内訳書〔附属書Ⅲ〕
業務従事者名簿〔附属書Ⅳ〕</t>
    <rPh sb="0" eb="2">
      <t>ケイヤク</t>
    </rPh>
    <rPh sb="2" eb="4">
      <t>キンガク</t>
    </rPh>
    <rPh sb="4" eb="7">
      <t>ウチワケショ</t>
    </rPh>
    <rPh sb="8" eb="11">
      <t>フゾクショ</t>
    </rPh>
    <rPh sb="14" eb="19">
      <t>ギョウムジュウジシャ</t>
    </rPh>
    <rPh sb="19" eb="21">
      <t>メイボ</t>
    </rPh>
    <rPh sb="22" eb="25">
      <t>フゾクショ</t>
    </rPh>
    <phoneticPr fontId="2"/>
  </si>
  <si>
    <t>見積金額内訳書と同じファイルを使用します。様式１のB5セルのプルダウンから【契約金額内訳書】選択することで作成されます。「[附属書Ⅲ]契約金額内訳書、[附属書Ⅳ]業務従事者名簿」として保存してください。</t>
    <rPh sb="38" eb="42">
      <t>ケイヤクキンガク</t>
    </rPh>
    <rPh sb="42" eb="45">
      <t>ウチワケショ</t>
    </rPh>
    <rPh sb="53" eb="55">
      <t>サクセイ</t>
    </rPh>
    <rPh sb="62" eb="65">
      <t>フゾクショ</t>
    </rPh>
    <rPh sb="67" eb="74">
      <t>ケイヤクキンガクウチワケショ</t>
    </rPh>
    <rPh sb="76" eb="79">
      <t>フゾクショ</t>
    </rPh>
    <rPh sb="81" eb="88">
      <t>ギョウムジュウジシャメイボ</t>
    </rPh>
    <rPh sb="92" eb="94">
      <t>ホゾン</t>
    </rPh>
    <phoneticPr fontId="2"/>
  </si>
  <si>
    <t>部分払・年度別詳細</t>
  </si>
  <si>
    <t>事前に入力のこと</t>
    <rPh sb="0" eb="2">
      <t>ジゼン</t>
    </rPh>
    <rPh sb="3" eb="5">
      <t>ニュウリョク</t>
    </rPh>
    <phoneticPr fontId="2"/>
  </si>
  <si>
    <t>従事者キー</t>
    <rPh sb="0" eb="2">
      <t>ジュウジ</t>
    </rPh>
    <rPh sb="2" eb="3">
      <t>シャ</t>
    </rPh>
    <phoneticPr fontId="5"/>
  </si>
  <si>
    <r>
      <t>従事者名（居住地）</t>
    </r>
    <r>
      <rPr>
        <vertAlign val="superscript"/>
        <sz val="12"/>
        <rFont val="ＭＳ ゴシック"/>
        <family val="3"/>
        <charset val="128"/>
      </rPr>
      <t>（注３）</t>
    </r>
    <rPh sb="0" eb="2">
      <t>ジュウジ</t>
    </rPh>
    <rPh sb="2" eb="3">
      <t>シャ</t>
    </rPh>
    <rPh sb="3" eb="4">
      <t>メイ</t>
    </rPh>
    <rPh sb="5" eb="8">
      <t>キョジュウチ</t>
    </rPh>
    <rPh sb="10" eb="11">
      <t>チュウ</t>
    </rPh>
    <phoneticPr fontId="5"/>
  </si>
  <si>
    <t>担当業務</t>
    <rPh sb="0" eb="2">
      <t>タントウ</t>
    </rPh>
    <rPh sb="2" eb="4">
      <t>ギョウム</t>
    </rPh>
    <phoneticPr fontId="2"/>
  </si>
  <si>
    <r>
      <t>分類</t>
    </r>
    <r>
      <rPr>
        <vertAlign val="superscript"/>
        <sz val="12"/>
        <rFont val="ＭＳ ゴシック"/>
        <family val="3"/>
        <charset val="128"/>
      </rPr>
      <t>（注１）</t>
    </r>
    <rPh sb="0" eb="2">
      <t>ブンルイ</t>
    </rPh>
    <rPh sb="3" eb="4">
      <t>チュウ</t>
    </rPh>
    <phoneticPr fontId="5"/>
  </si>
  <si>
    <t>所属先</t>
    <rPh sb="0" eb="2">
      <t>ショゾク</t>
    </rPh>
    <rPh sb="2" eb="3">
      <t>サキ</t>
    </rPh>
    <phoneticPr fontId="5"/>
  </si>
  <si>
    <t>格付</t>
    <rPh sb="0" eb="1">
      <t>カク</t>
    </rPh>
    <rPh sb="1" eb="2">
      <t>ヅ</t>
    </rPh>
    <phoneticPr fontId="5"/>
  </si>
  <si>
    <t>生年月日</t>
    <rPh sb="0" eb="2">
      <t>セイネン</t>
    </rPh>
    <rPh sb="2" eb="4">
      <t>ガッピ</t>
    </rPh>
    <phoneticPr fontId="5"/>
  </si>
  <si>
    <r>
      <t>最終学歴</t>
    </r>
    <r>
      <rPr>
        <vertAlign val="superscript"/>
        <sz val="10"/>
        <rFont val="ＭＳ ゴシック"/>
        <family val="3"/>
        <charset val="128"/>
      </rPr>
      <t xml:space="preserve"> (注２)</t>
    </r>
    <rPh sb="6" eb="7">
      <t>チュウ</t>
    </rPh>
    <phoneticPr fontId="5"/>
  </si>
  <si>
    <r>
      <t>卒業年月</t>
    </r>
    <r>
      <rPr>
        <vertAlign val="superscript"/>
        <sz val="10"/>
        <rFont val="ＭＳ ゴシック"/>
        <family val="3"/>
        <charset val="128"/>
      </rPr>
      <t>(注２)</t>
    </r>
    <phoneticPr fontId="5"/>
  </si>
  <si>
    <t>月額単価</t>
    <rPh sb="0" eb="2">
      <t>ゲツガク</t>
    </rPh>
    <rPh sb="2" eb="4">
      <t>タンカ</t>
    </rPh>
    <phoneticPr fontId="5"/>
  </si>
  <si>
    <t>日当</t>
    <rPh sb="0" eb="2">
      <t>ニットウ</t>
    </rPh>
    <phoneticPr fontId="5"/>
  </si>
  <si>
    <t>宿泊費</t>
    <rPh sb="0" eb="3">
      <t>シュクハクヒ</t>
    </rPh>
    <phoneticPr fontId="5"/>
  </si>
  <si>
    <t>格付</t>
    <rPh sb="0" eb="2">
      <t>カクヅ</t>
    </rPh>
    <phoneticPr fontId="5"/>
  </si>
  <si>
    <t>月額単価</t>
    <rPh sb="0" eb="4">
      <t>ゲツガクタンカ</t>
    </rPh>
    <phoneticPr fontId="5"/>
  </si>
  <si>
    <t>分類</t>
    <rPh sb="0" eb="2">
      <t>ブンルイ</t>
    </rPh>
    <phoneticPr fontId="2"/>
  </si>
  <si>
    <t>航空券</t>
    <rPh sb="0" eb="3">
      <t>コウクウケン</t>
    </rPh>
    <phoneticPr fontId="2"/>
  </si>
  <si>
    <t>変更</t>
    <rPh sb="0" eb="2">
      <t>ヘンコウ</t>
    </rPh>
    <phoneticPr fontId="2"/>
  </si>
  <si>
    <t>経費分類</t>
    <rPh sb="0" eb="2">
      <t>ケイヒ</t>
    </rPh>
    <phoneticPr fontId="2"/>
  </si>
  <si>
    <t>Z</t>
    <phoneticPr fontId="2"/>
  </si>
  <si>
    <t>Y</t>
    <phoneticPr fontId="2"/>
  </si>
  <si>
    <t>V-1</t>
    <phoneticPr fontId="2"/>
  </si>
  <si>
    <t>C</t>
    <phoneticPr fontId="2"/>
  </si>
  <si>
    <t>V-2</t>
  </si>
  <si>
    <t>V-3</t>
  </si>
  <si>
    <t>A-1</t>
    <phoneticPr fontId="2"/>
  </si>
  <si>
    <t>A-2</t>
    <phoneticPr fontId="2"/>
  </si>
  <si>
    <t>A-3</t>
  </si>
  <si>
    <t>A-4</t>
  </si>
  <si>
    <t>B-1</t>
    <phoneticPr fontId="2"/>
  </si>
  <si>
    <t>B-2</t>
    <phoneticPr fontId="2"/>
  </si>
  <si>
    <t>B-3</t>
  </si>
  <si>
    <t>B-4</t>
  </si>
  <si>
    <t>C-1</t>
    <phoneticPr fontId="2"/>
  </si>
  <si>
    <t>C-2</t>
    <phoneticPr fontId="2"/>
  </si>
  <si>
    <t>C-3</t>
  </si>
  <si>
    <t>C-4</t>
  </si>
  <si>
    <t>C-5</t>
  </si>
  <si>
    <t>（注1）外部人材については所属分類が３種類あります。その他原価、一般管理費等を算出するため、所属先ごとに分類・枝番を選択してください。提案企業で中小企業の場合はV,その他の提案企業はＺを選択ください。</t>
    <rPh sb="1" eb="2">
      <t>チュウ</t>
    </rPh>
    <rPh sb="4" eb="6">
      <t>ガイブ</t>
    </rPh>
    <rPh sb="6" eb="8">
      <t>ジンザイ</t>
    </rPh>
    <rPh sb="13" eb="15">
      <t>ショゾク</t>
    </rPh>
    <rPh sb="15" eb="17">
      <t>ブンルイ</t>
    </rPh>
    <rPh sb="19" eb="21">
      <t>シュルイ</t>
    </rPh>
    <rPh sb="46" eb="48">
      <t>ショゾク</t>
    </rPh>
    <rPh sb="48" eb="49">
      <t>サキ</t>
    </rPh>
    <rPh sb="52" eb="54">
      <t>ブンルイ</t>
    </rPh>
    <rPh sb="67" eb="69">
      <t>テイアン</t>
    </rPh>
    <rPh sb="69" eb="71">
      <t>キギョウ</t>
    </rPh>
    <rPh sb="72" eb="74">
      <t>チュウショウ</t>
    </rPh>
    <rPh sb="74" eb="76">
      <t>キギョウ</t>
    </rPh>
    <rPh sb="77" eb="79">
      <t>バアイ</t>
    </rPh>
    <rPh sb="84" eb="85">
      <t>タ</t>
    </rPh>
    <phoneticPr fontId="2"/>
  </si>
  <si>
    <t xml:space="preserve">    提案企業で中小企業の場合はV,その他の提案企業はＺを選択ください。</t>
    <phoneticPr fontId="2"/>
  </si>
  <si>
    <t>　　　提案法人、外部人材（A,B,Cの番号順）の順に記載ください。</t>
    <rPh sb="3" eb="5">
      <t>テイアン</t>
    </rPh>
    <rPh sb="5" eb="7">
      <t>ホウジン</t>
    </rPh>
    <rPh sb="8" eb="10">
      <t>ガイブ</t>
    </rPh>
    <rPh sb="10" eb="12">
      <t>ジンザイ</t>
    </rPh>
    <rPh sb="19" eb="21">
      <t>バンゴウ</t>
    </rPh>
    <rPh sb="21" eb="22">
      <t>ジュン</t>
    </rPh>
    <rPh sb="24" eb="25">
      <t>ジュン</t>
    </rPh>
    <rPh sb="26" eb="28">
      <t>キサイ</t>
    </rPh>
    <phoneticPr fontId="2"/>
  </si>
  <si>
    <t>　　Ａ．コンサルティング企業　Ｂ．コンサルティング企業以外の法人　Ｃ．個人　Ⅴ．提案企業中小　Ｚ．提案企業その他</t>
    <rPh sb="12" eb="14">
      <t>キギョウ</t>
    </rPh>
    <rPh sb="44" eb="46">
      <t>チュウショウ</t>
    </rPh>
    <rPh sb="49" eb="51">
      <t>テイアン</t>
    </rPh>
    <rPh sb="51" eb="53">
      <t>キギョウ</t>
    </rPh>
    <rPh sb="55" eb="56">
      <t>タ</t>
    </rPh>
    <phoneticPr fontId="2"/>
  </si>
  <si>
    <t>（注2）業務従事者の最終学歴（卒業年月）が大学院卒以上の場合、大学学歴と大学卒業年月もあわせて記載願います。</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rPh sb="49" eb="50">
      <t>ネガ</t>
    </rPh>
    <phoneticPr fontId="5"/>
  </si>
  <si>
    <t>（注3）業務従事者の居住地（都道府県）を記載ください。</t>
    <rPh sb="1" eb="2">
      <t>チュウ</t>
    </rPh>
    <rPh sb="4" eb="6">
      <t>ギョウム</t>
    </rPh>
    <rPh sb="6" eb="9">
      <t>ジュウジシャ</t>
    </rPh>
    <rPh sb="10" eb="13">
      <t>キョジュウチ</t>
    </rPh>
    <rPh sb="14" eb="18">
      <t>トドウフケン</t>
    </rPh>
    <rPh sb="20" eb="22">
      <t>キサイ</t>
    </rPh>
    <phoneticPr fontId="5"/>
  </si>
  <si>
    <t>（注4）業務従事者変更、追加した場合は、新たな従事者キーで登録してください。</t>
    <rPh sb="1" eb="2">
      <t>チュウ</t>
    </rPh>
    <rPh sb="4" eb="6">
      <t>ギョウム</t>
    </rPh>
    <rPh sb="6" eb="9">
      <t>ジュウジシャ</t>
    </rPh>
    <rPh sb="9" eb="11">
      <t>ヘンコウ</t>
    </rPh>
    <rPh sb="12" eb="14">
      <t>ツイカ</t>
    </rPh>
    <rPh sb="16" eb="18">
      <t>バアイ</t>
    </rPh>
    <rPh sb="20" eb="21">
      <t>アラ</t>
    </rPh>
    <rPh sb="23" eb="26">
      <t>ジュウジシャ</t>
    </rPh>
    <rPh sb="29" eb="31">
      <t>トウロク</t>
    </rPh>
    <phoneticPr fontId="5"/>
  </si>
  <si>
    <t>　　　年　　月　　日</t>
    <rPh sb="3" eb="4">
      <t>ネン</t>
    </rPh>
    <rPh sb="6" eb="7">
      <t>ガツ</t>
    </rPh>
    <rPh sb="9" eb="10">
      <t>ニチ</t>
    </rPh>
    <phoneticPr fontId="5"/>
  </si>
  <si>
    <t>独立行政法人国際協力機構</t>
  </si>
  <si>
    <t>契約担当役理事　殿</t>
    <rPh sb="8" eb="9">
      <t>ドノ</t>
    </rPh>
    <phoneticPr fontId="5"/>
  </si>
  <si>
    <t>株式会社●●●●●●</t>
    <rPh sb="0" eb="4">
      <t>カブシキガイシャ</t>
    </rPh>
    <phoneticPr fontId="5"/>
  </si>
  <si>
    <t xml:space="preserve"> 代表取締役　●●　●●   　 代表者印</t>
    <rPh sb="1" eb="3">
      <t>ダイヒョウ</t>
    </rPh>
    <rPh sb="3" eb="6">
      <t>トリシマリヤク</t>
    </rPh>
    <rPh sb="17" eb="20">
      <t>ダイヒョウシャ</t>
    </rPh>
    <rPh sb="20" eb="21">
      <t>イン</t>
    </rPh>
    <phoneticPr fontId="5"/>
  </si>
  <si>
    <t>に係る最終見積書の提出について</t>
    <phoneticPr fontId="2"/>
  </si>
  <si>
    <t>　　標記業務に係る最終見積書を下記のとおり提出いたします。</t>
    <rPh sb="9" eb="11">
      <t>サイシュウ</t>
    </rPh>
    <phoneticPr fontId="5"/>
  </si>
  <si>
    <t>記</t>
    <rPh sb="0" eb="1">
      <t>キ</t>
    </rPh>
    <phoneticPr fontId="5"/>
  </si>
  <si>
    <t>1　最終見積金額：</t>
    <rPh sb="2" eb="4">
      <t>サイシュウ</t>
    </rPh>
    <rPh sb="4" eb="6">
      <t>ミツモ</t>
    </rPh>
    <rPh sb="6" eb="8">
      <t>キンガク</t>
    </rPh>
    <phoneticPr fontId="5"/>
  </si>
  <si>
    <t>円</t>
    <rPh sb="0" eb="1">
      <t>エン</t>
    </rPh>
    <phoneticPr fontId="5"/>
  </si>
  <si>
    <t xml:space="preserve">   （消費税及び地方消費税　　　　　　</t>
    <rPh sb="4" eb="7">
      <t>ショウヒゼイ</t>
    </rPh>
    <rPh sb="7" eb="8">
      <t>オヨ</t>
    </rPh>
    <rPh sb="9" eb="11">
      <t>チホウ</t>
    </rPh>
    <rPh sb="11" eb="14">
      <t>ショウヒゼイ</t>
    </rPh>
    <phoneticPr fontId="5"/>
  </si>
  <si>
    <t>円を含む）</t>
  </si>
  <si>
    <t>2　最終見積金額内訳：別紙のとおり</t>
    <rPh sb="2" eb="4">
      <t>サイシュウ</t>
    </rPh>
    <rPh sb="4" eb="6">
      <t>ミツモ</t>
    </rPh>
    <rPh sb="6" eb="8">
      <t>キンガク</t>
    </rPh>
    <rPh sb="8" eb="10">
      <t>ウチワケ</t>
    </rPh>
    <rPh sb="11" eb="13">
      <t>ベッシ</t>
    </rPh>
    <phoneticPr fontId="5"/>
  </si>
  <si>
    <t>以上</t>
    <rPh sb="0" eb="2">
      <t>イジョウ</t>
    </rPh>
    <phoneticPr fontId="5"/>
  </si>
  <si>
    <t>消費税率</t>
    <rPh sb="0" eb="3">
      <t>ショウヒゼイ</t>
    </rPh>
    <rPh sb="3" eb="4">
      <t>リツ</t>
    </rPh>
    <phoneticPr fontId="2"/>
  </si>
  <si>
    <t>協力準備調査（海外投融資）【予備調査（単独型）】</t>
    <rPh sb="0" eb="2">
      <t>キョウリョク</t>
    </rPh>
    <rPh sb="2" eb="4">
      <t>ジュンビ</t>
    </rPh>
    <rPh sb="4" eb="6">
      <t>チョウサ</t>
    </rPh>
    <rPh sb="7" eb="9">
      <t>カイガイ</t>
    </rPh>
    <rPh sb="9" eb="12">
      <t>トウユウシ</t>
    </rPh>
    <phoneticPr fontId="2"/>
  </si>
  <si>
    <t>見積金額内訳書</t>
    <rPh sb="0" eb="2">
      <t>ミツモリ</t>
    </rPh>
    <rPh sb="2" eb="4">
      <t>キンガク</t>
    </rPh>
    <rPh sb="4" eb="6">
      <t>ウチワケ</t>
    </rPh>
    <rPh sb="6" eb="7">
      <t>ショ</t>
    </rPh>
    <phoneticPr fontId="2"/>
  </si>
  <si>
    <t>見積金額</t>
    <rPh sb="0" eb="2">
      <t>ミツモリ</t>
    </rPh>
    <rPh sb="2" eb="4">
      <t>キンガク</t>
    </rPh>
    <phoneticPr fontId="2"/>
  </si>
  <si>
    <t>事業提案法人名</t>
    <rPh sb="0" eb="2">
      <t>ジギョウ</t>
    </rPh>
    <rPh sb="2" eb="4">
      <t>テイアン</t>
    </rPh>
    <rPh sb="4" eb="6">
      <t>ホウジン</t>
    </rPh>
    <rPh sb="6" eb="7">
      <t>メイ</t>
    </rPh>
    <phoneticPr fontId="2"/>
  </si>
  <si>
    <t>提案事業名</t>
    <rPh sb="0" eb="2">
      <t>テイアン</t>
    </rPh>
    <rPh sb="2" eb="4">
      <t>ジギョウ</t>
    </rPh>
    <rPh sb="4" eb="5">
      <t>メイ</t>
    </rPh>
    <phoneticPr fontId="2"/>
  </si>
  <si>
    <t>契約金額内訳書</t>
    <rPh sb="0" eb="2">
      <t>ケイヤク</t>
    </rPh>
    <rPh sb="2" eb="4">
      <t>キンガク</t>
    </rPh>
    <rPh sb="4" eb="6">
      <t>ウチワケ</t>
    </rPh>
    <rPh sb="6" eb="7">
      <t>ショ</t>
    </rPh>
    <phoneticPr fontId="2"/>
  </si>
  <si>
    <t>契約金額</t>
    <rPh sb="0" eb="2">
      <t>ケイヤク</t>
    </rPh>
    <rPh sb="2" eb="4">
      <t>キンガク</t>
    </rPh>
    <phoneticPr fontId="2"/>
  </si>
  <si>
    <t>受注者名</t>
    <rPh sb="0" eb="3">
      <t>ジュチュウシャ</t>
    </rPh>
    <rPh sb="3" eb="4">
      <t>メイ</t>
    </rPh>
    <phoneticPr fontId="2"/>
  </si>
  <si>
    <t>案件名</t>
    <rPh sb="0" eb="2">
      <t>アンケン</t>
    </rPh>
    <rPh sb="2" eb="3">
      <t>メイ</t>
    </rPh>
    <phoneticPr fontId="2"/>
  </si>
  <si>
    <t>最終見積金額内訳書</t>
    <rPh sb="0" eb="2">
      <t>サイシュウ</t>
    </rPh>
    <rPh sb="2" eb="4">
      <t>ミツモリ</t>
    </rPh>
    <rPh sb="4" eb="6">
      <t>キンガク</t>
    </rPh>
    <rPh sb="6" eb="8">
      <t>ウチワケ</t>
    </rPh>
    <rPh sb="8" eb="9">
      <t>ショ</t>
    </rPh>
    <phoneticPr fontId="2"/>
  </si>
  <si>
    <t>[附属書Ⅲ]</t>
  </si>
  <si>
    <t>○○○国（案件名）</t>
    <rPh sb="5" eb="7">
      <t>アンケン</t>
    </rPh>
    <rPh sb="7" eb="8">
      <t>メイ</t>
    </rPh>
    <phoneticPr fontId="2"/>
  </si>
  <si>
    <t>最終見積金額</t>
    <rPh sb="0" eb="2">
      <t>サイシュウ</t>
    </rPh>
    <rPh sb="2" eb="4">
      <t>ミツモリ</t>
    </rPh>
    <rPh sb="4" eb="6">
      <t>キンガク</t>
    </rPh>
    <phoneticPr fontId="2"/>
  </si>
  <si>
    <t>（提案法人名）</t>
    <rPh sb="3" eb="5">
      <t>ホウジン</t>
    </rPh>
    <phoneticPr fontId="2"/>
  </si>
  <si>
    <t>事業名</t>
    <rPh sb="0" eb="2">
      <t>ジギョウ</t>
    </rPh>
    <rPh sb="2" eb="3">
      <t>メイ</t>
    </rPh>
    <phoneticPr fontId="2"/>
  </si>
  <si>
    <t>事業名短縮</t>
    <rPh sb="0" eb="2">
      <t>ジギョウ</t>
    </rPh>
    <rPh sb="2" eb="3">
      <t>メイ</t>
    </rPh>
    <rPh sb="3" eb="5">
      <t>タンシュク</t>
    </rPh>
    <phoneticPr fontId="2"/>
  </si>
  <si>
    <t>円</t>
    <rPh sb="0" eb="1">
      <t>エン</t>
    </rPh>
    <phoneticPr fontId="2"/>
  </si>
  <si>
    <t>協力準備調査（海外投融資）【予備調査（移行型）】</t>
    <rPh sb="0" eb="2">
      <t>キョウリョク</t>
    </rPh>
    <rPh sb="2" eb="4">
      <t>ジュンビ</t>
    </rPh>
    <rPh sb="4" eb="6">
      <t>チョウサ</t>
    </rPh>
    <rPh sb="7" eb="9">
      <t>カイガイ</t>
    </rPh>
    <rPh sb="9" eb="12">
      <t>トウユウシ</t>
    </rPh>
    <phoneticPr fontId="2"/>
  </si>
  <si>
    <t>中小企業基礎調査</t>
    <rPh sb="0" eb="2">
      <t>チュウショウ</t>
    </rPh>
    <rPh sb="2" eb="4">
      <t>キギョウ</t>
    </rPh>
    <rPh sb="4" eb="6">
      <t>キソ</t>
    </rPh>
    <rPh sb="6" eb="8">
      <t>チョウサ</t>
    </rPh>
    <phoneticPr fontId="2"/>
  </si>
  <si>
    <t>中小企業案件化調査</t>
    <rPh sb="0" eb="2">
      <t>チュウショウ</t>
    </rPh>
    <rPh sb="2" eb="4">
      <t>キギョウ</t>
    </rPh>
    <rPh sb="4" eb="6">
      <t>アンケン</t>
    </rPh>
    <rPh sb="6" eb="7">
      <t>カ</t>
    </rPh>
    <rPh sb="7" eb="9">
      <t>チョウサ</t>
    </rPh>
    <phoneticPr fontId="2"/>
  </si>
  <si>
    <t>協力準備調査（海外投融資）【本格調査】</t>
    <rPh sb="0" eb="2">
      <t>キョウリョク</t>
    </rPh>
    <rPh sb="2" eb="4">
      <t>ジュンビ</t>
    </rPh>
    <rPh sb="4" eb="6">
      <t>チョウサ</t>
    </rPh>
    <rPh sb="7" eb="9">
      <t>カイガイ</t>
    </rPh>
    <rPh sb="9" eb="12">
      <t>トウユウシ</t>
    </rPh>
    <phoneticPr fontId="2"/>
  </si>
  <si>
    <t>ＳＤＧｓ案件化調査</t>
    <rPh sb="4" eb="6">
      <t>アンケン</t>
    </rPh>
    <rPh sb="6" eb="7">
      <t>カ</t>
    </rPh>
    <rPh sb="7" eb="9">
      <t>チョウサ</t>
    </rPh>
    <phoneticPr fontId="2"/>
  </si>
  <si>
    <t>中小企業ビジネス化事業</t>
    <rPh sb="0" eb="2">
      <t>チュウショウ</t>
    </rPh>
    <rPh sb="2" eb="4">
      <t>キギョウ</t>
    </rPh>
    <rPh sb="8" eb="9">
      <t>カ</t>
    </rPh>
    <rPh sb="9" eb="11">
      <t>ジギョウ</t>
    </rPh>
    <phoneticPr fontId="2"/>
  </si>
  <si>
    <t>Ⅰ．　</t>
    <phoneticPr fontId="3"/>
  </si>
  <si>
    <t>人件費</t>
    <rPh sb="0" eb="2">
      <t>ジンケン</t>
    </rPh>
    <rPh sb="2" eb="3">
      <t>ヒ</t>
    </rPh>
    <phoneticPr fontId="2"/>
  </si>
  <si>
    <t>ＳＤＧｓビジネス化事業</t>
    <rPh sb="8" eb="9">
      <t>カ</t>
    </rPh>
    <rPh sb="9" eb="11">
      <t>ジギョウ</t>
    </rPh>
    <phoneticPr fontId="2"/>
  </si>
  <si>
    <t>１．</t>
    <phoneticPr fontId="2"/>
  </si>
  <si>
    <t>直接人件費</t>
    <rPh sb="0" eb="2">
      <t>チョクセツ</t>
    </rPh>
    <rPh sb="2" eb="5">
      <t>ジンケンヒ</t>
    </rPh>
    <phoneticPr fontId="2"/>
  </si>
  <si>
    <t>２．</t>
  </si>
  <si>
    <t>その他原価</t>
    <rPh sb="2" eb="3">
      <t>タ</t>
    </rPh>
    <rPh sb="3" eb="5">
      <t>ゲンカ</t>
    </rPh>
    <phoneticPr fontId="2"/>
  </si>
  <si>
    <t>３．</t>
  </si>
  <si>
    <t>一般管理費等</t>
    <rPh sb="0" eb="2">
      <t>イッパン</t>
    </rPh>
    <rPh sb="2" eb="5">
      <t>カンリヒ</t>
    </rPh>
    <rPh sb="5" eb="6">
      <t>トウ</t>
    </rPh>
    <phoneticPr fontId="2"/>
  </si>
  <si>
    <t>Ⅱ．</t>
    <phoneticPr fontId="3"/>
  </si>
  <si>
    <t>直接経費</t>
    <rPh sb="0" eb="2">
      <t>チョクセツ</t>
    </rPh>
    <rPh sb="2" eb="4">
      <t>ケイヒ</t>
    </rPh>
    <phoneticPr fontId="2"/>
  </si>
  <si>
    <t>機材製造・購入・輸送費</t>
  </si>
  <si>
    <t>２．</t>
    <phoneticPr fontId="2"/>
  </si>
  <si>
    <t>旅費（①+②）</t>
    <rPh sb="0" eb="2">
      <t>リョヒ</t>
    </rPh>
    <phoneticPr fontId="3"/>
  </si>
  <si>
    <t>　①航空賃(合意単価)</t>
    <rPh sb="2" eb="4">
      <t>コウクウ</t>
    </rPh>
    <rPh sb="4" eb="5">
      <t>チン</t>
    </rPh>
    <rPh sb="6" eb="10">
      <t>ゴウイタンカ</t>
    </rPh>
    <phoneticPr fontId="2"/>
  </si>
  <si>
    <t>　②日当・宿泊料、内国旅費</t>
    <rPh sb="2" eb="4">
      <t>ニットウ</t>
    </rPh>
    <rPh sb="5" eb="7">
      <t>シュクハク</t>
    </rPh>
    <rPh sb="7" eb="8">
      <t>リョウ</t>
    </rPh>
    <rPh sb="9" eb="11">
      <t>ナイコク</t>
    </rPh>
    <rPh sb="11" eb="13">
      <t>リョヒ</t>
    </rPh>
    <phoneticPr fontId="2"/>
  </si>
  <si>
    <t>３．</t>
    <phoneticPr fontId="2"/>
  </si>
  <si>
    <t>現地活動費</t>
    <rPh sb="0" eb="2">
      <t>ゲンチ</t>
    </rPh>
    <rPh sb="2" eb="4">
      <t>カツドウ</t>
    </rPh>
    <rPh sb="4" eb="5">
      <t>ヒ</t>
    </rPh>
    <phoneticPr fontId="2"/>
  </si>
  <si>
    <t>合意単価適用分</t>
    <rPh sb="0" eb="7">
      <t>ゴウイタンカテキヨウブン</t>
    </rPh>
    <phoneticPr fontId="2"/>
  </si>
  <si>
    <t>実費精算分</t>
    <rPh sb="0" eb="2">
      <t>ジッピ</t>
    </rPh>
    <rPh sb="2" eb="5">
      <t>セイサンブン</t>
    </rPh>
    <phoneticPr fontId="2"/>
  </si>
  <si>
    <t>４．</t>
    <phoneticPr fontId="2"/>
  </si>
  <si>
    <t>本邦受入活動費</t>
    <rPh sb="0" eb="2">
      <t>ホンポウ</t>
    </rPh>
    <rPh sb="2" eb="4">
      <t>ウケイレ</t>
    </rPh>
    <rPh sb="4" eb="6">
      <t>カツドウ</t>
    </rPh>
    <rPh sb="6" eb="7">
      <t>ヒ</t>
    </rPh>
    <phoneticPr fontId="2"/>
  </si>
  <si>
    <t>Ⅲ．</t>
    <phoneticPr fontId="2"/>
  </si>
  <si>
    <t>管理費</t>
    <rPh sb="0" eb="3">
      <t>カンリヒ</t>
    </rPh>
    <phoneticPr fontId="2"/>
  </si>
  <si>
    <t>Ⅳ．</t>
    <phoneticPr fontId="3"/>
  </si>
  <si>
    <t>小計</t>
    <rPh sb="0" eb="2">
      <t>ショウケイ</t>
    </rPh>
    <phoneticPr fontId="3"/>
  </si>
  <si>
    <t>Ⅴ．</t>
    <phoneticPr fontId="3"/>
  </si>
  <si>
    <t>消費税及び地方消費税の合計金額（小計の10％）</t>
    <phoneticPr fontId="3"/>
  </si>
  <si>
    <t>Ⅵ．</t>
    <phoneticPr fontId="3"/>
  </si>
  <si>
    <t>合計</t>
    <phoneticPr fontId="2"/>
  </si>
  <si>
    <t>見積金額内訳明細</t>
    <rPh sb="0" eb="2">
      <t>ミツモリ</t>
    </rPh>
    <phoneticPr fontId="2"/>
  </si>
  <si>
    <t>契約金額内訳明細</t>
    <rPh sb="0" eb="2">
      <t>ケイヤク</t>
    </rPh>
    <phoneticPr fontId="2"/>
  </si>
  <si>
    <r>
      <t>I．（外部人材に係る）</t>
    </r>
    <r>
      <rPr>
        <b/>
        <sz val="12"/>
        <color theme="0"/>
        <rFont val="ＭＳ ゴシック"/>
        <family val="3"/>
        <charset val="128"/>
      </rPr>
      <t>人件費</t>
    </r>
    <rPh sb="3" eb="5">
      <t>ガイブ</t>
    </rPh>
    <rPh sb="5" eb="7">
      <t>ジンザイ</t>
    </rPh>
    <rPh sb="8" eb="9">
      <t>カカワ</t>
    </rPh>
    <rPh sb="11" eb="14">
      <t>ジンケンヒ</t>
    </rPh>
    <phoneticPr fontId="2"/>
  </si>
  <si>
    <t>最終見積金額内訳明細</t>
    <rPh sb="0" eb="2">
      <t>サイシュウ</t>
    </rPh>
    <rPh sb="2" eb="4">
      <t>ミツモリ</t>
    </rPh>
    <phoneticPr fontId="2"/>
  </si>
  <si>
    <t>１．直接人件費</t>
    <rPh sb="2" eb="4">
      <t>チョクセツ</t>
    </rPh>
    <rPh sb="4" eb="7">
      <t>ジンケンヒ</t>
    </rPh>
    <phoneticPr fontId="2"/>
  </si>
  <si>
    <t>（１）現地業務</t>
    <rPh sb="3" eb="5">
      <t>ゲンチ</t>
    </rPh>
    <rPh sb="5" eb="7">
      <t>ギョウム</t>
    </rPh>
    <phoneticPr fontId="2"/>
  </si>
  <si>
    <t>部分払い</t>
    <rPh sb="0" eb="2">
      <t>ブブン</t>
    </rPh>
    <rPh sb="2" eb="3">
      <t>バラ</t>
    </rPh>
    <phoneticPr fontId="2"/>
  </si>
  <si>
    <t>従事者
キー</t>
    <rPh sb="0" eb="3">
      <t>ジュウジシャ</t>
    </rPh>
    <phoneticPr fontId="2"/>
  </si>
  <si>
    <t>氏　　名</t>
    <rPh sb="0" eb="1">
      <t>シ</t>
    </rPh>
    <rPh sb="3" eb="4">
      <t>ナ</t>
    </rPh>
    <phoneticPr fontId="2"/>
  </si>
  <si>
    <t>担当業務</t>
    <phoneticPr fontId="2"/>
  </si>
  <si>
    <t>格付
（号）</t>
    <rPh sb="0" eb="1">
      <t>カク</t>
    </rPh>
    <rPh sb="1" eb="2">
      <t>ヅ</t>
    </rPh>
    <rPh sb="4" eb="5">
      <t>ゴウ</t>
    </rPh>
    <phoneticPr fontId="2"/>
  </si>
  <si>
    <t>月額単価
（円）</t>
    <rPh sb="0" eb="2">
      <t>ゲツガク</t>
    </rPh>
    <rPh sb="2" eb="4">
      <t>タンカ</t>
    </rPh>
    <rPh sb="6" eb="7">
      <t>エン</t>
    </rPh>
    <phoneticPr fontId="2"/>
  </si>
  <si>
    <t>派遣期間
(M/M)</t>
    <rPh sb="0" eb="2">
      <t>ハケン</t>
    </rPh>
    <rPh sb="2" eb="4">
      <t>キカン</t>
    </rPh>
    <phoneticPr fontId="2"/>
  </si>
  <si>
    <t>金額
（円）</t>
    <rPh sb="0" eb="2">
      <t>キンガク</t>
    </rPh>
    <rPh sb="4" eb="5">
      <t>エン</t>
    </rPh>
    <phoneticPr fontId="2"/>
  </si>
  <si>
    <t>所属
分類</t>
    <rPh sb="0" eb="2">
      <t>ショゾク</t>
    </rPh>
    <rPh sb="3" eb="5">
      <t>ブンルイ</t>
    </rPh>
    <phoneticPr fontId="2"/>
  </si>
  <si>
    <t>拘束
日数</t>
    <rPh sb="0" eb="2">
      <t>コウソク</t>
    </rPh>
    <rPh sb="3" eb="5">
      <t>ニッスウ</t>
    </rPh>
    <phoneticPr fontId="2"/>
  </si>
  <si>
    <t>小計</t>
    <rPh sb="0" eb="1">
      <t>ショウ</t>
    </rPh>
    <rPh sb="1" eb="2">
      <t>ケイ</t>
    </rPh>
    <phoneticPr fontId="2"/>
  </si>
  <si>
    <t>所属法人別
人件費（国外）</t>
    <rPh sb="0" eb="2">
      <t>ショゾク</t>
    </rPh>
    <rPh sb="2" eb="4">
      <t>ホウジン</t>
    </rPh>
    <rPh sb="4" eb="5">
      <t>ベツ</t>
    </rPh>
    <rPh sb="6" eb="9">
      <t>ジンケンヒ</t>
    </rPh>
    <rPh sb="10" eb="12">
      <t>コクガイ</t>
    </rPh>
    <phoneticPr fontId="2"/>
  </si>
  <si>
    <t>小計</t>
    <rPh sb="0" eb="2">
      <t>ショウケイ</t>
    </rPh>
    <phoneticPr fontId="2"/>
  </si>
  <si>
    <t>（２）国内業務</t>
    <rPh sb="3" eb="5">
      <t>コクナイ</t>
    </rPh>
    <rPh sb="5" eb="7">
      <t>ギョウム</t>
    </rPh>
    <phoneticPr fontId="2"/>
  </si>
  <si>
    <t>稼働
日数</t>
    <rPh sb="0" eb="2">
      <t>カドウ</t>
    </rPh>
    <rPh sb="3" eb="5">
      <t>ニッスウ</t>
    </rPh>
    <phoneticPr fontId="2"/>
  </si>
  <si>
    <t>現地+国内</t>
    <rPh sb="0" eb="2">
      <t>ゲンチ</t>
    </rPh>
    <rPh sb="3" eb="5">
      <t>コクナイ</t>
    </rPh>
    <phoneticPr fontId="2"/>
  </si>
  <si>
    <t>（３）直接人件費合計</t>
    <rPh sb="3" eb="8">
      <t>チョクセツジンケンヒ</t>
    </rPh>
    <rPh sb="8" eb="10">
      <t>ゴウケイ</t>
    </rPh>
    <phoneticPr fontId="2"/>
  </si>
  <si>
    <t>金額
（円）</t>
    <rPh sb="0" eb="1">
      <t>キン</t>
    </rPh>
    <rPh sb="1" eb="2">
      <t>ガク</t>
    </rPh>
    <rPh sb="4" eb="5">
      <t>エン</t>
    </rPh>
    <phoneticPr fontId="2"/>
  </si>
  <si>
    <t>小計(1)＋小計(2)</t>
    <phoneticPr fontId="2"/>
  </si>
  <si>
    <t>(千円未満切捨)</t>
    <rPh sb="1" eb="3">
      <t>センエン</t>
    </rPh>
    <rPh sb="3" eb="5">
      <t>ミマン</t>
    </rPh>
    <rPh sb="5" eb="6">
      <t>キ</t>
    </rPh>
    <rPh sb="6" eb="7">
      <t>ス</t>
    </rPh>
    <phoneticPr fontId="2"/>
  </si>
  <si>
    <t>２．その他原価</t>
    <rPh sb="4" eb="5">
      <t>タ</t>
    </rPh>
    <rPh sb="5" eb="7">
      <t>ゲンカ</t>
    </rPh>
    <phoneticPr fontId="2"/>
  </si>
  <si>
    <t>３．一般管理費等</t>
    <rPh sb="2" eb="4">
      <t>イッパン</t>
    </rPh>
    <rPh sb="4" eb="7">
      <t>カンリヒ</t>
    </rPh>
    <rPh sb="7" eb="8">
      <t>トウ</t>
    </rPh>
    <phoneticPr fontId="2"/>
  </si>
  <si>
    <t>直接人件費</t>
    <rPh sb="0" eb="2">
      <t>チョクセツ</t>
    </rPh>
    <rPh sb="2" eb="4">
      <t>ジンケン</t>
    </rPh>
    <rPh sb="4" eb="5">
      <t>ヒ</t>
    </rPh>
    <phoneticPr fontId="2"/>
  </si>
  <si>
    <t>所属先別人件費計</t>
    <rPh sb="0" eb="2">
      <t>ショゾク</t>
    </rPh>
    <rPh sb="2" eb="3">
      <t>サキ</t>
    </rPh>
    <rPh sb="3" eb="4">
      <t>ベツ</t>
    </rPh>
    <rPh sb="4" eb="7">
      <t>ジンケンヒ</t>
    </rPh>
    <rPh sb="7" eb="8">
      <t>ケイ</t>
    </rPh>
    <phoneticPr fontId="2"/>
  </si>
  <si>
    <t>金額
（所属先別）</t>
    <rPh sb="0" eb="2">
      <t>キンガク</t>
    </rPh>
    <rPh sb="4" eb="6">
      <t>ショゾク</t>
    </rPh>
    <rPh sb="6" eb="7">
      <t>サキ</t>
    </rPh>
    <rPh sb="7" eb="8">
      <t>ベツ</t>
    </rPh>
    <phoneticPr fontId="2"/>
  </si>
  <si>
    <t>率</t>
    <rPh sb="0" eb="1">
      <t>リツ</t>
    </rPh>
    <phoneticPr fontId="2"/>
  </si>
  <si>
    <t>金額 
(直接人件費×その他原価率)</t>
    <rPh sb="0" eb="2">
      <t>キンガク</t>
    </rPh>
    <phoneticPr fontId="2"/>
  </si>
  <si>
    <t>金額 
（直接人件費＋その他原価）×一般管理費等率</t>
    <rPh sb="0" eb="2">
      <t>キンガク</t>
    </rPh>
    <phoneticPr fontId="2"/>
  </si>
  <si>
    <t>(千円未満切捨)</t>
  </si>
  <si>
    <t>直接経費</t>
    <rPh sb="0" eb="2">
      <t>チョクセツ</t>
    </rPh>
    <rPh sb="2" eb="4">
      <t>ケイヒ</t>
    </rPh>
    <phoneticPr fontId="3"/>
  </si>
  <si>
    <t>機材製造・購入・輸送費</t>
    <phoneticPr fontId="2"/>
  </si>
  <si>
    <t>　(１)　機材製造・購入費等</t>
    <phoneticPr fontId="2"/>
  </si>
  <si>
    <t>円</t>
  </si>
  <si>
    <t>費目</t>
  </si>
  <si>
    <t>金額（円）</t>
  </si>
  <si>
    <t>備考</t>
  </si>
  <si>
    <t>見積根拠資料番号</t>
  </si>
  <si>
    <t>部分払</t>
  </si>
  <si>
    <t>対象回</t>
  </si>
  <si>
    <r>
      <t>①本邦機材製造</t>
    </r>
    <r>
      <rPr>
        <sz val="6"/>
        <rFont val="ＭＳ ゴシック"/>
        <family val="3"/>
        <charset val="128"/>
      </rPr>
      <t>・</t>
    </r>
    <r>
      <rPr>
        <sz val="9"/>
        <rFont val="ＭＳ ゴシック"/>
        <family val="3"/>
        <charset val="128"/>
      </rPr>
      <t>購入費</t>
    </r>
  </si>
  <si>
    <t>別紙明細書①のとおり</t>
  </si>
  <si>
    <t>小計</t>
  </si>
  <si>
    <r>
      <t>②現地機材製造</t>
    </r>
    <r>
      <rPr>
        <sz val="6"/>
        <rFont val="ＭＳ ゴシック"/>
        <family val="3"/>
        <charset val="128"/>
      </rPr>
      <t>・</t>
    </r>
    <r>
      <rPr>
        <sz val="9"/>
        <rFont val="ＭＳ ゴシック"/>
        <family val="3"/>
        <charset val="128"/>
      </rPr>
      <t>購入費</t>
    </r>
  </si>
  <si>
    <t>別紙明細書②のとおり</t>
  </si>
  <si>
    <t>③現地工事費</t>
    <rPh sb="3" eb="6">
      <t>コウジヒ</t>
    </rPh>
    <phoneticPr fontId="2"/>
  </si>
  <si>
    <t>別紙明細書③のとおり</t>
  </si>
  <si>
    <t>小計（①+②+③）</t>
  </si>
  <si>
    <t>（千円未満切捨）</t>
  </si>
  <si>
    <t>　(２)　輸送費・保険料・通関手数料</t>
    <rPh sb="5" eb="8">
      <t>ユソウヒ</t>
    </rPh>
    <rPh sb="9" eb="11">
      <t>ホケン</t>
    </rPh>
    <rPh sb="11" eb="12">
      <t>リョウ</t>
    </rPh>
    <rPh sb="13" eb="15">
      <t>ツウカン</t>
    </rPh>
    <rPh sb="15" eb="18">
      <t>テスウリョウ</t>
    </rPh>
    <rPh sb="17" eb="18">
      <t>リョウ</t>
    </rPh>
    <phoneticPr fontId="5"/>
  </si>
  <si>
    <t>費目</t>
    <phoneticPr fontId="5"/>
  </si>
  <si>
    <t>単価（円）</t>
    <rPh sb="3" eb="4">
      <t>エン</t>
    </rPh>
    <phoneticPr fontId="5"/>
  </si>
  <si>
    <t>数量</t>
    <phoneticPr fontId="5"/>
  </si>
  <si>
    <t>金額（円）</t>
    <rPh sb="3" eb="4">
      <t>エン</t>
    </rPh>
    <phoneticPr fontId="5"/>
  </si>
  <si>
    <t>備考</t>
    <phoneticPr fontId="5"/>
  </si>
  <si>
    <t>見積根拠資料番号</t>
    <rPh sb="0" eb="2">
      <t>ミツ</t>
    </rPh>
    <rPh sb="2" eb="4">
      <t>コンキョ</t>
    </rPh>
    <rPh sb="4" eb="6">
      <t>シリョウ</t>
    </rPh>
    <rPh sb="6" eb="8">
      <t>バンゴウ</t>
    </rPh>
    <phoneticPr fontId="2"/>
  </si>
  <si>
    <t>小計</t>
    <rPh sb="0" eb="1">
      <t>ショウ</t>
    </rPh>
    <phoneticPr fontId="5"/>
  </si>
  <si>
    <t>（千円未満切捨）</t>
    <rPh sb="1" eb="2">
      <t>セン</t>
    </rPh>
    <phoneticPr fontId="2"/>
  </si>
  <si>
    <t>　(３)　関税・付加価値税（VAT）等</t>
    <rPh sb="5" eb="7">
      <t>カンゼイ</t>
    </rPh>
    <rPh sb="8" eb="10">
      <t>フカ</t>
    </rPh>
    <rPh sb="10" eb="12">
      <t>カチ</t>
    </rPh>
    <rPh sb="12" eb="13">
      <t>ゼイ</t>
    </rPh>
    <rPh sb="18" eb="19">
      <t>トウ</t>
    </rPh>
    <phoneticPr fontId="5"/>
  </si>
  <si>
    <t>　　小計　(1）+(2）+(3)</t>
  </si>
  <si>
    <t>日当</t>
    <rPh sb="0" eb="2">
      <t>ニットウ</t>
    </rPh>
    <phoneticPr fontId="3"/>
  </si>
  <si>
    <t>宿泊料</t>
    <rPh sb="0" eb="3">
      <t>シュクハクリョウ</t>
    </rPh>
    <phoneticPr fontId="3"/>
  </si>
  <si>
    <t>２．</t>
    <phoneticPr fontId="3"/>
  </si>
  <si>
    <t>旅費</t>
    <rPh sb="0" eb="2">
      <t>リョヒ</t>
    </rPh>
    <phoneticPr fontId="3"/>
  </si>
  <si>
    <t>航空賃</t>
    <rPh sb="0" eb="2">
      <t>コウクウ</t>
    </rPh>
    <rPh sb="2" eb="3">
      <t>チン</t>
    </rPh>
    <phoneticPr fontId="3"/>
  </si>
  <si>
    <t>円</t>
    <rPh sb="0" eb="1">
      <t>エン</t>
    </rPh>
    <phoneticPr fontId="3"/>
  </si>
  <si>
    <t>※各渡航の航空賃を合意単価とする。</t>
    <rPh sb="1" eb="4">
      <t>カクトコウ</t>
    </rPh>
    <rPh sb="5" eb="8">
      <t>コウクウチン</t>
    </rPh>
    <rPh sb="9" eb="13">
      <t>ゴウイタンカ</t>
    </rPh>
    <phoneticPr fontId="3"/>
  </si>
  <si>
    <t>日当・宿泊料、内国旅費</t>
    <rPh sb="0" eb="2">
      <t>ニットウ</t>
    </rPh>
    <rPh sb="3" eb="6">
      <t>シュクハクリョウ</t>
    </rPh>
    <rPh sb="7" eb="9">
      <t>ナイコク</t>
    </rPh>
    <rPh sb="9" eb="11">
      <t>リョヒ</t>
    </rPh>
    <phoneticPr fontId="3"/>
  </si>
  <si>
    <t>従事
者
キー</t>
    <rPh sb="0" eb="2">
      <t>ジュウジ</t>
    </rPh>
    <rPh sb="3" eb="4">
      <t>シャ</t>
    </rPh>
    <phoneticPr fontId="2"/>
  </si>
  <si>
    <t xml:space="preserve">氏　名
</t>
    <rPh sb="0" eb="1">
      <t>シ</t>
    </rPh>
    <rPh sb="2" eb="3">
      <t>ナ</t>
    </rPh>
    <phoneticPr fontId="2"/>
  </si>
  <si>
    <t>現地業務
期間
(日数)</t>
    <rPh sb="2" eb="4">
      <t>ギョウム</t>
    </rPh>
    <rPh sb="9" eb="10">
      <t>ニチ</t>
    </rPh>
    <rPh sb="10" eb="11">
      <t>スウ</t>
    </rPh>
    <phoneticPr fontId="5"/>
  </si>
  <si>
    <t>航空賃(合意単価)
（円）</t>
    <phoneticPr fontId="3"/>
  </si>
  <si>
    <t>経路
番号</t>
    <rPh sb="0" eb="2">
      <t>ケイロ</t>
    </rPh>
    <rPh sb="3" eb="5">
      <t>バンゴウ</t>
    </rPh>
    <phoneticPr fontId="3"/>
  </si>
  <si>
    <t>搭乗
クラス
（Y/C）</t>
    <rPh sb="0" eb="2">
      <t>トウジョウ</t>
    </rPh>
    <phoneticPr fontId="5"/>
  </si>
  <si>
    <t>日　　当（円）</t>
    <rPh sb="5" eb="6">
      <t>エン</t>
    </rPh>
    <phoneticPr fontId="5"/>
  </si>
  <si>
    <t>宿　泊　料（円）*</t>
    <rPh sb="4" eb="5">
      <t>リョウ</t>
    </rPh>
    <rPh sb="6" eb="7">
      <t>エン</t>
    </rPh>
    <phoneticPr fontId="5"/>
  </si>
  <si>
    <t>日本の
内国旅費
（円）</t>
    <rPh sb="0" eb="2">
      <t>ニホン</t>
    </rPh>
    <rPh sb="10" eb="11">
      <t>エン</t>
    </rPh>
    <phoneticPr fontId="5"/>
  </si>
  <si>
    <t>小計
（円）</t>
    <rPh sb="0" eb="2">
      <t>ショウケイ</t>
    </rPh>
    <rPh sb="4" eb="5">
      <t>エン</t>
    </rPh>
    <phoneticPr fontId="5"/>
  </si>
  <si>
    <t>航空賃を含む合計</t>
    <rPh sb="0" eb="2">
      <t>コウクウ</t>
    </rPh>
    <rPh sb="2" eb="3">
      <t>チン</t>
    </rPh>
    <rPh sb="4" eb="5">
      <t>フク</t>
    </rPh>
    <rPh sb="6" eb="8">
      <t>ゴウケイ</t>
    </rPh>
    <phoneticPr fontId="3"/>
  </si>
  <si>
    <t>×</t>
    <phoneticPr fontId="5"/>
  </si>
  <si>
    <t>日</t>
    <rPh sb="0" eb="1">
      <t>ニチ</t>
    </rPh>
    <phoneticPr fontId="3"/>
  </si>
  <si>
    <t>＝</t>
    <phoneticPr fontId="5"/>
  </si>
  <si>
    <t>泊</t>
    <rPh sb="0" eb="1">
      <t>ハク</t>
    </rPh>
    <phoneticPr fontId="3"/>
  </si>
  <si>
    <t>Y</t>
    <phoneticPr fontId="3"/>
  </si>
  <si>
    <t>C</t>
    <phoneticPr fontId="3"/>
  </si>
  <si>
    <t>現地国内移動</t>
    <rPh sb="0" eb="2">
      <t>ゲンチ</t>
    </rPh>
    <rPh sb="2" eb="3">
      <t>コク</t>
    </rPh>
    <rPh sb="3" eb="4">
      <t>ナイ</t>
    </rPh>
    <rPh sb="4" eb="6">
      <t>イドウ</t>
    </rPh>
    <phoneticPr fontId="3"/>
  </si>
  <si>
    <t>渡航回数</t>
    <rPh sb="0" eb="2">
      <t>トコウ</t>
    </rPh>
    <rPh sb="2" eb="4">
      <t>カイスウ</t>
    </rPh>
    <phoneticPr fontId="3"/>
  </si>
  <si>
    <t>合計</t>
    <rPh sb="0" eb="2">
      <t>ゴウケイ</t>
    </rPh>
    <phoneticPr fontId="3"/>
  </si>
  <si>
    <t>日数</t>
    <rPh sb="0" eb="2">
      <t>ニッスウ</t>
    </rPh>
    <phoneticPr fontId="3"/>
  </si>
  <si>
    <t>日費</t>
    <rPh sb="0" eb="1">
      <t>ヒ</t>
    </rPh>
    <rPh sb="1" eb="2">
      <t>ヒ</t>
    </rPh>
    <phoneticPr fontId="3"/>
  </si>
  <si>
    <t>泊数</t>
    <rPh sb="0" eb="1">
      <t>トマリ</t>
    </rPh>
    <rPh sb="1" eb="2">
      <t>ス</t>
    </rPh>
    <phoneticPr fontId="3"/>
  </si>
  <si>
    <t>泊費</t>
    <rPh sb="0" eb="1">
      <t>ハク</t>
    </rPh>
    <rPh sb="1" eb="2">
      <t>ヒ</t>
    </rPh>
    <phoneticPr fontId="3"/>
  </si>
  <si>
    <t>経路番号</t>
    <rPh sb="0" eb="2">
      <t>ケイロ</t>
    </rPh>
    <rPh sb="2" eb="4">
      <t>バンゴウ</t>
    </rPh>
    <phoneticPr fontId="2"/>
  </si>
  <si>
    <t>航空賃（合意単価）
（諸費用込）</t>
  </si>
  <si>
    <r>
      <t xml:space="preserve">搭乗
</t>
    </r>
    <r>
      <rPr>
        <sz val="8"/>
        <rFont val="ＭＳ ゴシック"/>
        <family val="3"/>
        <charset val="128"/>
      </rPr>
      <t>クラス</t>
    </r>
    <rPh sb="0" eb="2">
      <t>トウジョウ</t>
    </rPh>
    <phoneticPr fontId="2"/>
  </si>
  <si>
    <t>航空賃</t>
    <rPh sb="0" eb="2">
      <t>コウクウ</t>
    </rPh>
    <rPh sb="2" eb="3">
      <t>チン</t>
    </rPh>
    <phoneticPr fontId="2"/>
  </si>
  <si>
    <r>
      <t xml:space="preserve">空港税
</t>
    </r>
    <r>
      <rPr>
        <sz val="8"/>
        <rFont val="ＭＳ ゴシック"/>
        <family val="3"/>
        <charset val="128"/>
      </rPr>
      <t>（国内）</t>
    </r>
    <r>
      <rPr>
        <sz val="8"/>
        <color rgb="FFFF0000"/>
        <rFont val="ＭＳ ゴシック"/>
        <family val="3"/>
        <charset val="128"/>
      </rPr>
      <t>税抜</t>
    </r>
    <rPh sb="0" eb="3">
      <t>クウコウゼイ</t>
    </rPh>
    <rPh sb="5" eb="7">
      <t>コクナイ</t>
    </rPh>
    <rPh sb="8" eb="9">
      <t>ゼイ</t>
    </rPh>
    <rPh sb="9" eb="10">
      <t>ヌ</t>
    </rPh>
    <phoneticPr fontId="2"/>
  </si>
  <si>
    <r>
      <t xml:space="preserve">燃油
</t>
    </r>
    <r>
      <rPr>
        <sz val="8"/>
        <rFont val="ＭＳ ゴシック"/>
        <family val="3"/>
        <charset val="128"/>
      </rPr>
      <t>チャージ</t>
    </r>
    <rPh sb="0" eb="2">
      <t>ネンユ</t>
    </rPh>
    <phoneticPr fontId="2"/>
  </si>
  <si>
    <t>空港税
（海外）</t>
    <rPh sb="0" eb="3">
      <t>クウコウゼイ</t>
    </rPh>
    <rPh sb="5" eb="7">
      <t>カイガイ</t>
    </rPh>
    <phoneticPr fontId="2"/>
  </si>
  <si>
    <t>国際観光
旅客税</t>
    <rPh sb="0" eb="2">
      <t>コクサイ</t>
    </rPh>
    <rPh sb="2" eb="4">
      <t>カンコウ</t>
    </rPh>
    <rPh sb="5" eb="7">
      <t>リョキャク</t>
    </rPh>
    <rPh sb="7" eb="8">
      <t>ゼイ</t>
    </rPh>
    <phoneticPr fontId="2"/>
  </si>
  <si>
    <r>
      <t xml:space="preserve">発券手数料
</t>
    </r>
    <r>
      <rPr>
        <sz val="10"/>
        <color rgb="FFFF0000"/>
        <rFont val="ＭＳ ゴシック"/>
        <family val="3"/>
        <charset val="128"/>
      </rPr>
      <t>（税抜）</t>
    </r>
    <rPh sb="0" eb="2">
      <t>ハッケン</t>
    </rPh>
    <rPh sb="2" eb="5">
      <t>テスウリョウ</t>
    </rPh>
    <rPh sb="7" eb="8">
      <t>ゼイ</t>
    </rPh>
    <rPh sb="8" eb="9">
      <t>ヌ</t>
    </rPh>
    <phoneticPr fontId="2"/>
  </si>
  <si>
    <t>その他</t>
    <rPh sb="2" eb="3">
      <t>タ</t>
    </rPh>
    <phoneticPr fontId="2"/>
  </si>
  <si>
    <t>経　路</t>
  </si>
  <si>
    <t>*航空経路</t>
    <rPh sb="1" eb="3">
      <t>コウクウ</t>
    </rPh>
    <rPh sb="3" eb="5">
      <t>ケイロ</t>
    </rPh>
    <phoneticPr fontId="3"/>
  </si>
  <si>
    <t>①合意単価適用分</t>
    <rPh sb="1" eb="5">
      <t>ゴウイタンカ</t>
    </rPh>
    <rPh sb="5" eb="8">
      <t>テキヨウブン</t>
    </rPh>
    <phoneticPr fontId="2"/>
  </si>
  <si>
    <t>②実費精算分</t>
    <rPh sb="1" eb="6">
      <t>ジッピセイサンブン</t>
    </rPh>
    <phoneticPr fontId="2"/>
  </si>
  <si>
    <t>①-1合意単価費目</t>
    <rPh sb="3" eb="5">
      <t>ゴウイ</t>
    </rPh>
    <rPh sb="5" eb="7">
      <t>ヒモク</t>
    </rPh>
    <phoneticPr fontId="2"/>
  </si>
  <si>
    <t>合意単価（円）</t>
    <rPh sb="0" eb="4">
      <t>ゴウイタンカ</t>
    </rPh>
    <rPh sb="5" eb="6">
      <t>エン</t>
    </rPh>
    <phoneticPr fontId="2"/>
  </si>
  <si>
    <t>総現地業務人月</t>
    <rPh sb="0" eb="1">
      <t>ソウ</t>
    </rPh>
    <rPh sb="1" eb="3">
      <t>ゲンチ</t>
    </rPh>
    <rPh sb="3" eb="5">
      <t>ギョウム</t>
    </rPh>
    <rPh sb="5" eb="7">
      <t>ニンゲツ</t>
    </rPh>
    <phoneticPr fontId="2"/>
  </si>
  <si>
    <t>車両関係費/現地傭人費/現地交通費（現地国内渡航を除く）</t>
    <phoneticPr fontId="2"/>
  </si>
  <si>
    <t>受注者団体等人月（外部人材を除いた人月）計</t>
    <rPh sb="0" eb="3">
      <t>ジュチュウシャ</t>
    </rPh>
    <rPh sb="3" eb="5">
      <t>ダンタイ</t>
    </rPh>
    <rPh sb="5" eb="6">
      <t>トウ</t>
    </rPh>
    <rPh sb="6" eb="8">
      <t>ニンゲツ</t>
    </rPh>
    <rPh sb="9" eb="11">
      <t>ガイブ</t>
    </rPh>
    <rPh sb="11" eb="13">
      <t>ジンザイ</t>
    </rPh>
    <rPh sb="14" eb="15">
      <t>ノゾ</t>
    </rPh>
    <rPh sb="17" eb="19">
      <t>ニンゲツ</t>
    </rPh>
    <rPh sb="20" eb="21">
      <t>ケイ</t>
    </rPh>
    <phoneticPr fontId="2"/>
  </si>
  <si>
    <t>「業務従事者の従事計画・実績表」の現地業務日数の総数から30を除した数をここに手入力</t>
    <rPh sb="1" eb="3">
      <t>ギョウム</t>
    </rPh>
    <rPh sb="3" eb="6">
      <t>ジュウジシャ</t>
    </rPh>
    <rPh sb="7" eb="9">
      <t>ジュウジ</t>
    </rPh>
    <rPh sb="9" eb="11">
      <t>ケイカク</t>
    </rPh>
    <rPh sb="12" eb="14">
      <t>ジッセキ</t>
    </rPh>
    <rPh sb="14" eb="15">
      <t>ヒョウ</t>
    </rPh>
    <rPh sb="17" eb="19">
      <t>ゲンチ</t>
    </rPh>
    <rPh sb="19" eb="21">
      <t>ギョウム</t>
    </rPh>
    <rPh sb="21" eb="23">
      <t>ニッスウ</t>
    </rPh>
    <rPh sb="24" eb="26">
      <t>ソウスウ</t>
    </rPh>
    <rPh sb="31" eb="32">
      <t>ジョ</t>
    </rPh>
    <rPh sb="34" eb="35">
      <t>カズ</t>
    </rPh>
    <rPh sb="39" eb="42">
      <t>テニュウリョク</t>
    </rPh>
    <phoneticPr fontId="2"/>
  </si>
  <si>
    <t>外部人材（現地業務）人月計</t>
    <rPh sb="0" eb="4">
      <t>ガイブジンザイ</t>
    </rPh>
    <rPh sb="5" eb="7">
      <t>ゲンチ</t>
    </rPh>
    <rPh sb="7" eb="9">
      <t>ギョウム</t>
    </rPh>
    <rPh sb="10" eb="12">
      <t>ニンゲツ</t>
    </rPh>
    <rPh sb="12" eb="13">
      <t>ケイ</t>
    </rPh>
    <phoneticPr fontId="2"/>
  </si>
  <si>
    <t>①-2合意単価費目</t>
    <rPh sb="0" eb="2">
      <t>ゴウイ</t>
    </rPh>
    <rPh sb="3" eb="5">
      <t>ヒモク</t>
    </rPh>
    <phoneticPr fontId="2"/>
  </si>
  <si>
    <t>回数</t>
    <rPh sb="0" eb="2">
      <t>カイスウ</t>
    </rPh>
    <phoneticPr fontId="2"/>
  </si>
  <si>
    <t>現地交通費（現地国内航空費）</t>
    <rPh sb="0" eb="2">
      <t>ゲンチ</t>
    </rPh>
    <rPh sb="2" eb="5">
      <t>コウツウヒ</t>
    </rPh>
    <rPh sb="6" eb="8">
      <t>コクナイ</t>
    </rPh>
    <rPh sb="8" eb="10">
      <t>コクナイ</t>
    </rPh>
    <rPh sb="10" eb="13">
      <t>コウクウヒ</t>
    </rPh>
    <phoneticPr fontId="2"/>
  </si>
  <si>
    <t>①の合計（千円未満切捨）</t>
    <phoneticPr fontId="2"/>
  </si>
  <si>
    <t>合意単価適用分内訳</t>
    <rPh sb="0" eb="4">
      <t>ゴウイタンカ</t>
    </rPh>
    <rPh sb="4" eb="7">
      <t>テキヨウブン</t>
    </rPh>
    <rPh sb="7" eb="9">
      <t>ウチワケ</t>
    </rPh>
    <phoneticPr fontId="2"/>
  </si>
  <si>
    <t>費目</t>
    <rPh sb="0" eb="2">
      <t>ヒモク</t>
    </rPh>
    <phoneticPr fontId="2"/>
  </si>
  <si>
    <t>単価(円）</t>
    <rPh sb="0" eb="2">
      <t>タンカ</t>
    </rPh>
    <rPh sb="3" eb="4">
      <t>エン</t>
    </rPh>
    <phoneticPr fontId="2"/>
  </si>
  <si>
    <t>数量</t>
    <rPh sb="0" eb="2">
      <t>スウリョウ</t>
    </rPh>
    <phoneticPr fontId="2"/>
  </si>
  <si>
    <t>金額(円）</t>
    <rPh sb="0" eb="2">
      <t>キンガク</t>
    </rPh>
    <rPh sb="3" eb="4">
      <t>エン</t>
    </rPh>
    <phoneticPr fontId="2"/>
  </si>
  <si>
    <t>備考</t>
    <rPh sb="0" eb="2">
      <t>ビコウ</t>
    </rPh>
    <phoneticPr fontId="2"/>
  </si>
  <si>
    <t>※(3a)現地国内航空費を除く</t>
    <rPh sb="11" eb="12">
      <t>ヒ</t>
    </rPh>
    <phoneticPr fontId="2"/>
  </si>
  <si>
    <t>（１）～（３a)合計</t>
    <rPh sb="8" eb="10">
      <t>ゴウケイ</t>
    </rPh>
    <phoneticPr fontId="2"/>
  </si>
  <si>
    <t>合意単価として計上</t>
    <rPh sb="0" eb="4">
      <t>ゴウイタンカ</t>
    </rPh>
    <rPh sb="7" eb="9">
      <t>ケイジョウ</t>
    </rPh>
    <phoneticPr fontId="2"/>
  </si>
  <si>
    <t>※(3b)２現地国内航空費</t>
    <rPh sb="12" eb="13">
      <t>ヒ</t>
    </rPh>
    <phoneticPr fontId="2"/>
  </si>
  <si>
    <t>（３b)合計</t>
    <rPh sb="4" eb="6">
      <t>ゴウケイ</t>
    </rPh>
    <phoneticPr fontId="2"/>
  </si>
  <si>
    <t>②実費精算費目</t>
    <phoneticPr fontId="2"/>
  </si>
  <si>
    <r>
      <rPr>
        <sz val="10"/>
        <color theme="1"/>
        <rFont val="ＭＳ ゴシック"/>
        <family val="3"/>
        <charset val="128"/>
      </rPr>
      <t>（４）</t>
    </r>
    <r>
      <rPr>
        <sz val="12"/>
        <color theme="1"/>
        <rFont val="ＭＳ ゴシック"/>
        <family val="3"/>
        <charset val="128"/>
      </rPr>
      <t xml:space="preserve">
現
地
再
委
託
費
</t>
    </r>
    <rPh sb="4" eb="5">
      <t>ゲン</t>
    </rPh>
    <rPh sb="6" eb="7">
      <t>チ</t>
    </rPh>
    <rPh sb="8" eb="9">
      <t>フタタビ</t>
    </rPh>
    <rPh sb="10" eb="11">
      <t>ユダネル</t>
    </rPh>
    <rPh sb="12" eb="13">
      <t>カコツケル</t>
    </rPh>
    <rPh sb="14" eb="15">
      <t>ヒ</t>
    </rPh>
    <phoneticPr fontId="2"/>
  </si>
  <si>
    <t>合計（千円未満切捨）</t>
    <rPh sb="0" eb="2">
      <t>ゴウケイ</t>
    </rPh>
    <rPh sb="3" eb="4">
      <t>セン</t>
    </rPh>
    <phoneticPr fontId="2"/>
  </si>
  <si>
    <t>　注1）合意単価に応じた費目を記載して数量/単位を記載してください。</t>
    <rPh sb="1" eb="2">
      <t>チュウ</t>
    </rPh>
    <rPh sb="4" eb="6">
      <t>ゴウイ</t>
    </rPh>
    <rPh sb="6" eb="8">
      <t>タンカ</t>
    </rPh>
    <rPh sb="9" eb="10">
      <t>オウ</t>
    </rPh>
    <rPh sb="12" eb="14">
      <t>ヒモク</t>
    </rPh>
    <rPh sb="15" eb="17">
      <t>キサイ</t>
    </rPh>
    <rPh sb="19" eb="21">
      <t>スウリョウ</t>
    </rPh>
    <rPh sb="22" eb="24">
      <t>タンイ</t>
    </rPh>
    <rPh sb="25" eb="27">
      <t>キサイ</t>
    </rPh>
    <phoneticPr fontId="2"/>
  </si>
  <si>
    <t>　注2）合意単価算出時の小数点以下は切捨てます。</t>
    <rPh sb="1" eb="2">
      <t>チュウ</t>
    </rPh>
    <rPh sb="4" eb="8">
      <t>ゴウイタンカ</t>
    </rPh>
    <rPh sb="8" eb="11">
      <t>サンシュツジ</t>
    </rPh>
    <rPh sb="12" eb="17">
      <t>ショウスウテンイカ</t>
    </rPh>
    <rPh sb="18" eb="20">
      <t>キリス</t>
    </rPh>
    <phoneticPr fontId="2"/>
  </si>
  <si>
    <t>Ⅱ．</t>
    <phoneticPr fontId="2"/>
  </si>
  <si>
    <t>４.本邦受入活動費</t>
    <phoneticPr fontId="2"/>
  </si>
  <si>
    <t>１）航空賃</t>
    <rPh sb="2" eb="4">
      <t>コウクウ</t>
    </rPh>
    <rPh sb="4" eb="5">
      <t>チン</t>
    </rPh>
    <phoneticPr fontId="2"/>
  </si>
  <si>
    <t>受入内容（航空経路）</t>
    <rPh sb="0" eb="2">
      <t>ウケイレ</t>
    </rPh>
    <rPh sb="2" eb="4">
      <t>ナイヨウ</t>
    </rPh>
    <rPh sb="5" eb="7">
      <t>コウクウ</t>
    </rPh>
    <rPh sb="7" eb="9">
      <t>ケイロ</t>
    </rPh>
    <phoneticPr fontId="2"/>
  </si>
  <si>
    <t>合計</t>
    <rPh sb="0" eb="2">
      <t>ゴウケイ</t>
    </rPh>
    <phoneticPr fontId="2"/>
  </si>
  <si>
    <t>２）本邦受入活動業務費</t>
    <rPh sb="2" eb="4">
      <t>ホンポウ</t>
    </rPh>
    <rPh sb="4" eb="6">
      <t>ウケイレ</t>
    </rPh>
    <rPh sb="6" eb="8">
      <t>カツドウ</t>
    </rPh>
    <rPh sb="8" eb="10">
      <t>ギョウム</t>
    </rPh>
    <rPh sb="10" eb="11">
      <t>ヒ</t>
    </rPh>
    <phoneticPr fontId="2"/>
  </si>
  <si>
    <t>受入内容</t>
    <rPh sb="0" eb="2">
      <t>ウケイレ</t>
    </rPh>
    <rPh sb="2" eb="4">
      <t>ナイヨウ</t>
    </rPh>
    <phoneticPr fontId="2"/>
  </si>
  <si>
    <t>単価</t>
    <rPh sb="0" eb="2">
      <t>タンカ</t>
    </rPh>
    <phoneticPr fontId="2"/>
  </si>
  <si>
    <t>日数</t>
    <rPh sb="0" eb="2">
      <t>ニッスウ</t>
    </rPh>
    <phoneticPr fontId="2"/>
  </si>
  <si>
    <t>第2回本邦受入活動</t>
    <phoneticPr fontId="2"/>
  </si>
  <si>
    <t>第3回本邦受入活動</t>
    <phoneticPr fontId="2"/>
  </si>
  <si>
    <t>直接経費合計額</t>
    <rPh sb="0" eb="2">
      <t>チョクセツ</t>
    </rPh>
    <rPh sb="2" eb="4">
      <t>ケイヒ</t>
    </rPh>
    <rPh sb="4" eb="6">
      <t>ゴウケイ</t>
    </rPh>
    <rPh sb="6" eb="7">
      <t>ガク</t>
    </rPh>
    <phoneticPr fontId="2"/>
  </si>
  <si>
    <t>管理費率</t>
    <rPh sb="0" eb="3">
      <t>カンリヒ</t>
    </rPh>
    <rPh sb="3" eb="4">
      <t>リツ</t>
    </rPh>
    <phoneticPr fontId="2"/>
  </si>
  <si>
    <t>（除く本邦受入活動業務費）</t>
    <rPh sb="1" eb="2">
      <t>ノゾ</t>
    </rPh>
    <rPh sb="3" eb="5">
      <t>ホンポウ</t>
    </rPh>
    <rPh sb="5" eb="7">
      <t>ウケイレ</t>
    </rPh>
    <rPh sb="7" eb="9">
      <t>カツドウ</t>
    </rPh>
    <rPh sb="9" eb="11">
      <t>ギョウム</t>
    </rPh>
    <rPh sb="11" eb="12">
      <t>ヒ</t>
    </rPh>
    <phoneticPr fontId="2"/>
  </si>
  <si>
    <t>円　×</t>
    <rPh sb="0" eb="1">
      <t>エン</t>
    </rPh>
    <phoneticPr fontId="2"/>
  </si>
  <si>
    <t>％　＝</t>
    <phoneticPr fontId="2"/>
  </si>
  <si>
    <t>【別紙明細書】</t>
    <rPh sb="1" eb="3">
      <t>ベッシ</t>
    </rPh>
    <rPh sb="3" eb="6">
      <t>メイサイショ</t>
    </rPh>
    <phoneticPr fontId="5"/>
  </si>
  <si>
    <t>① 本邦機材製造・購入費</t>
    <rPh sb="2" eb="4">
      <t>ホンポウ</t>
    </rPh>
    <rPh sb="6" eb="8">
      <t>セイゾウ</t>
    </rPh>
    <phoneticPr fontId="5"/>
  </si>
  <si>
    <t>品名</t>
    <rPh sb="0" eb="2">
      <t>ヒンメイ</t>
    </rPh>
    <phoneticPr fontId="5"/>
  </si>
  <si>
    <t>仕様</t>
    <phoneticPr fontId="5"/>
  </si>
  <si>
    <t>単価（円）</t>
    <rPh sb="0" eb="2">
      <t>タンカ</t>
    </rPh>
    <rPh sb="3" eb="4">
      <t>エン</t>
    </rPh>
    <phoneticPr fontId="5"/>
  </si>
  <si>
    <t>数量</t>
    <rPh sb="0" eb="2">
      <t>スウリョウ</t>
    </rPh>
    <phoneticPr fontId="5"/>
  </si>
  <si>
    <t>金額（円）</t>
    <rPh sb="0" eb="1">
      <t>キン</t>
    </rPh>
    <rPh sb="1" eb="2">
      <t>ガク</t>
    </rPh>
    <rPh sb="3" eb="4">
      <t>エン</t>
    </rPh>
    <phoneticPr fontId="5"/>
  </si>
  <si>
    <t>備考</t>
    <rPh sb="0" eb="2">
      <t>ビコウ</t>
    </rPh>
    <phoneticPr fontId="5"/>
  </si>
  <si>
    <t>部分払
対象回</t>
    <rPh sb="0" eb="2">
      <t>ブブン</t>
    </rPh>
    <rPh sb="2" eb="3">
      <t>バラ</t>
    </rPh>
    <rPh sb="4" eb="6">
      <t>タイショウ</t>
    </rPh>
    <rPh sb="6" eb="7">
      <t>カイ</t>
    </rPh>
    <phoneticPr fontId="5"/>
  </si>
  <si>
    <t>本邦機材製造・購入費　計　　</t>
    <rPh sb="0" eb="2">
      <t>ホンポウ</t>
    </rPh>
    <rPh sb="2" eb="4">
      <t>キザイ</t>
    </rPh>
    <rPh sb="4" eb="6">
      <t>セイゾウ</t>
    </rPh>
    <rPh sb="7" eb="9">
      <t>コウニュウ</t>
    </rPh>
    <rPh sb="9" eb="10">
      <t>ヒ</t>
    </rPh>
    <rPh sb="11" eb="12">
      <t>ショウケイ</t>
    </rPh>
    <phoneticPr fontId="5"/>
  </si>
  <si>
    <t>② 現地機材製造・購入費</t>
    <rPh sb="2" eb="4">
      <t>ゲンチ</t>
    </rPh>
    <phoneticPr fontId="5"/>
  </si>
  <si>
    <t>金額（円）</t>
    <rPh sb="0" eb="2">
      <t>キンガク</t>
    </rPh>
    <rPh sb="3" eb="4">
      <t>エン</t>
    </rPh>
    <phoneticPr fontId="5"/>
  </si>
  <si>
    <t>現地機材製造・購入費　計</t>
    <rPh sb="0" eb="2">
      <t>ゲンチ</t>
    </rPh>
    <rPh sb="2" eb="4">
      <t>キザイ</t>
    </rPh>
    <rPh sb="4" eb="6">
      <t>セイゾウ</t>
    </rPh>
    <rPh sb="7" eb="9">
      <t>コウニュウ</t>
    </rPh>
    <rPh sb="9" eb="10">
      <t>ヒ</t>
    </rPh>
    <rPh sb="11" eb="12">
      <t>ケイ</t>
    </rPh>
    <phoneticPr fontId="5"/>
  </si>
  <si>
    <t>③ 現地工事費</t>
    <rPh sb="2" eb="4">
      <t>ゲンチ</t>
    </rPh>
    <rPh sb="4" eb="6">
      <t>コウジ</t>
    </rPh>
    <rPh sb="6" eb="7">
      <t>ヒ</t>
    </rPh>
    <phoneticPr fontId="2"/>
  </si>
  <si>
    <t>単価（円）</t>
    <phoneticPr fontId="2"/>
  </si>
  <si>
    <t>数量</t>
    <phoneticPr fontId="2"/>
  </si>
  <si>
    <t>金額（円）</t>
    <phoneticPr fontId="2"/>
  </si>
  <si>
    <t>（労務費）</t>
    <rPh sb="1" eb="4">
      <t>ロウムヒ</t>
    </rPh>
    <phoneticPr fontId="2"/>
  </si>
  <si>
    <t>現地工事費　計　</t>
    <rPh sb="0" eb="2">
      <t>ゲンチ</t>
    </rPh>
    <rPh sb="2" eb="4">
      <t>コウジ</t>
    </rPh>
    <rPh sb="4" eb="5">
      <t>ヒ</t>
    </rPh>
    <phoneticPr fontId="2"/>
  </si>
  <si>
    <t>（注）仕様欄には製品のサイズ等の詳細情報を明記して下さい。</t>
    <rPh sb="1" eb="2">
      <t>チュウ</t>
    </rPh>
    <phoneticPr fontId="2"/>
  </si>
  <si>
    <t>（注）労務費を計上する場合は、仕様・担当業務を入れ、業務費単価、日数を記載ください。</t>
    <rPh sb="1" eb="2">
      <t>チュウ</t>
    </rPh>
    <rPh sb="3" eb="6">
      <t>ロウムヒ</t>
    </rPh>
    <rPh sb="7" eb="9">
      <t>ケイジョウ</t>
    </rPh>
    <rPh sb="11" eb="13">
      <t>バアイ</t>
    </rPh>
    <rPh sb="15" eb="17">
      <t>シヨウ</t>
    </rPh>
    <rPh sb="18" eb="20">
      <t>タントウ</t>
    </rPh>
    <rPh sb="20" eb="22">
      <t>ギョウム</t>
    </rPh>
    <rPh sb="23" eb="24">
      <t>イ</t>
    </rPh>
    <rPh sb="26" eb="28">
      <t>ギョウム</t>
    </rPh>
    <rPh sb="28" eb="29">
      <t>ヒ</t>
    </rPh>
    <rPh sb="29" eb="31">
      <t>タンカ</t>
    </rPh>
    <rPh sb="32" eb="34">
      <t>ニッスウ</t>
    </rPh>
    <rPh sb="35" eb="37">
      <t>キサイ</t>
    </rPh>
    <phoneticPr fontId="2"/>
  </si>
  <si>
    <t>以下非表示エリア</t>
    <rPh sb="0" eb="2">
      <t>イカ</t>
    </rPh>
    <rPh sb="2" eb="5">
      <t>ヒヒョウジ</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</si>
  <si>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3"/>
  </si>
  <si>
    <t>従事者
キー</t>
    <rPh sb="0" eb="2">
      <t>ジュウジ</t>
    </rPh>
    <rPh sb="2" eb="3">
      <t>シャ</t>
    </rPh>
    <phoneticPr fontId="5"/>
  </si>
  <si>
    <t>氏名</t>
    <rPh sb="0" eb="2">
      <t>シメイ</t>
    </rPh>
    <phoneticPr fontId="5"/>
  </si>
  <si>
    <t>担当業務</t>
    <rPh sb="2" eb="4">
      <t>ギョウイム</t>
    </rPh>
    <phoneticPr fontId="5"/>
  </si>
  <si>
    <t>所属先</t>
  </si>
  <si>
    <t>格付</t>
  </si>
  <si>
    <t>生年月日</t>
    <rPh sb="0" eb="2">
      <t>セイネン</t>
    </rPh>
    <rPh sb="2" eb="4">
      <t>ガッピ</t>
    </rPh>
    <phoneticPr fontId="2"/>
  </si>
  <si>
    <r>
      <t>最終学歴</t>
    </r>
    <r>
      <rPr>
        <vertAlign val="superscript"/>
        <sz val="12"/>
        <rFont val="ＭＳ ゴシック"/>
        <family val="3"/>
        <charset val="128"/>
      </rPr>
      <t xml:space="preserve"> </t>
    </r>
    <phoneticPr fontId="5"/>
  </si>
  <si>
    <t>卒業年月</t>
    <phoneticPr fontId="5"/>
  </si>
  <si>
    <t>[附属書Ⅳ]</t>
    <rPh sb="1" eb="4">
      <t>フゾクショ</t>
    </rPh>
    <phoneticPr fontId="2"/>
  </si>
  <si>
    <t>[別添]</t>
    <rPh sb="1" eb="3">
      <t>ベッテン</t>
    </rPh>
    <phoneticPr fontId="2"/>
  </si>
  <si>
    <t>業務従事者名簿　　</t>
  </si>
  <si>
    <t>変更業務従事者名簿　　</t>
    <rPh sb="0" eb="2">
      <t>ヘンコウ</t>
    </rPh>
    <phoneticPr fontId="2"/>
  </si>
  <si>
    <t>作成日</t>
    <rPh sb="0" eb="2">
      <t>サクセイ</t>
    </rPh>
    <rPh sb="2" eb="3">
      <t>ヒ</t>
    </rPh>
    <phoneticPr fontId="2"/>
  </si>
  <si>
    <t>（単位：円、税金を除く）</t>
    <rPh sb="6" eb="8">
      <t>ゼイキン</t>
    </rPh>
    <rPh sb="9" eb="10">
      <t>ノゾ</t>
    </rPh>
    <phoneticPr fontId="2"/>
  </si>
  <si>
    <t>【支払種別】</t>
    <phoneticPr fontId="2"/>
  </si>
  <si>
    <t>金額※１</t>
    <rPh sb="0" eb="2">
      <t>キンガク</t>
    </rPh>
    <phoneticPr fontId="2"/>
  </si>
  <si>
    <t>請求予定日</t>
    <rPh sb="0" eb="2">
      <t>セイキュウ</t>
    </rPh>
    <rPh sb="2" eb="4">
      <t>ヨテイ</t>
    </rPh>
    <rPh sb="4" eb="5">
      <t>ビ</t>
    </rPh>
    <phoneticPr fontId="2"/>
  </si>
  <si>
    <t>前払</t>
    <rPh sb="0" eb="2">
      <t>マエバラ</t>
    </rPh>
    <phoneticPr fontId="2"/>
  </si>
  <si>
    <t>契約書で合意した金額</t>
    <rPh sb="0" eb="3">
      <t>ケイヤクショ</t>
    </rPh>
    <rPh sb="4" eb="6">
      <t>ゴウイ</t>
    </rPh>
    <rPh sb="8" eb="10">
      <t>キンガク</t>
    </rPh>
    <phoneticPr fontId="2"/>
  </si>
  <si>
    <t>&gt;=履行期間開始日</t>
    <rPh sb="2" eb="4">
      <t>リコウ</t>
    </rPh>
    <rPh sb="4" eb="6">
      <t>キカン</t>
    </rPh>
    <rPh sb="6" eb="8">
      <t>カイシ</t>
    </rPh>
    <rPh sb="8" eb="9">
      <t>ビ</t>
    </rPh>
    <phoneticPr fontId="2"/>
  </si>
  <si>
    <t>※１ 契約金額(税込み)の40%が上限</t>
    <phoneticPr fontId="2"/>
  </si>
  <si>
    <t>契約金額相当額※２　　　　　　　　　　　（千円未満切り捨て）</t>
    <rPh sb="0" eb="2">
      <t>ケイヤク</t>
    </rPh>
    <rPh sb="2" eb="4">
      <t>キンガク</t>
    </rPh>
    <rPh sb="4" eb="7">
      <t>ソウトウガク</t>
    </rPh>
    <rPh sb="21" eb="23">
      <t>センエン</t>
    </rPh>
    <rPh sb="23" eb="25">
      <t>ミマン</t>
    </rPh>
    <rPh sb="25" eb="26">
      <t>キ</t>
    </rPh>
    <rPh sb="27" eb="28">
      <t>ス</t>
    </rPh>
    <phoneticPr fontId="2"/>
  </si>
  <si>
    <t>契約書で合意した契約金額（税抜）に対する割合（％）</t>
    <rPh sb="0" eb="3">
      <t>ケイヤクショ</t>
    </rPh>
    <rPh sb="4" eb="6">
      <t>ゴウイ</t>
    </rPh>
    <rPh sb="8" eb="12">
      <t>ケイヤクキンガク</t>
    </rPh>
    <rPh sb="13" eb="15">
      <t>ゼイヌ</t>
    </rPh>
    <rPh sb="17" eb="18">
      <t>タイ</t>
    </rPh>
    <rPh sb="20" eb="22">
      <t>ワリアイ</t>
    </rPh>
    <phoneticPr fontId="2"/>
  </si>
  <si>
    <t>成果品提出予定日</t>
    <rPh sb="0" eb="2">
      <t>セイカ</t>
    </rPh>
    <rPh sb="2" eb="3">
      <t>ヒン</t>
    </rPh>
    <rPh sb="3" eb="5">
      <t>テイシュツ</t>
    </rPh>
    <rPh sb="5" eb="7">
      <t>ヨテイ</t>
    </rPh>
    <rPh sb="7" eb="8">
      <t>ビ</t>
    </rPh>
    <phoneticPr fontId="2"/>
  </si>
  <si>
    <t>部分払1回目</t>
    <rPh sb="0" eb="2">
      <t>ブブン</t>
    </rPh>
    <rPh sb="2" eb="3">
      <t>ハラ</t>
    </rPh>
    <rPh sb="4" eb="5">
      <t>カイ</t>
    </rPh>
    <rPh sb="5" eb="6">
      <t>メ</t>
    </rPh>
    <phoneticPr fontId="2"/>
  </si>
  <si>
    <t>部分払2回目</t>
    <rPh sb="0" eb="2">
      <t>ブブン</t>
    </rPh>
    <rPh sb="2" eb="3">
      <t>ハラ</t>
    </rPh>
    <rPh sb="4" eb="5">
      <t>カイ</t>
    </rPh>
    <rPh sb="5" eb="6">
      <t>メ</t>
    </rPh>
    <phoneticPr fontId="2"/>
  </si>
  <si>
    <t>部分払3回目</t>
    <rPh sb="0" eb="2">
      <t>ブブン</t>
    </rPh>
    <rPh sb="2" eb="3">
      <t>ハラ</t>
    </rPh>
    <rPh sb="4" eb="5">
      <t>カイ</t>
    </rPh>
    <rPh sb="5" eb="6">
      <t>メ</t>
    </rPh>
    <phoneticPr fontId="2"/>
  </si>
  <si>
    <t>※２ 部分払額ではないことに注意</t>
    <rPh sb="3" eb="5">
      <t>ブブン</t>
    </rPh>
    <rPh sb="5" eb="6">
      <t>バラ</t>
    </rPh>
    <rPh sb="6" eb="7">
      <t>ガク</t>
    </rPh>
    <rPh sb="14" eb="16">
      <t>チュウイ</t>
    </rPh>
    <phoneticPr fontId="2"/>
  </si>
  <si>
    <t>金額</t>
    <rPh sb="0" eb="2">
      <t>キンガク</t>
    </rPh>
    <phoneticPr fontId="2"/>
  </si>
  <si>
    <t>検査後仮払</t>
    <rPh sb="0" eb="2">
      <t>ケンサ</t>
    </rPh>
    <rPh sb="2" eb="3">
      <t>ゴ</t>
    </rPh>
    <rPh sb="3" eb="5">
      <t>カリバラ</t>
    </rPh>
    <phoneticPr fontId="2"/>
  </si>
  <si>
    <t>&gt;=最終成果品提出予定日</t>
    <phoneticPr fontId="2"/>
  </si>
  <si>
    <t>精算払</t>
    <rPh sb="0" eb="2">
      <t>セイサン</t>
    </rPh>
    <rPh sb="2" eb="3">
      <t>ハラ</t>
    </rPh>
    <phoneticPr fontId="2"/>
  </si>
  <si>
    <t>&gt;=最終成果品提出予定日,&lt;=履行終了日,　</t>
    <rPh sb="2" eb="4">
      <t>サイシュウ</t>
    </rPh>
    <rPh sb="4" eb="6">
      <t>セイカ</t>
    </rPh>
    <rPh sb="6" eb="7">
      <t>ヒン</t>
    </rPh>
    <rPh sb="7" eb="9">
      <t>テイシュツ</t>
    </rPh>
    <rPh sb="9" eb="11">
      <t>ヨテイ</t>
    </rPh>
    <rPh sb="11" eb="12">
      <t>ビ</t>
    </rPh>
    <rPh sb="15" eb="17">
      <t>リコウ</t>
    </rPh>
    <rPh sb="17" eb="19">
      <t>シュウリョウ</t>
    </rPh>
    <rPh sb="19" eb="20">
      <t>ビ</t>
    </rPh>
    <phoneticPr fontId="2"/>
  </si>
  <si>
    <t>【年度別】</t>
    <rPh sb="1" eb="3">
      <t>ネンド</t>
    </rPh>
    <rPh sb="3" eb="4">
      <t>ベツ</t>
    </rPh>
    <phoneticPr fontId="2"/>
  </si>
  <si>
    <t>2024年度</t>
    <rPh sb="4" eb="6">
      <t>ネンド</t>
    </rPh>
    <phoneticPr fontId="2"/>
  </si>
  <si>
    <t>2025年度</t>
    <rPh sb="4" eb="6">
      <t>ネンド</t>
    </rPh>
    <phoneticPr fontId="2"/>
  </si>
  <si>
    <t>2026年度</t>
    <rPh sb="4" eb="6">
      <t>ネンド</t>
    </rPh>
    <phoneticPr fontId="2"/>
  </si>
  <si>
    <r>
      <rPr>
        <sz val="12"/>
        <color rgb="FF000000"/>
        <rFont val="ＭＳ ゴシック"/>
        <family val="3"/>
        <charset val="128"/>
      </rPr>
      <t>航空賃</t>
    </r>
    <r>
      <rPr>
        <sz val="12"/>
        <rFont val="ＭＳ ゴシック"/>
        <family val="3"/>
        <charset val="128"/>
      </rPr>
      <t>（合意単価）</t>
    </r>
    <phoneticPr fontId="2"/>
  </si>
  <si>
    <r>
      <rPr>
        <sz val="10"/>
        <rFont val="ＭＳ ゴシック"/>
        <family val="3"/>
        <charset val="128"/>
      </rPr>
      <t>（１）</t>
    </r>
    <r>
      <rPr>
        <sz val="12"/>
        <rFont val="ＭＳ ゴシック"/>
        <family val="3"/>
        <charset val="128"/>
      </rPr>
      <t xml:space="preserve">
車
両
関
係
費
</t>
    </r>
    <rPh sb="4" eb="5">
      <t>シャ</t>
    </rPh>
    <rPh sb="5" eb="6">
      <t>ゲンシャ</t>
    </rPh>
    <rPh sb="6" eb="7">
      <t>リョウ</t>
    </rPh>
    <rPh sb="8" eb="9">
      <t>ケン</t>
    </rPh>
    <rPh sb="10" eb="11">
      <t>カカル</t>
    </rPh>
    <rPh sb="12" eb="13">
      <t>ヒ</t>
    </rPh>
    <phoneticPr fontId="2"/>
  </si>
  <si>
    <r>
      <rPr>
        <sz val="10"/>
        <rFont val="ＭＳ ゴシック"/>
        <family val="3"/>
        <charset val="128"/>
      </rPr>
      <t>（２）</t>
    </r>
    <r>
      <rPr>
        <sz val="12"/>
        <rFont val="ＭＳ ゴシック"/>
        <family val="3"/>
        <charset val="128"/>
      </rPr>
      <t xml:space="preserve">
現
地
傭
人
費
</t>
    </r>
    <rPh sb="4" eb="5">
      <t>ゲン</t>
    </rPh>
    <rPh sb="6" eb="7">
      <t>チ</t>
    </rPh>
    <rPh sb="8" eb="9">
      <t>ヨウ</t>
    </rPh>
    <rPh sb="10" eb="11">
      <t>ジン</t>
    </rPh>
    <rPh sb="12" eb="13">
      <t>ヒ</t>
    </rPh>
    <phoneticPr fontId="2"/>
  </si>
  <si>
    <r>
      <rPr>
        <sz val="10"/>
        <rFont val="ＭＳ ゴシック"/>
        <family val="3"/>
        <charset val="128"/>
      </rPr>
      <t>（３a）</t>
    </r>
    <r>
      <rPr>
        <sz val="12"/>
        <rFont val="ＭＳ ゴシック"/>
        <family val="3"/>
        <charset val="128"/>
      </rPr>
      <t xml:space="preserve">
現
地
交　　通　　費
</t>
    </r>
    <rPh sb="5" eb="6">
      <t>ゲン</t>
    </rPh>
    <rPh sb="7" eb="8">
      <t>チ</t>
    </rPh>
    <rPh sb="9" eb="10">
      <t>コウ</t>
    </rPh>
    <rPh sb="12" eb="13">
      <t>ツウ</t>
    </rPh>
    <rPh sb="15" eb="16">
      <t>ヒ</t>
    </rPh>
    <phoneticPr fontId="2"/>
  </si>
  <si>
    <r>
      <rPr>
        <sz val="10"/>
        <rFont val="ＭＳ ゴシック"/>
        <family val="3"/>
        <charset val="128"/>
      </rPr>
      <t>（３ｂ）</t>
    </r>
    <r>
      <rPr>
        <sz val="12"/>
        <rFont val="ＭＳ ゴシック"/>
        <family val="3"/>
        <charset val="128"/>
      </rPr>
      <t xml:space="preserve">
現
地
交　　　通
費　</t>
    </r>
    <rPh sb="5" eb="6">
      <t>ゲン</t>
    </rPh>
    <rPh sb="7" eb="8">
      <t>チ</t>
    </rPh>
    <rPh sb="9" eb="10">
      <t>コウ</t>
    </rPh>
    <rPh sb="13" eb="14">
      <t>ツウ</t>
    </rPh>
    <rPh sb="15" eb="16">
      <t>ヒ</t>
    </rPh>
    <phoneticPr fontId="2"/>
  </si>
  <si>
    <t>協力準備調査（海外投融資）については、「　(１)　機材製造・購入費等」は計上できないので、経費の記載は不要です。</t>
    <rPh sb="0" eb="2">
      <t>キョウリョク</t>
    </rPh>
    <rPh sb="2" eb="4">
      <t>ジュンビ</t>
    </rPh>
    <rPh sb="4" eb="6">
      <t>チョウサ</t>
    </rPh>
    <rPh sb="7" eb="12">
      <t>カイガイトウユウシ</t>
    </rPh>
    <rPh sb="36" eb="38">
      <t>ケイジョウ</t>
    </rPh>
    <rPh sb="45" eb="47">
      <t>ケイヒ</t>
    </rPh>
    <rPh sb="48" eb="50">
      <t>キサイ</t>
    </rPh>
    <rPh sb="51" eb="53">
      <t>フヨウ</t>
    </rPh>
    <phoneticPr fontId="2"/>
  </si>
  <si>
    <t>従事者キー、渡航日数を入力後、
①航空賃：航空経路欄に航空賃の内訳を入力後（注意：国内空港税、発券手数料は税抜金額で）、経路番号を選択ください。航空賃、クラスが従事者ごとに自動で入力されます。
※「旅費」においては、契約交渉時に確認した航空経路毎の航空賃が「合意単価」となります。
②日当：現地業務日数が自動入力されます。変更が必要な場合は直接入力してください。
③宿泊料：現地業務日数から-２日がデフォルトで自動入力されます。変更が必要な場合は直接入力してください。
④内国旅費：ガイドライン参照の上、必要な場合は、定額か実費を入力してください。</t>
    <rPh sb="11" eb="13">
      <t>ニュウリョク</t>
    </rPh>
    <rPh sb="13" eb="14">
      <t>ゴ</t>
    </rPh>
    <rPh sb="17" eb="19">
      <t>コウクウ</t>
    </rPh>
    <rPh sb="19" eb="20">
      <t>チン</t>
    </rPh>
    <rPh sb="31" eb="33">
      <t>ウチワケ</t>
    </rPh>
    <rPh sb="34" eb="36">
      <t>ニュウリョク</t>
    </rPh>
    <rPh sb="36" eb="37">
      <t>ゴ</t>
    </rPh>
    <rPh sb="38" eb="40">
      <t>チュウイ</t>
    </rPh>
    <rPh sb="41" eb="43">
      <t>コクナイ</t>
    </rPh>
    <rPh sb="43" eb="46">
      <t>クウコウゼイ</t>
    </rPh>
    <rPh sb="47" eb="49">
      <t>ハッケン</t>
    </rPh>
    <rPh sb="49" eb="52">
      <t>テスウリョウ</t>
    </rPh>
    <rPh sb="53" eb="55">
      <t>ゼイヌキ</t>
    </rPh>
    <rPh sb="55" eb="57">
      <t>キンガク</t>
    </rPh>
    <rPh sb="72" eb="74">
      <t>コウクウ</t>
    </rPh>
    <rPh sb="74" eb="75">
      <t>チン</t>
    </rPh>
    <rPh sb="80" eb="83">
      <t>ジュウジシャ</t>
    </rPh>
    <rPh sb="86" eb="88">
      <t>ジドウ</t>
    </rPh>
    <rPh sb="89" eb="91">
      <t>ニュウリョク</t>
    </rPh>
    <rPh sb="99" eb="101">
      <t>リョヒ</t>
    </rPh>
    <rPh sb="108" eb="112">
      <t>ケイヤクコウショウ</t>
    </rPh>
    <rPh sb="112" eb="113">
      <t>ジ</t>
    </rPh>
    <rPh sb="114" eb="116">
      <t>カクニン</t>
    </rPh>
    <rPh sb="118" eb="123">
      <t>コウクウケイロゴト</t>
    </rPh>
    <rPh sb="124" eb="127">
      <t>コウクウチン</t>
    </rPh>
    <rPh sb="129" eb="133">
      <t>ゴウイタンカ</t>
    </rPh>
    <rPh sb="142" eb="144">
      <t>ニットウ</t>
    </rPh>
    <rPh sb="145" eb="147">
      <t>ゲンチ</t>
    </rPh>
    <rPh sb="147" eb="149">
      <t>ギョウム</t>
    </rPh>
    <rPh sb="149" eb="151">
      <t>ニッスウ</t>
    </rPh>
    <rPh sb="152" eb="154">
      <t>ジドウ</t>
    </rPh>
    <rPh sb="154" eb="156">
      <t>ニュウリョク</t>
    </rPh>
    <rPh sb="185" eb="186">
      <t>リョウ</t>
    </rPh>
    <rPh sb="187" eb="189">
      <t>ゲンチ</t>
    </rPh>
    <rPh sb="189" eb="191">
      <t>ギョウム</t>
    </rPh>
    <rPh sb="191" eb="193">
      <t>ニッスウ</t>
    </rPh>
    <rPh sb="197" eb="198">
      <t>ヒ</t>
    </rPh>
    <rPh sb="205" eb="207">
      <t>ジドウ</t>
    </rPh>
    <rPh sb="207" eb="209">
      <t>ニュウリョク</t>
    </rPh>
    <rPh sb="214" eb="216">
      <t>ヘンコウ</t>
    </rPh>
    <rPh sb="217" eb="219">
      <t>ヒツヨウ</t>
    </rPh>
    <rPh sb="220" eb="222">
      <t>バアイ</t>
    </rPh>
    <rPh sb="223" eb="227">
      <t>チョクセツニュウリョク</t>
    </rPh>
    <rPh sb="259" eb="261">
      <t>テイガク</t>
    </rPh>
    <rPh sb="262" eb="264">
      <t>ジッピ</t>
    </rPh>
    <rPh sb="265" eb="267">
      <t>ニュウリョク</t>
    </rPh>
    <phoneticPr fontId="2"/>
  </si>
  <si>
    <t>・現地活動費は、各項目の内訳（合意単価適用分及び現地再委託費）を円建てで入力ください。備考に外貨、適用レート（見積金額作成時のJICAレート）、委託内容等を入力ください。
・①合意単価費目は契約交渉時に確認し合意単価、数量及び単位を協議し確定します。</t>
    <rPh sb="12" eb="14">
      <t>ウチワケ</t>
    </rPh>
    <rPh sb="15" eb="19">
      <t>ゴウイタンカ</t>
    </rPh>
    <rPh sb="19" eb="22">
      <t>テキヨウブン</t>
    </rPh>
    <rPh sb="22" eb="23">
      <t>オヨ</t>
    </rPh>
    <rPh sb="24" eb="29">
      <t>ゲンチサイイタク</t>
    </rPh>
    <rPh sb="29" eb="30">
      <t>ヒ</t>
    </rPh>
    <rPh sb="55" eb="57">
      <t>ミツモリ</t>
    </rPh>
    <rPh sb="57" eb="59">
      <t>キンガク</t>
    </rPh>
    <rPh sb="59" eb="61">
      <t>サクセイ</t>
    </rPh>
    <rPh sb="61" eb="62">
      <t>ジ</t>
    </rPh>
    <rPh sb="95" eb="99">
      <t>ケイヤクコウショウ</t>
    </rPh>
    <rPh sb="99" eb="100">
      <t>ジ</t>
    </rPh>
    <rPh sb="101" eb="103">
      <t>カクニン</t>
    </rPh>
    <rPh sb="104" eb="106">
      <t>ゴウイ</t>
    </rPh>
    <rPh sb="106" eb="108">
      <t>タンカ</t>
    </rPh>
    <rPh sb="109" eb="111">
      <t>スウリョウ</t>
    </rPh>
    <rPh sb="111" eb="112">
      <t>オヨ</t>
    </rPh>
    <rPh sb="113" eb="115">
      <t>タンイ</t>
    </rPh>
    <rPh sb="116" eb="118">
      <t>キョウギ</t>
    </rPh>
    <rPh sb="119" eb="121">
      <t>カクテイ</t>
    </rPh>
    <phoneticPr fontId="2"/>
  </si>
  <si>
    <t>①協力準備調査（海外投融資）においても本邦受入活動を実施できます。実施する場合は、必要項目を入力ください。
なお、航空賃は契約交渉時に確認した航空経路毎の航空賃が「合意単価」となります。
②管理費は経費率（％）を入力ください。</t>
    <rPh sb="19" eb="25">
      <t>ホンポウウケイレカツドウ</t>
    </rPh>
    <rPh sb="26" eb="28">
      <t>ジッシ</t>
    </rPh>
    <rPh sb="33" eb="35">
      <t>ジッシ</t>
    </rPh>
    <rPh sb="37" eb="39">
      <t>バアイ</t>
    </rPh>
    <rPh sb="41" eb="43">
      <t>ヒツヨウ</t>
    </rPh>
    <rPh sb="43" eb="45">
      <t>コウモク</t>
    </rPh>
    <rPh sb="46" eb="48">
      <t>ニュウリョク</t>
    </rPh>
    <rPh sb="57" eb="60">
      <t>コウクウチン</t>
    </rPh>
    <rPh sb="95" eb="98">
      <t>カンリヒ</t>
    </rPh>
    <rPh sb="99" eb="102">
      <t>ケイヒリツ</t>
    </rPh>
    <rPh sb="106" eb="108">
      <t>ニュウリョク</t>
    </rPh>
    <phoneticPr fontId="2"/>
  </si>
  <si>
    <t>契約交渉後、契約金額が確定した段階で、業務主管部の担当者に、年度毎の支出予定額を試算の上、提出ください。</t>
    <rPh sb="0" eb="2">
      <t>ケイヤク</t>
    </rPh>
    <rPh sb="2" eb="4">
      <t>コウショウ</t>
    </rPh>
    <rPh sb="4" eb="5">
      <t>ゴ</t>
    </rPh>
    <rPh sb="6" eb="8">
      <t>ケイヤク</t>
    </rPh>
    <rPh sb="8" eb="10">
      <t>キンガク</t>
    </rPh>
    <rPh sb="11" eb="13">
      <t>カクテイ</t>
    </rPh>
    <rPh sb="15" eb="17">
      <t>ダンカイ</t>
    </rPh>
    <rPh sb="19" eb="21">
      <t>ギョウム</t>
    </rPh>
    <rPh sb="21" eb="24">
      <t>シュカンブ</t>
    </rPh>
    <rPh sb="25" eb="28">
      <t>タントウシャ</t>
    </rPh>
    <rPh sb="30" eb="32">
      <t>ネンド</t>
    </rPh>
    <rPh sb="32" eb="33">
      <t>ゴト</t>
    </rPh>
    <rPh sb="34" eb="36">
      <t>シシュツ</t>
    </rPh>
    <rPh sb="36" eb="38">
      <t>ヨテイ</t>
    </rPh>
    <rPh sb="38" eb="39">
      <t>ガク</t>
    </rPh>
    <rPh sb="40" eb="42">
      <t>シサン</t>
    </rPh>
    <rPh sb="43" eb="44">
      <t>ウエ</t>
    </rPh>
    <rPh sb="45" eb="4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</si>
</sst>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
    <numFmt numFmtId="177" formatCode="#,##0_);[Red]\(#,##0\)"/>
    <numFmt numFmtId="178" formatCode="0_ "/>
    <numFmt numFmtId="179" formatCode="#,##0_ ;[Red]\-#,##0\ "/>
    <numFmt numFmtId="180" formatCode="#,##0.00_ ;[Red]\-#,##0.00\ "/>
    <numFmt numFmtId="181" formatCode="#&quot;号&quot;"/>
    <numFmt numFmtId="182" formatCode="[$-F800]dddd\,\ mmmm\ dd\,\ yyyy"/>
    <numFmt numFmtId="183" formatCode="yyyy&quot;年&quot;m&quot;月&quot;;@"/>
    <numFmt numFmtId="184" formatCode="0_);[Red]\(0\)"/>
    <numFmt numFmtId="185" formatCode="0&quot;回&quot;&quot;目&quot;"/>
    <numFmt numFmtId="186" formatCode="#,###"/>
    <numFmt numFmtId="187" formatCode="0.00_);[Red]\(0.00\)"/>
    <numFmt numFmtId="188" formatCode="yyyy&quot;年&quot;m&quot;月&quot;d&quot;日&quot;;@"/>
    <numFmt numFmtId="189" formatCode="#,###_ "/>
    <numFmt numFmtId="190" formatCode="#,###\ "/>
    <numFmt numFmtId="191" formatCode="0.00_ "/>
  </numFmts>
  <fonts count="61">
    <font>
      <sz val="12"/>
      <color theme="1"/>
      <name val="ＭＳ ゴシック"/>
      <family val="3"/>
      <charset val="128"/>
    </font>
    <font>
      <sz val="12"/>
      <name val="Osaka"/>
      <family val="3"/>
      <charset val="128"/>
    </font>
    <font>
      <sz val="6"/>
      <name val="ＭＳ ゴシック"/>
      <family val="3"/>
      <charset val="128"/>
    </font>
    <font>
      <sz val="6"/>
      <name val="ＭＳ ゴシック"/>
      <family val="3"/>
      <charset val="128"/>
    </font>
    <font>
      <sz val="12"/>
      <name val="ＭＳ ゴシック"/>
      <family val="3"/>
      <charset val="128"/>
    </font>
    <font>
      <sz val="6"/>
      <name val="Osaka"/>
      <family val="3"/>
      <charset val="128"/>
    </font>
    <font>
      <b/>
      <sz val="12"/>
      <name val="ＭＳ ゴシック"/>
      <family val="3"/>
      <charset val="128"/>
    </font>
    <font>
      <i/>
      <sz val="12"/>
      <name val="ＭＳ ゴシック"/>
      <family val="3"/>
      <charset val="128"/>
    </font>
    <font>
      <u/>
      <sz val="12"/>
      <name val="ＭＳ ゴシック"/>
      <family val="3"/>
      <charset val="128"/>
    </font>
    <font>
      <sz val="10"/>
      <name val="ＭＳ ゴシック"/>
      <family val="3"/>
      <charset val="128"/>
    </font>
    <font>
      <i/>
      <strike/>
      <sz val="12"/>
      <name val="ＭＳ ゴシック"/>
      <family val="3"/>
      <charset val="128"/>
    </font>
    <font>
      <sz val="8"/>
      <name val="ＭＳ ゴシック"/>
      <family val="3"/>
      <charset val="128"/>
    </font>
    <font>
      <sz val="12"/>
      <name val="ＭＳ 明朝"/>
      <family val="1"/>
      <charset val="128"/>
    </font>
    <font>
      <sz val="12"/>
      <color theme="1"/>
      <name val="ＭＳ ゴシック"/>
      <family val="3"/>
      <charset val="128"/>
    </font>
    <font>
      <sz val="12"/>
      <color theme="0"/>
      <name val="ＭＳ ゴシック"/>
      <family val="3"/>
      <charset val="128"/>
    </font>
    <font>
      <b/>
      <sz val="12"/>
      <color theme="0"/>
      <name val="ＭＳ ゴシック"/>
      <family val="3"/>
      <charset val="128"/>
    </font>
    <font>
      <sz val="12"/>
      <color rgb="FFFF0000"/>
      <name val="ＭＳ ゴシック"/>
      <family val="3"/>
      <charset val="128"/>
    </font>
    <font>
      <b/>
      <sz val="12"/>
      <color theme="1"/>
      <name val="ＭＳ ゴシック"/>
      <family val="3"/>
      <charset val="128"/>
    </font>
    <font>
      <sz val="11"/>
      <color theme="1"/>
      <name val="ＭＳ Ｐゴシック"/>
      <family val="3"/>
      <charset val="128"/>
      <scheme val="minor"/>
    </font>
    <font>
      <sz val="10"/>
      <color theme="1"/>
      <name val="ＭＳ ゴシック"/>
      <family val="3"/>
      <charset val="128"/>
    </font>
    <font>
      <sz val="9"/>
      <color rgb="FFFF0000"/>
      <name val="ＭＳ ゴシック"/>
      <family val="3"/>
      <charset val="128"/>
    </font>
    <font>
      <sz val="14"/>
      <name val="ＭＳ ゴシック"/>
      <family val="3"/>
      <charset val="128"/>
    </font>
    <font>
      <vertAlign val="superscript"/>
      <sz val="12"/>
      <name val="ＭＳ ゴシック"/>
      <family val="3"/>
      <charset val="128"/>
    </font>
    <font>
      <b/>
      <sz val="14"/>
      <name val="ＭＳ ゴシック"/>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sz val="11"/>
      <name val="ＭＳ 明朝"/>
      <family val="1"/>
      <charset val="128"/>
    </font>
    <font>
      <sz val="12"/>
      <color rgb="FF00CC00"/>
      <name val="ＭＳ ゴシック"/>
      <family val="3"/>
      <charset val="128"/>
    </font>
    <font>
      <sz val="12"/>
      <name val="細明朝体"/>
      <family val="3"/>
      <charset val="128"/>
    </font>
    <font>
      <sz val="9"/>
      <color rgb="FFFF00FF"/>
      <name val="ＭＳ ゴシック"/>
      <family val="3"/>
      <charset val="128"/>
    </font>
    <font>
      <b/>
      <sz val="12"/>
      <color rgb="FFFF0000"/>
      <name val="ＭＳ ゴシック"/>
      <family val="3"/>
      <charset val="128"/>
    </font>
    <font>
      <u/>
      <sz val="12"/>
      <color theme="10"/>
      <name val="ＭＳ ゴシック"/>
      <family val="3"/>
      <charset val="128"/>
    </font>
    <font>
      <sz val="8"/>
      <color rgb="FFFF00FF"/>
      <name val="ＭＳ ゴシック"/>
      <family val="3"/>
      <charset val="128"/>
    </font>
    <font>
      <b/>
      <sz val="12"/>
      <color rgb="FF0070C0"/>
      <name val="ＭＳ ゴシック"/>
      <family val="3"/>
      <charset val="128"/>
    </font>
    <font>
      <b/>
      <sz val="12"/>
      <color rgb="FF00CC00"/>
      <name val="ＭＳ ゴシック"/>
      <family val="3"/>
      <charset val="128"/>
    </font>
    <font>
      <vertAlign val="superscript"/>
      <sz val="10"/>
      <name val="ＭＳ ゴシック"/>
      <family val="3"/>
      <charset val="128"/>
    </font>
    <font>
      <sz val="11"/>
      <name val="ＭＳ ゴシック"/>
      <family val="3"/>
      <charset val="128"/>
    </font>
    <font>
      <strike/>
      <sz val="8"/>
      <name val="ＭＳ ゴシック"/>
      <family val="3"/>
      <charset val="128"/>
    </font>
    <font>
      <sz val="8"/>
      <color rgb="FFFF0000"/>
      <name val="ＭＳ ゴシック"/>
      <family val="3"/>
      <charset val="128"/>
    </font>
    <font>
      <sz val="9"/>
      <name val="ＭＳ ゴシック"/>
      <family val="3"/>
      <charset val="128"/>
    </font>
    <font>
      <sz val="9"/>
      <color theme="1"/>
      <name val="ＭＳ ゴシック"/>
      <family val="3"/>
      <charset val="128"/>
    </font>
    <font>
      <b/>
      <sz val="12"/>
      <color rgb="FFCC9900"/>
      <name val="ＭＳ ゴシック"/>
      <family val="3"/>
      <charset val="128"/>
    </font>
    <font>
      <b/>
      <sz val="10"/>
      <color theme="1"/>
      <name val="ＭＳ ゴシック"/>
      <family val="3"/>
      <charset val="128"/>
    </font>
    <font>
      <b/>
      <sz val="10"/>
      <name val="ＭＳ ゴシック"/>
      <family val="3"/>
      <charset val="128"/>
    </font>
    <font>
      <sz val="11"/>
      <color theme="1"/>
      <name val="ＭＳ ゴシック"/>
      <family val="3"/>
      <charset val="128"/>
    </font>
    <font>
      <sz val="8"/>
      <color theme="1"/>
      <name val="ＭＳ ゴシック"/>
      <family val="3"/>
      <charset val="128"/>
    </font>
    <font>
      <sz val="14"/>
      <color theme="0"/>
      <name val="ＭＳ ゴシック"/>
      <family val="3"/>
      <charset val="128"/>
    </font>
    <font>
      <sz val="10"/>
      <color rgb="FFFF0000"/>
      <name val="ＭＳ ゴシック"/>
      <family val="3"/>
      <charset val="128"/>
    </font>
    <font>
      <b/>
      <sz val="10"/>
      <color rgb="FF0000FF"/>
      <name val="ＭＳ ゴシック"/>
      <family val="3"/>
      <charset val="128"/>
    </font>
    <font>
      <b/>
      <sz val="10"/>
      <color rgb="FFFF0000"/>
      <name val="ＭＳ ゴシック"/>
      <family val="3"/>
      <charset val="128"/>
    </font>
    <font>
      <sz val="24"/>
      <color rgb="FFFF0000"/>
      <name val="ＭＳ ゴシック"/>
      <family val="3"/>
      <charset val="128"/>
    </font>
    <font>
      <sz val="12"/>
      <color rgb="FF000000"/>
      <name val="ＭＳ ゴシック"/>
      <family val="3"/>
      <charset val="128"/>
    </font>
    <font>
      <b/>
      <sz val="11"/>
      <name val="ＭＳ ゴシック"/>
      <family val="3"/>
      <charset val="128"/>
    </font>
    <font>
      <b/>
      <sz val="11"/>
      <color theme="1"/>
      <name val="ＭＳ ゴシック"/>
      <family val="3"/>
      <charset val="128"/>
    </font>
    <font>
      <b/>
      <sz val="9"/>
      <color theme="1"/>
      <name val="ＭＳ ゴシック"/>
      <family val="3"/>
      <charset val="128"/>
    </font>
    <font>
      <b/>
      <sz val="10"/>
      <color rgb="FF000000"/>
      <name val="ＭＳ ゴシック"/>
      <family val="3"/>
      <charset val="128"/>
    </font>
    <font>
      <sz val="8"/>
      <color rgb="FF000000"/>
      <name val="ＭＳ ゴシック"/>
      <family val="3"/>
      <charset val="128"/>
    </font>
  </fonts>
  <fills count="1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99FFCC"/>
        <bgColor indexed="64"/>
      </patternFill>
    </fill>
    <fill>
      <patternFill patternType="solid">
        <fgColor rgb="FFFFFF66"/>
        <bgColor indexed="64"/>
      </patternFill>
    </fill>
    <fill>
      <patternFill patternType="solid">
        <fgColor rgb="FF66FFFF"/>
        <bgColor indexed="64"/>
      </patternFill>
    </fill>
    <fill>
      <patternFill patternType="solid">
        <fgColor rgb="FFFFCCFF"/>
        <bgColor indexed="64"/>
      </patternFill>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AEEF3"/>
        <bgColor indexed="64"/>
      </patternFill>
    </fill>
    <fill>
      <patternFill patternType="solid">
        <fgColor rgb="FFDAEEF3"/>
        <bgColor rgb="FF000000"/>
      </patternFill>
    </fill>
    <fill>
      <patternFill patternType="solid">
        <fgColor rgb="FFFFFFFF"/>
        <bgColor rgb="FF000000"/>
      </patternFill>
    </fill>
  </fills>
  <borders count="8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diagonalDown="1">
      <left style="thin">
        <color indexed="64"/>
      </left>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double">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s>
  <cellStyleXfs count="90">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xf numFmtId="0" fontId="13" fillId="0" borderId="0">
      <alignment vertical="center"/>
    </xf>
    <xf numFmtId="0" fontId="18" fillId="0" borderId="0">
      <alignment vertical="center"/>
    </xf>
    <xf numFmtId="0" fontId="18" fillId="0" borderId="0">
      <alignment vertical="center"/>
    </xf>
    <xf numFmtId="38" fontId="24" fillId="7" borderId="50" applyFill="0">
      <alignment horizont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0" fontId="27"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32" fillId="0" borderId="0"/>
    <xf numFmtId="0" fontId="35" fillId="0" borderId="0" applyNumberFormat="0" applyFill="0" applyBorder="0" applyAlignment="0" applyProtection="0">
      <alignment vertical="center"/>
    </xf>
  </cellStyleXfs>
  <cellXfs count="706">
    <xf numFmtId="0" fontId="0" fillId="0" borderId="0" xfId="0">
      <alignment vertical="center"/>
    </xf>
    <xf numFmtId="176" fontId="4" fillId="0" borderId="1" xfId="3" applyNumberFormat="1" applyFont="1" applyBorder="1" applyAlignment="1" applyProtection="1">
      <alignment vertical="center"/>
      <protection locked="0"/>
    </xf>
    <xf numFmtId="177" fontId="0" fillId="0" borderId="0" xfId="0" applyNumberFormat="1">
      <alignment vertical="center"/>
    </xf>
    <xf numFmtId="0" fontId="4" fillId="0" borderId="0" xfId="3" quotePrefix="1" applyFont="1" applyAlignment="1">
      <alignment vertical="center"/>
    </xf>
    <xf numFmtId="0" fontId="4" fillId="0" borderId="0" xfId="3" applyFont="1" applyAlignment="1">
      <alignment vertical="center"/>
    </xf>
    <xf numFmtId="0" fontId="4" fillId="0" borderId="1" xfId="3" applyFont="1" applyBorder="1" applyAlignment="1">
      <alignment horizontal="center" vertical="center" wrapText="1"/>
    </xf>
    <xf numFmtId="0" fontId="4" fillId="0" borderId="0" xfId="3" applyFont="1" applyAlignment="1">
      <alignment horizontal="center" vertical="center"/>
    </xf>
    <xf numFmtId="0" fontId="4" fillId="0" borderId="2" xfId="3" applyFont="1" applyBorder="1" applyAlignment="1">
      <alignment horizontal="center" vertical="center"/>
    </xf>
    <xf numFmtId="176" fontId="4" fillId="0" borderId="0" xfId="3" applyNumberFormat="1" applyFont="1" applyAlignment="1">
      <alignment horizontal="righ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177" fontId="4" fillId="2" borderId="3" xfId="2" applyNumberFormat="1" applyFont="1" applyFill="1" applyBorder="1" applyAlignment="1" applyProtection="1">
      <alignment vertical="center"/>
    </xf>
    <xf numFmtId="38" fontId="4" fillId="0" borderId="1" xfId="1" applyFont="1" applyBorder="1" applyAlignment="1" applyProtection="1">
      <alignment horizontal="right" vertical="center"/>
      <protection locked="0"/>
    </xf>
    <xf numFmtId="0" fontId="4" fillId="0" borderId="0" xfId="0" applyFont="1">
      <alignment vertical="center"/>
    </xf>
    <xf numFmtId="0" fontId="4" fillId="0" borderId="0" xfId="3" applyFont="1" applyAlignment="1" applyProtection="1">
      <alignment horizontal="right" vertical="center"/>
      <protection locked="0"/>
    </xf>
    <xf numFmtId="0" fontId="4" fillId="0" borderId="0" xfId="3" applyFont="1" applyAlignment="1">
      <alignment vertical="center" wrapText="1"/>
    </xf>
    <xf numFmtId="0" fontId="6" fillId="0" borderId="0" xfId="3" applyFont="1" applyAlignment="1">
      <alignment vertical="center"/>
    </xf>
    <xf numFmtId="176" fontId="6" fillId="2" borderId="7" xfId="3" applyNumberFormat="1" applyFont="1" applyFill="1" applyBorder="1"/>
    <xf numFmtId="49" fontId="4" fillId="0" borderId="0" xfId="3" applyNumberFormat="1" applyFont="1" applyAlignment="1">
      <alignment horizontal="right" vertical="center"/>
    </xf>
    <xf numFmtId="176" fontId="6" fillId="2" borderId="9" xfId="3" applyNumberFormat="1" applyFont="1" applyFill="1" applyBorder="1"/>
    <xf numFmtId="176" fontId="6" fillId="2" borderId="10" xfId="3" applyNumberFormat="1" applyFont="1" applyFill="1" applyBorder="1" applyAlignment="1">
      <alignment vertical="center"/>
    </xf>
    <xf numFmtId="0" fontId="6" fillId="2" borderId="10" xfId="3" applyFont="1" applyFill="1" applyBorder="1" applyAlignment="1">
      <alignment vertical="center"/>
    </xf>
    <xf numFmtId="176" fontId="4" fillId="3" borderId="0" xfId="3" applyNumberFormat="1" applyFont="1" applyFill="1" applyAlignment="1">
      <alignment vertical="center"/>
    </xf>
    <xf numFmtId="0" fontId="4" fillId="3" borderId="0" xfId="3" quotePrefix="1" applyFont="1" applyFill="1" applyAlignment="1">
      <alignment vertical="center"/>
    </xf>
    <xf numFmtId="0" fontId="4" fillId="3" borderId="0" xfId="3" applyFont="1" applyFill="1" applyAlignment="1">
      <alignment vertical="center"/>
    </xf>
    <xf numFmtId="0" fontId="4" fillId="3" borderId="0" xfId="0" applyFont="1" applyFill="1">
      <alignment vertical="center"/>
    </xf>
    <xf numFmtId="0" fontId="4" fillId="3" borderId="11" xfId="0" applyFont="1" applyFill="1" applyBorder="1" applyAlignment="1">
      <alignment horizontal="center" vertical="center"/>
    </xf>
    <xf numFmtId="0" fontId="4" fillId="3" borderId="0" xfId="0" applyFont="1" applyFill="1" applyAlignment="1">
      <alignment horizontal="right" vertical="center"/>
    </xf>
    <xf numFmtId="177" fontId="4" fillId="3" borderId="0" xfId="2" applyNumberFormat="1" applyFont="1" applyFill="1" applyBorder="1" applyAlignment="1" applyProtection="1">
      <alignment vertical="center"/>
    </xf>
    <xf numFmtId="177" fontId="4" fillId="0" borderId="0" xfId="2" applyNumberFormat="1" applyFont="1" applyFill="1" applyBorder="1" applyAlignment="1" applyProtection="1">
      <alignment vertical="center"/>
    </xf>
    <xf numFmtId="0" fontId="4" fillId="3" borderId="1" xfId="0" applyFont="1" applyFill="1" applyBorder="1" applyProtection="1">
      <alignment vertical="center"/>
      <protection locked="0"/>
    </xf>
    <xf numFmtId="49" fontId="4" fillId="0" borderId="0" xfId="3" quotePrefix="1" applyNumberFormat="1" applyFont="1" applyAlignment="1">
      <alignment horizontal="right" vertical="center"/>
    </xf>
    <xf numFmtId="176" fontId="4" fillId="3" borderId="0" xfId="0" applyNumberFormat="1" applyFont="1" applyFill="1">
      <alignment vertical="center"/>
    </xf>
    <xf numFmtId="0" fontId="4" fillId="3" borderId="0" xfId="0" applyFont="1" applyFill="1" applyProtection="1">
      <alignment vertical="center"/>
      <protection locked="0"/>
    </xf>
    <xf numFmtId="0" fontId="15" fillId="4" borderId="0" xfId="3" applyFont="1" applyFill="1" applyAlignment="1">
      <alignment vertical="center"/>
    </xf>
    <xf numFmtId="49" fontId="4" fillId="3" borderId="0" xfId="3" quotePrefix="1" applyNumberFormat="1" applyFont="1" applyFill="1" applyAlignment="1">
      <alignment horizontal="right" vertical="center"/>
    </xf>
    <xf numFmtId="0" fontId="4" fillId="0" borderId="0" xfId="3" applyFont="1" applyAlignment="1" applyProtection="1">
      <alignment vertical="center" wrapText="1"/>
      <protection locked="0"/>
    </xf>
    <xf numFmtId="0" fontId="4" fillId="0" borderId="0" xfId="3" applyFont="1" applyAlignment="1" applyProtection="1">
      <alignment horizontal="center" vertical="center" wrapText="1"/>
      <protection locked="0"/>
    </xf>
    <xf numFmtId="0" fontId="4" fillId="0" borderId="8" xfId="3" applyFont="1" applyBorder="1" applyAlignment="1" applyProtection="1">
      <alignment vertical="center"/>
      <protection locked="0"/>
    </xf>
    <xf numFmtId="0" fontId="4" fillId="0" borderId="0" xfId="3" applyFont="1" applyAlignment="1" applyProtection="1">
      <alignment vertical="center"/>
      <protection locked="0"/>
    </xf>
    <xf numFmtId="0" fontId="8" fillId="0" borderId="0" xfId="3" applyFont="1" applyAlignment="1" applyProtection="1">
      <alignment vertical="center" wrapText="1"/>
      <protection locked="0"/>
    </xf>
    <xf numFmtId="0" fontId="4" fillId="0" borderId="1" xfId="0" applyFont="1" applyBorder="1">
      <alignment vertical="center"/>
    </xf>
    <xf numFmtId="0" fontId="4" fillId="0" borderId="0" xfId="0" applyFont="1" applyAlignment="1">
      <alignment horizontal="right" vertical="center"/>
    </xf>
    <xf numFmtId="38" fontId="4" fillId="2" borderId="25" xfId="1" applyFont="1" applyFill="1" applyBorder="1" applyProtection="1">
      <alignment vertical="center"/>
    </xf>
    <xf numFmtId="0" fontId="10" fillId="0" borderId="0" xfId="0" applyFont="1">
      <alignment vertical="center"/>
    </xf>
    <xf numFmtId="0" fontId="7" fillId="0" borderId="0" xfId="0" applyFont="1">
      <alignment vertical="center"/>
    </xf>
    <xf numFmtId="176" fontId="4" fillId="0" borderId="0" xfId="0" applyNumberFormat="1" applyFont="1">
      <alignment vertical="center"/>
    </xf>
    <xf numFmtId="177" fontId="4" fillId="0" borderId="0" xfId="0" applyNumberFormat="1" applyFont="1">
      <alignment vertical="center"/>
    </xf>
    <xf numFmtId="9" fontId="4" fillId="0" borderId="0" xfId="0" applyNumberFormat="1" applyFont="1" applyAlignment="1">
      <alignment horizontal="center" vertical="center"/>
    </xf>
    <xf numFmtId="38" fontId="4" fillId="0" borderId="0" xfId="2" applyFont="1" applyFill="1" applyBorder="1" applyAlignment="1" applyProtection="1">
      <alignment vertical="center"/>
    </xf>
    <xf numFmtId="176" fontId="4" fillId="2" borderId="2" xfId="0" applyNumberFormat="1" applyFont="1" applyFill="1" applyBorder="1">
      <alignment vertical="center"/>
    </xf>
    <xf numFmtId="0" fontId="4" fillId="3" borderId="4" xfId="0" applyFont="1" applyFill="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4" xfId="0" applyFont="1" applyFill="1" applyBorder="1" applyAlignment="1" applyProtection="1">
      <alignment horizontal="right" vertical="center"/>
      <protection locked="0"/>
    </xf>
    <xf numFmtId="0" fontId="4" fillId="3" borderId="0" xfId="0" applyFont="1" applyFill="1" applyAlignment="1">
      <alignment horizontal="center"/>
    </xf>
    <xf numFmtId="0" fontId="4" fillId="3" borderId="27" xfId="0" applyFont="1" applyFill="1" applyBorder="1" applyProtection="1">
      <alignment vertical="center"/>
      <protection locked="0"/>
    </xf>
    <xf numFmtId="0" fontId="4" fillId="3" borderId="0" xfId="0" applyFont="1" applyFill="1" applyAlignment="1" applyProtection="1">
      <alignment horizontal="right" vertical="center"/>
      <protection locked="0"/>
    </xf>
    <xf numFmtId="0" fontId="4" fillId="3" borderId="27" xfId="0" applyFont="1" applyFill="1" applyBorder="1" applyAlignment="1" applyProtection="1">
      <alignment horizontal="right" vertical="center"/>
      <protection locked="0"/>
    </xf>
    <xf numFmtId="0" fontId="4" fillId="3" borderId="27" xfId="0" applyFont="1" applyFill="1" applyBorder="1" applyAlignment="1" applyProtection="1">
      <alignment horizontal="center" vertical="center"/>
      <protection locked="0"/>
    </xf>
    <xf numFmtId="0" fontId="19" fillId="0" borderId="1" xfId="0" applyFont="1" applyBorder="1" applyAlignment="1">
      <alignment horizontal="right" vertical="center"/>
    </xf>
    <xf numFmtId="0" fontId="1" fillId="0" borderId="0" xfId="3" applyAlignment="1">
      <alignment horizontal="center"/>
    </xf>
    <xf numFmtId="38" fontId="19" fillId="2" borderId="1" xfId="1" applyFont="1" applyFill="1" applyBorder="1" applyAlignment="1">
      <alignment vertical="center" wrapText="1"/>
    </xf>
    <xf numFmtId="177" fontId="20" fillId="0" borderId="0" xfId="0" applyNumberFormat="1" applyFont="1" applyAlignment="1">
      <alignment horizontal="left" vertical="center" wrapText="1"/>
    </xf>
    <xf numFmtId="177" fontId="6" fillId="2" borderId="3" xfId="0" applyNumberFormat="1" applyFont="1" applyFill="1" applyBorder="1">
      <alignment vertical="center"/>
    </xf>
    <xf numFmtId="176" fontId="17" fillId="2" borderId="7" xfId="0" applyNumberFormat="1" applyFont="1" applyFill="1" applyBorder="1">
      <alignment vertical="center"/>
    </xf>
    <xf numFmtId="176" fontId="6" fillId="2" borderId="7" xfId="0" applyNumberFormat="1" applyFont="1" applyFill="1" applyBorder="1">
      <alignment vertical="center"/>
    </xf>
    <xf numFmtId="176" fontId="6" fillId="2" borderId="3" xfId="0" applyNumberFormat="1" applyFont="1" applyFill="1" applyBorder="1">
      <alignment vertical="center"/>
    </xf>
    <xf numFmtId="0" fontId="4" fillId="0" borderId="47" xfId="3" applyFont="1" applyBorder="1" applyAlignment="1">
      <alignment horizontal="center" vertical="center"/>
    </xf>
    <xf numFmtId="0" fontId="4" fillId="0" borderId="48" xfId="3" applyFont="1" applyBorder="1" applyAlignment="1">
      <alignment horizontal="center" vertical="center"/>
    </xf>
    <xf numFmtId="0" fontId="19" fillId="0" borderId="0" xfId="0" applyFont="1">
      <alignment vertical="center"/>
    </xf>
    <xf numFmtId="0" fontId="0" fillId="0" borderId="0" xfId="0" applyAlignment="1">
      <alignment horizontal="center" vertical="center"/>
    </xf>
    <xf numFmtId="38" fontId="0" fillId="2" borderId="1" xfId="1" applyFont="1" applyFill="1" applyBorder="1" applyAlignment="1">
      <alignment horizontal="center" vertical="center" wrapText="1"/>
    </xf>
    <xf numFmtId="181" fontId="0" fillId="2" borderId="1" xfId="1" applyNumberFormat="1" applyFont="1" applyFill="1" applyBorder="1" applyAlignment="1">
      <alignment horizontal="center" vertical="center" wrapText="1"/>
    </xf>
    <xf numFmtId="0" fontId="0" fillId="2" borderId="1" xfId="1" applyNumberFormat="1" applyFont="1" applyFill="1" applyBorder="1" applyAlignment="1">
      <alignment horizontal="center" vertical="center" wrapText="1"/>
    </xf>
    <xf numFmtId="0" fontId="4" fillId="0" borderId="49" xfId="3" applyFont="1" applyBorder="1" applyAlignment="1">
      <alignment horizontal="center" vertical="center"/>
    </xf>
    <xf numFmtId="0" fontId="17" fillId="0" borderId="0" xfId="0" applyFont="1">
      <alignment vertical="center"/>
    </xf>
    <xf numFmtId="182" fontId="0" fillId="2" borderId="1" xfId="1" applyNumberFormat="1" applyFont="1" applyFill="1" applyBorder="1" applyAlignment="1">
      <alignment horizontal="center" vertical="center" wrapText="1"/>
    </xf>
    <xf numFmtId="0" fontId="12" fillId="0" borderId="0" xfId="3" applyFont="1"/>
    <xf numFmtId="0" fontId="30" fillId="0" borderId="0" xfId="3" applyFont="1"/>
    <xf numFmtId="0" fontId="4" fillId="0" borderId="0" xfId="3" applyFont="1" applyAlignment="1" applyProtection="1">
      <alignment horizontal="center" vertical="center"/>
      <protection locked="0"/>
    </xf>
    <xf numFmtId="38" fontId="4" fillId="2" borderId="1" xfId="0" applyNumberFormat="1" applyFont="1" applyFill="1" applyBorder="1">
      <alignment vertical="center"/>
    </xf>
    <xf numFmtId="38" fontId="17" fillId="0" borderId="0" xfId="1" applyFont="1" applyFill="1" applyBorder="1" applyAlignment="1">
      <alignment horizontal="right" vertical="center"/>
    </xf>
    <xf numFmtId="38" fontId="4" fillId="0" borderId="0" xfId="0" applyNumberFormat="1" applyFont="1">
      <alignment vertical="center"/>
    </xf>
    <xf numFmtId="0" fontId="31" fillId="0" borderId="0" xfId="3" applyFont="1"/>
    <xf numFmtId="0" fontId="13" fillId="0" borderId="0" xfId="0" applyFont="1">
      <alignment vertical="center"/>
    </xf>
    <xf numFmtId="0" fontId="4" fillId="0" borderId="1" xfId="3" applyFont="1" applyBorder="1" applyAlignment="1">
      <alignment vertical="center"/>
    </xf>
    <xf numFmtId="38" fontId="13" fillId="0" borderId="1" xfId="47" applyFont="1" applyBorder="1" applyAlignment="1"/>
    <xf numFmtId="38" fontId="13" fillId="0" borderId="0" xfId="1" applyFont="1">
      <alignment vertical="center"/>
    </xf>
    <xf numFmtId="38" fontId="0" fillId="0" borderId="0" xfId="1" applyFont="1">
      <alignment vertical="center"/>
    </xf>
    <xf numFmtId="38" fontId="9" fillId="0" borderId="0" xfId="1" applyFont="1" applyFill="1" applyBorder="1" applyAlignment="1">
      <alignment horizontal="left" vertical="center"/>
    </xf>
    <xf numFmtId="38" fontId="19" fillId="2" borderId="0" xfId="1" applyFont="1" applyFill="1">
      <alignment vertical="center"/>
    </xf>
    <xf numFmtId="0" fontId="9" fillId="0" borderId="1" xfId="3" applyFont="1" applyBorder="1" applyAlignment="1">
      <alignment horizontal="center" vertical="center"/>
    </xf>
    <xf numFmtId="177" fontId="4" fillId="2" borderId="1" xfId="0" applyNumberFormat="1" applyFont="1" applyFill="1" applyBorder="1">
      <alignment vertical="center"/>
    </xf>
    <xf numFmtId="38" fontId="4" fillId="2" borderId="6" xfId="1" applyFont="1" applyFill="1" applyBorder="1" applyAlignment="1" applyProtection="1">
      <alignment vertical="center"/>
    </xf>
    <xf numFmtId="180" fontId="4" fillId="2" borderId="1" xfId="3" applyNumberFormat="1" applyFont="1" applyFill="1" applyBorder="1" applyAlignment="1">
      <alignment horizontal="right" vertical="center"/>
    </xf>
    <xf numFmtId="38" fontId="4" fillId="2" borderId="20" xfId="1" applyFont="1" applyFill="1" applyBorder="1" applyAlignment="1">
      <alignment horizontal="right" vertical="center"/>
    </xf>
    <xf numFmtId="0" fontId="4" fillId="0" borderId="51" xfId="3" applyFont="1" applyBorder="1" applyAlignment="1">
      <alignment horizontal="right" vertical="center"/>
    </xf>
    <xf numFmtId="38" fontId="4" fillId="2" borderId="26" xfId="1" applyFont="1" applyFill="1" applyBorder="1" applyAlignment="1">
      <alignment horizontal="right" vertical="center"/>
    </xf>
    <xf numFmtId="0" fontId="9" fillId="0" borderId="0" xfId="0" applyFont="1" applyAlignment="1">
      <alignment horizontal="right" vertical="center"/>
    </xf>
    <xf numFmtId="49" fontId="4" fillId="0" borderId="0" xfId="0" quotePrefix="1" applyNumberFormat="1" applyFont="1" applyAlignment="1">
      <alignment horizontal="right" vertical="center"/>
    </xf>
    <xf numFmtId="177" fontId="4" fillId="0" borderId="1" xfId="0" applyNumberFormat="1" applyFont="1" applyBorder="1" applyAlignment="1">
      <alignment horizontal="center" vertical="center"/>
    </xf>
    <xf numFmtId="177" fontId="4" fillId="0" borderId="0" xfId="0" applyNumberFormat="1" applyFont="1" applyAlignment="1">
      <alignment horizontal="center" vertical="center"/>
    </xf>
    <xf numFmtId="38" fontId="4" fillId="0" borderId="0" xfId="1" applyFont="1" applyAlignment="1" applyProtection="1">
      <alignment vertical="center"/>
    </xf>
    <xf numFmtId="0" fontId="4" fillId="3" borderId="22" xfId="0" applyFont="1" applyFill="1" applyBorder="1" applyAlignment="1">
      <alignment horizontal="center" vertical="center"/>
    </xf>
    <xf numFmtId="176" fontId="4" fillId="0" borderId="0" xfId="0" applyNumberFormat="1" applyFont="1" applyAlignment="1">
      <alignment horizontal="right" vertical="center"/>
    </xf>
    <xf numFmtId="0" fontId="4" fillId="3" borderId="45" xfId="0" applyFont="1" applyFill="1" applyBorder="1" applyAlignment="1" applyProtection="1">
      <alignment horizontal="center" vertical="center"/>
      <protection locked="0"/>
    </xf>
    <xf numFmtId="0" fontId="4" fillId="3" borderId="45" xfId="0" applyFont="1" applyFill="1" applyBorder="1" applyAlignment="1">
      <alignment horizontal="center" vertical="center"/>
    </xf>
    <xf numFmtId="0" fontId="4" fillId="3" borderId="0" xfId="0" applyFont="1" applyFill="1" applyAlignment="1" applyProtection="1">
      <alignment horizontal="center" vertical="center"/>
      <protection locked="0"/>
    </xf>
    <xf numFmtId="176" fontId="4" fillId="3" borderId="44" xfId="0" applyNumberFormat="1" applyFont="1" applyFill="1" applyBorder="1" applyAlignment="1">
      <alignment horizontal="right" vertical="center"/>
    </xf>
    <xf numFmtId="38" fontId="4" fillId="3" borderId="6" xfId="1" applyFont="1" applyFill="1" applyBorder="1" applyAlignment="1" applyProtection="1">
      <alignment horizontal="right" vertical="center"/>
      <protection locked="0"/>
    </xf>
    <xf numFmtId="0" fontId="4" fillId="3" borderId="43" xfId="0" applyFont="1" applyFill="1" applyBorder="1" applyAlignment="1">
      <alignment horizontal="center" vertical="center"/>
    </xf>
    <xf numFmtId="176" fontId="4" fillId="3" borderId="44" xfId="0" applyNumberFormat="1" applyFont="1" applyFill="1" applyBorder="1" applyAlignment="1" applyProtection="1">
      <alignment horizontal="right" vertical="center"/>
      <protection locked="0"/>
    </xf>
    <xf numFmtId="0" fontId="4" fillId="3" borderId="44" xfId="0" applyFont="1" applyFill="1" applyBorder="1" applyAlignment="1" applyProtection="1">
      <alignment horizontal="center" vertical="center"/>
      <protection locked="0"/>
    </xf>
    <xf numFmtId="38" fontId="4" fillId="0" borderId="6" xfId="1" applyFont="1" applyBorder="1" applyAlignment="1">
      <alignment horizontal="right" vertical="center"/>
    </xf>
    <xf numFmtId="0" fontId="4" fillId="0" borderId="0" xfId="3" applyFont="1"/>
    <xf numFmtId="49" fontId="4" fillId="0" borderId="0" xfId="3" quotePrefix="1" applyNumberFormat="1" applyFont="1" applyAlignment="1">
      <alignment vertical="center"/>
    </xf>
    <xf numFmtId="176" fontId="33" fillId="0" borderId="57" xfId="0" applyNumberFormat="1" applyFont="1" applyBorder="1" applyAlignment="1">
      <alignment horizontal="center" vertical="center" wrapText="1"/>
    </xf>
    <xf numFmtId="0" fontId="4" fillId="0" borderId="58" xfId="0" applyFont="1" applyBorder="1">
      <alignment vertical="center"/>
    </xf>
    <xf numFmtId="0" fontId="4" fillId="0" borderId="59" xfId="0" applyFont="1" applyBorder="1">
      <alignment vertical="center"/>
    </xf>
    <xf numFmtId="182" fontId="19" fillId="0" borderId="0" xfId="0" applyNumberFormat="1" applyFont="1" applyAlignment="1">
      <alignment horizontal="center" vertical="center"/>
    </xf>
    <xf numFmtId="0" fontId="19" fillId="0" borderId="0" xfId="0" applyFont="1" applyAlignment="1">
      <alignment horizontal="center" vertical="center" wrapText="1"/>
    </xf>
    <xf numFmtId="0" fontId="17" fillId="0" borderId="60" xfId="0" applyFont="1" applyBorder="1">
      <alignment vertical="center"/>
    </xf>
    <xf numFmtId="0" fontId="17" fillId="0" borderId="55" xfId="0" applyFont="1" applyBorder="1" applyAlignment="1">
      <alignment horizontal="center" vertical="center"/>
    </xf>
    <xf numFmtId="0" fontId="17" fillId="0" borderId="54" xfId="0" applyFont="1" applyBorder="1" applyAlignment="1">
      <alignment horizontal="center" vertical="center"/>
    </xf>
    <xf numFmtId="176" fontId="33" fillId="0" borderId="1" xfId="0" applyNumberFormat="1" applyFont="1" applyBorder="1" applyAlignment="1">
      <alignment horizontal="center" vertical="center" wrapText="1"/>
    </xf>
    <xf numFmtId="0" fontId="4" fillId="0" borderId="0" xfId="0" applyFont="1" applyAlignment="1">
      <alignment horizontal="center" vertical="center"/>
    </xf>
    <xf numFmtId="0" fontId="4" fillId="3" borderId="34" xfId="0" applyFont="1" applyFill="1" applyBorder="1" applyAlignment="1">
      <alignment horizontal="center" vertical="center"/>
    </xf>
    <xf numFmtId="0" fontId="19" fillId="0" borderId="0" xfId="0" applyFont="1" applyAlignment="1">
      <alignment vertical="center" wrapText="1"/>
    </xf>
    <xf numFmtId="0" fontId="16" fillId="0" borderId="0" xfId="3" applyFont="1"/>
    <xf numFmtId="38" fontId="4" fillId="0" borderId="0" xfId="1" applyFont="1" applyAlignment="1">
      <alignment horizontal="center"/>
    </xf>
    <xf numFmtId="0" fontId="4" fillId="0" borderId="1" xfId="88" applyFont="1" applyBorder="1"/>
    <xf numFmtId="38" fontId="4" fillId="0" borderId="1" xfId="1" applyFont="1" applyFill="1" applyBorder="1" applyAlignment="1"/>
    <xf numFmtId="38" fontId="4" fillId="0" borderId="1" xfId="47" applyFont="1" applyFill="1" applyBorder="1" applyAlignment="1">
      <alignment horizontal="right"/>
    </xf>
    <xf numFmtId="176" fontId="13" fillId="0" borderId="0" xfId="0" applyNumberFormat="1" applyFont="1">
      <alignment vertical="center"/>
    </xf>
    <xf numFmtId="38" fontId="4" fillId="2" borderId="1" xfId="2" applyFont="1" applyFill="1" applyBorder="1" applyAlignment="1" applyProtection="1">
      <alignment horizontal="right" vertical="center"/>
    </xf>
    <xf numFmtId="38" fontId="4" fillId="2" borderId="38" xfId="2" applyFont="1" applyFill="1" applyBorder="1" applyAlignment="1" applyProtection="1">
      <alignment horizontal="right" vertical="center"/>
    </xf>
    <xf numFmtId="0" fontId="13" fillId="0" borderId="1" xfId="0" applyFont="1" applyBorder="1">
      <alignment vertical="center"/>
    </xf>
    <xf numFmtId="177" fontId="13" fillId="0" borderId="0" xfId="0" applyNumberFormat="1" applyFont="1">
      <alignment vertical="center"/>
    </xf>
    <xf numFmtId="177" fontId="4" fillId="2" borderId="0" xfId="0" applyNumberFormat="1" applyFont="1" applyFill="1">
      <alignment vertical="center"/>
    </xf>
    <xf numFmtId="0" fontId="0" fillId="0" borderId="0" xfId="0" applyAlignment="1">
      <alignment horizontal="right" vertical="center"/>
    </xf>
    <xf numFmtId="38" fontId="0" fillId="2" borderId="16" xfId="1" applyFont="1" applyFill="1" applyBorder="1">
      <alignment vertical="center"/>
    </xf>
    <xf numFmtId="0" fontId="35" fillId="0" borderId="1" xfId="89" applyBorder="1">
      <alignment vertical="center"/>
    </xf>
    <xf numFmtId="0" fontId="0" fillId="0" borderId="1" xfId="0" applyBorder="1" applyAlignment="1">
      <alignment vertical="center" wrapText="1"/>
    </xf>
    <xf numFmtId="0" fontId="35" fillId="0" borderId="1" xfId="89" applyFill="1" applyBorder="1">
      <alignment vertical="center"/>
    </xf>
    <xf numFmtId="38" fontId="0" fillId="2" borderId="1" xfId="1" applyFont="1" applyFill="1" applyBorder="1" applyAlignment="1">
      <alignment vertical="center" wrapText="1"/>
    </xf>
    <xf numFmtId="180" fontId="4" fillId="2" borderId="1" xfId="1" applyNumberFormat="1" applyFont="1" applyFill="1" applyBorder="1" applyProtection="1">
      <alignment vertical="center"/>
    </xf>
    <xf numFmtId="38" fontId="0" fillId="2" borderId="1" xfId="1" applyFont="1" applyFill="1" applyBorder="1" applyProtection="1">
      <alignment vertical="center"/>
    </xf>
    <xf numFmtId="38" fontId="0" fillId="2" borderId="1" xfId="1" applyFont="1" applyFill="1" applyBorder="1" applyAlignment="1">
      <alignment horizontal="center" vertical="center"/>
    </xf>
    <xf numFmtId="38" fontId="0" fillId="2" borderId="14" xfId="1" applyFont="1" applyFill="1" applyBorder="1" applyProtection="1">
      <alignment vertical="center"/>
    </xf>
    <xf numFmtId="38" fontId="0" fillId="0" borderId="0" xfId="1" applyFont="1" applyFill="1" applyBorder="1" applyProtection="1">
      <alignment vertical="center"/>
    </xf>
    <xf numFmtId="38" fontId="0" fillId="2" borderId="1" xfId="0" applyNumberFormat="1" applyFill="1" applyBorder="1">
      <alignment vertical="center"/>
    </xf>
    <xf numFmtId="0" fontId="9" fillId="0" borderId="0" xfId="3" applyFont="1" applyAlignment="1">
      <alignment vertical="center"/>
    </xf>
    <xf numFmtId="0" fontId="4" fillId="3" borderId="33" xfId="0" applyFont="1" applyFill="1" applyBorder="1" applyAlignment="1">
      <alignment horizontal="center" vertical="center"/>
    </xf>
    <xf numFmtId="38" fontId="4" fillId="2" borderId="46" xfId="1" applyFont="1" applyFill="1" applyBorder="1" applyProtection="1">
      <alignment vertical="center"/>
    </xf>
    <xf numFmtId="0" fontId="19" fillId="6" borderId="0" xfId="0" applyFont="1" applyFill="1" applyAlignment="1">
      <alignment horizontal="center" vertical="center"/>
    </xf>
    <xf numFmtId="0" fontId="9" fillId="0" borderId="1" xfId="3" applyFont="1" applyBorder="1" applyAlignment="1" applyProtection="1">
      <alignment horizontal="center" vertical="center" wrapText="1"/>
      <protection locked="0"/>
    </xf>
    <xf numFmtId="177" fontId="4" fillId="2" borderId="1" xfId="0" applyNumberFormat="1" applyFont="1" applyFill="1" applyBorder="1" applyAlignment="1">
      <alignment horizontal="center" vertical="center" wrapText="1"/>
    </xf>
    <xf numFmtId="0" fontId="40" fillId="0" borderId="0" xfId="3" applyFont="1"/>
    <xf numFmtId="0" fontId="40" fillId="0" borderId="0" xfId="3" applyFont="1" applyAlignment="1">
      <alignment horizontal="right"/>
    </xf>
    <xf numFmtId="0" fontId="41" fillId="0" borderId="0" xfId="3" applyFont="1" applyAlignment="1">
      <alignment horizontal="left"/>
    </xf>
    <xf numFmtId="0" fontId="4" fillId="0" borderId="0" xfId="3" applyFont="1" applyAlignment="1">
      <alignment wrapText="1"/>
    </xf>
    <xf numFmtId="38" fontId="4" fillId="2" borderId="0" xfId="1" applyFont="1" applyFill="1" applyAlignment="1"/>
    <xf numFmtId="0" fontId="11" fillId="0" borderId="0" xfId="3" applyFont="1"/>
    <xf numFmtId="0" fontId="4" fillId="0" borderId="0" xfId="3" applyFont="1" applyAlignment="1">
      <alignment horizontal="right"/>
    </xf>
    <xf numFmtId="0" fontId="35" fillId="0" borderId="1" xfId="89" applyFill="1" applyBorder="1" applyAlignment="1">
      <alignment vertical="center" wrapText="1"/>
    </xf>
    <xf numFmtId="0" fontId="4" fillId="3" borderId="12" xfId="0" applyFont="1" applyFill="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38" fontId="0" fillId="2" borderId="38" xfId="1" applyFont="1" applyFill="1" applyBorder="1">
      <alignment vertical="center"/>
    </xf>
    <xf numFmtId="38" fontId="0" fillId="2" borderId="4" xfId="1" applyFont="1" applyFill="1" applyBorder="1" applyAlignment="1">
      <alignment vertical="center" wrapText="1"/>
    </xf>
    <xf numFmtId="38" fontId="0" fillId="2" borderId="4" xfId="1" applyFont="1" applyFill="1" applyBorder="1" applyAlignment="1">
      <alignment horizontal="center" vertical="center" wrapText="1"/>
    </xf>
    <xf numFmtId="181" fontId="0" fillId="2" borderId="4" xfId="1" applyNumberFormat="1" applyFont="1" applyFill="1" applyBorder="1" applyAlignment="1">
      <alignment horizontal="center" vertical="center" wrapText="1"/>
    </xf>
    <xf numFmtId="182" fontId="0" fillId="2" borderId="4" xfId="1" applyNumberFormat="1" applyFont="1" applyFill="1" applyBorder="1" applyAlignment="1">
      <alignment horizontal="center" vertical="center" wrapText="1"/>
    </xf>
    <xf numFmtId="0" fontId="0" fillId="2" borderId="4" xfId="1" applyNumberFormat="1" applyFont="1" applyFill="1" applyBorder="1" applyAlignment="1">
      <alignment horizontal="center" vertical="center" wrapText="1"/>
    </xf>
    <xf numFmtId="38" fontId="0" fillId="2" borderId="36" xfId="1" applyFont="1" applyFill="1" applyBorder="1">
      <alignment vertical="center"/>
    </xf>
    <xf numFmtId="38" fontId="19" fillId="2" borderId="18" xfId="1" applyFont="1" applyFill="1" applyBorder="1" applyAlignment="1">
      <alignment vertical="center" wrapText="1"/>
    </xf>
    <xf numFmtId="181" fontId="0" fillId="2" borderId="18" xfId="1" applyNumberFormat="1" applyFont="1" applyFill="1" applyBorder="1" applyAlignment="1">
      <alignment horizontal="center" vertical="center" wrapText="1"/>
    </xf>
    <xf numFmtId="182" fontId="0" fillId="2" borderId="18" xfId="1" applyNumberFormat="1" applyFont="1" applyFill="1" applyBorder="1" applyAlignment="1">
      <alignment horizontal="center" vertical="center" wrapText="1"/>
    </xf>
    <xf numFmtId="0" fontId="0" fillId="2" borderId="18" xfId="1" applyNumberFormat="1" applyFont="1" applyFill="1" applyBorder="1" applyAlignment="1">
      <alignment horizontal="center" vertical="center" wrapText="1"/>
    </xf>
    <xf numFmtId="9" fontId="4" fillId="0" borderId="1" xfId="0" applyNumberFormat="1" applyFont="1" applyBorder="1" applyAlignment="1">
      <alignment horizontal="center" vertical="center"/>
    </xf>
    <xf numFmtId="38" fontId="4" fillId="2" borderId="1" xfId="1" applyFont="1" applyFill="1" applyBorder="1" applyAlignment="1" applyProtection="1">
      <alignment horizontal="right" vertical="center"/>
    </xf>
    <xf numFmtId="183" fontId="4" fillId="0" borderId="0" xfId="3" applyNumberFormat="1" applyFont="1" applyAlignment="1">
      <alignment horizontal="center"/>
    </xf>
    <xf numFmtId="183" fontId="4" fillId="0" borderId="0" xfId="3" applyNumberFormat="1" applyFont="1"/>
    <xf numFmtId="183" fontId="19" fillId="0" borderId="0" xfId="0" applyNumberFormat="1" applyFont="1" applyAlignment="1">
      <alignment horizontal="center" vertical="center" wrapText="1"/>
    </xf>
    <xf numFmtId="183" fontId="19" fillId="0" borderId="0" xfId="0" applyNumberFormat="1" applyFont="1" applyAlignment="1">
      <alignment horizontal="center" vertical="center"/>
    </xf>
    <xf numFmtId="183" fontId="13" fillId="0" borderId="0" xfId="0" applyNumberFormat="1" applyFont="1">
      <alignment vertical="center"/>
    </xf>
    <xf numFmtId="183" fontId="0" fillId="0" borderId="0" xfId="0" applyNumberFormat="1">
      <alignment vertical="center"/>
    </xf>
    <xf numFmtId="0" fontId="9" fillId="0" borderId="0" xfId="0" applyFont="1" applyAlignment="1">
      <alignment horizontal="center" vertical="center" wrapText="1"/>
    </xf>
    <xf numFmtId="0" fontId="4" fillId="0" borderId="0" xfId="0" applyFont="1" applyProtection="1">
      <alignment vertical="center"/>
      <protection locked="0"/>
    </xf>
    <xf numFmtId="38" fontId="4" fillId="0" borderId="0" xfId="1" applyFont="1" applyFill="1" applyBorder="1" applyProtection="1">
      <alignment vertical="center"/>
    </xf>
    <xf numFmtId="0" fontId="4" fillId="0" borderId="0" xfId="0" applyFont="1" applyAlignment="1">
      <alignment horizontal="center" vertical="center" wrapText="1"/>
    </xf>
    <xf numFmtId="38" fontId="19" fillId="0" borderId="0" xfId="1" applyFont="1" applyFill="1" applyBorder="1" applyAlignment="1">
      <alignment vertical="center" wrapText="1"/>
    </xf>
    <xf numFmtId="38" fontId="4" fillId="0" borderId="0" xfId="1" applyFont="1" applyFill="1" applyBorder="1" applyAlignment="1" applyProtection="1">
      <alignment horizontal="right" vertical="center"/>
    </xf>
    <xf numFmtId="38" fontId="6" fillId="2" borderId="7" xfId="0" applyNumberFormat="1" applyFont="1" applyFill="1" applyBorder="1">
      <alignment vertical="center"/>
    </xf>
    <xf numFmtId="0" fontId="0" fillId="0" borderId="0" xfId="0" applyAlignment="1">
      <alignment vertical="center" wrapText="1"/>
    </xf>
    <xf numFmtId="38" fontId="0" fillId="0" borderId="0" xfId="0" applyNumberFormat="1">
      <alignment vertical="center"/>
    </xf>
    <xf numFmtId="38" fontId="19" fillId="2" borderId="4" xfId="1" applyFont="1" applyFill="1" applyBorder="1" applyAlignment="1">
      <alignment vertical="center" wrapText="1"/>
    </xf>
    <xf numFmtId="38" fontId="0" fillId="2" borderId="18" xfId="1" applyFont="1" applyFill="1" applyBorder="1" applyAlignment="1">
      <alignment horizontal="center" vertical="center" wrapText="1"/>
    </xf>
    <xf numFmtId="38" fontId="0" fillId="3" borderId="0" xfId="0" applyNumberFormat="1" applyFill="1">
      <alignment vertical="center"/>
    </xf>
    <xf numFmtId="38" fontId="19" fillId="3" borderId="0" xfId="1" applyFont="1" applyFill="1" applyBorder="1" applyAlignment="1">
      <alignment vertical="center" wrapText="1"/>
    </xf>
    <xf numFmtId="9" fontId="4" fillId="3" borderId="0" xfId="0" applyNumberFormat="1" applyFont="1" applyFill="1" applyAlignment="1">
      <alignment horizontal="center" vertical="center"/>
    </xf>
    <xf numFmtId="38" fontId="4" fillId="3" borderId="0" xfId="1" applyFont="1" applyFill="1" applyBorder="1" applyAlignment="1" applyProtection="1">
      <alignment horizontal="right" vertical="center"/>
    </xf>
    <xf numFmtId="38" fontId="0" fillId="3" borderId="0" xfId="0" applyNumberFormat="1" applyFill="1" applyAlignment="1">
      <alignment horizontal="right" vertical="center"/>
    </xf>
    <xf numFmtId="0" fontId="0" fillId="3" borderId="0" xfId="0" applyFill="1" applyAlignment="1">
      <alignment horizontal="right" vertical="center"/>
    </xf>
    <xf numFmtId="38" fontId="0" fillId="3" borderId="0" xfId="1" applyFont="1" applyFill="1" applyBorder="1" applyAlignment="1">
      <alignment vertical="center" wrapText="1"/>
    </xf>
    <xf numFmtId="180" fontId="4" fillId="2" borderId="24" xfId="1" applyNumberFormat="1" applyFont="1" applyFill="1" applyBorder="1" applyProtection="1">
      <alignment vertical="center"/>
    </xf>
    <xf numFmtId="38" fontId="4" fillId="2" borderId="3" xfId="1" applyFont="1" applyFill="1" applyBorder="1" applyAlignment="1">
      <alignment horizontal="right" vertical="center"/>
    </xf>
    <xf numFmtId="38" fontId="4" fillId="0" borderId="0" xfId="0" applyNumberFormat="1" applyFont="1" applyAlignment="1">
      <alignment horizontal="center" vertical="center"/>
    </xf>
    <xf numFmtId="38" fontId="6" fillId="0" borderId="0" xfId="0" applyNumberFormat="1" applyFont="1">
      <alignment vertical="center"/>
    </xf>
    <xf numFmtId="0" fontId="14" fillId="4" borderId="0" xfId="0" applyFont="1" applyFill="1">
      <alignment vertical="center"/>
    </xf>
    <xf numFmtId="0" fontId="14" fillId="0" borderId="0" xfId="0" applyFont="1">
      <alignment vertical="center"/>
    </xf>
    <xf numFmtId="0" fontId="35" fillId="0" borderId="14" xfId="89" applyFill="1" applyBorder="1">
      <alignment vertical="center"/>
    </xf>
    <xf numFmtId="0" fontId="0" fillId="0" borderId="62" xfId="0" applyBorder="1">
      <alignment vertical="center"/>
    </xf>
    <xf numFmtId="0" fontId="0" fillId="0" borderId="18" xfId="0" applyBorder="1">
      <alignment vertical="center"/>
    </xf>
    <xf numFmtId="0" fontId="0" fillId="0" borderId="13" xfId="0" applyBorder="1" applyAlignment="1">
      <alignment vertical="center" wrapText="1"/>
    </xf>
    <xf numFmtId="183" fontId="0" fillId="2" borderId="19" xfId="1" applyNumberFormat="1" applyFont="1" applyFill="1" applyBorder="1" applyAlignment="1">
      <alignment horizontal="center" vertical="center" wrapText="1"/>
    </xf>
    <xf numFmtId="183" fontId="0" fillId="2" borderId="21" xfId="1" applyNumberFormat="1" applyFont="1" applyFill="1" applyBorder="1" applyAlignment="1">
      <alignment horizontal="center" vertical="center" wrapText="1"/>
    </xf>
    <xf numFmtId="183" fontId="0" fillId="2" borderId="13" xfId="1" applyNumberFormat="1" applyFont="1" applyFill="1" applyBorder="1" applyAlignment="1">
      <alignment horizontal="center" vertical="center" wrapText="1"/>
    </xf>
    <xf numFmtId="0" fontId="16" fillId="0" borderId="0" xfId="3" applyFont="1" applyAlignment="1">
      <alignment vertical="center"/>
    </xf>
    <xf numFmtId="176" fontId="4" fillId="2" borderId="2" xfId="3" applyNumberFormat="1" applyFont="1" applyFill="1" applyBorder="1"/>
    <xf numFmtId="176" fontId="4" fillId="2" borderId="8" xfId="3" applyNumberFormat="1" applyFont="1" applyFill="1" applyBorder="1"/>
    <xf numFmtId="176" fontId="4" fillId="0" borderId="23" xfId="3" applyNumberFormat="1" applyFont="1" applyBorder="1"/>
    <xf numFmtId="176" fontId="4" fillId="0" borderId="0" xfId="3" applyNumberFormat="1" applyFont="1"/>
    <xf numFmtId="0" fontId="6" fillId="10" borderId="0" xfId="3" applyFont="1" applyFill="1" applyAlignment="1">
      <alignment vertical="center"/>
    </xf>
    <xf numFmtId="0" fontId="4" fillId="10" borderId="0" xfId="3" applyFont="1" applyFill="1" applyAlignment="1">
      <alignment vertical="center"/>
    </xf>
    <xf numFmtId="0" fontId="4" fillId="10" borderId="0" xfId="3" applyFont="1" applyFill="1" applyAlignment="1">
      <alignment horizontal="center" vertical="center"/>
    </xf>
    <xf numFmtId="0" fontId="0" fillId="0" borderId="56" xfId="0" applyBorder="1">
      <alignment vertical="center"/>
    </xf>
    <xf numFmtId="0" fontId="35" fillId="0" borderId="0" xfId="89" applyBorder="1" applyAlignment="1">
      <alignment vertical="center" wrapText="1"/>
    </xf>
    <xf numFmtId="176" fontId="33" fillId="0" borderId="16" xfId="0" applyNumberFormat="1" applyFont="1" applyBorder="1" applyAlignment="1">
      <alignment horizontal="center" vertical="center" wrapText="1"/>
    </xf>
    <xf numFmtId="0" fontId="13" fillId="0" borderId="16" xfId="0" applyFont="1" applyBorder="1">
      <alignment vertical="center"/>
    </xf>
    <xf numFmtId="0" fontId="13" fillId="0" borderId="63" xfId="0" applyFont="1" applyBorder="1">
      <alignment vertical="center"/>
    </xf>
    <xf numFmtId="0" fontId="13" fillId="0" borderId="11" xfId="0" applyFont="1" applyBorder="1" applyAlignment="1">
      <alignment horizontal="center" vertical="center"/>
    </xf>
    <xf numFmtId="176" fontId="13" fillId="0" borderId="11" xfId="0" applyNumberFormat="1" applyFont="1" applyBorder="1" applyAlignment="1">
      <alignment horizontal="center" vertical="center"/>
    </xf>
    <xf numFmtId="0" fontId="13" fillId="0" borderId="12" xfId="0" applyFont="1" applyBorder="1" applyAlignment="1">
      <alignment horizontal="center" vertical="center"/>
    </xf>
    <xf numFmtId="49" fontId="4" fillId="0" borderId="0" xfId="0" quotePrefix="1" applyNumberFormat="1" applyFont="1" applyAlignment="1">
      <alignment horizontal="left" vertical="center"/>
    </xf>
    <xf numFmtId="0" fontId="0" fillId="12" borderId="0" xfId="0" applyFill="1">
      <alignment vertical="center"/>
    </xf>
    <xf numFmtId="0" fontId="4" fillId="0" borderId="22" xfId="0" applyFont="1" applyBorder="1">
      <alignment vertical="center"/>
    </xf>
    <xf numFmtId="176" fontId="4" fillId="0" borderId="1" xfId="3" applyNumberFormat="1" applyFont="1" applyBorder="1" applyAlignment="1">
      <alignment vertical="center"/>
    </xf>
    <xf numFmtId="180" fontId="4" fillId="0" borderId="0" xfId="1" applyNumberFormat="1" applyFont="1" applyFill="1" applyBorder="1" applyProtection="1">
      <alignment vertical="center"/>
    </xf>
    <xf numFmtId="0" fontId="4" fillId="0" borderId="6" xfId="0" applyFont="1" applyBorder="1">
      <alignment vertical="center"/>
    </xf>
    <xf numFmtId="176" fontId="4" fillId="13" borderId="19" xfId="0" applyNumberFormat="1" applyFont="1" applyFill="1" applyBorder="1">
      <alignment vertical="center"/>
    </xf>
    <xf numFmtId="0" fontId="19" fillId="0" borderId="0" xfId="0" applyFont="1" applyAlignment="1">
      <alignment horizontal="right" vertical="center"/>
    </xf>
    <xf numFmtId="0" fontId="4" fillId="0" borderId="8" xfId="0" applyFont="1" applyBorder="1">
      <alignment vertical="center"/>
    </xf>
    <xf numFmtId="0" fontId="4" fillId="0" borderId="1" xfId="0" applyFont="1" applyBorder="1" applyAlignment="1">
      <alignment vertical="center" wrapText="1"/>
    </xf>
    <xf numFmtId="3" fontId="4" fillId="13" borderId="1" xfId="0" applyNumberFormat="1" applyFont="1" applyFill="1" applyBorder="1">
      <alignment vertical="center"/>
    </xf>
    <xf numFmtId="0" fontId="4" fillId="0" borderId="6" xfId="0" applyFont="1" applyBorder="1" applyAlignment="1">
      <alignment vertical="center" wrapText="1"/>
    </xf>
    <xf numFmtId="3" fontId="4" fillId="13" borderId="6" xfId="0" applyNumberFormat="1" applyFont="1" applyFill="1" applyBorder="1">
      <alignment vertical="center"/>
    </xf>
    <xf numFmtId="0" fontId="4" fillId="0" borderId="37" xfId="0" applyFont="1" applyBorder="1" applyAlignment="1">
      <alignment vertical="center" wrapText="1"/>
    </xf>
    <xf numFmtId="0" fontId="4" fillId="0" borderId="19" xfId="0" applyFont="1" applyBorder="1" applyAlignment="1">
      <alignment vertical="center" wrapText="1"/>
    </xf>
    <xf numFmtId="3" fontId="4" fillId="13" borderId="37" xfId="0" applyNumberFormat="1" applyFont="1" applyFill="1" applyBorder="1">
      <alignment vertical="center"/>
    </xf>
    <xf numFmtId="3" fontId="4" fillId="13" borderId="19" xfId="0" applyNumberFormat="1" applyFont="1" applyFill="1" applyBorder="1">
      <alignment vertical="center"/>
    </xf>
    <xf numFmtId="0" fontId="14" fillId="4" borderId="5" xfId="0" applyFont="1" applyFill="1" applyBorder="1">
      <alignment vertical="center"/>
    </xf>
    <xf numFmtId="0" fontId="14" fillId="4" borderId="2" xfId="0" applyFont="1" applyFill="1" applyBorder="1">
      <alignment vertical="center"/>
    </xf>
    <xf numFmtId="177" fontId="6" fillId="0" borderId="0" xfId="0" applyNumberFormat="1" applyFont="1" applyAlignment="1">
      <alignment horizontal="right" vertical="center"/>
    </xf>
    <xf numFmtId="184" fontId="4" fillId="0" borderId="1" xfId="0" applyNumberFormat="1" applyFont="1" applyBorder="1">
      <alignment vertical="center"/>
    </xf>
    <xf numFmtId="0" fontId="13" fillId="0" borderId="66" xfId="0" applyFont="1" applyBorder="1">
      <alignment vertical="center"/>
    </xf>
    <xf numFmtId="0" fontId="9" fillId="0" borderId="8" xfId="3" applyFont="1" applyBorder="1" applyAlignment="1">
      <alignment horizontal="center" vertical="center" wrapText="1"/>
    </xf>
    <xf numFmtId="186" fontId="4" fillId="9" borderId="16" xfId="1" quotePrefix="1" applyNumberFormat="1" applyFont="1" applyFill="1" applyBorder="1" applyAlignment="1" applyProtection="1">
      <alignment vertical="center" wrapText="1"/>
    </xf>
    <xf numFmtId="176" fontId="4" fillId="13" borderId="1" xfId="0" applyNumberFormat="1" applyFont="1" applyFill="1" applyBorder="1">
      <alignment vertical="center"/>
    </xf>
    <xf numFmtId="0" fontId="43" fillId="0" borderId="1" xfId="3" applyFont="1" applyBorder="1" applyAlignment="1">
      <alignment horizontal="center" vertical="center" wrapText="1"/>
    </xf>
    <xf numFmtId="176" fontId="33" fillId="0" borderId="33" xfId="0" applyNumberFormat="1" applyFont="1" applyBorder="1" applyAlignment="1">
      <alignment horizontal="center" vertical="center" wrapText="1"/>
    </xf>
    <xf numFmtId="0" fontId="4" fillId="0" borderId="31" xfId="0" applyFont="1" applyBorder="1">
      <alignment vertical="center"/>
    </xf>
    <xf numFmtId="38" fontId="4" fillId="5" borderId="58" xfId="1" applyFont="1" applyFill="1" applyBorder="1" applyAlignment="1" applyProtection="1">
      <alignment horizontal="right" vertical="center"/>
      <protection locked="0"/>
    </xf>
    <xf numFmtId="38" fontId="4" fillId="5" borderId="59" xfId="1" applyFont="1" applyFill="1" applyBorder="1" applyAlignment="1" applyProtection="1">
      <alignment horizontal="right" vertical="center"/>
      <protection locked="0"/>
    </xf>
    <xf numFmtId="187" fontId="0" fillId="0" borderId="3" xfId="0" applyNumberFormat="1" applyBorder="1">
      <alignment vertical="center"/>
    </xf>
    <xf numFmtId="38" fontId="4" fillId="2" borderId="1" xfId="1" applyFont="1" applyFill="1" applyBorder="1" applyAlignment="1" applyProtection="1">
      <alignment vertical="center" wrapText="1"/>
    </xf>
    <xf numFmtId="0" fontId="0" fillId="0" borderId="0" xfId="0" quotePrefix="1">
      <alignment vertical="center"/>
    </xf>
    <xf numFmtId="0" fontId="0" fillId="0" borderId="10" xfId="0" applyBorder="1" applyAlignment="1">
      <alignment horizontal="center" vertical="center"/>
    </xf>
    <xf numFmtId="0" fontId="9" fillId="0" borderId="0" xfId="0" applyFont="1">
      <alignment vertical="center"/>
    </xf>
    <xf numFmtId="0" fontId="4" fillId="0" borderId="1" xfId="3" applyFont="1" applyBorder="1" applyAlignment="1" applyProtection="1">
      <alignment vertical="center"/>
      <protection locked="0"/>
    </xf>
    <xf numFmtId="177" fontId="13" fillId="0" borderId="1" xfId="0" applyNumberFormat="1" applyFont="1" applyBorder="1">
      <alignment vertical="center"/>
    </xf>
    <xf numFmtId="177" fontId="0" fillId="0" borderId="1" xfId="0" applyNumberFormat="1" applyBorder="1">
      <alignment vertical="center"/>
    </xf>
    <xf numFmtId="179" fontId="17" fillId="2" borderId="3" xfId="1" applyNumberFormat="1" applyFont="1" applyFill="1" applyBorder="1" applyAlignment="1" applyProtection="1">
      <alignment horizontal="right" vertical="center"/>
    </xf>
    <xf numFmtId="176" fontId="4" fillId="0" borderId="1" xfId="0" applyNumberFormat="1" applyFont="1" applyBorder="1">
      <alignment vertical="center"/>
    </xf>
    <xf numFmtId="0" fontId="4" fillId="0" borderId="0" xfId="0" applyFont="1" applyAlignment="1">
      <alignment horizontal="left" vertical="center"/>
    </xf>
    <xf numFmtId="178" fontId="4" fillId="0" borderId="2" xfId="0" applyNumberFormat="1" applyFont="1" applyBorder="1">
      <alignment vertical="center"/>
    </xf>
    <xf numFmtId="38" fontId="0" fillId="2" borderId="1" xfId="1" applyFont="1" applyFill="1" applyBorder="1" applyAlignment="1" applyProtection="1">
      <alignment vertical="center" wrapText="1"/>
      <protection locked="0"/>
    </xf>
    <xf numFmtId="38" fontId="0" fillId="2" borderId="1" xfId="1" applyFont="1" applyFill="1" applyBorder="1" applyAlignment="1" applyProtection="1">
      <alignment horizontal="center" vertical="center" wrapText="1"/>
      <protection locked="0"/>
    </xf>
    <xf numFmtId="180" fontId="4" fillId="2" borderId="1" xfId="1" applyNumberFormat="1" applyFont="1" applyFill="1" applyBorder="1" applyProtection="1">
      <alignment vertical="center"/>
      <protection locked="0"/>
    </xf>
    <xf numFmtId="38" fontId="0" fillId="2" borderId="1" xfId="1" applyFont="1" applyFill="1" applyBorder="1" applyProtection="1">
      <alignment vertical="center"/>
      <protection locked="0"/>
    </xf>
    <xf numFmtId="38" fontId="0" fillId="2" borderId="1" xfId="1"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vertical="center"/>
      <protection locked="0"/>
    </xf>
    <xf numFmtId="38" fontId="13" fillId="2" borderId="1" xfId="1" applyFont="1" applyFill="1" applyBorder="1" applyAlignment="1" applyProtection="1">
      <alignment vertical="center" wrapText="1"/>
    </xf>
    <xf numFmtId="177" fontId="4" fillId="6" borderId="1" xfId="0" applyNumberFormat="1" applyFont="1" applyFill="1" applyBorder="1" applyAlignment="1">
      <alignment horizontal="center" vertical="center"/>
    </xf>
    <xf numFmtId="3" fontId="4" fillId="6" borderId="6" xfId="3" applyNumberFormat="1" applyFont="1" applyFill="1" applyBorder="1" applyAlignment="1">
      <alignment horizontal="center" vertical="center"/>
    </xf>
    <xf numFmtId="38" fontId="4" fillId="9" borderId="2" xfId="1" applyFont="1" applyFill="1" applyBorder="1" applyAlignment="1" applyProtection="1">
      <alignment horizontal="center" vertical="center"/>
    </xf>
    <xf numFmtId="38" fontId="4" fillId="2" borderId="5" xfId="2" applyFont="1" applyFill="1" applyBorder="1" applyAlignment="1" applyProtection="1">
      <alignment horizontal="center" vertical="center"/>
    </xf>
    <xf numFmtId="0" fontId="4" fillId="0" borderId="1" xfId="3" applyFont="1" applyBorder="1" applyAlignment="1">
      <alignment horizontal="center" vertical="center"/>
    </xf>
    <xf numFmtId="189" fontId="13" fillId="2" borderId="1" xfId="0" applyNumberFormat="1" applyFont="1" applyFill="1" applyBorder="1">
      <alignment vertical="center"/>
    </xf>
    <xf numFmtId="189" fontId="13" fillId="2" borderId="18" xfId="0" applyNumberFormat="1" applyFont="1" applyFill="1" applyBorder="1">
      <alignment vertical="center"/>
    </xf>
    <xf numFmtId="189" fontId="13" fillId="2" borderId="11" xfId="0" applyNumberFormat="1" applyFont="1" applyFill="1" applyBorder="1">
      <alignment vertical="center"/>
    </xf>
    <xf numFmtId="186" fontId="4" fillId="2" borderId="6" xfId="0" applyNumberFormat="1" applyFont="1" applyFill="1" applyBorder="1" applyAlignment="1">
      <alignment horizontal="right" vertical="center"/>
    </xf>
    <xf numFmtId="186" fontId="4" fillId="2" borderId="42" xfId="0" applyNumberFormat="1" applyFont="1" applyFill="1" applyBorder="1" applyAlignment="1">
      <alignment horizontal="right" vertical="center"/>
    </xf>
    <xf numFmtId="186" fontId="4" fillId="2" borderId="42" xfId="0" applyNumberFormat="1" applyFont="1" applyFill="1" applyBorder="1" applyAlignment="1" applyProtection="1">
      <alignment horizontal="right" vertical="center"/>
      <protection locked="0"/>
    </xf>
    <xf numFmtId="38" fontId="4" fillId="9" borderId="0" xfId="1" applyFont="1" applyFill="1" applyBorder="1" applyAlignment="1" applyProtection="1">
      <alignment horizontal="center" vertical="center"/>
    </xf>
    <xf numFmtId="38" fontId="4" fillId="2" borderId="14" xfId="2" applyFont="1" applyFill="1" applyBorder="1" applyAlignment="1" applyProtection="1">
      <alignment horizontal="right" vertical="center"/>
    </xf>
    <xf numFmtId="38" fontId="4" fillId="0" borderId="40" xfId="2" applyFont="1" applyBorder="1" applyAlignment="1" applyProtection="1">
      <alignment horizontal="center" vertical="center"/>
    </xf>
    <xf numFmtId="177" fontId="4" fillId="2" borderId="46" xfId="2" applyNumberFormat="1" applyFont="1" applyFill="1" applyBorder="1" applyAlignment="1" applyProtection="1">
      <alignment vertical="center"/>
    </xf>
    <xf numFmtId="38" fontId="4" fillId="2" borderId="65" xfId="2" applyFont="1" applyFill="1" applyBorder="1" applyAlignment="1" applyProtection="1">
      <alignment horizontal="center" vertical="center"/>
    </xf>
    <xf numFmtId="38" fontId="4" fillId="0" borderId="14" xfId="1" applyFont="1" applyBorder="1" applyAlignment="1" applyProtection="1">
      <alignment horizontal="right" vertical="center"/>
      <protection locked="0"/>
    </xf>
    <xf numFmtId="38" fontId="6" fillId="2" borderId="3" xfId="2" applyFont="1" applyFill="1" applyBorder="1" applyAlignment="1" applyProtection="1">
      <alignment horizontal="right" vertical="center"/>
    </xf>
    <xf numFmtId="186" fontId="4" fillId="0" borderId="1" xfId="1" applyNumberFormat="1" applyFont="1" applyFill="1" applyBorder="1" applyAlignment="1" applyProtection="1">
      <alignment vertical="center" wrapText="1"/>
    </xf>
    <xf numFmtId="38" fontId="6" fillId="2" borderId="3" xfId="2" applyFont="1" applyFill="1" applyBorder="1" applyAlignment="1" applyProtection="1">
      <alignment vertical="center"/>
    </xf>
    <xf numFmtId="190" fontId="4" fillId="2" borderId="1" xfId="0" applyNumberFormat="1" applyFont="1" applyFill="1" applyBorder="1">
      <alignment vertical="center"/>
    </xf>
    <xf numFmtId="186" fontId="4" fillId="2" borderId="1" xfId="0" applyNumberFormat="1" applyFont="1" applyFill="1" applyBorder="1">
      <alignment vertical="center"/>
    </xf>
    <xf numFmtId="0" fontId="0" fillId="0" borderId="30" xfId="0" applyBorder="1" applyAlignment="1">
      <alignment horizontal="center" vertical="center"/>
    </xf>
    <xf numFmtId="0" fontId="0" fillId="0" borderId="37" xfId="0" applyBorder="1" applyAlignment="1">
      <alignment horizontal="center" vertical="center"/>
    </xf>
    <xf numFmtId="0" fontId="0" fillId="0" borderId="56" xfId="0" applyBorder="1" applyAlignment="1">
      <alignment horizontal="center" vertical="center"/>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2" borderId="3" xfId="0" applyFont="1" applyFill="1" applyBorder="1" applyAlignment="1">
      <alignment horizontal="center" vertical="center"/>
    </xf>
    <xf numFmtId="0" fontId="4" fillId="0" borderId="6" xfId="0" applyFont="1" applyBorder="1" applyAlignment="1" applyProtection="1">
      <alignment horizontal="center" vertical="center"/>
      <protection locked="0"/>
    </xf>
    <xf numFmtId="0" fontId="4" fillId="0" borderId="39" xfId="0" applyFont="1" applyBorder="1" applyAlignment="1">
      <alignment horizontal="center" vertical="center"/>
    </xf>
    <xf numFmtId="38" fontId="4" fillId="2" borderId="3" xfId="1" applyFont="1" applyFill="1" applyBorder="1" applyAlignment="1" applyProtection="1">
      <alignment horizontal="center" vertical="center"/>
    </xf>
    <xf numFmtId="0" fontId="9" fillId="0" borderId="1" xfId="0" applyFont="1" applyBorder="1" applyAlignment="1">
      <alignment horizontal="center" vertical="center" wrapText="1"/>
    </xf>
    <xf numFmtId="38" fontId="19" fillId="2" borderId="1" xfId="1" applyFont="1" applyFill="1" applyBorder="1" applyAlignment="1" applyProtection="1">
      <alignment vertical="center" wrapText="1"/>
      <protection locked="0"/>
    </xf>
    <xf numFmtId="0" fontId="9" fillId="0" borderId="33" xfId="3" applyFont="1" applyBorder="1" applyAlignment="1">
      <alignment horizontal="center" vertical="center" wrapText="1"/>
    </xf>
    <xf numFmtId="38" fontId="9" fillId="0" borderId="12" xfId="1" applyFont="1" applyBorder="1" applyAlignment="1">
      <alignment horizontal="center" vertical="center" wrapText="1"/>
    </xf>
    <xf numFmtId="0" fontId="9" fillId="0" borderId="53" xfId="3" applyFont="1" applyBorder="1" applyAlignment="1">
      <alignment horizontal="center" vertical="center"/>
    </xf>
    <xf numFmtId="0" fontId="9" fillId="0" borderId="52" xfId="3" applyFont="1" applyBorder="1" applyAlignment="1">
      <alignment horizontal="right" vertical="center"/>
    </xf>
    <xf numFmtId="0" fontId="2"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9" fillId="3" borderId="0" xfId="0" applyFont="1" applyFill="1">
      <alignment vertical="center"/>
    </xf>
    <xf numFmtId="176" fontId="9" fillId="2" borderId="0" xfId="0" applyNumberFormat="1" applyFont="1" applyFill="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86" fontId="9" fillId="2" borderId="16" xfId="0" applyNumberFormat="1" applyFont="1" applyFill="1" applyBorder="1" applyAlignment="1">
      <alignment horizontal="right" vertical="center"/>
    </xf>
    <xf numFmtId="186" fontId="9" fillId="2" borderId="18" xfId="0" applyNumberFormat="1" applyFont="1" applyFill="1" applyBorder="1" applyAlignment="1">
      <alignment horizontal="right" vertical="center"/>
    </xf>
    <xf numFmtId="186" fontId="46" fillId="2" borderId="3" xfId="1" applyNumberFormat="1" applyFont="1" applyFill="1" applyBorder="1" applyAlignment="1">
      <alignment horizontal="right" vertical="center"/>
    </xf>
    <xf numFmtId="0" fontId="9" fillId="3" borderId="0" xfId="0" applyFont="1" applyFill="1" applyAlignment="1">
      <alignment horizontal="right" vertical="center"/>
    </xf>
    <xf numFmtId="38" fontId="9" fillId="3" borderId="1" xfId="1" applyFont="1" applyFill="1" applyBorder="1" applyAlignment="1" applyProtection="1">
      <alignment vertical="center"/>
      <protection locked="0"/>
    </xf>
    <xf numFmtId="0" fontId="9" fillId="3" borderId="1" xfId="0" applyFont="1" applyFill="1" applyBorder="1" applyProtection="1">
      <alignment vertical="center"/>
      <protection locked="0"/>
    </xf>
    <xf numFmtId="176" fontId="9" fillId="3" borderId="0" xfId="0" applyNumberFormat="1" applyFont="1" applyFill="1" applyAlignment="1">
      <alignment horizontal="right" vertical="center"/>
    </xf>
    <xf numFmtId="176" fontId="9" fillId="0" borderId="0" xfId="0" applyNumberFormat="1" applyFont="1">
      <alignment vertical="center"/>
    </xf>
    <xf numFmtId="176" fontId="47" fillId="2" borderId="2" xfId="0" applyNumberFormat="1" applyFont="1" applyFill="1" applyBorder="1">
      <alignment vertical="center"/>
    </xf>
    <xf numFmtId="0" fontId="9" fillId="3" borderId="0" xfId="0" applyFont="1" applyFill="1" applyAlignment="1">
      <alignment horizontal="left" vertical="center"/>
    </xf>
    <xf numFmtId="176" fontId="9" fillId="3" borderId="0" xfId="0" applyNumberFormat="1" applyFont="1" applyFill="1">
      <alignment vertical="center"/>
    </xf>
    <xf numFmtId="49" fontId="4" fillId="0" borderId="0" xfId="3" quotePrefix="1" applyNumberFormat="1" applyFont="1" applyAlignment="1">
      <alignment horizontal="center" vertical="center"/>
    </xf>
    <xf numFmtId="0" fontId="11" fillId="0" borderId="1" xfId="0" applyFont="1" applyBorder="1" applyAlignment="1">
      <alignment horizontal="center" vertical="center" wrapText="1"/>
    </xf>
    <xf numFmtId="0" fontId="4" fillId="0" borderId="1" xfId="3" applyFont="1" applyBorder="1" applyAlignment="1" applyProtection="1">
      <alignment horizontal="center" vertical="center"/>
      <protection locked="0"/>
    </xf>
    <xf numFmtId="38" fontId="4" fillId="0" borderId="0" xfId="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0" fontId="9" fillId="3" borderId="0" xfId="0" applyFont="1" applyFill="1" applyAlignment="1">
      <alignment vertical="center" wrapText="1" shrinkToFit="1"/>
    </xf>
    <xf numFmtId="0" fontId="9" fillId="0" borderId="12" xfId="0" applyFont="1" applyBorder="1" applyAlignment="1">
      <alignment horizontal="center" vertical="center" wrapText="1" shrinkToFit="1"/>
    </xf>
    <xf numFmtId="0" fontId="43" fillId="3" borderId="13" xfId="0" applyFont="1" applyFill="1" applyBorder="1" applyAlignment="1">
      <alignment vertical="center" wrapText="1" shrinkToFit="1"/>
    </xf>
    <xf numFmtId="0" fontId="11" fillId="3" borderId="19" xfId="0" applyFont="1" applyFill="1" applyBorder="1" applyAlignment="1" applyProtection="1">
      <alignment vertical="center" wrapText="1" shrinkToFit="1"/>
      <protection locked="0"/>
    </xf>
    <xf numFmtId="0" fontId="43" fillId="3" borderId="19" xfId="0" applyFont="1" applyFill="1" applyBorder="1" applyAlignment="1">
      <alignment vertical="center" wrapText="1" shrinkToFit="1"/>
    </xf>
    <xf numFmtId="0" fontId="43" fillId="3" borderId="13" xfId="0" applyFont="1" applyFill="1" applyBorder="1">
      <alignment vertical="center"/>
    </xf>
    <xf numFmtId="186" fontId="4" fillId="0" borderId="1" xfId="1" applyNumberFormat="1" applyFont="1" applyBorder="1" applyAlignment="1" applyProtection="1">
      <alignment vertical="center" wrapText="1"/>
    </xf>
    <xf numFmtId="0" fontId="13" fillId="0" borderId="1" xfId="0" applyFont="1" applyBorder="1" applyProtection="1">
      <alignment vertical="center"/>
      <protection locked="0"/>
    </xf>
    <xf numFmtId="177" fontId="13" fillId="0" borderId="1" xfId="0" applyNumberFormat="1" applyFont="1" applyBorder="1" applyProtection="1">
      <alignment vertical="center"/>
      <protection locked="0"/>
    </xf>
    <xf numFmtId="177" fontId="13" fillId="0" borderId="11" xfId="0" applyNumberFormat="1" applyFont="1" applyBorder="1" applyProtection="1">
      <alignment vertical="center"/>
      <protection locked="0"/>
    </xf>
    <xf numFmtId="0" fontId="0" fillId="0" borderId="1" xfId="0" applyBorder="1" applyProtection="1">
      <alignment vertical="center"/>
      <protection locked="0"/>
    </xf>
    <xf numFmtId="176" fontId="4" fillId="0" borderId="1" xfId="0" applyNumberFormat="1" applyFont="1" applyBorder="1" applyProtection="1">
      <alignment vertical="center"/>
      <protection locked="0"/>
    </xf>
    <xf numFmtId="176" fontId="36" fillId="0" borderId="12" xfId="0" applyNumberFormat="1" applyFont="1" applyBorder="1" applyAlignment="1">
      <alignment horizontal="center" vertical="center" wrapText="1"/>
    </xf>
    <xf numFmtId="38" fontId="4" fillId="0" borderId="1" xfId="0" applyNumberFormat="1" applyFont="1" applyBorder="1">
      <alignment vertical="center"/>
    </xf>
    <xf numFmtId="38" fontId="44" fillId="2" borderId="1" xfId="1" applyFont="1" applyFill="1" applyBorder="1" applyAlignment="1" applyProtection="1">
      <alignment vertical="center" wrapText="1"/>
      <protection locked="0"/>
    </xf>
    <xf numFmtId="0" fontId="43" fillId="3" borderId="4" xfId="0" applyFont="1" applyFill="1" applyBorder="1" applyAlignment="1" applyProtection="1">
      <alignment horizontal="center" vertical="center"/>
      <protection locked="0"/>
    </xf>
    <xf numFmtId="0" fontId="4" fillId="0" borderId="3" xfId="3" applyFont="1" applyBorder="1" applyAlignment="1">
      <alignment horizontal="center" vertical="center"/>
    </xf>
    <xf numFmtId="0" fontId="4" fillId="0" borderId="14" xfId="3" applyFont="1" applyBorder="1" applyAlignment="1" applyProtection="1">
      <alignment vertical="center"/>
      <protection locked="0"/>
    </xf>
    <xf numFmtId="177" fontId="4" fillId="2" borderId="14" xfId="0" applyNumberFormat="1" applyFont="1" applyFill="1" applyBorder="1">
      <alignment vertical="center"/>
    </xf>
    <xf numFmtId="3" fontId="4" fillId="6" borderId="39" xfId="3" applyNumberFormat="1" applyFont="1" applyFill="1" applyBorder="1" applyAlignment="1">
      <alignment horizontal="center" vertical="center"/>
    </xf>
    <xf numFmtId="38" fontId="4" fillId="2" borderId="71" xfId="2" applyFont="1" applyFill="1" applyBorder="1" applyAlignment="1" applyProtection="1">
      <alignment horizontal="right" vertical="center"/>
    </xf>
    <xf numFmtId="176" fontId="43" fillId="0" borderId="72" xfId="3" applyNumberFormat="1" applyFont="1" applyBorder="1" applyAlignment="1">
      <alignment horizontal="center" vertical="center" textRotation="255"/>
    </xf>
    <xf numFmtId="177" fontId="40" fillId="2" borderId="73" xfId="2" applyNumberFormat="1" applyFont="1" applyFill="1" applyBorder="1" applyAlignment="1" applyProtection="1">
      <alignment vertical="center"/>
    </xf>
    <xf numFmtId="176" fontId="4" fillId="0" borderId="74" xfId="3" applyNumberFormat="1" applyFont="1" applyBorder="1" applyAlignment="1">
      <alignment horizontal="right" vertical="center"/>
    </xf>
    <xf numFmtId="176" fontId="4" fillId="2" borderId="72" xfId="3" applyNumberFormat="1" applyFont="1" applyFill="1" applyBorder="1" applyAlignment="1">
      <alignment horizontal="right" vertical="center"/>
    </xf>
    <xf numFmtId="176" fontId="4" fillId="0" borderId="67" xfId="3" applyNumberFormat="1" applyFont="1" applyBorder="1" applyAlignment="1">
      <alignment horizontal="right" vertical="center"/>
    </xf>
    <xf numFmtId="176" fontId="43" fillId="0" borderId="24" xfId="3" applyNumberFormat="1" applyFont="1" applyBorder="1" applyAlignment="1">
      <alignment horizontal="center" vertical="center" textRotation="255"/>
    </xf>
    <xf numFmtId="3" fontId="4" fillId="13" borderId="4" xfId="0" applyNumberFormat="1" applyFont="1" applyFill="1" applyBorder="1">
      <alignment vertical="center"/>
    </xf>
    <xf numFmtId="3" fontId="4" fillId="13" borderId="5" xfId="0" applyNumberFormat="1" applyFont="1" applyFill="1" applyBorder="1">
      <alignment vertical="center"/>
    </xf>
    <xf numFmtId="0" fontId="48" fillId="0" borderId="0" xfId="0" applyFont="1" applyAlignment="1">
      <alignment horizontal="right" vertical="center"/>
    </xf>
    <xf numFmtId="3" fontId="0" fillId="13" borderId="10" xfId="0" applyNumberFormat="1" applyFill="1" applyBorder="1">
      <alignment vertical="center"/>
    </xf>
    <xf numFmtId="0" fontId="17" fillId="0" borderId="0" xfId="0" applyFont="1" applyAlignment="1">
      <alignment horizontal="left" vertical="center"/>
    </xf>
    <xf numFmtId="0" fontId="44" fillId="0" borderId="0" xfId="0" applyFont="1" applyAlignment="1">
      <alignment horizontal="center" vertical="center"/>
    </xf>
    <xf numFmtId="0" fontId="0" fillId="0" borderId="10" xfId="0" applyBorder="1" applyAlignment="1">
      <alignment horizontal="left" vertical="center"/>
    </xf>
    <xf numFmtId="3" fontId="0" fillId="5" borderId="10" xfId="0" applyNumberFormat="1" applyFill="1" applyBorder="1" applyProtection="1">
      <alignment vertical="center"/>
      <protection locked="0"/>
    </xf>
    <xf numFmtId="182" fontId="0" fillId="5" borderId="10" xfId="0" applyNumberFormat="1" applyFill="1" applyBorder="1" applyProtection="1">
      <alignment vertical="center"/>
      <protection locked="0"/>
    </xf>
    <xf numFmtId="0" fontId="0" fillId="0" borderId="41" xfId="0" applyBorder="1" applyAlignment="1">
      <alignment horizontal="center" vertical="center"/>
    </xf>
    <xf numFmtId="188" fontId="17" fillId="5" borderId="0" xfId="0" applyNumberFormat="1" applyFont="1" applyFill="1" applyProtection="1">
      <alignment vertical="center"/>
      <protection locked="0"/>
    </xf>
    <xf numFmtId="0" fontId="6" fillId="4" borderId="0" xfId="3" applyFont="1" applyFill="1" applyAlignment="1">
      <alignment vertical="center"/>
    </xf>
    <xf numFmtId="38" fontId="9" fillId="2" borderId="1" xfId="1" applyFont="1" applyFill="1" applyBorder="1" applyAlignment="1" applyProtection="1">
      <alignment vertical="center" wrapText="1"/>
    </xf>
    <xf numFmtId="38" fontId="4" fillId="2" borderId="14" xfId="1" applyFont="1" applyFill="1" applyBorder="1" applyAlignment="1" applyProtection="1">
      <alignment vertical="center" wrapText="1"/>
    </xf>
    <xf numFmtId="38" fontId="9" fillId="2" borderId="14" xfId="1" applyFont="1" applyFill="1" applyBorder="1" applyAlignment="1" applyProtection="1">
      <alignment vertical="center" wrapText="1"/>
    </xf>
    <xf numFmtId="179" fontId="6" fillId="2" borderId="3" xfId="1" applyNumberFormat="1" applyFont="1" applyFill="1" applyBorder="1" applyAlignment="1" applyProtection="1">
      <alignment horizontal="right" vertical="center"/>
    </xf>
    <xf numFmtId="179" fontId="6" fillId="0" borderId="0" xfId="1" applyNumberFormat="1" applyFont="1" applyFill="1" applyBorder="1" applyAlignment="1" applyProtection="1">
      <alignment horizontal="right" vertical="center"/>
    </xf>
    <xf numFmtId="176" fontId="11" fillId="0" borderId="1" xfId="0" applyNumberFormat="1" applyFont="1" applyBorder="1" applyAlignment="1">
      <alignment horizontal="center" vertical="center" wrapText="1"/>
    </xf>
    <xf numFmtId="0" fontId="15" fillId="4" borderId="0" xfId="3" applyFont="1" applyFill="1" applyAlignment="1">
      <alignment horizontal="center" vertical="center"/>
    </xf>
    <xf numFmtId="0" fontId="2" fillId="0" borderId="61" xfId="3" applyFont="1" applyBorder="1" applyAlignment="1">
      <alignment horizontal="center" wrapText="1"/>
    </xf>
    <xf numFmtId="0" fontId="44" fillId="0" borderId="19" xfId="0" applyFont="1" applyBorder="1" applyAlignment="1" applyProtection="1">
      <alignment vertical="center" wrapText="1"/>
      <protection locked="0"/>
    </xf>
    <xf numFmtId="0" fontId="44" fillId="0" borderId="21" xfId="0" applyFont="1" applyBorder="1" applyAlignment="1" applyProtection="1">
      <alignment vertical="center" wrapText="1"/>
      <protection locked="0"/>
    </xf>
    <xf numFmtId="0" fontId="44" fillId="0" borderId="13" xfId="0" applyFont="1" applyBorder="1" applyAlignment="1" applyProtection="1">
      <alignment vertical="center" wrapText="1"/>
      <protection locked="0"/>
    </xf>
    <xf numFmtId="38" fontId="4" fillId="0" borderId="1" xfId="47" quotePrefix="1" applyFont="1" applyFill="1" applyBorder="1" applyAlignment="1">
      <alignment horizontal="right"/>
    </xf>
    <xf numFmtId="0" fontId="52" fillId="0" borderId="0" xfId="0" applyFont="1">
      <alignment vertical="center"/>
    </xf>
    <xf numFmtId="0" fontId="9" fillId="0" borderId="0" xfId="3" applyFont="1" applyAlignment="1">
      <alignment horizontal="left" vertical="center"/>
    </xf>
    <xf numFmtId="0" fontId="4" fillId="0" borderId="0" xfId="3" applyFont="1" applyAlignment="1">
      <alignment horizontal="center"/>
    </xf>
    <xf numFmtId="0" fontId="40" fillId="0" borderId="0" xfId="3" applyFont="1" applyAlignment="1">
      <alignment horizontal="left"/>
    </xf>
    <xf numFmtId="0" fontId="4" fillId="0" borderId="0" xfId="3" applyFont="1" applyAlignment="1">
      <alignment horizontal="center" vertical="center" wrapText="1"/>
    </xf>
    <xf numFmtId="0" fontId="4" fillId="0" borderId="0" xfId="3" applyFont="1" applyAlignment="1">
      <alignment horizontal="left"/>
    </xf>
    <xf numFmtId="0" fontId="6" fillId="0" borderId="0" xfId="3" applyFont="1" applyAlignment="1">
      <alignment horizontal="left" vertical="center"/>
    </xf>
    <xf numFmtId="0" fontId="6" fillId="0" borderId="0" xfId="3" applyFont="1" applyAlignment="1">
      <alignment horizontal="left" vertical="center" wrapText="1"/>
    </xf>
    <xf numFmtId="0" fontId="6" fillId="0" borderId="0" xfId="3" applyFont="1" applyAlignment="1">
      <alignment horizontal="center" vertical="center" wrapText="1"/>
    </xf>
    <xf numFmtId="0" fontId="4" fillId="0" borderId="0" xfId="3" applyFont="1" applyAlignment="1" applyProtection="1">
      <alignment horizontal="left" vertical="center" wrapText="1"/>
      <protection locked="0"/>
    </xf>
    <xf numFmtId="0" fontId="4" fillId="0" borderId="0" xfId="3" applyFont="1" applyAlignment="1" applyProtection="1">
      <alignment horizontal="left" vertical="center"/>
      <protection locked="0"/>
    </xf>
    <xf numFmtId="0" fontId="4" fillId="10" borderId="0" xfId="3" applyFont="1" applyFill="1" applyAlignment="1">
      <alignment horizontal="left" vertical="center"/>
    </xf>
    <xf numFmtId="49" fontId="4" fillId="0" borderId="0" xfId="3" applyNumberFormat="1" applyFont="1" applyAlignment="1">
      <alignment horizontal="left" vertical="center"/>
    </xf>
    <xf numFmtId="0" fontId="4" fillId="0" borderId="0" xfId="3" applyFont="1" applyAlignment="1">
      <alignment horizontal="left" vertical="center"/>
    </xf>
    <xf numFmtId="0" fontId="6" fillId="0" borderId="0" xfId="0" applyFont="1" applyAlignment="1">
      <alignment horizontal="center" vertical="center"/>
    </xf>
    <xf numFmtId="0" fontId="4" fillId="3" borderId="0" xfId="0" applyFont="1" applyFill="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3" applyFont="1" applyAlignment="1">
      <alignment horizontal="right" vertical="center"/>
    </xf>
    <xf numFmtId="0" fontId="9" fillId="0" borderId="1" xfId="3" applyFont="1" applyBorder="1" applyAlignment="1">
      <alignment horizontal="center" vertical="center" wrapText="1"/>
    </xf>
    <xf numFmtId="0" fontId="4" fillId="0" borderId="6" xfId="0" applyFont="1" applyBorder="1" applyAlignment="1">
      <alignment horizontal="center" vertical="center"/>
    </xf>
    <xf numFmtId="177" fontId="4" fillId="0" borderId="0" xfId="0" applyNumberFormat="1" applyFont="1" applyAlignment="1">
      <alignment horizontal="right" vertical="center"/>
    </xf>
    <xf numFmtId="0" fontId="53" fillId="0" borderId="0" xfId="0" applyFont="1">
      <alignment vertical="center"/>
    </xf>
    <xf numFmtId="176" fontId="17" fillId="0" borderId="0" xfId="0" applyNumberFormat="1" applyFont="1">
      <alignment vertical="center"/>
    </xf>
    <xf numFmtId="176" fontId="17" fillId="2" borderId="75" xfId="0" applyNumberFormat="1" applyFont="1" applyFill="1" applyBorder="1">
      <alignment vertical="center"/>
    </xf>
    <xf numFmtId="176" fontId="17" fillId="2" borderId="8" xfId="0" applyNumberFormat="1" applyFont="1" applyFill="1" applyBorder="1">
      <alignment vertical="center"/>
    </xf>
    <xf numFmtId="0" fontId="13" fillId="0" borderId="76" xfId="0" applyFont="1" applyBorder="1">
      <alignment vertical="center"/>
    </xf>
    <xf numFmtId="0" fontId="0" fillId="0" borderId="70" xfId="0" applyBorder="1">
      <alignment vertical="center"/>
    </xf>
    <xf numFmtId="0" fontId="0" fillId="0" borderId="13" xfId="0" applyBorder="1" applyAlignment="1" applyProtection="1">
      <alignment vertical="center" wrapText="1"/>
      <protection locked="0"/>
    </xf>
    <xf numFmtId="0" fontId="0" fillId="0" borderId="68" xfId="0" applyBorder="1">
      <alignment vertical="center"/>
    </xf>
    <xf numFmtId="0" fontId="0" fillId="0" borderId="11" xfId="0" applyBorder="1" applyProtection="1">
      <alignment vertical="center"/>
      <protection locked="0"/>
    </xf>
    <xf numFmtId="0" fontId="44" fillId="0" borderId="12" xfId="0" applyFont="1" applyBorder="1" applyAlignment="1" applyProtection="1">
      <alignment vertical="center" wrapText="1"/>
      <protection locked="0"/>
    </xf>
    <xf numFmtId="49" fontId="4" fillId="0" borderId="0" xfId="3" quotePrefix="1" applyNumberFormat="1" applyFont="1" applyAlignment="1">
      <alignment horizontal="left" vertical="center"/>
    </xf>
    <xf numFmtId="176" fontId="17" fillId="0" borderId="40" xfId="0" applyNumberFormat="1" applyFont="1" applyBorder="1">
      <alignment vertical="center"/>
    </xf>
    <xf numFmtId="0" fontId="6" fillId="0" borderId="46" xfId="0" applyFont="1" applyBorder="1" applyAlignment="1">
      <alignment horizontal="right" vertical="center"/>
    </xf>
    <xf numFmtId="189" fontId="13" fillId="0" borderId="41" xfId="0" applyNumberFormat="1" applyFont="1" applyBorder="1">
      <alignment vertical="center"/>
    </xf>
    <xf numFmtId="189" fontId="13" fillId="13" borderId="3" xfId="0" applyNumberFormat="1" applyFont="1" applyFill="1" applyBorder="1">
      <alignment vertical="center"/>
    </xf>
    <xf numFmtId="0" fontId="17" fillId="0" borderId="41" xfId="0" applyFont="1" applyBorder="1" applyAlignment="1">
      <alignment horizontal="center" vertical="center" wrapText="1"/>
    </xf>
    <xf numFmtId="0" fontId="13" fillId="0" borderId="2" xfId="0" applyFont="1" applyBorder="1">
      <alignment vertical="center"/>
    </xf>
    <xf numFmtId="0" fontId="0" fillId="0" borderId="10" xfId="0" applyBorder="1" applyAlignment="1" applyProtection="1">
      <alignment vertical="center" wrapText="1"/>
      <protection locked="0"/>
    </xf>
    <xf numFmtId="0" fontId="13" fillId="0" borderId="10" xfId="0" applyFont="1" applyBorder="1" applyAlignment="1">
      <alignment horizontal="left" vertical="top" readingOrder="1"/>
    </xf>
    <xf numFmtId="0" fontId="13" fillId="0" borderId="10" xfId="0" applyFont="1" applyBorder="1" applyAlignment="1">
      <alignment horizontal="center" vertical="center"/>
    </xf>
    <xf numFmtId="189" fontId="13" fillId="13" borderId="77" xfId="0" applyNumberFormat="1" applyFont="1" applyFill="1" applyBorder="1">
      <alignment vertical="center"/>
    </xf>
    <xf numFmtId="0" fontId="0" fillId="0" borderId="12" xfId="0" applyBorder="1">
      <alignment vertical="center"/>
    </xf>
    <xf numFmtId="176" fontId="34" fillId="0" borderId="0" xfId="3" applyNumberFormat="1" applyFont="1" applyAlignment="1">
      <alignment horizontal="left" vertical="center"/>
    </xf>
    <xf numFmtId="38" fontId="0" fillId="0" borderId="0" xfId="1" applyFont="1" applyBorder="1">
      <alignment vertical="center"/>
    </xf>
    <xf numFmtId="0" fontId="13" fillId="0" borderId="22" xfId="0" applyFont="1" applyBorder="1" applyAlignment="1">
      <alignment horizontal="center" vertical="center"/>
    </xf>
    <xf numFmtId="38" fontId="9" fillId="0" borderId="0" xfId="1" applyFont="1" applyFill="1" applyBorder="1" applyAlignment="1" applyProtection="1">
      <alignment horizontal="left" vertical="top"/>
    </xf>
    <xf numFmtId="3" fontId="0" fillId="0" borderId="0" xfId="0" applyNumberFormat="1">
      <alignment vertical="center"/>
    </xf>
    <xf numFmtId="3" fontId="0" fillId="0" borderId="10" xfId="0" applyNumberFormat="1" applyBorder="1" applyProtection="1">
      <alignment vertical="center"/>
      <protection locked="0"/>
    </xf>
    <xf numFmtId="0" fontId="44" fillId="0" borderId="0" xfId="0" applyFont="1" applyAlignment="1">
      <alignment horizontal="center" vertical="center" wrapText="1"/>
    </xf>
    <xf numFmtId="0" fontId="50" fillId="0" borderId="0" xfId="0" applyFont="1">
      <alignment vertical="center"/>
    </xf>
    <xf numFmtId="0" fontId="19" fillId="0" borderId="0" xfId="0" quotePrefix="1" applyFont="1">
      <alignment vertical="center"/>
    </xf>
    <xf numFmtId="0" fontId="19" fillId="0" borderId="0" xfId="0" quotePrefix="1" applyFont="1" applyAlignment="1">
      <alignment vertical="center" wrapText="1"/>
    </xf>
    <xf numFmtId="0" fontId="19" fillId="0" borderId="0" xfId="0" applyFont="1" applyAlignment="1">
      <alignment vertical="center" shrinkToFit="1"/>
    </xf>
    <xf numFmtId="0" fontId="19" fillId="0" borderId="0" xfId="0" applyFont="1" applyAlignment="1">
      <alignment vertical="center" wrapText="1" shrinkToFit="1"/>
    </xf>
    <xf numFmtId="0" fontId="44" fillId="0" borderId="0" xfId="0" applyFont="1" applyAlignment="1">
      <alignment horizontal="center" vertical="center" wrapText="1" shrinkToFit="1"/>
    </xf>
    <xf numFmtId="0" fontId="11" fillId="0" borderId="1" xfId="0" applyFont="1" applyBorder="1" applyAlignment="1" applyProtection="1">
      <alignment vertical="center" wrapText="1" shrinkToFit="1"/>
      <protection locked="0"/>
    </xf>
    <xf numFmtId="177" fontId="4" fillId="0" borderId="1" xfId="0" applyNumberFormat="1" applyFont="1" applyBorder="1" applyProtection="1">
      <alignment vertical="center"/>
      <protection locked="0"/>
    </xf>
    <xf numFmtId="0" fontId="40" fillId="0" borderId="16" xfId="0" applyFont="1" applyBorder="1" applyAlignment="1" applyProtection="1">
      <alignment vertical="center" shrinkToFit="1"/>
      <protection locked="0"/>
    </xf>
    <xf numFmtId="177" fontId="4" fillId="0" borderId="11" xfId="0" applyNumberFormat="1" applyFont="1" applyBorder="1" applyProtection="1">
      <alignment vertical="center"/>
      <protection locked="0"/>
    </xf>
    <xf numFmtId="0" fontId="9" fillId="3" borderId="1" xfId="0" applyFont="1" applyFill="1" applyBorder="1">
      <alignment vertical="center"/>
    </xf>
    <xf numFmtId="0" fontId="54" fillId="0" borderId="0" xfId="0" applyFont="1">
      <alignment vertical="center"/>
    </xf>
    <xf numFmtId="0" fontId="6" fillId="0" borderId="0" xfId="0" applyFont="1" applyAlignment="1">
      <alignment horizontal="right" vertical="center"/>
    </xf>
    <xf numFmtId="190" fontId="4" fillId="2" borderId="14" xfId="0" applyNumberFormat="1" applyFont="1" applyFill="1" applyBorder="1">
      <alignment vertical="center"/>
    </xf>
    <xf numFmtId="177" fontId="4" fillId="2" borderId="18" xfId="0" applyNumberFormat="1" applyFont="1" applyFill="1" applyBorder="1">
      <alignment vertical="center"/>
    </xf>
    <xf numFmtId="176" fontId="4" fillId="0" borderId="0" xfId="0" applyNumberFormat="1" applyFont="1" applyAlignment="1">
      <alignment horizontal="left" vertical="center"/>
    </xf>
    <xf numFmtId="176" fontId="4" fillId="0" borderId="18" xfId="0" applyNumberFormat="1" applyFont="1" applyBorder="1" applyAlignment="1">
      <alignment horizontal="center" vertical="center"/>
    </xf>
    <xf numFmtId="0" fontId="13" fillId="0" borderId="18" xfId="0" applyFont="1" applyBorder="1" applyAlignment="1">
      <alignment horizontal="center" vertical="center"/>
    </xf>
    <xf numFmtId="38" fontId="16" fillId="0" borderId="1" xfId="1" applyFont="1" applyFill="1" applyBorder="1" applyAlignment="1"/>
    <xf numFmtId="189" fontId="13" fillId="0" borderId="0" xfId="0" applyNumberFormat="1" applyFont="1">
      <alignment vertical="center"/>
    </xf>
    <xf numFmtId="176" fontId="17" fillId="0" borderId="55" xfId="0" applyNumberFormat="1" applyFont="1" applyBorder="1" applyAlignment="1">
      <alignment horizontal="center" vertical="center"/>
    </xf>
    <xf numFmtId="176" fontId="17" fillId="0" borderId="73" xfId="0" applyNumberFormat="1" applyFont="1" applyBorder="1" applyAlignment="1">
      <alignment horizontal="center" vertical="center"/>
    </xf>
    <xf numFmtId="0" fontId="17" fillId="0" borderId="25" xfId="0" applyFont="1" applyBorder="1" applyAlignment="1">
      <alignment horizontal="center" vertical="center"/>
    </xf>
    <xf numFmtId="177" fontId="13" fillId="0" borderId="18" xfId="0" applyNumberFormat="1" applyFont="1" applyBorder="1" applyAlignment="1">
      <alignment horizontal="center" vertical="center"/>
    </xf>
    <xf numFmtId="0" fontId="17" fillId="0" borderId="0" xfId="0" applyFont="1" applyAlignment="1">
      <alignment vertical="top"/>
    </xf>
    <xf numFmtId="189" fontId="44" fillId="0" borderId="0" xfId="0" applyNumberFormat="1" applyFont="1" applyAlignment="1">
      <alignment vertical="center" wrapText="1"/>
    </xf>
    <xf numFmtId="3" fontId="0" fillId="0" borderId="10" xfId="0" applyNumberFormat="1" applyBorder="1" applyAlignment="1" applyProtection="1">
      <alignment vertical="center" wrapText="1"/>
      <protection locked="0"/>
    </xf>
    <xf numFmtId="38" fontId="56" fillId="0" borderId="0" xfId="1" applyFont="1" applyFill="1" applyBorder="1" applyAlignment="1" applyProtection="1">
      <alignment horizontal="left" vertical="top"/>
    </xf>
    <xf numFmtId="0" fontId="57" fillId="0" borderId="0" xfId="0" applyFont="1">
      <alignment vertical="center"/>
    </xf>
    <xf numFmtId="0" fontId="58" fillId="0" borderId="0" xfId="0" applyFont="1" applyAlignment="1">
      <alignment horizontal="center" vertical="center" wrapText="1"/>
    </xf>
    <xf numFmtId="0" fontId="9" fillId="15" borderId="0" xfId="0" applyFont="1" applyFill="1">
      <alignment vertical="center"/>
    </xf>
    <xf numFmtId="0" fontId="9" fillId="15" borderId="10" xfId="0" applyFont="1" applyFill="1" applyBorder="1">
      <alignment vertical="center"/>
    </xf>
    <xf numFmtId="0" fontId="9" fillId="14" borderId="0" xfId="0" applyFont="1" applyFill="1">
      <alignment vertical="center"/>
    </xf>
    <xf numFmtId="0" fontId="11" fillId="0" borderId="14" xfId="0" applyFont="1" applyBorder="1" applyAlignment="1">
      <alignment horizontal="center" vertical="center" wrapText="1"/>
    </xf>
    <xf numFmtId="0" fontId="11" fillId="0" borderId="4" xfId="0" applyFont="1" applyBorder="1" applyAlignment="1">
      <alignment horizontal="center" vertical="center" wrapText="1"/>
    </xf>
    <xf numFmtId="0" fontId="43" fillId="15" borderId="19" xfId="0" applyFont="1" applyFill="1" applyBorder="1" applyAlignment="1">
      <alignment vertical="center" wrapText="1"/>
    </xf>
    <xf numFmtId="0" fontId="9" fillId="0" borderId="8" xfId="0" applyFont="1" applyBorder="1">
      <alignment vertical="center"/>
    </xf>
    <xf numFmtId="0" fontId="9" fillId="14" borderId="1" xfId="0" applyFont="1" applyFill="1" applyBorder="1">
      <alignment vertical="center"/>
    </xf>
    <xf numFmtId="0" fontId="43" fillId="15" borderId="20" xfId="0" applyFont="1" applyFill="1" applyBorder="1">
      <alignment vertical="center"/>
    </xf>
    <xf numFmtId="0" fontId="9" fillId="14" borderId="4" xfId="0" applyFont="1" applyFill="1" applyBorder="1">
      <alignment vertical="center"/>
    </xf>
    <xf numFmtId="0" fontId="43" fillId="15" borderId="21" xfId="0" applyFont="1" applyFill="1" applyBorder="1" applyAlignment="1">
      <alignment vertical="center" wrapText="1"/>
    </xf>
    <xf numFmtId="0" fontId="43" fillId="15" borderId="82" xfId="0" applyFont="1" applyFill="1" applyBorder="1">
      <alignment vertical="center"/>
    </xf>
    <xf numFmtId="0" fontId="43" fillId="15" borderId="82" xfId="0" applyFont="1" applyFill="1" applyBorder="1" applyAlignment="1">
      <alignment vertical="center" wrapText="1"/>
    </xf>
    <xf numFmtId="0" fontId="43" fillId="0" borderId="82" xfId="0" applyFont="1" applyBorder="1">
      <alignment vertical="center"/>
    </xf>
    <xf numFmtId="0" fontId="43" fillId="0" borderId="19" xfId="0" applyFont="1" applyBorder="1">
      <alignment vertical="center"/>
    </xf>
    <xf numFmtId="0" fontId="9" fillId="14" borderId="18" xfId="0" applyFont="1" applyFill="1" applyBorder="1" applyAlignment="1">
      <alignment horizontal="right" vertical="center"/>
    </xf>
    <xf numFmtId="0" fontId="9" fillId="0" borderId="26" xfId="0" applyFont="1" applyBorder="1">
      <alignment vertical="center"/>
    </xf>
    <xf numFmtId="0" fontId="59" fillId="14" borderId="3" xfId="0" applyFont="1" applyFill="1" applyBorder="1" applyAlignment="1">
      <alignment horizontal="right" vertical="center"/>
    </xf>
    <xf numFmtId="0" fontId="4" fillId="15" borderId="0" xfId="0" applyFont="1" applyFill="1">
      <alignment vertical="center"/>
    </xf>
    <xf numFmtId="0" fontId="4" fillId="0" borderId="1" xfId="0" applyFont="1" applyBorder="1" applyAlignment="1">
      <alignment horizontal="right" vertical="center"/>
    </xf>
    <xf numFmtId="0" fontId="9" fillId="14" borderId="1" xfId="0" applyFont="1" applyFill="1" applyBorder="1" applyAlignment="1">
      <alignment horizontal="right" vertical="center"/>
    </xf>
    <xf numFmtId="0" fontId="9" fillId="0" borderId="1" xfId="0" applyFont="1" applyBorder="1" applyAlignment="1">
      <alignment horizontal="right" vertical="center"/>
    </xf>
    <xf numFmtId="0" fontId="9" fillId="14" borderId="14" xfId="0" applyFont="1" applyFill="1" applyBorder="1" applyAlignment="1">
      <alignment horizontal="right" vertical="center"/>
    </xf>
    <xf numFmtId="0" fontId="4" fillId="0" borderId="44" xfId="0" applyFont="1" applyBorder="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55" fillId="0" borderId="0" xfId="3" applyFont="1" applyAlignment="1">
      <alignment vertical="center"/>
    </xf>
    <xf numFmtId="177" fontId="60" fillId="0" borderId="0" xfId="0" applyNumberFormat="1" applyFont="1" applyAlignment="1">
      <alignment horizontal="left" vertical="top" wrapText="1"/>
    </xf>
    <xf numFmtId="176" fontId="4" fillId="13" borderId="73" xfId="0" applyNumberFormat="1" applyFont="1" applyFill="1" applyBorder="1">
      <alignment vertical="center"/>
    </xf>
    <xf numFmtId="189" fontId="4" fillId="2" borderId="25" xfId="0" applyNumberFormat="1" applyFont="1" applyFill="1" applyBorder="1">
      <alignment vertical="center"/>
    </xf>
    <xf numFmtId="176" fontId="9" fillId="0" borderId="63" xfId="0" applyNumberFormat="1" applyFont="1" applyBorder="1" applyAlignment="1">
      <alignment vertical="center" wrapText="1"/>
    </xf>
    <xf numFmtId="176" fontId="9" fillId="0" borderId="37" xfId="0" applyNumberFormat="1" applyFont="1" applyBorder="1">
      <alignment vertical="center"/>
    </xf>
    <xf numFmtId="176" fontId="9" fillId="0" borderId="56" xfId="0" applyNumberFormat="1" applyFont="1" applyBorder="1">
      <alignment vertical="center"/>
    </xf>
    <xf numFmtId="176" fontId="4" fillId="13" borderId="51" xfId="0" applyNumberFormat="1" applyFont="1" applyFill="1" applyBorder="1">
      <alignment vertical="center"/>
    </xf>
    <xf numFmtId="0" fontId="4" fillId="0" borderId="40" xfId="0" applyFont="1" applyBorder="1">
      <alignment vertical="center"/>
    </xf>
    <xf numFmtId="0" fontId="6" fillId="0" borderId="41" xfId="0" applyFont="1" applyBorder="1" applyAlignment="1">
      <alignment horizontal="right" vertical="center"/>
    </xf>
    <xf numFmtId="176" fontId="6" fillId="14" borderId="3" xfId="0" applyNumberFormat="1" applyFont="1" applyFill="1" applyBorder="1" applyAlignment="1">
      <alignment horizontal="right" vertical="center"/>
    </xf>
    <xf numFmtId="0" fontId="4" fillId="0" borderId="11" xfId="0" applyFont="1" applyBorder="1" applyProtection="1">
      <alignment vertical="center"/>
      <protection locked="0"/>
    </xf>
    <xf numFmtId="0" fontId="4" fillId="0" borderId="1" xfId="0" applyFont="1" applyBorder="1" applyProtection="1">
      <alignment vertical="center"/>
      <protection locked="0"/>
    </xf>
    <xf numFmtId="0" fontId="4" fillId="0" borderId="18"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top" readingOrder="1"/>
    </xf>
    <xf numFmtId="0" fontId="4" fillId="0" borderId="0" xfId="0" applyFont="1" applyFill="1">
      <alignment vertical="center"/>
    </xf>
    <xf numFmtId="0" fontId="4" fillId="0" borderId="19"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37" xfId="0" applyBorder="1" applyAlignment="1">
      <alignment horizontal="center" vertical="center" textRotation="255"/>
    </xf>
    <xf numFmtId="0" fontId="17" fillId="5" borderId="0" xfId="0" applyFont="1" applyFill="1" applyAlignment="1">
      <alignment horizontal="center" vertical="center"/>
    </xf>
    <xf numFmtId="0" fontId="9" fillId="0" borderId="0" xfId="3" applyFont="1" applyAlignment="1">
      <alignment horizontal="left" vertical="center"/>
    </xf>
    <xf numFmtId="0" fontId="4" fillId="0" borderId="0" xfId="3" applyFont="1" applyAlignment="1">
      <alignment horizontal="center"/>
    </xf>
    <xf numFmtId="0" fontId="40" fillId="0" borderId="0" xfId="3" applyFont="1" applyAlignment="1">
      <alignment horizontal="left"/>
    </xf>
    <xf numFmtId="0" fontId="4" fillId="2" borderId="0" xfId="3" applyFont="1" applyFill="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left"/>
    </xf>
    <xf numFmtId="0" fontId="4" fillId="11" borderId="0" xfId="3" applyFont="1" applyFill="1" applyAlignment="1">
      <alignment horizontal="center" vertical="center"/>
    </xf>
    <xf numFmtId="0" fontId="6" fillId="0" borderId="0" xfId="3" applyFont="1" applyAlignment="1">
      <alignment horizontal="left" vertical="center"/>
    </xf>
    <xf numFmtId="0" fontId="4" fillId="0" borderId="0" xfId="3" applyFont="1" applyAlignment="1">
      <alignment horizontal="center" vertical="center"/>
    </xf>
    <xf numFmtId="0" fontId="6" fillId="0" borderId="0" xfId="3" applyFont="1" applyAlignment="1">
      <alignment horizontal="left" vertical="center" wrapText="1"/>
    </xf>
    <xf numFmtId="0" fontId="6" fillId="0" borderId="0" xfId="3" applyFont="1" applyAlignment="1">
      <alignment horizontal="center" vertical="center" wrapText="1"/>
    </xf>
    <xf numFmtId="0" fontId="6" fillId="0" borderId="0" xfId="3" applyFont="1" applyAlignment="1">
      <alignment horizontal="center" vertical="center"/>
    </xf>
    <xf numFmtId="0" fontId="6" fillId="6" borderId="0" xfId="3" applyFont="1" applyFill="1" applyAlignment="1">
      <alignment horizontal="center" vertical="center"/>
    </xf>
    <xf numFmtId="0" fontId="6" fillId="6" borderId="0" xfId="3" applyFont="1" applyFill="1" applyAlignment="1">
      <alignment horizontal="center" vertical="center" wrapText="1"/>
    </xf>
    <xf numFmtId="0" fontId="4" fillId="0" borderId="0" xfId="3" applyFont="1" applyAlignment="1" applyProtection="1">
      <alignment horizontal="left" vertical="center" wrapText="1"/>
      <protection locked="0"/>
    </xf>
    <xf numFmtId="0" fontId="4" fillId="0" borderId="0" xfId="3" applyFont="1" applyAlignment="1" applyProtection="1">
      <alignment horizontal="left" vertical="center"/>
      <protection locked="0"/>
    </xf>
    <xf numFmtId="0" fontId="4" fillId="0" borderId="2" xfId="3" applyFont="1" applyBorder="1" applyAlignment="1" applyProtection="1">
      <alignment horizontal="left" vertical="center"/>
      <protection locked="0"/>
    </xf>
    <xf numFmtId="0" fontId="4" fillId="10" borderId="0" xfId="3" applyFont="1" applyFill="1" applyAlignment="1">
      <alignment horizontal="left" vertical="center"/>
    </xf>
    <xf numFmtId="0" fontId="4" fillId="0" borderId="0" xfId="3" applyFont="1" applyAlignment="1">
      <alignment vertical="top" wrapText="1"/>
    </xf>
    <xf numFmtId="0" fontId="4" fillId="0" borderId="0" xfId="0" applyFont="1" applyAlignment="1">
      <alignment vertical="top" wrapText="1"/>
    </xf>
    <xf numFmtId="49" fontId="4" fillId="0" borderId="0" xfId="3" applyNumberFormat="1" applyFont="1" applyAlignment="1">
      <alignment horizontal="left" vertical="center"/>
    </xf>
    <xf numFmtId="0" fontId="4" fillId="0" borderId="0" xfId="3" applyFont="1" applyAlignment="1">
      <alignment horizontal="left" vertical="center"/>
    </xf>
    <xf numFmtId="38" fontId="6" fillId="2" borderId="7" xfId="0" applyNumberFormat="1" applyFont="1" applyFill="1" applyBorder="1" applyAlignment="1">
      <alignment horizontal="right" vertical="center"/>
    </xf>
    <xf numFmtId="0" fontId="6" fillId="2" borderId="7" xfId="0" applyFont="1" applyFill="1" applyBorder="1" applyAlignment="1">
      <alignment horizontal="right" vertical="center"/>
    </xf>
    <xf numFmtId="38" fontId="6" fillId="2" borderId="40" xfId="0" applyNumberFormat="1" applyFont="1" applyFill="1" applyBorder="1" applyAlignment="1">
      <alignment vertical="center"/>
    </xf>
    <xf numFmtId="0" fontId="6" fillId="2" borderId="46" xfId="0" applyFont="1" applyFill="1" applyBorder="1" applyAlignment="1">
      <alignment vertical="center"/>
    </xf>
    <xf numFmtId="0" fontId="6" fillId="0" borderId="0" xfId="0" applyFont="1" applyAlignment="1">
      <alignment horizontal="center" vertical="center"/>
    </xf>
    <xf numFmtId="0" fontId="0" fillId="0" borderId="0" xfId="0" applyAlignment="1">
      <alignment vertical="center"/>
    </xf>
    <xf numFmtId="0" fontId="9" fillId="0" borderId="33" xfId="3" applyFont="1" applyBorder="1" applyAlignment="1">
      <alignment horizontal="right" vertical="center"/>
    </xf>
    <xf numFmtId="0" fontId="19" fillId="0" borderId="35" xfId="0" applyFont="1" applyBorder="1" applyAlignment="1">
      <alignment vertical="center"/>
    </xf>
    <xf numFmtId="185" fontId="4" fillId="0" borderId="22" xfId="0" applyNumberFormat="1" applyFont="1" applyBorder="1" applyAlignment="1">
      <alignment horizontal="center" vertical="center"/>
    </xf>
    <xf numFmtId="185" fontId="4" fillId="0" borderId="8" xfId="0" applyNumberFormat="1" applyFont="1" applyBorder="1" applyAlignment="1">
      <alignment horizontal="center" vertical="center"/>
    </xf>
    <xf numFmtId="185" fontId="4" fillId="0" borderId="20" xfId="0" applyNumberFormat="1" applyFont="1" applyBorder="1" applyAlignment="1">
      <alignment horizontal="center" vertical="center"/>
    </xf>
    <xf numFmtId="185" fontId="4" fillId="0" borderId="6" xfId="0" applyNumberFormat="1" applyFont="1" applyBorder="1" applyAlignment="1">
      <alignment horizontal="center" vertical="center"/>
    </xf>
    <xf numFmtId="0" fontId="4" fillId="0" borderId="6" xfId="0" applyFont="1" applyBorder="1" applyAlignment="1">
      <alignment horizontal="center" vertical="center" wrapText="1"/>
    </xf>
    <xf numFmtId="0" fontId="4" fillId="0" borderId="16" xfId="0" applyFont="1" applyBorder="1" applyAlignment="1">
      <alignment horizontal="center" vertical="center"/>
    </xf>
    <xf numFmtId="0" fontId="4" fillId="3" borderId="0" xfId="0" applyFont="1" applyFill="1" applyAlignment="1">
      <alignment horizontal="center" vertical="center"/>
    </xf>
    <xf numFmtId="0" fontId="4" fillId="0" borderId="2" xfId="0" applyFont="1" applyBorder="1" applyAlignment="1">
      <alignment horizontal="center" vertical="center"/>
    </xf>
    <xf numFmtId="185" fontId="4" fillId="0" borderId="16"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3" borderId="0" xfId="0" applyFont="1" applyFill="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36" xfId="0" applyFont="1" applyFill="1" applyBorder="1" applyAlignment="1">
      <alignment horizontal="center" vertical="center"/>
    </xf>
    <xf numFmtId="0" fontId="47" fillId="3" borderId="22"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protection locked="0"/>
    </xf>
    <xf numFmtId="0" fontId="9" fillId="3" borderId="22" xfId="0" applyFont="1" applyFill="1" applyBorder="1" applyAlignment="1" applyProtection="1">
      <alignment horizontal="left" vertical="center"/>
      <protection locked="0"/>
    </xf>
    <xf numFmtId="0" fontId="0" fillId="0" borderId="8" xfId="0" applyBorder="1" applyAlignment="1">
      <alignment horizontal="left" vertical="center"/>
    </xf>
    <xf numFmtId="0" fontId="0" fillId="0" borderId="16" xfId="0" applyBorder="1" applyAlignment="1">
      <alignment horizontal="left"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67" xfId="0" applyFont="1" applyBorder="1" applyAlignment="1">
      <alignment horizontal="center" vertical="center"/>
    </xf>
    <xf numFmtId="0" fontId="9" fillId="0" borderId="44"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2" xfId="0" applyFont="1" applyBorder="1" applyAlignment="1">
      <alignment horizontal="center" vertical="center"/>
    </xf>
    <xf numFmtId="0" fontId="9" fillId="0" borderId="38" xfId="0" applyFont="1" applyBorder="1" applyAlignment="1">
      <alignment horizontal="center" vertical="center"/>
    </xf>
    <xf numFmtId="0" fontId="9" fillId="0" borderId="55" xfId="0" applyFont="1" applyBorder="1" applyAlignment="1">
      <alignment horizontal="center" vertical="center"/>
    </xf>
    <xf numFmtId="0" fontId="9" fillId="0" borderId="4" xfId="0" applyFont="1" applyBorder="1" applyAlignment="1">
      <alignment horizontal="center" vertical="center"/>
    </xf>
    <xf numFmtId="0" fontId="9" fillId="0" borderId="54" xfId="0" applyFont="1" applyBorder="1" applyAlignment="1">
      <alignment horizontal="center" vertical="center"/>
    </xf>
    <xf numFmtId="0" fontId="9" fillId="0" borderId="21" xfId="0" applyFont="1" applyBorder="1" applyAlignment="1">
      <alignment horizontal="center" vertical="center"/>
    </xf>
    <xf numFmtId="0" fontId="36" fillId="0" borderId="77" xfId="0" applyFont="1" applyBorder="1" applyAlignment="1">
      <alignment horizontal="center" vertical="center" wrapText="1"/>
    </xf>
    <xf numFmtId="0" fontId="36" fillId="0" borderId="83" xfId="0" applyFont="1" applyBorder="1" applyAlignment="1">
      <alignment horizontal="center" vertical="center" wrapText="1"/>
    </xf>
    <xf numFmtId="0" fontId="43" fillId="0" borderId="28" xfId="0" applyFont="1" applyBorder="1" applyAlignment="1">
      <alignment horizontal="center" vertical="center" textRotation="255" wrapText="1"/>
    </xf>
    <xf numFmtId="0" fontId="43" fillId="0" borderId="29" xfId="0" applyFont="1" applyBorder="1" applyAlignment="1">
      <alignment horizontal="center" vertical="center" textRotation="255" wrapText="1"/>
    </xf>
    <xf numFmtId="0" fontId="9" fillId="0" borderId="6" xfId="0" applyFont="1" applyBorder="1" applyAlignment="1">
      <alignment vertical="center"/>
    </xf>
    <xf numFmtId="0" fontId="9" fillId="0" borderId="8" xfId="0" applyFont="1" applyBorder="1" applyAlignment="1">
      <alignment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43" fillId="0" borderId="28" xfId="0" applyFont="1" applyBorder="1" applyAlignment="1">
      <alignment vertical="center" textRotation="255" wrapText="1"/>
    </xf>
    <xf numFmtId="0" fontId="0" fillId="0" borderId="29" xfId="0" applyBorder="1" applyAlignment="1">
      <alignment vertical="center" textRotation="255" wrapText="1"/>
    </xf>
    <xf numFmtId="186" fontId="4" fillId="0" borderId="1" xfId="1" applyNumberFormat="1" applyFont="1" applyBorder="1" applyAlignment="1" applyProtection="1">
      <alignment horizontal="center" vertical="center"/>
    </xf>
    <xf numFmtId="186" fontId="4" fillId="0" borderId="6" xfId="1" applyNumberFormat="1" applyFont="1" applyBorder="1" applyAlignment="1" applyProtection="1">
      <alignment vertical="center"/>
    </xf>
    <xf numFmtId="186" fontId="4" fillId="0" borderId="16" xfId="1" applyNumberFormat="1" applyFont="1" applyBorder="1" applyAlignment="1" applyProtection="1">
      <alignment vertical="center"/>
    </xf>
    <xf numFmtId="186" fontId="4" fillId="0" borderId="6" xfId="1" applyNumberFormat="1" applyFont="1" applyBorder="1" applyAlignment="1" applyProtection="1">
      <alignment horizontal="center" vertical="center"/>
    </xf>
    <xf numFmtId="186" fontId="4" fillId="0" borderId="16" xfId="1" applyNumberFormat="1" applyFont="1" applyBorder="1" applyAlignment="1" applyProtection="1">
      <alignment horizontal="center" vertical="center"/>
    </xf>
    <xf numFmtId="186" fontId="4" fillId="0" borderId="1" xfId="1" applyNumberFormat="1" applyFont="1" applyBorder="1" applyAlignment="1" applyProtection="1">
      <alignment horizontal="center" vertical="center" wrapText="1"/>
    </xf>
    <xf numFmtId="186" fontId="4" fillId="0" borderId="6" xfId="1" applyNumberFormat="1" applyFont="1" applyBorder="1" applyAlignment="1" applyProtection="1">
      <alignment horizontal="center" vertical="center" wrapText="1"/>
    </xf>
    <xf numFmtId="0" fontId="9" fillId="0" borderId="6" xfId="3" applyFont="1" applyBorder="1" applyAlignment="1">
      <alignment horizontal="center" vertical="center"/>
    </xf>
    <xf numFmtId="0" fontId="0" fillId="0" borderId="16" xfId="0" applyBorder="1" applyAlignment="1">
      <alignment vertical="center"/>
    </xf>
    <xf numFmtId="0" fontId="4" fillId="0" borderId="8" xfId="0" applyFont="1" applyBorder="1" applyAlignment="1">
      <alignment horizontal="center" vertical="center"/>
    </xf>
    <xf numFmtId="0" fontId="4" fillId="0" borderId="6" xfId="3" applyFont="1" applyBorder="1" applyAlignment="1" applyProtection="1">
      <alignment horizontal="left" vertical="center"/>
      <protection locked="0"/>
    </xf>
    <xf numFmtId="0" fontId="4" fillId="0" borderId="16" xfId="3" applyFont="1" applyBorder="1" applyAlignment="1" applyProtection="1">
      <alignment horizontal="left" vertical="center"/>
      <protection locked="0"/>
    </xf>
    <xf numFmtId="0" fontId="4" fillId="0" borderId="8" xfId="3" applyFont="1" applyBorder="1" applyAlignment="1" applyProtection="1">
      <alignment horizontal="left" vertical="center"/>
      <protection locked="0"/>
    </xf>
    <xf numFmtId="177" fontId="6" fillId="2" borderId="7" xfId="2" applyNumberFormat="1" applyFont="1" applyFill="1" applyBorder="1" applyAlignment="1" applyProtection="1">
      <alignment horizontal="right" vertical="center"/>
    </xf>
    <xf numFmtId="0" fontId="7" fillId="0" borderId="0" xfId="3" applyFont="1" applyAlignment="1">
      <alignment horizontal="left" vertical="center"/>
    </xf>
    <xf numFmtId="0" fontId="4" fillId="0" borderId="6" xfId="3" applyFont="1" applyBorder="1" applyAlignment="1">
      <alignment horizontal="center" vertical="center" wrapText="1"/>
    </xf>
    <xf numFmtId="0" fontId="4" fillId="0" borderId="8" xfId="3" applyFont="1" applyBorder="1" applyAlignment="1">
      <alignment horizontal="center" vertical="center" wrapText="1"/>
    </xf>
    <xf numFmtId="0" fontId="4" fillId="0" borderId="16" xfId="3" applyFont="1" applyBorder="1" applyAlignment="1">
      <alignment horizontal="center" vertical="center" wrapText="1"/>
    </xf>
    <xf numFmtId="0" fontId="4" fillId="0" borderId="0" xfId="3" applyFont="1" applyAlignment="1">
      <alignment horizontal="right" vertical="center"/>
    </xf>
    <xf numFmtId="0" fontId="4" fillId="8" borderId="14" xfId="3" applyFont="1" applyFill="1" applyBorder="1" applyAlignment="1">
      <alignment horizontal="left" vertical="center"/>
    </xf>
    <xf numFmtId="0" fontId="4" fillId="8" borderId="15" xfId="3" applyFont="1" applyFill="1" applyBorder="1" applyAlignment="1">
      <alignment horizontal="left" vertical="center"/>
    </xf>
    <xf numFmtId="0" fontId="4" fillId="8" borderId="4" xfId="3" applyFont="1" applyFill="1" applyBorder="1" applyAlignment="1">
      <alignment horizontal="left" vertical="center"/>
    </xf>
    <xf numFmtId="0" fontId="9" fillId="0" borderId="1" xfId="3" applyFont="1" applyBorder="1" applyAlignment="1">
      <alignment horizontal="center" vertical="center" wrapText="1"/>
    </xf>
    <xf numFmtId="0" fontId="9" fillId="0" borderId="16" xfId="3" applyFont="1" applyBorder="1" applyAlignment="1">
      <alignment horizontal="center" vertical="center"/>
    </xf>
    <xf numFmtId="186" fontId="4" fillId="0" borderId="8" xfId="1" applyNumberFormat="1" applyFont="1" applyBorder="1" applyAlignment="1" applyProtection="1">
      <alignment horizontal="center" vertical="center" wrapText="1"/>
    </xf>
    <xf numFmtId="0" fontId="0" fillId="0" borderId="60" xfId="0" applyBorder="1" applyAlignment="1">
      <alignment horizontal="center" vertical="center" wrapText="1" readingOrder="1"/>
    </xf>
    <xf numFmtId="0" fontId="13" fillId="0" borderId="29" xfId="0" applyFont="1" applyBorder="1" applyAlignment="1">
      <alignment horizontal="center" vertical="center" wrapText="1" readingOrder="1"/>
    </xf>
    <xf numFmtId="0" fontId="13" fillId="0" borderId="64" xfId="0" applyFont="1" applyBorder="1" applyAlignment="1">
      <alignment horizontal="center" vertical="center" wrapText="1" readingOrder="1"/>
    </xf>
    <xf numFmtId="0" fontId="13" fillId="0" borderId="18" xfId="0" applyFont="1" applyBorder="1" applyAlignment="1">
      <alignment horizontal="center" vertical="center"/>
    </xf>
    <xf numFmtId="0" fontId="4" fillId="0" borderId="28" xfId="0" applyFont="1" applyBorder="1" applyAlignment="1">
      <alignment horizontal="center" vertical="center" wrapText="1" readingOrder="1"/>
    </xf>
    <xf numFmtId="0" fontId="4" fillId="0" borderId="29" xfId="0" applyFont="1" applyBorder="1" applyAlignment="1">
      <alignment horizontal="center" vertical="center" readingOrder="1"/>
    </xf>
    <xf numFmtId="0" fontId="4" fillId="0" borderId="64" xfId="0" applyFont="1" applyBorder="1" applyAlignment="1">
      <alignment horizontal="center" vertical="center" readingOrder="1"/>
    </xf>
    <xf numFmtId="0" fontId="4" fillId="0" borderId="60" xfId="0" applyFont="1" applyBorder="1" applyAlignment="1">
      <alignment horizontal="center" vertical="center" wrapText="1" readingOrder="1"/>
    </xf>
    <xf numFmtId="0" fontId="4" fillId="0" borderId="29" xfId="0" applyFont="1" applyBorder="1" applyAlignment="1">
      <alignment horizontal="center" vertical="center" wrapText="1" readingOrder="1"/>
    </xf>
    <xf numFmtId="0" fontId="4" fillId="0" borderId="64" xfId="0" applyFont="1" applyBorder="1" applyAlignment="1">
      <alignment horizontal="center" vertical="center" wrapText="1" readingOrder="1"/>
    </xf>
    <xf numFmtId="0" fontId="13" fillId="0" borderId="36" xfId="0" applyFont="1" applyBorder="1" applyAlignment="1">
      <alignment horizontal="center" vertical="center"/>
    </xf>
    <xf numFmtId="0" fontId="4" fillId="0" borderId="63" xfId="0" applyFont="1" applyBorder="1" applyAlignment="1">
      <alignment horizontal="center" vertical="center" wrapText="1" readingOrder="1"/>
    </xf>
    <xf numFmtId="0" fontId="4" fillId="0" borderId="37" xfId="0" applyFont="1" applyBorder="1" applyAlignment="1">
      <alignment horizontal="center" vertical="center" wrapText="1" readingOrder="1"/>
    </xf>
    <xf numFmtId="0" fontId="4" fillId="0" borderId="56" xfId="0" applyFont="1" applyBorder="1" applyAlignment="1">
      <alignment horizontal="center" vertical="center" wrapText="1" readingOrder="1"/>
    </xf>
    <xf numFmtId="0" fontId="17" fillId="0" borderId="40" xfId="0" applyFont="1" applyBorder="1" applyAlignment="1">
      <alignment horizontal="left" vertical="center" wrapText="1" readingOrder="1"/>
    </xf>
    <xf numFmtId="0" fontId="17" fillId="0" borderId="41" xfId="0" applyFont="1" applyBorder="1" applyAlignment="1">
      <alignment horizontal="left" vertical="center" wrapText="1" readingOrder="1"/>
    </xf>
    <xf numFmtId="0" fontId="17" fillId="0" borderId="46" xfId="0" applyFont="1" applyBorder="1" applyAlignment="1">
      <alignment horizontal="left" vertical="center" wrapText="1" readingOrder="1"/>
    </xf>
    <xf numFmtId="0" fontId="0" fillId="0" borderId="40" xfId="0" applyBorder="1" applyAlignment="1">
      <alignment horizontal="left" vertical="center"/>
    </xf>
    <xf numFmtId="0" fontId="0" fillId="0" borderId="41" xfId="0" applyBorder="1" applyAlignment="1">
      <alignment horizontal="left" vertical="center"/>
    </xf>
    <xf numFmtId="0" fontId="0" fillId="0" borderId="46" xfId="0" applyBorder="1" applyAlignment="1">
      <alignment horizontal="left" vertical="center"/>
    </xf>
    <xf numFmtId="49" fontId="6" fillId="0" borderId="60" xfId="3" quotePrefix="1" applyNumberFormat="1" applyFont="1" applyBorder="1" applyAlignment="1">
      <alignment horizontal="left" vertical="center"/>
    </xf>
    <xf numFmtId="49" fontId="6" fillId="0" borderId="55" xfId="3" quotePrefix="1" applyNumberFormat="1" applyFont="1" applyBorder="1" applyAlignment="1">
      <alignment horizontal="left" vertical="center"/>
    </xf>
    <xf numFmtId="0" fontId="4" fillId="0" borderId="40" xfId="0" applyFont="1" applyBorder="1" applyAlignment="1">
      <alignment horizontal="left" vertical="center" wrapText="1"/>
    </xf>
    <xf numFmtId="0" fontId="4" fillId="0" borderId="74" xfId="0" applyFont="1" applyBorder="1" applyAlignment="1">
      <alignment horizontal="left"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0" xfId="0" applyFont="1" applyAlignment="1">
      <alignment horizontal="center" vertical="center" wrapText="1"/>
    </xf>
    <xf numFmtId="49" fontId="6" fillId="0" borderId="24" xfId="3" quotePrefix="1" applyNumberFormat="1" applyFont="1" applyBorder="1" applyAlignment="1">
      <alignment horizontal="left" vertical="center"/>
    </xf>
    <xf numFmtId="49" fontId="6" fillId="0" borderId="73" xfId="3" quotePrefix="1" applyNumberFormat="1" applyFont="1" applyBorder="1" applyAlignment="1">
      <alignment horizontal="left" vertical="center"/>
    </xf>
    <xf numFmtId="49" fontId="4" fillId="0" borderId="64" xfId="3" quotePrefix="1" applyNumberFormat="1" applyFont="1" applyBorder="1" applyAlignment="1">
      <alignment horizontal="left" vertical="center" wrapText="1"/>
    </xf>
    <xf numFmtId="49" fontId="4" fillId="0" borderId="51" xfId="3" quotePrefix="1" applyNumberFormat="1" applyFont="1" applyBorder="1" applyAlignment="1">
      <alignment horizontal="left" vertical="center" wrapText="1"/>
    </xf>
    <xf numFmtId="0" fontId="17" fillId="0" borderId="79" xfId="0" applyFont="1" applyBorder="1" applyAlignment="1">
      <alignment horizontal="center" vertical="center"/>
    </xf>
    <xf numFmtId="0" fontId="0" fillId="0" borderId="80" xfId="0" applyBorder="1" applyAlignment="1">
      <alignment horizontal="center" vertical="center"/>
    </xf>
    <xf numFmtId="187" fontId="4" fillId="2" borderId="72" xfId="0" applyNumberFormat="1" applyFont="1" applyFill="1" applyBorder="1" applyAlignment="1">
      <alignment vertical="center"/>
    </xf>
    <xf numFmtId="187" fontId="4" fillId="2" borderId="74" xfId="0" applyNumberFormat="1" applyFont="1" applyFill="1" applyBorder="1" applyAlignment="1">
      <alignment vertical="center"/>
    </xf>
    <xf numFmtId="0" fontId="17" fillId="0" borderId="72" xfId="0" applyFont="1" applyBorder="1" applyAlignment="1">
      <alignment horizontal="center" vertical="center"/>
    </xf>
    <xf numFmtId="0" fontId="0" fillId="0" borderId="74" xfId="0" applyBorder="1" applyAlignment="1">
      <alignment horizontal="center" vertical="center"/>
    </xf>
    <xf numFmtId="177" fontId="4" fillId="13" borderId="78" xfId="0" applyNumberFormat="1" applyFont="1" applyFill="1" applyBorder="1" applyAlignment="1">
      <alignment vertical="center"/>
    </xf>
    <xf numFmtId="0" fontId="4" fillId="13" borderId="52" xfId="0" applyFont="1" applyFill="1" applyBorder="1" applyAlignment="1">
      <alignment vertical="center"/>
    </xf>
    <xf numFmtId="191" fontId="6" fillId="0" borderId="11" xfId="0" applyNumberFormat="1" applyFont="1" applyBorder="1" applyAlignment="1">
      <alignment vertical="top"/>
    </xf>
    <xf numFmtId="191" fontId="4" fillId="0" borderId="12" xfId="0" applyNumberFormat="1" applyFont="1" applyBorder="1" applyAlignment="1">
      <alignment vertical="center"/>
    </xf>
    <xf numFmtId="191" fontId="6" fillId="2" borderId="1" xfId="0" applyNumberFormat="1" applyFont="1" applyFill="1" applyBorder="1" applyAlignment="1">
      <alignment vertical="top"/>
    </xf>
    <xf numFmtId="191" fontId="4" fillId="2" borderId="19" xfId="0" applyNumberFormat="1" applyFont="1" applyFill="1" applyBorder="1" applyAlignment="1">
      <alignment vertical="center"/>
    </xf>
    <xf numFmtId="191" fontId="6" fillId="2" borderId="18" xfId="0" applyNumberFormat="1" applyFont="1" applyFill="1" applyBorder="1" applyAlignment="1">
      <alignment vertical="top"/>
    </xf>
    <xf numFmtId="191" fontId="4" fillId="2" borderId="13" xfId="0" applyNumberFormat="1" applyFont="1" applyFill="1" applyBorder="1" applyAlignment="1">
      <alignment vertical="center"/>
    </xf>
    <xf numFmtId="0" fontId="4" fillId="0" borderId="6" xfId="0" applyFont="1" applyBorder="1" applyAlignment="1">
      <alignment horizontal="left" vertical="center"/>
    </xf>
    <xf numFmtId="0" fontId="4" fillId="0" borderId="16" xfId="0" applyFont="1" applyBorder="1" applyAlignment="1">
      <alignment horizontal="left" vertical="center"/>
    </xf>
    <xf numFmtId="176" fontId="4" fillId="0" borderId="6" xfId="0" applyNumberFormat="1" applyFont="1" applyBorder="1" applyAlignment="1">
      <alignment horizontal="right" vertical="center"/>
    </xf>
    <xf numFmtId="176" fontId="4" fillId="0" borderId="16" xfId="0" applyNumberFormat="1" applyFont="1" applyBorder="1" applyAlignment="1">
      <alignment horizontal="right" vertical="center"/>
    </xf>
    <xf numFmtId="0" fontId="4" fillId="0" borderId="6" xfId="0" applyFont="1" applyBorder="1" applyAlignment="1">
      <alignment horizontal="center" vertical="center"/>
    </xf>
    <xf numFmtId="0" fontId="4" fillId="0" borderId="6"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6" fontId="4" fillId="0" borderId="6"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177" fontId="4" fillId="2" borderId="2" xfId="0" applyNumberFormat="1" applyFont="1" applyFill="1" applyBorder="1" applyAlignment="1">
      <alignment horizontal="right" vertical="center"/>
    </xf>
    <xf numFmtId="177" fontId="4" fillId="0" borderId="0" xfId="0" applyNumberFormat="1" applyFont="1" applyAlignment="1">
      <alignment horizontal="right" vertical="center"/>
    </xf>
    <xf numFmtId="0" fontId="4" fillId="0" borderId="39" xfId="0" applyFont="1" applyBorder="1" applyAlignment="1">
      <alignment horizontal="left" vertical="center"/>
    </xf>
    <xf numFmtId="0" fontId="4" fillId="0" borderId="17" xfId="0" applyFont="1" applyBorder="1" applyAlignment="1">
      <alignment horizontal="left" vertical="center"/>
    </xf>
    <xf numFmtId="176" fontId="4" fillId="0" borderId="39" xfId="0" applyNumberFormat="1" applyFont="1" applyBorder="1" applyAlignment="1">
      <alignment horizontal="right" vertical="center"/>
    </xf>
    <xf numFmtId="176" fontId="4" fillId="0" borderId="17" xfId="0" applyNumberFormat="1" applyFont="1" applyBorder="1" applyAlignment="1">
      <alignment horizontal="right" vertical="center"/>
    </xf>
    <xf numFmtId="49" fontId="4" fillId="3" borderId="6"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176" fontId="4" fillId="13" borderId="6" xfId="0" applyNumberFormat="1" applyFont="1" applyFill="1" applyBorder="1" applyAlignment="1">
      <alignment horizontal="right" vertical="center"/>
    </xf>
    <xf numFmtId="176" fontId="4" fillId="13" borderId="16" xfId="0" applyNumberFormat="1" applyFont="1" applyFill="1" applyBorder="1" applyAlignment="1">
      <alignment horizontal="right" vertical="center"/>
    </xf>
    <xf numFmtId="177" fontId="11" fillId="0" borderId="23" xfId="0" applyNumberFormat="1" applyFont="1" applyBorder="1" applyAlignment="1">
      <alignment horizontal="left" vertical="center" wrapText="1"/>
    </xf>
    <xf numFmtId="0" fontId="49" fillId="0" borderId="23" xfId="0" applyFont="1" applyBorder="1" applyAlignment="1">
      <alignment horizontal="left" vertical="center" wrapText="1"/>
    </xf>
    <xf numFmtId="0" fontId="4" fillId="0" borderId="42" xfId="0" applyFont="1" applyBorder="1" applyAlignment="1">
      <alignment horizontal="center" vertical="center"/>
    </xf>
    <xf numFmtId="0" fontId="0" fillId="0" borderId="36" xfId="0" applyBorder="1" applyAlignment="1">
      <alignment horizontal="center" vertical="center"/>
    </xf>
    <xf numFmtId="177" fontId="6" fillId="2" borderId="7" xfId="0" applyNumberFormat="1" applyFont="1" applyFill="1" applyBorder="1" applyAlignment="1">
      <alignment horizontal="right" vertical="center"/>
    </xf>
    <xf numFmtId="177" fontId="6" fillId="2" borderId="40" xfId="0" applyNumberFormat="1" applyFont="1" applyFill="1" applyBorder="1" applyAlignment="1">
      <alignment horizontal="right" vertical="center"/>
    </xf>
    <xf numFmtId="177" fontId="6" fillId="2" borderId="46" xfId="0" applyNumberFormat="1" applyFont="1" applyFill="1" applyBorder="1" applyAlignment="1">
      <alignment horizontal="right" vertical="center"/>
    </xf>
    <xf numFmtId="0" fontId="4" fillId="3" borderId="31"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31" xfId="0" applyFont="1" applyFill="1" applyBorder="1" applyAlignment="1" applyProtection="1">
      <alignment horizontal="center" vertical="center"/>
      <protection locked="0"/>
    </xf>
    <xf numFmtId="0" fontId="4" fillId="3" borderId="36" xfId="0" applyFont="1" applyFill="1" applyBorder="1" applyAlignment="1" applyProtection="1">
      <alignment horizontal="center" vertical="center"/>
      <protection locked="0"/>
    </xf>
    <xf numFmtId="0" fontId="23" fillId="0" borderId="0" xfId="3" applyFont="1" applyAlignment="1">
      <alignment horizontal="center" vertical="center"/>
    </xf>
    <xf numFmtId="0" fontId="21" fillId="0" borderId="0" xfId="3" applyFont="1" applyAlignment="1">
      <alignment horizontal="center" vertical="center"/>
    </xf>
  </cellXfs>
  <cellStyles count="90">
    <cellStyle name="スタイル 1" xfId="7" xr:uid="{00000000-0005-0000-0000-000000000000}"/>
    <cellStyle name="ハイパーリンク" xfId="89" builtinId="8"/>
    <cellStyle name="ハイパーリンク 10" xfId="8" xr:uid="{00000000-0005-0000-0000-000002000000}"/>
    <cellStyle name="ハイパーリンク 11" xfId="9" xr:uid="{00000000-0005-0000-0000-000003000000}"/>
    <cellStyle name="ハイパーリンク 12" xfId="10" xr:uid="{00000000-0005-0000-0000-000004000000}"/>
    <cellStyle name="ハイパーリンク 13" xfId="11" xr:uid="{00000000-0005-0000-0000-000005000000}"/>
    <cellStyle name="ハイパーリンク 14" xfId="12" xr:uid="{00000000-0005-0000-0000-000006000000}"/>
    <cellStyle name="ハイパーリンク 15" xfId="13" xr:uid="{00000000-0005-0000-0000-000007000000}"/>
    <cellStyle name="ハイパーリンク 16" xfId="14" xr:uid="{00000000-0005-0000-0000-000008000000}"/>
    <cellStyle name="ハイパーリンク 17" xfId="15" xr:uid="{00000000-0005-0000-0000-000009000000}"/>
    <cellStyle name="ハイパーリンク 18" xfId="16" xr:uid="{00000000-0005-0000-0000-00000A000000}"/>
    <cellStyle name="ハイパーリンク 19" xfId="17" xr:uid="{00000000-0005-0000-0000-00000B000000}"/>
    <cellStyle name="ハイパーリンク 2" xfId="18" xr:uid="{00000000-0005-0000-0000-00000C000000}"/>
    <cellStyle name="ハイパーリンク 20" xfId="19" xr:uid="{00000000-0005-0000-0000-00000D000000}"/>
    <cellStyle name="ハイパーリンク 21" xfId="20" xr:uid="{00000000-0005-0000-0000-00000E000000}"/>
    <cellStyle name="ハイパーリンク 22" xfId="21" xr:uid="{00000000-0005-0000-0000-00000F000000}"/>
    <cellStyle name="ハイパーリンク 23" xfId="22" xr:uid="{00000000-0005-0000-0000-000010000000}"/>
    <cellStyle name="ハイパーリンク 24" xfId="23" xr:uid="{00000000-0005-0000-0000-000011000000}"/>
    <cellStyle name="ハイパーリンク 25" xfId="24" xr:uid="{00000000-0005-0000-0000-000012000000}"/>
    <cellStyle name="ハイパーリンク 26" xfId="25" xr:uid="{00000000-0005-0000-0000-000013000000}"/>
    <cellStyle name="ハイパーリンク 27" xfId="26" xr:uid="{00000000-0005-0000-0000-000014000000}"/>
    <cellStyle name="ハイパーリンク 28" xfId="27" xr:uid="{00000000-0005-0000-0000-000015000000}"/>
    <cellStyle name="ハイパーリンク 29" xfId="28" xr:uid="{00000000-0005-0000-0000-000016000000}"/>
    <cellStyle name="ハイパーリンク 3" xfId="29" xr:uid="{00000000-0005-0000-0000-000017000000}"/>
    <cellStyle name="ハイパーリンク 30" xfId="30" xr:uid="{00000000-0005-0000-0000-000018000000}"/>
    <cellStyle name="ハイパーリンク 31" xfId="31" xr:uid="{00000000-0005-0000-0000-000019000000}"/>
    <cellStyle name="ハイパーリンク 32" xfId="32" xr:uid="{00000000-0005-0000-0000-00001A000000}"/>
    <cellStyle name="ハイパーリンク 33" xfId="33" xr:uid="{00000000-0005-0000-0000-00001B000000}"/>
    <cellStyle name="ハイパーリンク 34" xfId="34" xr:uid="{00000000-0005-0000-0000-00001C000000}"/>
    <cellStyle name="ハイパーリンク 35" xfId="35" xr:uid="{00000000-0005-0000-0000-00001D000000}"/>
    <cellStyle name="ハイパーリンク 36" xfId="36" xr:uid="{00000000-0005-0000-0000-00001E000000}"/>
    <cellStyle name="ハイパーリンク 37" xfId="37" xr:uid="{00000000-0005-0000-0000-00001F000000}"/>
    <cellStyle name="ハイパーリンク 38" xfId="38" xr:uid="{00000000-0005-0000-0000-000020000000}"/>
    <cellStyle name="ハイパーリンク 39" xfId="39" xr:uid="{00000000-0005-0000-0000-000021000000}"/>
    <cellStyle name="ハイパーリンク 4" xfId="40" xr:uid="{00000000-0005-0000-0000-000022000000}"/>
    <cellStyle name="ハイパーリンク 5" xfId="41" xr:uid="{00000000-0005-0000-0000-000023000000}"/>
    <cellStyle name="ハイパーリンク 6" xfId="42" xr:uid="{00000000-0005-0000-0000-000024000000}"/>
    <cellStyle name="ハイパーリンク 7" xfId="43" xr:uid="{00000000-0005-0000-0000-000025000000}"/>
    <cellStyle name="ハイパーリンク 8" xfId="44" xr:uid="{00000000-0005-0000-0000-000026000000}"/>
    <cellStyle name="ハイパーリンク 9" xfId="45" xr:uid="{00000000-0005-0000-0000-000027000000}"/>
    <cellStyle name="桁区切り" xfId="1" builtinId="6"/>
    <cellStyle name="桁区切り 2" xfId="2" xr:uid="{00000000-0005-0000-0000-000029000000}"/>
    <cellStyle name="桁区切り 2 2" xfId="46" xr:uid="{00000000-0005-0000-0000-00002A000000}"/>
    <cellStyle name="桁区切り 3" xfId="47" xr:uid="{00000000-0005-0000-0000-00002B000000}"/>
    <cellStyle name="桁区切り 4" xfId="87" xr:uid="{00000000-0005-0000-0000-00002C000000}"/>
    <cellStyle name="標準" xfId="0" builtinId="0"/>
    <cellStyle name="標準 2" xfId="3" xr:uid="{00000000-0005-0000-0000-00002E000000}"/>
    <cellStyle name="標準 3" xfId="4" xr:uid="{00000000-0005-0000-0000-00002F000000}"/>
    <cellStyle name="標準 4" xfId="5" xr:uid="{00000000-0005-0000-0000-000030000000}"/>
    <cellStyle name="標準 4 2" xfId="6" xr:uid="{00000000-0005-0000-0000-000031000000}"/>
    <cellStyle name="標準 5" xfId="48" xr:uid="{00000000-0005-0000-0000-000032000000}"/>
    <cellStyle name="標準_ﾀﾝｻﾞﾆｱ3年次概算040412旧.xls" xfId="88" xr:uid="{00000000-0005-0000-0000-000033000000}"/>
    <cellStyle name="表示済みのハイパーリンク 10" xfId="49" xr:uid="{00000000-0005-0000-0000-000034000000}"/>
    <cellStyle name="表示済みのハイパーリンク 11" xfId="50" xr:uid="{00000000-0005-0000-0000-000035000000}"/>
    <cellStyle name="表示済みのハイパーリンク 12" xfId="51" xr:uid="{00000000-0005-0000-0000-000036000000}"/>
    <cellStyle name="表示済みのハイパーリンク 13" xfId="52" xr:uid="{00000000-0005-0000-0000-000037000000}"/>
    <cellStyle name="表示済みのハイパーリンク 14" xfId="53" xr:uid="{00000000-0005-0000-0000-000038000000}"/>
    <cellStyle name="表示済みのハイパーリンク 15" xfId="54" xr:uid="{00000000-0005-0000-0000-000039000000}"/>
    <cellStyle name="表示済みのハイパーリンク 16" xfId="55" xr:uid="{00000000-0005-0000-0000-00003A000000}"/>
    <cellStyle name="表示済みのハイパーリンク 17" xfId="56" xr:uid="{00000000-0005-0000-0000-00003B000000}"/>
    <cellStyle name="表示済みのハイパーリンク 18" xfId="57" xr:uid="{00000000-0005-0000-0000-00003C000000}"/>
    <cellStyle name="表示済みのハイパーリンク 19" xfId="58" xr:uid="{00000000-0005-0000-0000-00003D000000}"/>
    <cellStyle name="表示済みのハイパーリンク 2" xfId="59" xr:uid="{00000000-0005-0000-0000-00003E000000}"/>
    <cellStyle name="表示済みのハイパーリンク 20" xfId="60" xr:uid="{00000000-0005-0000-0000-00003F000000}"/>
    <cellStyle name="表示済みのハイパーリンク 21" xfId="61" xr:uid="{00000000-0005-0000-0000-000040000000}"/>
    <cellStyle name="表示済みのハイパーリンク 22" xfId="62" xr:uid="{00000000-0005-0000-0000-000041000000}"/>
    <cellStyle name="表示済みのハイパーリンク 23" xfId="63" xr:uid="{00000000-0005-0000-0000-000042000000}"/>
    <cellStyle name="表示済みのハイパーリンク 24" xfId="64" xr:uid="{00000000-0005-0000-0000-000043000000}"/>
    <cellStyle name="表示済みのハイパーリンク 25" xfId="65" xr:uid="{00000000-0005-0000-0000-000044000000}"/>
    <cellStyle name="表示済みのハイパーリンク 26" xfId="66" xr:uid="{00000000-0005-0000-0000-000045000000}"/>
    <cellStyle name="表示済みのハイパーリンク 27" xfId="67" xr:uid="{00000000-0005-0000-0000-000046000000}"/>
    <cellStyle name="表示済みのハイパーリンク 28" xfId="68" xr:uid="{00000000-0005-0000-0000-000047000000}"/>
    <cellStyle name="表示済みのハイパーリンク 29" xfId="69" xr:uid="{00000000-0005-0000-0000-000048000000}"/>
    <cellStyle name="表示済みのハイパーリンク 3" xfId="70" xr:uid="{00000000-0005-0000-0000-000049000000}"/>
    <cellStyle name="表示済みのハイパーリンク 30" xfId="71" xr:uid="{00000000-0005-0000-0000-00004A000000}"/>
    <cellStyle name="表示済みのハイパーリンク 31" xfId="72" xr:uid="{00000000-0005-0000-0000-00004B000000}"/>
    <cellStyle name="表示済みのハイパーリンク 32" xfId="73" xr:uid="{00000000-0005-0000-0000-00004C000000}"/>
    <cellStyle name="表示済みのハイパーリンク 33" xfId="74" xr:uid="{00000000-0005-0000-0000-00004D000000}"/>
    <cellStyle name="表示済みのハイパーリンク 34" xfId="75" xr:uid="{00000000-0005-0000-0000-00004E000000}"/>
    <cellStyle name="表示済みのハイパーリンク 35" xfId="76" xr:uid="{00000000-0005-0000-0000-00004F000000}"/>
    <cellStyle name="表示済みのハイパーリンク 36" xfId="77" xr:uid="{00000000-0005-0000-0000-000050000000}"/>
    <cellStyle name="表示済みのハイパーリンク 37" xfId="78" xr:uid="{00000000-0005-0000-0000-000051000000}"/>
    <cellStyle name="表示済みのハイパーリンク 38" xfId="79" xr:uid="{00000000-0005-0000-0000-000052000000}"/>
    <cellStyle name="表示済みのハイパーリンク 39" xfId="80" xr:uid="{00000000-0005-0000-0000-000053000000}"/>
    <cellStyle name="表示済みのハイパーリンク 4" xfId="81" xr:uid="{00000000-0005-0000-0000-000054000000}"/>
    <cellStyle name="表示済みのハイパーリンク 5" xfId="82" xr:uid="{00000000-0005-0000-0000-000055000000}"/>
    <cellStyle name="表示済みのハイパーリンク 6" xfId="83" xr:uid="{00000000-0005-0000-0000-000056000000}"/>
    <cellStyle name="表示済みのハイパーリンク 7" xfId="84" xr:uid="{00000000-0005-0000-0000-000057000000}"/>
    <cellStyle name="表示済みのハイパーリンク 8" xfId="85" xr:uid="{00000000-0005-0000-0000-000058000000}"/>
    <cellStyle name="表示済みのハイパーリンク 9" xfId="86" xr:uid="{00000000-0005-0000-0000-000059000000}"/>
  </cellStyles>
  <dxfs count="2">
    <dxf>
      <font>
        <color rgb="FF9C0006"/>
      </font>
    </dxf>
    <dxf>
      <font>
        <color rgb="FF9C0006"/>
      </font>
      <fill>
        <patternFill>
          <bgColor rgb="FFFFC7CE"/>
        </patternFill>
      </fill>
    </dxf>
  </dxfs>
  <tableStyles count="0" defaultTableStyle="TableStyleMedium2" defaultPivotStyle="PivotStyleLight16"/>
  <colors>
    <mruColors>
      <color rgb="FFFFFFCC"/>
      <color rgb="FFDAEEF3"/>
      <color rgb="FF0000FF"/>
      <color rgb="FFCC9900"/>
      <color rgb="FFFF00FF"/>
      <color rgb="FFFF66FF"/>
      <color rgb="FFF4F7FA"/>
      <color rgb="FFF2F2FF"/>
      <color rgb="FFECF1F8"/>
      <color rgb="FFD8E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200025</xdr:colOff>
      <xdr:row>2</xdr:row>
      <xdr:rowOff>9525</xdr:rowOff>
    </xdr:from>
    <xdr:to>
      <xdr:col>12</xdr:col>
      <xdr:colOff>76200</xdr:colOff>
      <xdr:row>3</xdr:row>
      <xdr:rowOff>104775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134225" y="504825"/>
          <a:ext cx="1933575" cy="342900"/>
        </a:xfrm>
        <a:prstGeom prst="wedgeRoundRectCallout">
          <a:avLst>
            <a:gd name="adj1" fmla="val -58764"/>
            <a:gd name="adj2" fmla="val -8190"/>
            <a:gd name="adj3" fmla="val 16667"/>
          </a:avLst>
        </a:prstGeom>
        <a:solidFill>
          <a:sysClr val="window" lastClr="FFFF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日付は提出日を記入してください。</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36</xdr:row>
      <xdr:rowOff>76200</xdr:rowOff>
    </xdr:from>
    <xdr:to>
      <xdr:col>6</xdr:col>
      <xdr:colOff>1971675</xdr:colOff>
      <xdr:row>45</xdr:row>
      <xdr:rowOff>84667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84692" y="8553450"/>
          <a:ext cx="7317316" cy="162771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8</xdr:col>
      <xdr:colOff>260350</xdr:colOff>
      <xdr:row>10</xdr:row>
      <xdr:rowOff>165102</xdr:rowOff>
    </xdr:from>
    <xdr:to>
      <xdr:col>10</xdr:col>
      <xdr:colOff>603251</xdr:colOff>
      <xdr:row>11</xdr:row>
      <xdr:rowOff>302686</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6784975" y="2641602"/>
          <a:ext cx="1714501" cy="385234"/>
        </a:xfrm>
        <a:prstGeom prst="wedgeRoundRectCallout">
          <a:avLst>
            <a:gd name="adj1" fmla="val -61109"/>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p>
      </xdr:txBody>
    </xdr:sp>
    <xdr:clientData fPrintsWithSheet="0"/>
  </xdr:twoCellAnchor>
  <xdr:twoCellAnchor>
    <xdr:from>
      <xdr:col>8</xdr:col>
      <xdr:colOff>76200</xdr:colOff>
      <xdr:row>0</xdr:row>
      <xdr:rowOff>47625</xdr:rowOff>
    </xdr:from>
    <xdr:to>
      <xdr:col>10</xdr:col>
      <xdr:colOff>419101</xdr:colOff>
      <xdr:row>1</xdr:row>
      <xdr:rowOff>185209</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6600825" y="47625"/>
          <a:ext cx="1714501" cy="385234"/>
        </a:xfrm>
        <a:prstGeom prst="wedgeRoundRectCallout">
          <a:avLst>
            <a:gd name="adj1" fmla="val -50553"/>
            <a:gd name="adj2" fmla="val 8971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事業名を選択してください。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219075</xdr:colOff>
      <xdr:row>1</xdr:row>
      <xdr:rowOff>228600</xdr:rowOff>
    </xdr:from>
    <xdr:to>
      <xdr:col>7</xdr:col>
      <xdr:colOff>1009650</xdr:colOff>
      <xdr:row>5</xdr:row>
      <xdr:rowOff>95250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3848100" y="409575"/>
          <a:ext cx="2762250" cy="723900"/>
        </a:xfrm>
        <a:prstGeom prst="wedgeRoundRectCallout">
          <a:avLst>
            <a:gd name="adj1" fmla="val -49104"/>
            <a:gd name="adj2" fmla="val 21865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経理処理</a:t>
          </a:r>
          <a:r>
            <a:rPr kumimoji="1" lang="en-US" altLang="ja-JP" sz="1100">
              <a:solidFill>
                <a:sysClr val="windowText" lastClr="000000"/>
              </a:solidFill>
            </a:rPr>
            <a:t>(</a:t>
          </a:r>
          <a:r>
            <a:rPr kumimoji="1" lang="ja-JP" altLang="en-US" sz="1100">
              <a:solidFill>
                <a:sysClr val="windowText" lastClr="000000"/>
              </a:solidFill>
            </a:rPr>
            <a:t>積算</a:t>
          </a:r>
          <a:r>
            <a:rPr kumimoji="1" lang="en-US" altLang="ja-JP" sz="1100">
              <a:solidFill>
                <a:sysClr val="windowText" lastClr="000000"/>
              </a:solidFill>
            </a:rPr>
            <a:t>)</a:t>
          </a:r>
          <a:r>
            <a:rPr kumimoji="1" lang="ja-JP" altLang="en-US" sz="1100">
              <a:solidFill>
                <a:sysClr val="windowText" lastClr="000000"/>
              </a:solidFill>
            </a:rPr>
            <a:t>ガイドライン </a:t>
          </a:r>
          <a:r>
            <a:rPr kumimoji="1" lang="en-US" altLang="ja-JP" sz="1100">
              <a:solidFill>
                <a:sysClr val="windowText" lastClr="000000"/>
              </a:solidFill>
            </a:rPr>
            <a:t>P13</a:t>
          </a:r>
          <a:r>
            <a:rPr kumimoji="1" lang="ja-JP" altLang="en-US" sz="1100">
              <a:solidFill>
                <a:sysClr val="windowText" lastClr="000000"/>
              </a:solidFill>
            </a:rPr>
            <a:t>を参考に</a:t>
          </a:r>
          <a:endParaRPr kumimoji="1" lang="en-US" altLang="ja-JP" sz="1100">
            <a:solidFill>
              <a:sysClr val="windowText" lastClr="000000"/>
            </a:solidFill>
          </a:endParaRPr>
        </a:p>
        <a:p>
          <a:pPr algn="l"/>
          <a:r>
            <a:rPr kumimoji="1" lang="ja-JP" altLang="en-US" sz="1100">
              <a:solidFill>
                <a:sysClr val="windowText" lastClr="000000"/>
              </a:solidFill>
            </a:rPr>
            <a:t>団体種別ごとのその他原価率を入力してください</a:t>
          </a:r>
        </a:p>
      </xdr:txBody>
    </xdr:sp>
    <xdr:clientData fPrintsWithSheet="0"/>
  </xdr:twoCellAnchor>
  <xdr:twoCellAnchor>
    <xdr:from>
      <xdr:col>4</xdr:col>
      <xdr:colOff>276224</xdr:colOff>
      <xdr:row>6</xdr:row>
      <xdr:rowOff>19050</xdr:rowOff>
    </xdr:from>
    <xdr:to>
      <xdr:col>7</xdr:col>
      <xdr:colOff>981074</xdr:colOff>
      <xdr:row>8</xdr:row>
      <xdr:rowOff>228600</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3905249" y="1304925"/>
          <a:ext cx="2676525" cy="704850"/>
        </a:xfrm>
        <a:prstGeom prst="wedgeRoundRectCallout">
          <a:avLst>
            <a:gd name="adj1" fmla="val 2797"/>
            <a:gd name="adj2" fmla="val 8217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経理処理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ガイドライン </a:t>
          </a:r>
          <a:r>
            <a:rPr kumimoji="1" lang="en-US" altLang="ja-JP" sz="1100">
              <a:solidFill>
                <a:sysClr val="windowText" lastClr="000000"/>
              </a:solidFill>
              <a:effectLst/>
              <a:latin typeface="+mn-lt"/>
              <a:ea typeface="+mn-ea"/>
              <a:cs typeface="+mn-cs"/>
            </a:rPr>
            <a:t>P13</a:t>
          </a:r>
          <a:r>
            <a:rPr kumimoji="1" lang="ja-JP" altLang="ja-JP" sz="1100">
              <a:solidFill>
                <a:sysClr val="windowText" lastClr="000000"/>
              </a:solidFill>
              <a:effectLst/>
              <a:latin typeface="+mn-lt"/>
              <a:ea typeface="+mn-ea"/>
              <a:cs typeface="+mn-cs"/>
            </a:rPr>
            <a:t>を参考に</a:t>
          </a:r>
          <a:r>
            <a:rPr kumimoji="1" lang="ja-JP" altLang="en-US" sz="1100">
              <a:solidFill>
                <a:sysClr val="windowText" lastClr="000000"/>
              </a:solidFill>
            </a:rPr>
            <a:t>団体種別ごとの一般管理費等率を入力してください</a:t>
          </a:r>
        </a:p>
      </xdr:txBody>
    </xdr:sp>
    <xdr:clientData fPrintsWithSheet="0"/>
  </xdr:twoCellAnchor>
  <xdr:twoCellAnchor>
    <xdr:from>
      <xdr:col>3</xdr:col>
      <xdr:colOff>528165</xdr:colOff>
      <xdr:row>17</xdr:row>
      <xdr:rowOff>304744</xdr:rowOff>
    </xdr:from>
    <xdr:to>
      <xdr:col>7</xdr:col>
      <xdr:colOff>106949</xdr:colOff>
      <xdr:row>19</xdr:row>
      <xdr:rowOff>223253</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3044770" y="5528455"/>
          <a:ext cx="2666890" cy="620351"/>
        </a:xfrm>
        <a:prstGeom prst="wedgeRoundRectCallout">
          <a:avLst>
            <a:gd name="adj1" fmla="val -22342"/>
            <a:gd name="adj2" fmla="val -901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提案法人はその他原価、一般管理費を計上することは出来ません。</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22</xdr:col>
      <xdr:colOff>116037</xdr:colOff>
      <xdr:row>1</xdr:row>
      <xdr:rowOff>4537</xdr:rowOff>
    </xdr:from>
    <xdr:to>
      <xdr:col>28</xdr:col>
      <xdr:colOff>285749</xdr:colOff>
      <xdr:row>6</xdr:row>
      <xdr:rowOff>74084</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4900954" y="184454"/>
          <a:ext cx="5725962" cy="1339547"/>
        </a:xfrm>
        <a:prstGeom prst="wedgeRoundRectCallout">
          <a:avLst>
            <a:gd name="adj1" fmla="val -33036"/>
            <a:gd name="adj2" fmla="val 7256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日当・宿泊費が</a:t>
          </a:r>
          <a:r>
            <a:rPr kumimoji="1" lang="ja-JP" altLang="en-US" sz="1100" b="1" u="sng">
              <a:solidFill>
                <a:srgbClr val="FF0000"/>
              </a:solidFill>
            </a:rPr>
            <a:t>連続して</a:t>
          </a:r>
          <a:r>
            <a:rPr kumimoji="1" lang="en-US" altLang="ja-JP" sz="1100" b="1" u="sng">
              <a:solidFill>
                <a:srgbClr val="FF0000"/>
              </a:solidFill>
            </a:rPr>
            <a:t>30</a:t>
          </a:r>
          <a:r>
            <a:rPr kumimoji="1" lang="ja-JP" altLang="en-US" sz="1100" b="1" u="sng">
              <a:solidFill>
                <a:srgbClr val="FF0000"/>
              </a:solidFill>
            </a:rPr>
            <a:t>日を超える</a:t>
          </a:r>
          <a:r>
            <a:rPr kumimoji="1" lang="ja-JP" altLang="en-US" sz="1100"/>
            <a:t>場合の</a:t>
          </a:r>
          <a:r>
            <a:rPr kumimoji="1" lang="en-US" altLang="ja-JP" sz="1100"/>
            <a:t>31</a:t>
          </a:r>
          <a:r>
            <a:rPr kumimoji="1" lang="ja-JP" altLang="en-US" sz="1100"/>
            <a:t>日から</a:t>
          </a:r>
          <a:r>
            <a:rPr kumimoji="1" lang="en-US" altLang="ja-JP" sz="1100"/>
            <a:t>60</a:t>
          </a:r>
          <a:r>
            <a:rPr kumimoji="1" lang="ja-JP" altLang="en-US" sz="1100"/>
            <a:t>日までの上限額は</a:t>
          </a:r>
          <a:r>
            <a:rPr kumimoji="1" lang="ja-JP" altLang="en-US" sz="1100" b="1" u="sng">
              <a:solidFill>
                <a:srgbClr val="FF0000"/>
              </a:solidFill>
            </a:rPr>
            <a:t>日当</a:t>
          </a:r>
          <a:r>
            <a:rPr kumimoji="1" lang="en-US" altLang="ja-JP" sz="1100" b="1" u="sng">
              <a:solidFill>
                <a:srgbClr val="FF0000"/>
              </a:solidFill>
            </a:rPr>
            <a:t>3,420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10,440</a:t>
          </a:r>
          <a:r>
            <a:rPr kumimoji="1" lang="ja-JP" altLang="en-US" sz="1100" b="1" u="sng">
              <a:solidFill>
                <a:srgbClr val="FF0000"/>
              </a:solidFill>
            </a:rPr>
            <a:t>円</a:t>
          </a:r>
          <a:r>
            <a:rPr kumimoji="1" lang="ja-JP" altLang="en-US" sz="1100"/>
            <a:t>、</a:t>
          </a:r>
          <a:r>
            <a:rPr kumimoji="1" lang="ja-JP" altLang="en-US" sz="1100" b="1" u="sng">
              <a:solidFill>
                <a:srgbClr val="FF0000"/>
              </a:solidFill>
            </a:rPr>
            <a:t>連続して</a:t>
          </a:r>
          <a:r>
            <a:rPr kumimoji="1" lang="en-US" altLang="ja-JP" sz="1100" b="1" u="sng">
              <a:solidFill>
                <a:srgbClr val="FF0000"/>
              </a:solidFill>
            </a:rPr>
            <a:t>60</a:t>
          </a:r>
          <a:r>
            <a:rPr kumimoji="1" lang="ja-JP" altLang="en-US" sz="1100" b="1" u="sng">
              <a:solidFill>
                <a:srgbClr val="FF0000"/>
              </a:solidFill>
            </a:rPr>
            <a:t>日を超える</a:t>
          </a:r>
          <a:r>
            <a:rPr kumimoji="1" lang="ja-JP" altLang="en-US" sz="1100"/>
            <a:t>場合の</a:t>
          </a:r>
          <a:r>
            <a:rPr kumimoji="1" lang="en-US" altLang="ja-JP" sz="1100"/>
            <a:t>61</a:t>
          </a:r>
          <a:r>
            <a:rPr kumimoji="1" lang="ja-JP" altLang="en-US" sz="1100"/>
            <a:t>日目以降の上限額は</a:t>
          </a:r>
          <a:r>
            <a:rPr kumimoji="1" lang="ja-JP" altLang="en-US" sz="1100" b="1" u="sng">
              <a:solidFill>
                <a:srgbClr val="FF0000"/>
              </a:solidFill>
            </a:rPr>
            <a:t>日当</a:t>
          </a:r>
          <a:r>
            <a:rPr kumimoji="1" lang="en-US" altLang="ja-JP" sz="1100" b="1" u="sng">
              <a:solidFill>
                <a:srgbClr val="FF0000"/>
              </a:solidFill>
            </a:rPr>
            <a:t>3,040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9,280</a:t>
          </a:r>
          <a:r>
            <a:rPr kumimoji="1" lang="ja-JP" altLang="en-US" sz="1100" b="1" u="sng">
              <a:solidFill>
                <a:srgbClr val="FF0000"/>
              </a:solidFill>
            </a:rPr>
            <a:t>円</a:t>
          </a:r>
          <a:r>
            <a:rPr kumimoji="1" lang="ja-JP" altLang="en-US" sz="1100"/>
            <a:t>となります。このため長期派遣の場合には、日当・宿泊の行を単価毎に分けて記載ください。単価はプルダウンより選択ください。日数は現地業務期間がデフルトで入っています。修正が必要な場合は直接入力ください。日当を選べば宿泊料は自動で入ります。</a:t>
          </a:r>
        </a:p>
      </xdr:txBody>
    </xdr:sp>
    <xdr:clientData fPrintsWithSheet="0"/>
  </xdr:twoCellAnchor>
  <xdr:twoCellAnchor>
    <xdr:from>
      <xdr:col>10</xdr:col>
      <xdr:colOff>252170</xdr:colOff>
      <xdr:row>42</xdr:row>
      <xdr:rowOff>146528</xdr:rowOff>
    </xdr:from>
    <xdr:to>
      <xdr:col>16</xdr:col>
      <xdr:colOff>359617</xdr:colOff>
      <xdr:row>44</xdr:row>
      <xdr:rowOff>254354</xdr:rowOff>
    </xdr:to>
    <xdr:sp macro="" textlink="">
      <xdr:nvSpPr>
        <xdr:cNvPr id="8" name="角丸四角形吹き出し 7">
          <a:extLst>
            <a:ext uri="{FF2B5EF4-FFF2-40B4-BE49-F238E27FC236}">
              <a16:creationId xmlns:a16="http://schemas.microsoft.com/office/drawing/2014/main" id="{00000000-0008-0000-0700-000008000000}"/>
            </a:ext>
          </a:extLst>
        </xdr:cNvPr>
        <xdr:cNvSpPr/>
      </xdr:nvSpPr>
      <xdr:spPr>
        <a:xfrm>
          <a:off x="7823324" y="9932041"/>
          <a:ext cx="3241742" cy="490454"/>
        </a:xfrm>
        <a:prstGeom prst="wedgeRoundRectCallout">
          <a:avLst>
            <a:gd name="adj1" fmla="val 25418"/>
            <a:gd name="adj2" fmla="val 8883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手数料の上限が自動で入りますが、上限以下の場合は実費を入力ください</a:t>
          </a:r>
          <a:r>
            <a:rPr kumimoji="1" lang="ja-JP" altLang="en-US" sz="1000">
              <a:solidFill>
                <a:sysClr val="windowText" lastClr="000000"/>
              </a:solidFill>
              <a:effectLst/>
              <a:latin typeface="+mn-lt"/>
              <a:ea typeface="+mn-ea"/>
              <a:cs typeface="+mn-cs"/>
            </a:rPr>
            <a:t>。</a:t>
          </a:r>
          <a:endParaRPr lang="ja-JP" altLang="ja-JP" sz="1000">
            <a:solidFill>
              <a:sysClr val="windowText" lastClr="000000"/>
            </a:solidFill>
            <a:effectLst/>
          </a:endParaRPr>
        </a:p>
        <a:p>
          <a:pPr algn="l"/>
          <a:endParaRPr kumimoji="1" lang="ja-JP" altLang="en-US" sz="1000">
            <a:solidFill>
              <a:sysClr val="windowText" lastClr="000000"/>
            </a:solidFill>
          </a:endParaRPr>
        </a:p>
      </xdr:txBody>
    </xdr:sp>
    <xdr:clientData fPrintsWithSheet="0"/>
  </xdr:twoCellAnchor>
  <xdr:twoCellAnchor>
    <xdr:from>
      <xdr:col>1</xdr:col>
      <xdr:colOff>12725</xdr:colOff>
      <xdr:row>24</xdr:row>
      <xdr:rowOff>252670</xdr:rowOff>
    </xdr:from>
    <xdr:to>
      <xdr:col>2</xdr:col>
      <xdr:colOff>1158942</xdr:colOff>
      <xdr:row>41</xdr:row>
      <xdr:rowOff>40705</xdr:rowOff>
    </xdr:to>
    <xdr:sp macro="" textlink="">
      <xdr:nvSpPr>
        <xdr:cNvPr id="9" name="角丸四角形吹き出し 8">
          <a:extLst>
            <a:ext uri="{FF2B5EF4-FFF2-40B4-BE49-F238E27FC236}">
              <a16:creationId xmlns:a16="http://schemas.microsoft.com/office/drawing/2014/main" id="{00000000-0008-0000-0700-000009000000}"/>
            </a:ext>
          </a:extLst>
        </xdr:cNvPr>
        <xdr:cNvSpPr/>
      </xdr:nvSpPr>
      <xdr:spPr>
        <a:xfrm>
          <a:off x="330225" y="8825170"/>
          <a:ext cx="2281890" cy="545150"/>
        </a:xfrm>
        <a:prstGeom prst="wedgeRoundRectCallout">
          <a:avLst>
            <a:gd name="adj1" fmla="val 3392"/>
            <a:gd name="adj2" fmla="val -9551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文字がすべて表示されるよう行高を調整してください</a:t>
          </a:r>
        </a:p>
      </xdr:txBody>
    </xdr:sp>
    <xdr:clientData fPrintsWithSheet="0"/>
  </xdr:twoCellAnchor>
  <xdr:twoCellAnchor>
    <xdr:from>
      <xdr:col>1</xdr:col>
      <xdr:colOff>663864</xdr:colOff>
      <xdr:row>5</xdr:row>
      <xdr:rowOff>57727</xdr:rowOff>
    </xdr:from>
    <xdr:to>
      <xdr:col>3</xdr:col>
      <xdr:colOff>357909</xdr:colOff>
      <xdr:row>6</xdr:row>
      <xdr:rowOff>211667</xdr:rowOff>
    </xdr:to>
    <xdr:sp macro="" textlink="">
      <xdr:nvSpPr>
        <xdr:cNvPr id="10" name="角丸四角形吹き出し 9">
          <a:extLst>
            <a:ext uri="{FF2B5EF4-FFF2-40B4-BE49-F238E27FC236}">
              <a16:creationId xmlns:a16="http://schemas.microsoft.com/office/drawing/2014/main" id="{00000000-0008-0000-0700-00000A000000}"/>
            </a:ext>
          </a:extLst>
        </xdr:cNvPr>
        <xdr:cNvSpPr/>
      </xdr:nvSpPr>
      <xdr:spPr>
        <a:xfrm>
          <a:off x="981364" y="1197841"/>
          <a:ext cx="2104159" cy="529167"/>
        </a:xfrm>
        <a:prstGeom prst="wedgeRoundRectCallout">
          <a:avLst>
            <a:gd name="adj1" fmla="val -38804"/>
            <a:gd name="adj2" fmla="val 224566"/>
            <a:gd name="adj3" fmla="val 16667"/>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同じ名前、担当業務はセル結合してください</a:t>
          </a:r>
          <a:endParaRPr kumimoji="1" lang="en-US" altLang="ja-JP" sz="1100"/>
        </a:p>
        <a:p>
          <a:pPr marL="0" indent="0" algn="l">
            <a:buFont typeface="Arial" pitchFamily="34" charset="0"/>
            <a:buNone/>
          </a:pP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40409</xdr:colOff>
      <xdr:row>23</xdr:row>
      <xdr:rowOff>202046</xdr:rowOff>
    </xdr:from>
    <xdr:to>
      <xdr:col>8</xdr:col>
      <xdr:colOff>552878</xdr:colOff>
      <xdr:row>24</xdr:row>
      <xdr:rowOff>494295</xdr:rowOff>
    </xdr:to>
    <xdr:sp macro="" textlink="">
      <xdr:nvSpPr>
        <xdr:cNvPr id="4" name="角丸四角形吹き出し 3">
          <a:extLst>
            <a:ext uri="{FF2B5EF4-FFF2-40B4-BE49-F238E27FC236}">
              <a16:creationId xmlns:a16="http://schemas.microsoft.com/office/drawing/2014/main" id="{00000000-0008-0000-0900-000004000000}"/>
            </a:ext>
          </a:extLst>
        </xdr:cNvPr>
        <xdr:cNvSpPr/>
      </xdr:nvSpPr>
      <xdr:spPr>
        <a:xfrm>
          <a:off x="6528954" y="6234546"/>
          <a:ext cx="1701651" cy="673249"/>
        </a:xfrm>
        <a:prstGeom prst="wedgeRoundRectCallout">
          <a:avLst>
            <a:gd name="adj1" fmla="val -49071"/>
            <a:gd name="adj2" fmla="val -7931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受入人数に関係なく</a:t>
          </a:r>
          <a:endParaRPr kumimoji="1" lang="en-US" altLang="ja-JP" sz="1000">
            <a:solidFill>
              <a:sysClr val="windowText" lastClr="000000"/>
            </a:solidFill>
          </a:endParaRPr>
        </a:p>
        <a:p>
          <a:pPr algn="l"/>
          <a:r>
            <a:rPr kumimoji="1" lang="ja-JP" altLang="en-US" sz="1000">
              <a:solidFill>
                <a:sysClr val="windowText" lastClr="000000"/>
              </a:solidFill>
            </a:rPr>
            <a:t>受入日数を入力願います。</a:t>
          </a:r>
          <a:endParaRPr kumimoji="1" lang="en-US" altLang="ja-JP" sz="1000">
            <a:solidFill>
              <a:sysClr val="windowText" lastClr="000000"/>
            </a:solidFill>
          </a:endParaRPr>
        </a:p>
        <a:p>
          <a:pPr algn="l"/>
          <a:r>
            <a:rPr kumimoji="1" lang="ja-JP" altLang="en-US" sz="1000">
              <a:solidFill>
                <a:sysClr val="windowText" lastClr="000000"/>
              </a:solidFill>
            </a:rPr>
            <a:t>来日日から離日日まで</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317500</xdr:colOff>
      <xdr:row>15</xdr:row>
      <xdr:rowOff>98777</xdr:rowOff>
    </xdr:from>
    <xdr:to>
      <xdr:col>11</xdr:col>
      <xdr:colOff>660401</xdr:colOff>
      <xdr:row>25</xdr:row>
      <xdr:rowOff>278693</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10442222" y="4952999"/>
          <a:ext cx="1669346" cy="560916"/>
        </a:xfrm>
        <a:prstGeom prst="wedgeRoundRectCallout">
          <a:avLst>
            <a:gd name="adj1" fmla="val -64913"/>
            <a:gd name="adj2" fmla="val -242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人数が多い場合は</a:t>
          </a:r>
          <a:r>
            <a:rPr kumimoji="1" lang="en-US" altLang="ja-JP" sz="1000">
              <a:solidFill>
                <a:sysClr val="windowText" lastClr="000000"/>
              </a:solidFill>
            </a:rPr>
            <a:t>16</a:t>
          </a:r>
          <a:r>
            <a:rPr kumimoji="1" lang="ja-JP" altLang="en-US" sz="1000">
              <a:solidFill>
                <a:sysClr val="windowText" lastClr="000000"/>
              </a:solidFill>
            </a:rPr>
            <a:t>から</a:t>
          </a:r>
          <a:r>
            <a:rPr kumimoji="1" lang="en-US" altLang="ja-JP" sz="1000">
              <a:solidFill>
                <a:sysClr val="windowText" lastClr="000000"/>
              </a:solidFill>
            </a:rPr>
            <a:t>26</a:t>
          </a:r>
          <a:r>
            <a:rPr kumimoji="1" lang="ja-JP" altLang="en-US" sz="1000">
              <a:solidFill>
                <a:sysClr val="windowText" lastClr="000000"/>
              </a:solidFill>
            </a:rPr>
            <a:t>行の行高さを調整してください</a:t>
          </a:r>
        </a:p>
      </xdr:txBody>
    </xdr:sp>
    <xdr:clientData fPrintsWithSheet="0"/>
  </xdr:twoCellAnchor>
  <xdr:twoCellAnchor>
    <xdr:from>
      <xdr:col>9</xdr:col>
      <xdr:colOff>226483</xdr:colOff>
      <xdr:row>8</xdr:row>
      <xdr:rowOff>57150</xdr:rowOff>
    </xdr:from>
    <xdr:to>
      <xdr:col>11</xdr:col>
      <xdr:colOff>569384</xdr:colOff>
      <xdr:row>9</xdr:row>
      <xdr:rowOff>349250</xdr:rowOff>
    </xdr:to>
    <xdr:sp macro="" textlink="">
      <xdr:nvSpPr>
        <xdr:cNvPr id="3" name="角丸四角形吹き出し 2">
          <a:extLst>
            <a:ext uri="{FF2B5EF4-FFF2-40B4-BE49-F238E27FC236}">
              <a16:creationId xmlns:a16="http://schemas.microsoft.com/office/drawing/2014/main" id="{00000000-0008-0000-0B00-000003000000}"/>
            </a:ext>
          </a:extLst>
        </xdr:cNvPr>
        <xdr:cNvSpPr/>
      </xdr:nvSpPr>
      <xdr:spPr>
        <a:xfrm>
          <a:off x="10386483" y="2279650"/>
          <a:ext cx="1718734" cy="673100"/>
        </a:xfrm>
        <a:prstGeom prst="wedgeRoundRectCallout">
          <a:avLst>
            <a:gd name="adj1" fmla="val -61109"/>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担当業務など全ての文字が表示されるように文字高を調整してください。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xdr:rowOff>
    </xdr:from>
    <xdr:to>
      <xdr:col>4</xdr:col>
      <xdr:colOff>15240</xdr:colOff>
      <xdr:row>0</xdr:row>
      <xdr:rowOff>388621</xdr:rowOff>
    </xdr:to>
    <xdr:sp macro="" textlink="">
      <xdr:nvSpPr>
        <xdr:cNvPr id="3" name="正方形/長方形 2">
          <a:extLst>
            <a:ext uri="{FF2B5EF4-FFF2-40B4-BE49-F238E27FC236}">
              <a16:creationId xmlns:a16="http://schemas.microsoft.com/office/drawing/2014/main" id="{70E4B89F-65F5-422D-924C-7FE6AC1220E9}"/>
            </a:ext>
          </a:extLst>
        </xdr:cNvPr>
        <xdr:cNvSpPr/>
      </xdr:nvSpPr>
      <xdr:spPr>
        <a:xfrm>
          <a:off x="670560" y="1"/>
          <a:ext cx="3459480" cy="38862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部分払・年度別詳細書</a:t>
          </a:r>
        </a:p>
      </xdr:txBody>
    </xdr:sp>
    <xdr:clientData/>
  </xdr:twoCellAnchor>
  <xdr:twoCellAnchor>
    <xdr:from>
      <xdr:col>5</xdr:col>
      <xdr:colOff>76200</xdr:colOff>
      <xdr:row>1</xdr:row>
      <xdr:rowOff>137160</xdr:rowOff>
    </xdr:from>
    <xdr:to>
      <xdr:col>5</xdr:col>
      <xdr:colOff>2362200</xdr:colOff>
      <xdr:row>3</xdr:row>
      <xdr:rowOff>175260</xdr:rowOff>
    </xdr:to>
    <xdr:sp macro="" textlink="">
      <xdr:nvSpPr>
        <xdr:cNvPr id="9" name="角丸四角形吹き出し 9">
          <a:extLst>
            <a:ext uri="{FF2B5EF4-FFF2-40B4-BE49-F238E27FC236}">
              <a16:creationId xmlns:a16="http://schemas.microsoft.com/office/drawing/2014/main" id="{7CE934D2-153A-4C2E-B896-274F4F2A7168}"/>
            </a:ext>
          </a:extLst>
        </xdr:cNvPr>
        <xdr:cNvSpPr/>
      </xdr:nvSpPr>
      <xdr:spPr>
        <a:xfrm>
          <a:off x="6309360" y="541020"/>
          <a:ext cx="2286000" cy="403860"/>
        </a:xfrm>
        <a:prstGeom prst="wedgeRoundRectCallout">
          <a:avLst>
            <a:gd name="adj1" fmla="val -19884"/>
            <a:gd name="adj2" fmla="val 46509"/>
            <a:gd name="adj3" fmla="val 16667"/>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本シートは採択後に記載します。</a:t>
          </a:r>
          <a:endParaRPr kumimoji="1" lang="en-US" altLang="ja-JP" sz="1100"/>
        </a:p>
        <a:p>
          <a:pPr marL="0" indent="0" algn="l">
            <a:buFont typeface="Arial" pitchFamily="34" charset="0"/>
            <a:buNone/>
          </a:pP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ica365-my.sharepoint.com/270_&#35519;&#36948;&#37096;/2_&#37096;&#20869;&#20840;&#21729;/310_&#22865;&#32004;&#31532;&#20108;&#35506;/3_&#27665;&#38291;&#36899;&#25658;&#29677;/02_&#12460;&#12452;&#12489;&#12521;&#12452;&#12531;/02_03_01_&#31934;&#31639;&#12460;&#12452;&#12489;&#12521;&#12452;&#12531;/&#12304;201909&#29256;&#12305;&#31934;&#31639;&#12460;&#12452;&#12489;&#12521;&#12452;&#12531;/&#27096;&#24335;201909/&#31934;&#31639;&#12460;&#12452;&#12489;&#12521;&#12452;&#12531;&#65288;2019&#24180;9&#26376;&#25913;&#35330;&#65289;_&#21029;&#32025;&#27096;&#24335;&#12469;&#12531;&#12503;&#125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jica365-my.sharepoint.com/personal/onedrive-opesupportdept_jica_go_jp/Documents/330_&#35519;&#36948;&#12539;&#27966;&#36963;&#26989;&#21209;&#37096;/2_&#37096;&#20869;&#20840;&#21729;/200_&#22865;&#32004;&#12539;&#27966;&#36963;&#21046;&#24230;&#35506;/03_&#27178;&#26029;&#30340;&#26989;&#21209;/90_&#27665;&#36899;/&#28023;&#22806;&#25237;&#34701;&#36039;&#21046;&#24230;&#35211;&#30452;&#12375;/03.&#20107;&#21069;&#21332;&#35696;/20231128&#27096;&#24335;&#25913;&#23450;&#29992;_&#31934;&#31639;&#27096;&#24335;_&#36969;&#26684;&#35531;&#27714;&#26360;v2&#65291;&#21046;&#24230;&#355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jica365-my.sharepoint.com/personal/onedrive-opesupportdept_jica_go_jp/Documents/330_&#35519;&#36948;&#12539;&#27966;&#36963;&#26989;&#21209;&#37096;/2_&#37096;&#20869;&#20840;&#21729;/200_&#22865;&#32004;&#12539;&#27966;&#36963;&#21046;&#24230;&#35506;/03_&#27178;&#26029;&#30340;&#26989;&#21209;/90_&#27665;&#36899;/&#28023;&#22806;&#25237;&#34701;&#36039;&#21046;&#24230;&#35211;&#30452;&#12375;/03.&#20107;&#21069;&#21332;&#35696;/20141113_&#20013;&#23567;&#26989;&#21209;&#23455;&#26045;&#12456;&#12463;&#12475;&#12523;&#27096;&#24335;&#12469;&#12531;&#12503;&#12523;&#21069;&#25173;&#2637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2C29BD6\0824&#27665;&#36899;&#21152;&#24037;&#29992;04_&#27096;&#24335;4&#65374;25&#26989;&#21209;&#23455;&#26045;&#22865;&#32004;&#31934;&#31639;&#27096;&#24335;v3(2016.8.3&#27770;&#35009;&#29256;)&#20462;&#2749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jica365-my.sharepoint.com/Users/Takeshi/Desktop/1_&#20419;&#36914;/2_&#26989;&#21209;&#23455;&#26045;/2014&#31532;&#65297;&#22238;&#29256;/&#36865;&#20184;&#29992;/20150209_&#20419;&#36914;&#26989;&#21209;&#23455;&#26045;&#12456;&#12463;&#12475;&#12523;&#27096;&#24335;&#12469;&#12531;&#12503;&#12523;&#21069;&#25173;&#2896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26360;&#24335;\&#26222;&#21450;&#23455;&#35388;\140718&#25913;&#23450;&#26696;&#12288;&#20013;&#23567;&#25903;&#25588;&#31934;&#31639;&#22577;&#21578;&#26360;&#27096;&#24335;&#26696;0725&#20462;&#27491;&#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入力方法(1)"/>
      <sheetName val="修正"/>
      <sheetName val="入力方法"/>
      <sheetName val="①入力シート"/>
      <sheetName val="②従事者明細"/>
      <sheetName val="③契約金額"/>
      <sheetName val="様式1（契約金額精算報告書の提出）"/>
      <sheetName val="様式2（契約金額精算報告書）"/>
      <sheetName val="様式3（チェックリスト）"/>
      <sheetName val="様式4（内訳書）"/>
      <sheetName val="様式5（流用計算書 ）"/>
      <sheetName val="様式5-1（打合簿あり流用明細）"/>
      <sheetName val="様式5-2（打合簿なし流用明細）"/>
      <sheetName val="様式6（業務従事者）"/>
      <sheetName val="様式7　従事計画・実績表 (解説入り)"/>
      <sheetName val="様式7従事計画・実績表 (解説入り)o"/>
      <sheetName val="様式7（従事計画・実績表 (解説無し)入力用）"/>
      <sheetName val="従事計画・実績表の記入方法"/>
      <sheetName val="様式8（直接人件費）様式9（その他原価・一般管理費等）"/>
      <sheetName val="様式10（機材購入・輸送費）"/>
      <sheetName val="様式10別紙（機材等製造労務費明細）"/>
      <sheetName val="様式11（航空賃）"/>
      <sheetName val="様式12（航空賃　証拠書類附属書)"/>
      <sheetName val="様式13（日当・宿泊・内国旅費）"/>
      <sheetName val="様式13（日当宿泊料）"/>
      <sheetName val="様式14（現地活動費明細） (2)"/>
      <sheetName val="様式14（現地活動費）"/>
      <sheetName val="様式15（現地活動費　支出実績総括表）"/>
      <sheetName val="様式16（出納簿）（車）"/>
      <sheetName val="様式16（出納簿）(車) (2)"/>
      <sheetName val="様式16（出納簿）(車) (3)"/>
      <sheetName val="様式16（出納簿）(車) (4)"/>
      <sheetName val="様式16（出納簿）(傭人)"/>
      <sheetName val="様式16（出納簿）(傭人) (2)"/>
      <sheetName val="様式16（出納簿）(傭人) (3)"/>
      <sheetName val="様式16（出納簿）(傭人) (4)"/>
      <sheetName val="様式16（出納簿）(交通)"/>
      <sheetName val="様式16（出納簿）(交通) (2)"/>
      <sheetName val="様式16（出納簿）(交通) (3)"/>
      <sheetName val="様式16（出納簿）(再委託)"/>
      <sheetName val="様式16（出納簿）(再委託) (2)"/>
      <sheetName val="様式16（出納簿）(セミナー)"/>
      <sheetName val="様式17(本邦受入活動費)"/>
      <sheetName val="様式18（管理費）"/>
      <sheetName val="様式19（証書貼付台紙)"/>
      <sheetName val="様式く外部人材関連 "/>
      <sheetName val="様式20業務完了届"/>
      <sheetName val="様式21請求書"/>
      <sheetName val="様式く外部人材履行結果検査調書 "/>
      <sheetName val="様式さ機材等納入結果検査調書"/>
      <sheetName val="仕切紙"/>
      <sheetName val="総括表"/>
      <sheetName val="実施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入力方法(1)"/>
      <sheetName val="修正"/>
      <sheetName val="入力方法"/>
      <sheetName val="別表 特例措置関連経費一覧表"/>
      <sheetName val="①入力シート"/>
      <sheetName val="様式4（内訳書）"/>
      <sheetName val="様式21請求書 (特例経費含む)"/>
      <sheetName val="②従事者明細"/>
      <sheetName val="③契約金額"/>
      <sheetName val="様式1（契約金額精算報告書の提出）"/>
      <sheetName val="様式2（契約金額精算報告書）"/>
      <sheetName val="様式3（チェックリスト）"/>
      <sheetName val="様式4（内訳書_8%経過措置）"/>
      <sheetName val="様式4（内訳書_消費税10％）"/>
      <sheetName val="様式5（流用計算書 ）"/>
      <sheetName val="様式5-1（打合簿あり流用明細）"/>
      <sheetName val="様式5-2（打合簿なし流用明細）"/>
      <sheetName val="様式6（業務従事者）"/>
      <sheetName val="様式7　従事計画・実績表 (解説入り)海外投融資用案"/>
      <sheetName val="様式7従事計画・実績表 (解説入り)o"/>
      <sheetName val="様式7（従事計画・実績表 (解説無し)入力用）"/>
      <sheetName val="従事計画・実績表の記入方法"/>
      <sheetName val="様式8（直接人件費・その他原価・一般管理費等） "/>
      <sheetName val="様式10（機材購入・輸送費）"/>
      <sheetName val="様式10別紙（機材等製造労務費明細）"/>
      <sheetName val="様式11（航空賃）"/>
      <sheetName val="様式12（航空賃　証拠書類附属書)"/>
      <sheetName val="様式13（日当・宿泊・内国旅費）"/>
      <sheetName val="様式13（日当宿泊料）"/>
      <sheetName val="様式14（現地活動費）(全)"/>
      <sheetName val="様式14-2（現地活動費　合意単価適用分）"/>
      <sheetName val="様式15（現地活動費　支出実績総括表）"/>
      <sheetName val="様式17(本邦受入活動費)"/>
      <sheetName val="様式19（証書貼付台紙)"/>
      <sheetName val="様式く外部人材関連 "/>
      <sheetName val="様式20業務完了届"/>
      <sheetName val="様式18（管理費）"/>
      <sheetName val="様式21請求書（消費税8%経過措置）"/>
      <sheetName val="様式21請求書（消費税10％）"/>
      <sheetName val="様式22　特例経費"/>
      <sheetName val="様式く外部人材履行結果検査調書 "/>
      <sheetName val="様式さ機材等納入結果検査調書"/>
      <sheetName val="様式-お　受領書受領書 記入例"/>
      <sheetName val="仕切紙"/>
      <sheetName val="総括表"/>
      <sheetName val="実施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 val="国別研修費（様式21）"/>
      <sheetName val="入力方法 "/>
      <sheetName val="①入力シート"/>
      <sheetName val="②従事者明細"/>
      <sheetName val="③契約金額"/>
      <sheetName val="⑤前払請求書（様式う）"/>
      <sheetName val="⑥保証書（様式え）"/>
      <sheetName val="⑦各種書類受領書（様式お）"/>
      <sheetName val="⑯部分完了届（様式き）"/>
      <sheetName val="⑧契約金相当額計算書（外部人材）"/>
      <sheetName val="⑩契約金相当額計算書（その他原価、一般管理費等）"/>
      <sheetName val="⑪契約金相当額計算書(機材費）"/>
      <sheetName val="⑫機材等納入結果検査調書（様式さ）"/>
      <sheetName val="⑬契約金相当額計算書（旅費）"/>
      <sheetName val="⑭契約金相当額計算書（再委託・本邦受入・管理費）"/>
      <sheetName val="⒁-部分払金額計算書"/>
      <sheetName val="⑱部分払請求書（様式か）"/>
      <sheetName val="⑳概算払請求書（様式け）"/>
      <sheetName val="⑰従事計画・実績表 (解説無し)入力用"/>
      <sheetName val="第1回部分払い"/>
      <sheetName val="第2回部分払い"/>
      <sheetName val="第3回部分払い"/>
      <sheetName val="⑰従事計画・実績表 (解説入り) "/>
      <sheetName val="従事計画・実績表の記入方法"/>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4（内訳書）"/>
      <sheetName val="様式5流用明細"/>
      <sheetName val="様式6直接人件費明細書"/>
      <sheetName val="様式7業務従事者名簿"/>
      <sheetName val="様式８従事計画・実績表"/>
      <sheetName val="様式9その他原価及び管理費等"/>
      <sheetName val="様式10航空賃"/>
      <sheetName val="様式11証拠書類附属書（航空）"/>
      <sheetName val="様式12旅費(その他）(日当等）"/>
      <sheetName val="様式12a旅費(その他）(日当等）7か国用"/>
      <sheetName val="様式12b旅費(その他）(日当等）アフガニスタン用"/>
      <sheetName val="様式13戦争特約保険料"/>
      <sheetName val="様式14一般業務費"/>
      <sheetName val="様式15（現地活動費）"/>
      <sheetName val="様式16一般業務費出納簿"/>
      <sheetName val="様式17定率化"/>
      <sheetName val="様式18成果品作成費"/>
      <sheetName val="様式19機材費"/>
      <sheetName val="様式20再委託費"/>
      <sheetName val="様式21国別研修費"/>
      <sheetName val="様式21-1研修詳細計画表"/>
      <sheetName val="様式22研修詳細計画表"/>
      <sheetName val="様式23国別研修費"/>
      <sheetName val="様式24証拠書類附属書"/>
      <sheetName val="様式25定率化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 val="単価・従事者明細"/>
      <sheetName val="入力方法 "/>
      <sheetName val="①入力シート"/>
      <sheetName val="②従事者明細"/>
      <sheetName val="③契約金額"/>
      <sheetName val="⑤前払請求書（様式う）"/>
      <sheetName val="⑥保証書（様式え）"/>
      <sheetName val="⑦各種書類受領書（様式お）"/>
      <sheetName val="⑯部分完了届（様式き）"/>
      <sheetName val="⑧契約金相当額計算書（外部人材）"/>
      <sheetName val="⑩契約金相当額計算書（その他原価、一般管理費等）"/>
      <sheetName val="⑪契約金相当額計算書(機材費）"/>
      <sheetName val="⑫機材等納入結果検査調書（様式さ）"/>
      <sheetName val="⑬契約金相当額計算書（旅費）"/>
      <sheetName val="⑭契約金相当額計算書（再委託・本邦受入・管理費）"/>
      <sheetName val="⒁-部分払金額計算書"/>
      <sheetName val="⑱部分払請求書（様式か）"/>
      <sheetName val="⑳概算払請求書（様式け）"/>
      <sheetName val="⑰従事計画・実績表 (解説無し)入力用"/>
      <sheetName val="第1回部分払い"/>
      <sheetName val="第2回部分払い"/>
      <sheetName val="第3回部分払い"/>
      <sheetName val="⑰従事計画・実績表 (解説入り) "/>
      <sheetName val="従事計画・実績表の記入方法"/>
      <sheetName val="入力方法_"/>
      <sheetName val="⑰従事計画・実績表_(解説無し)入力用"/>
      <sheetName val="⑰従事計画・実績表_(解説入り)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促進‐④別添"/>
      <sheetName val="促進‐⑨別添１"/>
      <sheetName val="別添２"/>
      <sheetName val="入力シート"/>
      <sheetName val="データ履歴"/>
      <sheetName val="単価・従事者明細"/>
      <sheetName val="コメント"/>
      <sheetName val="様式あ月報1"/>
      <sheetName val="月報2"/>
      <sheetName val="月報3"/>
      <sheetName val="様式7（従事計画表）"/>
      <sheetName val="様式い現地活動費"/>
      <sheetName val="様式う前払請求書"/>
      <sheetName val="別紙前払請求内訳 "/>
      <sheetName val="様式え保証書"/>
      <sheetName val="様式お受領書"/>
      <sheetName val="様式お返却依頼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打合簿なし）"/>
      <sheetName val="様式5-2（流用打合簿あり）→削除予定 "/>
      <sheetName val="流用明細"/>
      <sheetName val="様式6（業務従事者） "/>
      <sheetName val="様式7（従事計画表）"/>
      <sheetName val="様式8（人件費）"/>
      <sheetName val="様式9その他原価、一般管理費等"/>
      <sheetName val="様式10（機材費）（実証）"/>
      <sheetName val="様式11（航空費）"/>
      <sheetName val="様式12（証拠書類附属書）→削除予定"/>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く外部人材関連"/>
      <sheetName val="様式さ機材等納入結果"/>
      <sheetName val="様式20業務完了届"/>
      <sheetName val="様式21請求書"/>
      <sheetName val="単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C33"/>
  <sheetViews>
    <sheetView topLeftCell="A18" workbookViewId="0">
      <selection activeCell="C31" sqref="C31"/>
    </sheetView>
  </sheetViews>
  <sheetFormatPr defaultRowHeight="14"/>
  <cols>
    <col min="1" max="1" width="3.08203125" customWidth="1"/>
    <col min="2" max="2" width="35.08203125" customWidth="1"/>
    <col min="3" max="3" width="82.58203125" customWidth="1"/>
  </cols>
  <sheetData>
    <row r="1" spans="1:3" ht="34.5" customHeight="1">
      <c r="A1" s="526" t="s">
        <v>0</v>
      </c>
      <c r="B1" s="526"/>
      <c r="C1" s="526"/>
    </row>
    <row r="2" spans="1:3" ht="18" customHeight="1">
      <c r="A2" t="s">
        <v>1</v>
      </c>
    </row>
    <row r="3" spans="1:3" ht="18" customHeight="1">
      <c r="A3" s="139" t="s">
        <v>2</v>
      </c>
      <c r="B3" t="s">
        <v>3</v>
      </c>
    </row>
    <row r="4" spans="1:3" ht="18" customHeight="1">
      <c r="A4" s="139" t="s">
        <v>2</v>
      </c>
      <c r="B4" t="s">
        <v>4</v>
      </c>
    </row>
    <row r="5" spans="1:3" ht="18" customHeight="1">
      <c r="A5" s="139" t="s">
        <v>2</v>
      </c>
      <c r="B5" t="s">
        <v>5</v>
      </c>
    </row>
    <row r="6" spans="1:3" ht="18" customHeight="1">
      <c r="A6" s="139" t="s">
        <v>2</v>
      </c>
      <c r="B6" t="s">
        <v>6</v>
      </c>
    </row>
    <row r="7" spans="1:3" ht="18" customHeight="1">
      <c r="A7" s="139" t="s">
        <v>2</v>
      </c>
      <c r="B7" t="s">
        <v>7</v>
      </c>
    </row>
    <row r="8" spans="1:3" ht="18" customHeight="1" thickBot="1"/>
    <row r="9" spans="1:3" ht="18" customHeight="1">
      <c r="A9" s="121"/>
      <c r="B9" s="122" t="s">
        <v>8</v>
      </c>
      <c r="C9" s="123" t="s">
        <v>9</v>
      </c>
    </row>
    <row r="10" spans="1:3" ht="85" customHeight="1">
      <c r="A10" s="523" t="s">
        <v>10</v>
      </c>
      <c r="B10" s="141" t="s">
        <v>11</v>
      </c>
      <c r="C10" s="250" t="s">
        <v>12</v>
      </c>
    </row>
    <row r="11" spans="1:3" ht="42.65" customHeight="1">
      <c r="A11" s="524"/>
      <c r="B11" s="141" t="s">
        <v>13</v>
      </c>
      <c r="C11" s="250" t="s">
        <v>14</v>
      </c>
    </row>
    <row r="12" spans="1:3" ht="67.5" customHeight="1">
      <c r="A12" s="525" t="s">
        <v>15</v>
      </c>
      <c r="B12" s="229" t="s">
        <v>16</v>
      </c>
      <c r="C12" s="250" t="s">
        <v>17</v>
      </c>
    </row>
    <row r="13" spans="1:3" ht="61.5" customHeight="1">
      <c r="A13" s="525"/>
      <c r="B13" s="141" t="s">
        <v>18</v>
      </c>
      <c r="C13" s="521" t="s">
        <v>364</v>
      </c>
    </row>
    <row r="14" spans="1:3" ht="144" customHeight="1">
      <c r="A14" s="525"/>
      <c r="B14" s="143" t="s">
        <v>19</v>
      </c>
      <c r="C14" s="521" t="s">
        <v>365</v>
      </c>
    </row>
    <row r="15" spans="1:3" ht="99.65" customHeight="1">
      <c r="A15" s="525"/>
      <c r="B15" s="143" t="s">
        <v>20</v>
      </c>
      <c r="C15" s="250" t="s">
        <v>366</v>
      </c>
    </row>
    <row r="16" spans="1:3" ht="92.5" customHeight="1">
      <c r="A16" s="525"/>
      <c r="B16" s="164" t="s">
        <v>21</v>
      </c>
      <c r="C16" s="521" t="s">
        <v>367</v>
      </c>
    </row>
    <row r="17" spans="1:3" ht="41.25" customHeight="1">
      <c r="A17" s="525"/>
      <c r="B17" s="213" t="s">
        <v>22</v>
      </c>
      <c r="C17" s="214" t="s">
        <v>23</v>
      </c>
    </row>
    <row r="18" spans="1:3" ht="61.5" customHeight="1" thickBot="1">
      <c r="A18" s="228"/>
      <c r="B18" s="215" t="s">
        <v>24</v>
      </c>
      <c r="C18" s="216" t="s">
        <v>25</v>
      </c>
    </row>
    <row r="19" spans="1:3" ht="13.4" customHeight="1">
      <c r="C19" s="196"/>
    </row>
    <row r="20" spans="1:3" ht="10.4" customHeight="1"/>
    <row r="21" spans="1:3" ht="18" customHeight="1">
      <c r="B21" s="75" t="s">
        <v>26</v>
      </c>
    </row>
    <row r="22" spans="1:3" ht="97.9" customHeight="1">
      <c r="B22" s="141" t="s">
        <v>27</v>
      </c>
      <c r="C22" s="142" t="s">
        <v>28</v>
      </c>
    </row>
    <row r="23" spans="1:3" ht="54.75" customHeight="1">
      <c r="B23" s="164" t="s">
        <v>29</v>
      </c>
      <c r="C23" s="142" t="s">
        <v>30</v>
      </c>
    </row>
    <row r="24" spans="1:3" ht="53.15" customHeight="1">
      <c r="B24" s="141" t="s">
        <v>31</v>
      </c>
      <c r="C24" s="522" t="s">
        <v>368</v>
      </c>
    </row>
    <row r="25" spans="1:3" ht="18" customHeight="1"/>
    <row r="26" spans="1:3" ht="18" customHeight="1"/>
    <row r="27" spans="1:3" ht="18" customHeight="1"/>
    <row r="28" spans="1:3" ht="18" customHeight="1"/>
    <row r="29" spans="1:3" ht="18" customHeight="1"/>
    <row r="30" spans="1:3" ht="18" customHeight="1"/>
    <row r="31" spans="1:3" ht="18" customHeight="1"/>
    <row r="32" spans="1:3" ht="18" customHeight="1"/>
    <row r="33" ht="18" customHeight="1"/>
  </sheetData>
  <mergeCells count="3">
    <mergeCell ref="A10:A11"/>
    <mergeCell ref="A12:A17"/>
    <mergeCell ref="A1:C1"/>
  </mergeCells>
  <phoneticPr fontId="2"/>
  <hyperlinks>
    <hyperlink ref="B10" location="従事者明細!Print_Area" display="従事者明細" xr:uid="{00000000-0004-0000-0000-000000000000}"/>
    <hyperlink ref="B11" location="様式1!Print_Area" display="様式1" xr:uid="{00000000-0004-0000-0000-000001000000}"/>
    <hyperlink ref="B13" location="様式2_3機材!Print_Area" display="様式2_3機材費" xr:uid="{00000000-0004-0000-0000-000002000000}"/>
    <hyperlink ref="B14" location="様式2_4旅費!Print_Area" display="様式2_4旅費" xr:uid="{00000000-0004-0000-0000-000004000000}"/>
    <hyperlink ref="B15" location="様式2_5現地活動費!Print_Area" display="様式2_5現地活動費" xr:uid="{00000000-0004-0000-0000-000005000000}"/>
    <hyperlink ref="B16" location="'様式2_6本邦受入活動費&amp;管理費'!Print_Area" display="様式2_6本邦受入活動費＆管理費" xr:uid="{00000000-0004-0000-0000-000006000000}"/>
    <hyperlink ref="B17" location="業務従事者名簿!Print_Area" display="業務従事者名簿" xr:uid="{00000000-0004-0000-0000-000007000000}"/>
    <hyperlink ref="B22" location="' 表紙'!Print_Area" display="最終見積金額内訳（表紙が必要）" xr:uid="{00000000-0004-0000-0000-000008000000}"/>
    <hyperlink ref="B24" location="部分払・年度別詳細!A1" display="部分払・年度別詳細" xr:uid="{00000000-0004-0000-0000-000009000000}"/>
    <hyperlink ref="B12" location="'様式2_1人件費  2_2その他原価・一般管理費等'!Print_Area" display="様式2_1人件費　2_2その他原価・一般管理費等" xr:uid="{00000000-0004-0000-0000-00000A000000}"/>
    <hyperlink ref="B23" location="様式1!Print_Area" display="様式1!Print_Area" xr:uid="{00000000-0004-0000-0000-00000B000000}"/>
  </hyperlinks>
  <pageMargins left="0.31496062992125984" right="0.11811023622047245" top="0.74803149606299213" bottom="0.35433070866141736"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I32"/>
  <sheetViews>
    <sheetView workbookViewId="0">
      <selection activeCell="E11" sqref="E11:F11"/>
    </sheetView>
  </sheetViews>
  <sheetFormatPr defaultColWidth="9" defaultRowHeight="14"/>
  <cols>
    <col min="1" max="1" width="5.5" customWidth="1"/>
    <col min="2" max="2" width="20.75" customWidth="1"/>
    <col min="3" max="3" width="11.75" style="2" customWidth="1"/>
    <col min="4" max="4" width="9.75" customWidth="1"/>
    <col min="5" max="5" width="8" customWidth="1"/>
    <col min="6" max="6" width="14.5" customWidth="1"/>
    <col min="7" max="7" width="18.75" style="2" customWidth="1"/>
    <col min="8" max="8" width="6.58203125" customWidth="1"/>
  </cols>
  <sheetData>
    <row r="1" spans="1:9" ht="15.75" customHeight="1">
      <c r="G1" s="98"/>
    </row>
    <row r="2" spans="1:9" ht="15" customHeight="1">
      <c r="A2" s="34" t="s">
        <v>283</v>
      </c>
      <c r="B2" s="34" t="s">
        <v>125</v>
      </c>
      <c r="C2" s="137"/>
      <c r="D2" s="84"/>
      <c r="E2" s="84"/>
      <c r="F2" s="84"/>
      <c r="G2" s="137"/>
    </row>
    <row r="3" spans="1:9">
      <c r="A3" s="31"/>
      <c r="B3" s="4"/>
      <c r="C3" s="137"/>
      <c r="D3" s="84"/>
      <c r="E3" s="84"/>
      <c r="F3" s="84"/>
      <c r="G3" s="137"/>
    </row>
    <row r="4" spans="1:9" ht="27" customHeight="1" thickBot="1">
      <c r="A4" s="236" t="s">
        <v>284</v>
      </c>
      <c r="B4" s="13"/>
      <c r="C4" s="47"/>
      <c r="D4" s="13"/>
      <c r="E4" s="697">
        <f>E6+E17</f>
        <v>0</v>
      </c>
      <c r="F4" s="697"/>
      <c r="G4" s="13" t="s">
        <v>108</v>
      </c>
      <c r="I4" s="2"/>
    </row>
    <row r="5" spans="1:9" ht="15" thickTop="1" thickBot="1">
      <c r="A5" s="99"/>
      <c r="B5" s="13"/>
      <c r="C5" s="47"/>
      <c r="D5" s="13"/>
      <c r="E5" s="47"/>
      <c r="F5" s="13"/>
      <c r="G5" s="47"/>
      <c r="I5" s="2"/>
    </row>
    <row r="6" spans="1:9" ht="24" customHeight="1" thickBot="1">
      <c r="A6" s="99"/>
      <c r="B6" s="13" t="s">
        <v>285</v>
      </c>
      <c r="C6" s="47"/>
      <c r="D6" s="13"/>
      <c r="E6" s="698">
        <f>G15</f>
        <v>0</v>
      </c>
      <c r="F6" s="699"/>
      <c r="G6" s="13" t="s">
        <v>108</v>
      </c>
      <c r="I6" s="2"/>
    </row>
    <row r="7" spans="1:9" ht="9" customHeight="1">
      <c r="A7" s="13"/>
      <c r="B7" s="13"/>
      <c r="C7" s="47"/>
      <c r="D7" s="13"/>
      <c r="E7" s="13"/>
      <c r="F7" s="13"/>
      <c r="G7" s="47"/>
    </row>
    <row r="8" spans="1:9" ht="30" customHeight="1">
      <c r="A8" s="13"/>
      <c r="B8" s="567" t="s">
        <v>286</v>
      </c>
      <c r="C8" s="567"/>
      <c r="D8" s="414" t="s">
        <v>264</v>
      </c>
      <c r="E8" s="678" t="s">
        <v>359</v>
      </c>
      <c r="F8" s="562"/>
      <c r="G8" s="100" t="s">
        <v>287</v>
      </c>
      <c r="H8" s="124" t="s">
        <v>205</v>
      </c>
    </row>
    <row r="9" spans="1:9" ht="30" customHeight="1">
      <c r="A9" s="13"/>
      <c r="B9" s="679"/>
      <c r="C9" s="680"/>
      <c r="D9" s="356"/>
      <c r="E9" s="681"/>
      <c r="F9" s="682"/>
      <c r="G9" s="306">
        <f>D9*E9</f>
        <v>0</v>
      </c>
      <c r="H9" s="136"/>
    </row>
    <row r="10" spans="1:9" ht="30" customHeight="1">
      <c r="A10" s="13"/>
      <c r="B10" s="674"/>
      <c r="C10" s="675"/>
      <c r="D10" s="275"/>
      <c r="E10" s="676"/>
      <c r="F10" s="677"/>
      <c r="G10" s="306">
        <f>D10*E10</f>
        <v>0</v>
      </c>
      <c r="H10" s="136"/>
    </row>
    <row r="11" spans="1:9" ht="30" customHeight="1">
      <c r="A11" s="13"/>
      <c r="B11" s="674"/>
      <c r="C11" s="675"/>
      <c r="D11" s="275"/>
      <c r="E11" s="676"/>
      <c r="F11" s="677"/>
      <c r="G11" s="306">
        <f>D11*E11</f>
        <v>0</v>
      </c>
      <c r="H11" s="136"/>
    </row>
    <row r="12" spans="1:9" ht="30" customHeight="1">
      <c r="A12" s="13"/>
      <c r="B12" s="685"/>
      <c r="C12" s="686"/>
      <c r="D12" s="275"/>
      <c r="E12" s="687"/>
      <c r="F12" s="688"/>
      <c r="G12" s="461">
        <f>D12*E12</f>
        <v>0</v>
      </c>
      <c r="H12" s="136"/>
    </row>
    <row r="13" spans="1:9" ht="30" customHeight="1" thickBot="1">
      <c r="A13" s="13"/>
      <c r="B13" s="695"/>
      <c r="C13" s="696"/>
      <c r="D13" s="464"/>
      <c r="E13" s="695"/>
      <c r="F13" s="696"/>
      <c r="G13" s="462">
        <f>SUM(G9:G12)</f>
        <v>0</v>
      </c>
    </row>
    <row r="14" spans="1:9" ht="30" customHeight="1">
      <c r="A14" s="13"/>
      <c r="B14" s="276"/>
      <c r="C14" s="463"/>
      <c r="D14" s="46"/>
      <c r="E14" s="104"/>
      <c r="F14" s="42" t="s">
        <v>198</v>
      </c>
      <c r="G14" s="274">
        <f>ROUNDDOWN(G13,-3)</f>
        <v>0</v>
      </c>
    </row>
    <row r="15" spans="1:9" ht="30" customHeight="1">
      <c r="A15" s="13"/>
      <c r="B15" s="276"/>
      <c r="C15" s="276"/>
      <c r="D15" s="46"/>
      <c r="E15" s="104"/>
      <c r="F15" s="42"/>
      <c r="G15" s="42"/>
      <c r="H15" s="42"/>
      <c r="I15" s="104"/>
    </row>
    <row r="16" spans="1:9" ht="15" customHeight="1">
      <c r="A16" s="13"/>
      <c r="B16" s="13"/>
      <c r="C16" s="47"/>
      <c r="D16" s="13"/>
      <c r="E16" s="13"/>
      <c r="F16" s="13"/>
      <c r="G16" s="47"/>
    </row>
    <row r="17" spans="1:9" ht="30" customHeight="1" thickBot="1">
      <c r="A17" s="99"/>
      <c r="B17" s="13" t="s">
        <v>288</v>
      </c>
      <c r="C17" s="47"/>
      <c r="D17" s="13"/>
      <c r="E17" s="698">
        <f>G24</f>
        <v>0</v>
      </c>
      <c r="F17" s="699"/>
      <c r="G17" s="13" t="s">
        <v>108</v>
      </c>
      <c r="I17" s="2"/>
    </row>
    <row r="18" spans="1:9" ht="10.5" customHeight="1">
      <c r="A18" s="99"/>
      <c r="B18" s="13"/>
      <c r="C18" s="47"/>
      <c r="D18" s="13"/>
      <c r="E18" s="255"/>
      <c r="F18" s="255"/>
      <c r="G18" s="13"/>
      <c r="I18" s="2"/>
    </row>
    <row r="19" spans="1:9" ht="30" customHeight="1">
      <c r="A19" s="99"/>
      <c r="B19" s="567" t="s">
        <v>289</v>
      </c>
      <c r="C19" s="567"/>
      <c r="D19" s="678" t="s">
        <v>290</v>
      </c>
      <c r="E19" s="562"/>
      <c r="F19" s="414" t="s">
        <v>291</v>
      </c>
      <c r="G19" s="100" t="s">
        <v>163</v>
      </c>
      <c r="I19" s="2"/>
    </row>
    <row r="20" spans="1:9" ht="30" customHeight="1">
      <c r="A20" s="99"/>
      <c r="B20" s="689"/>
      <c r="C20" s="690"/>
      <c r="D20" s="691">
        <v>75500</v>
      </c>
      <c r="E20" s="692"/>
      <c r="F20" s="256"/>
      <c r="G20" s="307">
        <f>F20*D20</f>
        <v>0</v>
      </c>
      <c r="I20" s="2"/>
    </row>
    <row r="21" spans="1:9" ht="30" hidden="1" customHeight="1">
      <c r="A21" s="99"/>
      <c r="B21" s="689" t="s">
        <v>292</v>
      </c>
      <c r="C21" s="690"/>
      <c r="D21" s="691">
        <v>75500</v>
      </c>
      <c r="E21" s="692"/>
      <c r="F21" s="256"/>
      <c r="G21" s="307">
        <f>F21*D21</f>
        <v>0</v>
      </c>
      <c r="I21" s="2"/>
    </row>
    <row r="22" spans="1:9" ht="30" hidden="1" customHeight="1">
      <c r="A22" s="99"/>
      <c r="B22" s="689" t="s">
        <v>293</v>
      </c>
      <c r="C22" s="690"/>
      <c r="D22" s="691">
        <v>75500</v>
      </c>
      <c r="E22" s="692"/>
      <c r="F22" s="256"/>
      <c r="G22" s="307">
        <f>F22*D22</f>
        <v>0</v>
      </c>
      <c r="I22" s="2"/>
    </row>
    <row r="23" spans="1:9" ht="30" customHeight="1" thickBot="1">
      <c r="A23" s="99"/>
      <c r="B23" s="689"/>
      <c r="C23" s="690"/>
      <c r="D23" s="691"/>
      <c r="E23" s="692"/>
      <c r="F23" s="256"/>
      <c r="G23" s="307">
        <f>F23*D23</f>
        <v>0</v>
      </c>
      <c r="I23" s="2"/>
    </row>
    <row r="24" spans="1:9" ht="30" customHeight="1" thickBot="1">
      <c r="A24" s="99"/>
      <c r="B24" s="693"/>
      <c r="C24" s="694"/>
      <c r="D24" s="694"/>
      <c r="E24" s="684" t="s">
        <v>207</v>
      </c>
      <c r="F24" s="684"/>
      <c r="G24" s="274">
        <f>ROUNDDOWN(SUM(G20:G23),-3)</f>
        <v>0</v>
      </c>
      <c r="I24" s="2"/>
    </row>
    <row r="25" spans="1:9" ht="39" customHeight="1">
      <c r="A25" s="99"/>
      <c r="B25" s="418"/>
      <c r="C25" s="125"/>
      <c r="D25" s="42"/>
      <c r="E25" s="101"/>
      <c r="F25" s="42"/>
      <c r="G25" s="42"/>
      <c r="I25" s="2"/>
    </row>
    <row r="26" spans="1:9" ht="29.25" customHeight="1" thickBot="1">
      <c r="A26" s="34" t="s">
        <v>137</v>
      </c>
      <c r="B26" s="34" t="s">
        <v>138</v>
      </c>
      <c r="C26" s="47"/>
      <c r="D26" s="13"/>
      <c r="E26" s="697" t="e">
        <f>G31</f>
        <v>#DIV/0!</v>
      </c>
      <c r="F26" s="697"/>
      <c r="G26" s="13" t="s">
        <v>108</v>
      </c>
    </row>
    <row r="27" spans="1:9" ht="14.5" thickTop="1">
      <c r="A27" s="3"/>
      <c r="B27" s="4"/>
      <c r="C27" s="47"/>
      <c r="D27" s="13"/>
      <c r="E27" s="13"/>
      <c r="F27" s="13"/>
      <c r="G27" s="47"/>
    </row>
    <row r="28" spans="1:9" ht="15" customHeight="1">
      <c r="A28" s="13"/>
      <c r="B28" s="13" t="s">
        <v>294</v>
      </c>
      <c r="C28" s="62"/>
      <c r="D28" s="13"/>
      <c r="E28" s="13" t="s">
        <v>295</v>
      </c>
      <c r="F28" s="13"/>
      <c r="G28" s="47"/>
    </row>
    <row r="29" spans="1:9" ht="15" customHeight="1">
      <c r="A29" s="13"/>
      <c r="B29" s="505" t="s">
        <v>296</v>
      </c>
      <c r="C29" s="62"/>
      <c r="D29" s="13"/>
      <c r="E29" s="13"/>
      <c r="F29" s="13"/>
      <c r="G29" s="47"/>
    </row>
    <row r="30" spans="1:9" ht="30" customHeight="1" thickBot="1">
      <c r="A30" s="125"/>
      <c r="B30" s="683" t="e">
        <f>様式2_3機材!$F$5+様式2_4旅費!$F$4+様式2_4旅費!$F$6+様式2_5現地活動費!$E$3+'様式2_6本邦受入活動費&amp;管理費'!$E$6</f>
        <v>#DIV/0!</v>
      </c>
      <c r="C30" s="683" t="e">
        <f>$E$5+様式2_4旅費!$F$4+様式2_4旅費!$F$6+様式2_5現地活動費!$E$3+'様式2_6本邦受入活動費&amp;管理費'!$E$6</f>
        <v>#DIV/0!</v>
      </c>
      <c r="D30" s="13" t="s">
        <v>297</v>
      </c>
      <c r="E30" s="277">
        <v>10</v>
      </c>
      <c r="F30" s="48" t="s">
        <v>298</v>
      </c>
      <c r="G30" s="138" t="e">
        <f>ROUNDDOWN(B30*E30/100,0)</f>
        <v>#DIV/0!</v>
      </c>
    </row>
    <row r="31" spans="1:9" ht="30" customHeight="1" thickBot="1">
      <c r="A31" s="13"/>
      <c r="B31" s="13"/>
      <c r="C31" s="47"/>
      <c r="D31" s="13"/>
      <c r="E31" s="684" t="s">
        <v>207</v>
      </c>
      <c r="F31" s="684"/>
      <c r="G31" s="63" t="e">
        <f>ROUNDDOWN(G30,-3)</f>
        <v>#DIV/0!</v>
      </c>
    </row>
    <row r="32" spans="1:9">
      <c r="A32" s="84"/>
      <c r="B32" s="84"/>
      <c r="C32" s="137"/>
      <c r="D32" s="84"/>
      <c r="E32" s="84"/>
      <c r="F32" s="84"/>
      <c r="G32" s="137"/>
    </row>
  </sheetData>
  <mergeCells count="30">
    <mergeCell ref="E4:F4"/>
    <mergeCell ref="E6:F6"/>
    <mergeCell ref="E17:F17"/>
    <mergeCell ref="E26:F26"/>
    <mergeCell ref="E24:F24"/>
    <mergeCell ref="D19:E19"/>
    <mergeCell ref="D23:E23"/>
    <mergeCell ref="D20:E20"/>
    <mergeCell ref="E13:F13"/>
    <mergeCell ref="B30:C30"/>
    <mergeCell ref="E31:F31"/>
    <mergeCell ref="B12:C12"/>
    <mergeCell ref="E12:F12"/>
    <mergeCell ref="B19:C19"/>
    <mergeCell ref="B23:C23"/>
    <mergeCell ref="B20:C20"/>
    <mergeCell ref="B21:C21"/>
    <mergeCell ref="D21:E21"/>
    <mergeCell ref="B22:C22"/>
    <mergeCell ref="D22:E22"/>
    <mergeCell ref="B24:D24"/>
    <mergeCell ref="B13:C13"/>
    <mergeCell ref="B11:C11"/>
    <mergeCell ref="E11:F11"/>
    <mergeCell ref="B8:C8"/>
    <mergeCell ref="E8:F8"/>
    <mergeCell ref="B9:C9"/>
    <mergeCell ref="E9:F9"/>
    <mergeCell ref="B10:C10"/>
    <mergeCell ref="E10:F10"/>
  </mergeCells>
  <phoneticPr fontId="2"/>
  <conditionalFormatting sqref="E30">
    <cfRule type="cellIs" dxfId="1" priority="3" stopIfTrue="1" operator="greaterThan">
      <formula>10</formula>
    </cfRule>
    <cfRule type="cellIs" dxfId="0" priority="4" stopIfTrue="1" operator="greaterThan">
      <formula>10</formula>
    </cfRule>
  </conditionalFormatting>
  <dataValidations count="3">
    <dataValidation type="whole" operator="notEqual" allowBlank="1" showInputMessage="1" showErrorMessage="1" sqref="D14:E15 F21:F23 D9:F12 I15" xr:uid="{00000000-0002-0000-0A00-000000000000}">
      <formula1>0</formula1>
    </dataValidation>
    <dataValidation type="list" operator="notEqual" allowBlank="1" showInputMessage="1" showErrorMessage="1" sqref="D21:E22" xr:uid="{00000000-0002-0000-0A00-000002000000}">
      <formula1>"75500,69800"</formula1>
    </dataValidation>
    <dataValidation type="list" operator="notEqual" allowBlank="1" showInputMessage="1" showErrorMessage="1" sqref="D20:E20 D23:E23" xr:uid="{00000000-0002-0000-0A00-000003000000}">
      <formula1>"75500"</formula1>
    </dataValidation>
  </dataValidations>
  <printOptions horizontalCentered="1"/>
  <pageMargins left="0.43307086614173229" right="0.23622047244094491" top="0.62992125984251968" bottom="0.35433070866141736" header="0.31496062992125984" footer="0.31496062992125984"/>
  <pageSetup paperSize="9"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00B0F0"/>
    <pageSetUpPr fitToPage="1"/>
  </sheetPr>
  <dimension ref="A2:I52"/>
  <sheetViews>
    <sheetView workbookViewId="0">
      <selection activeCell="K33" sqref="K33"/>
    </sheetView>
  </sheetViews>
  <sheetFormatPr defaultColWidth="9" defaultRowHeight="14"/>
  <cols>
    <col min="1" max="1" width="6.08203125" style="13" customWidth="1"/>
    <col min="2" max="2" width="30.25" style="13" customWidth="1"/>
    <col min="3" max="3" width="21.5" style="13" customWidth="1"/>
    <col min="4" max="4" width="16.58203125" style="13" customWidth="1"/>
    <col min="5" max="5" width="13.5" style="13" customWidth="1"/>
    <col min="6" max="6" width="22.58203125" style="13" customWidth="1"/>
    <col min="7" max="7" width="19.08203125" style="13" customWidth="1"/>
    <col min="8" max="8" width="7.58203125" style="13" customWidth="1"/>
    <col min="9" max="9" width="7.08203125" style="13" bestFit="1" customWidth="1"/>
    <col min="10" max="16384" width="9" style="13"/>
  </cols>
  <sheetData>
    <row r="2" spans="1:9" ht="15" customHeight="1">
      <c r="A2" s="25" t="s">
        <v>299</v>
      </c>
      <c r="B2" s="411"/>
      <c r="C2" s="25"/>
      <c r="D2" s="25"/>
      <c r="E2" s="25"/>
      <c r="F2" s="25"/>
      <c r="G2" s="25"/>
    </row>
    <row r="3" spans="1:9" ht="10.15" customHeight="1">
      <c r="A3" s="25"/>
      <c r="B3" s="25"/>
      <c r="C3" s="25"/>
      <c r="D3" s="25"/>
      <c r="E3" s="25"/>
      <c r="F3" s="25"/>
      <c r="G3" s="25"/>
    </row>
    <row r="4" spans="1:9" ht="15" customHeight="1" thickBot="1">
      <c r="A4" s="25" t="s">
        <v>300</v>
      </c>
      <c r="B4" s="25"/>
      <c r="C4" s="50">
        <f>F14</f>
        <v>0</v>
      </c>
      <c r="D4" s="25" t="s">
        <v>86</v>
      </c>
      <c r="E4" s="25"/>
      <c r="F4" s="25"/>
      <c r="G4" s="25"/>
    </row>
    <row r="5" spans="1:9" ht="15" customHeight="1">
      <c r="A5" s="25"/>
      <c r="B5" s="152" t="s">
        <v>301</v>
      </c>
      <c r="C5" s="26" t="s">
        <v>302</v>
      </c>
      <c r="D5" s="126" t="s">
        <v>303</v>
      </c>
      <c r="E5" s="26" t="s">
        <v>304</v>
      </c>
      <c r="F5" s="110" t="s">
        <v>305</v>
      </c>
      <c r="G5" s="165" t="s">
        <v>306</v>
      </c>
      <c r="H5" s="262" t="s">
        <v>205</v>
      </c>
      <c r="I5" s="261" t="s">
        <v>307</v>
      </c>
    </row>
    <row r="6" spans="1:9" ht="15" customHeight="1">
      <c r="A6" s="25"/>
      <c r="B6" s="103"/>
      <c r="C6" s="51"/>
      <c r="D6" s="109"/>
      <c r="E6" s="52"/>
      <c r="F6" s="294">
        <f t="shared" ref="F6:F13" si="0">D6*E6</f>
        <v>0</v>
      </c>
      <c r="G6" s="166"/>
      <c r="H6" s="238"/>
      <c r="I6" s="264"/>
    </row>
    <row r="7" spans="1:9" ht="15" customHeight="1">
      <c r="A7" s="25"/>
      <c r="B7" s="103"/>
      <c r="C7" s="51"/>
      <c r="D7" s="109"/>
      <c r="E7" s="53"/>
      <c r="F7" s="294">
        <f t="shared" si="0"/>
        <v>0</v>
      </c>
      <c r="G7" s="166"/>
      <c r="H7" s="238"/>
      <c r="I7" s="264"/>
    </row>
    <row r="8" spans="1:9" ht="15" customHeight="1">
      <c r="A8" s="25"/>
      <c r="B8" s="103"/>
      <c r="C8" s="360"/>
      <c r="D8" s="109"/>
      <c r="E8" s="53"/>
      <c r="F8" s="294">
        <f t="shared" si="0"/>
        <v>0</v>
      </c>
      <c r="G8" s="166"/>
      <c r="H8" s="238"/>
      <c r="I8" s="264"/>
    </row>
    <row r="9" spans="1:9" ht="15" customHeight="1">
      <c r="A9" s="25"/>
      <c r="B9" s="103"/>
      <c r="C9" s="360"/>
      <c r="D9" s="109"/>
      <c r="E9" s="53"/>
      <c r="F9" s="294">
        <f>D9*E9</f>
        <v>0</v>
      </c>
      <c r="G9" s="166"/>
      <c r="H9" s="238"/>
      <c r="I9" s="264"/>
    </row>
    <row r="10" spans="1:9" ht="15" customHeight="1">
      <c r="A10" s="25"/>
      <c r="B10" s="103"/>
      <c r="C10" s="51"/>
      <c r="D10" s="109"/>
      <c r="E10" s="53"/>
      <c r="F10" s="294">
        <f>D10*E10</f>
        <v>0</v>
      </c>
      <c r="G10" s="166"/>
      <c r="H10" s="238"/>
      <c r="I10" s="264"/>
    </row>
    <row r="11" spans="1:9" ht="15" customHeight="1">
      <c r="A11" s="25"/>
      <c r="B11" s="103"/>
      <c r="C11" s="51"/>
      <c r="D11" s="109"/>
      <c r="E11" s="53"/>
      <c r="F11" s="294">
        <f>D11*E11</f>
        <v>0</v>
      </c>
      <c r="G11" s="166"/>
      <c r="H11" s="238"/>
      <c r="I11" s="264"/>
    </row>
    <row r="12" spans="1:9" ht="15" customHeight="1">
      <c r="A12" s="25"/>
      <c r="B12" s="103"/>
      <c r="C12" s="51"/>
      <c r="D12" s="109"/>
      <c r="E12" s="53"/>
      <c r="F12" s="294">
        <f>D12*E12</f>
        <v>0</v>
      </c>
      <c r="G12" s="166"/>
      <c r="H12" s="238"/>
      <c r="I12" s="264"/>
    </row>
    <row r="13" spans="1:9" ht="15" customHeight="1">
      <c r="A13" s="25"/>
      <c r="B13" s="103"/>
      <c r="C13" s="51"/>
      <c r="D13" s="109"/>
      <c r="E13" s="53"/>
      <c r="F13" s="294">
        <f t="shared" si="0"/>
        <v>0</v>
      </c>
      <c r="G13" s="166"/>
      <c r="H13" s="238"/>
      <c r="I13" s="264"/>
    </row>
    <row r="14" spans="1:9" ht="15" customHeight="1" thickBot="1">
      <c r="A14" s="25"/>
      <c r="B14" s="702" t="s">
        <v>308</v>
      </c>
      <c r="C14" s="703"/>
      <c r="D14" s="105"/>
      <c r="E14" s="57"/>
      <c r="F14" s="295">
        <f>SUM(F6:F13)</f>
        <v>0</v>
      </c>
      <c r="G14" s="167"/>
      <c r="H14" s="263"/>
      <c r="I14" s="265"/>
    </row>
    <row r="15" spans="1:9" ht="10.15" customHeight="1"/>
    <row r="16" spans="1:9" ht="10.15" customHeight="1">
      <c r="A16" s="25"/>
      <c r="B16" s="411"/>
      <c r="C16" s="25"/>
      <c r="D16" s="25"/>
      <c r="E16" s="25"/>
      <c r="F16" s="27"/>
      <c r="G16" s="25"/>
    </row>
    <row r="17" spans="1:9" ht="15" customHeight="1" thickBot="1">
      <c r="A17" s="25" t="s">
        <v>309</v>
      </c>
      <c r="B17" s="54"/>
      <c r="C17" s="50">
        <f>F25</f>
        <v>0</v>
      </c>
      <c r="D17" s="25" t="s">
        <v>86</v>
      </c>
      <c r="E17" s="25"/>
      <c r="F17" s="25"/>
      <c r="G17" s="25"/>
    </row>
    <row r="18" spans="1:9" ht="15" customHeight="1">
      <c r="A18" s="411"/>
      <c r="B18" s="152" t="s">
        <v>301</v>
      </c>
      <c r="C18" s="26" t="s">
        <v>302</v>
      </c>
      <c r="D18" s="126" t="s">
        <v>303</v>
      </c>
      <c r="E18" s="26" t="s">
        <v>304</v>
      </c>
      <c r="F18" s="110" t="s">
        <v>310</v>
      </c>
      <c r="G18" s="165" t="s">
        <v>306</v>
      </c>
      <c r="H18" s="116" t="s">
        <v>205</v>
      </c>
      <c r="I18" s="261" t="s">
        <v>307</v>
      </c>
    </row>
    <row r="19" spans="1:9" ht="15" customHeight="1">
      <c r="A19" s="25"/>
      <c r="B19" s="103"/>
      <c r="C19" s="51"/>
      <c r="D19" s="109"/>
      <c r="E19" s="52"/>
      <c r="F19" s="294">
        <f t="shared" ref="F19:F24" si="1">D19*E19</f>
        <v>0</v>
      </c>
      <c r="G19" s="166"/>
      <c r="H19" s="117"/>
      <c r="I19" s="264"/>
    </row>
    <row r="20" spans="1:9" ht="15" customHeight="1">
      <c r="A20" s="25"/>
      <c r="B20" s="103"/>
      <c r="C20" s="51"/>
      <c r="D20" s="109"/>
      <c r="E20" s="52"/>
      <c r="F20" s="294">
        <f t="shared" si="1"/>
        <v>0</v>
      </c>
      <c r="G20" s="166"/>
      <c r="H20" s="117"/>
      <c r="I20" s="264"/>
    </row>
    <row r="21" spans="1:9" ht="15" customHeight="1">
      <c r="A21" s="25"/>
      <c r="B21" s="103"/>
      <c r="C21" s="51"/>
      <c r="D21" s="109"/>
      <c r="E21" s="53"/>
      <c r="F21" s="294">
        <f t="shared" si="1"/>
        <v>0</v>
      </c>
      <c r="G21" s="166"/>
      <c r="H21" s="117"/>
      <c r="I21" s="264"/>
    </row>
    <row r="22" spans="1:9" ht="15" customHeight="1">
      <c r="A22" s="25"/>
      <c r="B22" s="103"/>
      <c r="C22" s="51"/>
      <c r="D22" s="109"/>
      <c r="E22" s="53"/>
      <c r="F22" s="294">
        <f t="shared" si="1"/>
        <v>0</v>
      </c>
      <c r="G22" s="166"/>
      <c r="H22" s="117"/>
      <c r="I22" s="264"/>
    </row>
    <row r="23" spans="1:9" ht="15" customHeight="1">
      <c r="A23" s="25"/>
      <c r="B23" s="103"/>
      <c r="C23" s="51"/>
      <c r="D23" s="109"/>
      <c r="E23" s="53"/>
      <c r="F23" s="294">
        <f t="shared" si="1"/>
        <v>0</v>
      </c>
      <c r="G23" s="166"/>
      <c r="H23" s="117"/>
      <c r="I23" s="264"/>
    </row>
    <row r="24" spans="1:9" ht="15" customHeight="1">
      <c r="A24" s="25"/>
      <c r="B24" s="103"/>
      <c r="C24" s="51"/>
      <c r="D24" s="109"/>
      <c r="E24" s="53"/>
      <c r="F24" s="294">
        <f t="shared" si="1"/>
        <v>0</v>
      </c>
      <c r="G24" s="166"/>
      <c r="H24" s="117"/>
      <c r="I24" s="264"/>
    </row>
    <row r="25" spans="1:9" ht="15" customHeight="1" thickBot="1">
      <c r="A25" s="25"/>
      <c r="B25" s="700" t="s">
        <v>311</v>
      </c>
      <c r="C25" s="701"/>
      <c r="D25" s="106"/>
      <c r="E25" s="55"/>
      <c r="F25" s="295">
        <f>SUM(F19:F24)</f>
        <v>0</v>
      </c>
      <c r="G25" s="167"/>
      <c r="H25" s="118"/>
      <c r="I25" s="265"/>
    </row>
    <row r="26" spans="1:9" ht="10.15" customHeight="1">
      <c r="A26" s="25"/>
      <c r="B26" s="411"/>
      <c r="C26" s="107"/>
      <c r="D26" s="111"/>
      <c r="E26" s="56"/>
      <c r="F26" s="108"/>
      <c r="G26" s="112"/>
    </row>
    <row r="27" spans="1:9" ht="10.15" customHeight="1"/>
    <row r="28" spans="1:9" ht="15" customHeight="1" thickBot="1">
      <c r="A28" s="13" t="s">
        <v>312</v>
      </c>
      <c r="C28" s="50">
        <f>F36</f>
        <v>0</v>
      </c>
      <c r="D28" s="25" t="s">
        <v>86</v>
      </c>
    </row>
    <row r="29" spans="1:9" ht="15" customHeight="1">
      <c r="B29" s="152" t="s">
        <v>301</v>
      </c>
      <c r="C29" s="26" t="s">
        <v>268</v>
      </c>
      <c r="D29" s="126" t="s">
        <v>313</v>
      </c>
      <c r="E29" s="26" t="s">
        <v>314</v>
      </c>
      <c r="F29" s="126" t="s">
        <v>315</v>
      </c>
      <c r="G29" s="165" t="s">
        <v>306</v>
      </c>
      <c r="H29" s="116" t="s">
        <v>205</v>
      </c>
      <c r="I29" s="261" t="s">
        <v>307</v>
      </c>
    </row>
    <row r="30" spans="1:9" ht="15" customHeight="1">
      <c r="B30" s="103"/>
      <c r="C30" s="30"/>
      <c r="D30" s="113"/>
      <c r="E30" s="30"/>
      <c r="F30" s="294">
        <f t="shared" ref="F30:F35" si="2">D30*E30</f>
        <v>0</v>
      </c>
      <c r="G30" s="168"/>
      <c r="H30" s="117"/>
      <c r="I30" s="264"/>
    </row>
    <row r="31" spans="1:9" ht="15" customHeight="1">
      <c r="B31" s="103"/>
      <c r="C31" s="30"/>
      <c r="D31" s="113"/>
      <c r="E31" s="30"/>
      <c r="F31" s="294">
        <f t="shared" si="2"/>
        <v>0</v>
      </c>
      <c r="G31" s="168"/>
      <c r="H31" s="117"/>
      <c r="I31" s="264"/>
    </row>
    <row r="32" spans="1:9" ht="15" customHeight="1">
      <c r="B32" s="103"/>
      <c r="C32" s="30"/>
      <c r="D32" s="113"/>
      <c r="E32" s="30"/>
      <c r="F32" s="294">
        <f t="shared" si="2"/>
        <v>0</v>
      </c>
      <c r="G32" s="168"/>
      <c r="H32" s="117"/>
      <c r="I32" s="264"/>
    </row>
    <row r="33" spans="1:9" ht="15" customHeight="1">
      <c r="B33" s="103"/>
      <c r="C33" s="30"/>
      <c r="D33" s="113"/>
      <c r="E33" s="30"/>
      <c r="F33" s="294">
        <f t="shared" si="2"/>
        <v>0</v>
      </c>
      <c r="G33" s="168"/>
      <c r="H33" s="117"/>
      <c r="I33" s="264"/>
    </row>
    <row r="34" spans="1:9" ht="15" customHeight="1">
      <c r="B34" s="103"/>
      <c r="C34" s="30"/>
      <c r="D34" s="113"/>
      <c r="E34" s="30"/>
      <c r="F34" s="294">
        <f t="shared" si="2"/>
        <v>0</v>
      </c>
      <c r="G34" s="168"/>
      <c r="H34" s="117"/>
      <c r="I34" s="264"/>
    </row>
    <row r="35" spans="1:9" ht="15" customHeight="1">
      <c r="B35" s="103" t="s">
        <v>316</v>
      </c>
      <c r="C35" s="30"/>
      <c r="D35" s="113"/>
      <c r="E35" s="30"/>
      <c r="F35" s="294">
        <f t="shared" si="2"/>
        <v>0</v>
      </c>
      <c r="G35" s="168"/>
      <c r="H35" s="117"/>
      <c r="I35" s="264"/>
    </row>
    <row r="36" spans="1:9" ht="15" customHeight="1" thickBot="1">
      <c r="B36" s="700" t="s">
        <v>317</v>
      </c>
      <c r="C36" s="701"/>
      <c r="D36" s="105"/>
      <c r="E36" s="58"/>
      <c r="F36" s="296">
        <f>SUM(F30:F35)</f>
        <v>0</v>
      </c>
      <c r="G36" s="169"/>
      <c r="H36" s="118"/>
      <c r="I36" s="265"/>
    </row>
    <row r="37" spans="1:9" ht="5.15" customHeight="1">
      <c r="B37" s="411"/>
      <c r="C37" s="411"/>
      <c r="D37" s="107"/>
      <c r="E37" s="107"/>
      <c r="F37" s="107"/>
      <c r="G37" s="411"/>
    </row>
    <row r="38" spans="1:9" ht="14.15" customHeight="1">
      <c r="B38" s="325" t="s">
        <v>318</v>
      </c>
    </row>
    <row r="39" spans="1:9" ht="14.15" customHeight="1">
      <c r="A39" s="25"/>
      <c r="B39" s="270" t="s">
        <v>319</v>
      </c>
      <c r="C39" s="25"/>
      <c r="D39" s="107"/>
      <c r="E39" s="33"/>
      <c r="F39" s="104"/>
      <c r="G39" s="107"/>
    </row>
    <row r="40" spans="1:9" ht="5.15" customHeight="1"/>
    <row r="42" spans="1:9">
      <c r="A42" s="237" t="s">
        <v>320</v>
      </c>
      <c r="B42" s="237"/>
      <c r="C42" s="237"/>
    </row>
    <row r="43" spans="1:9" hidden="1">
      <c r="A43" s="4"/>
      <c r="B43" s="4" t="s">
        <v>321</v>
      </c>
      <c r="C43" s="4"/>
    </row>
    <row r="44" spans="1:9" hidden="1">
      <c r="A44" s="4"/>
      <c r="B44" s="85">
        <v>1</v>
      </c>
      <c r="C44" s="239">
        <f t="shared" ref="C44:C50" si="3">ROUNDDOWN(SUMIF($I$6:$I$36,B44,$F$6:$F$36),-3)</f>
        <v>0</v>
      </c>
    </row>
    <row r="45" spans="1:9" hidden="1">
      <c r="A45" s="4"/>
      <c r="B45" s="85">
        <v>2</v>
      </c>
      <c r="C45" s="239">
        <f t="shared" si="3"/>
        <v>0</v>
      </c>
    </row>
    <row r="46" spans="1:9" hidden="1">
      <c r="A46" s="4"/>
      <c r="B46" s="85">
        <v>3</v>
      </c>
      <c r="C46" s="239">
        <f t="shared" si="3"/>
        <v>0</v>
      </c>
    </row>
    <row r="47" spans="1:9" hidden="1">
      <c r="A47" s="4"/>
      <c r="B47" s="85">
        <v>4</v>
      </c>
      <c r="C47" s="239">
        <f t="shared" si="3"/>
        <v>0</v>
      </c>
    </row>
    <row r="48" spans="1:9" hidden="1">
      <c r="A48" s="4"/>
      <c r="B48" s="85">
        <v>5</v>
      </c>
      <c r="C48" s="239">
        <f t="shared" si="3"/>
        <v>0</v>
      </c>
    </row>
    <row r="49" spans="1:3" hidden="1">
      <c r="A49" s="4"/>
      <c r="B49" s="85">
        <v>6</v>
      </c>
      <c r="C49" s="239">
        <f t="shared" si="3"/>
        <v>0</v>
      </c>
    </row>
    <row r="50" spans="1:3" hidden="1">
      <c r="A50" s="4"/>
      <c r="B50" s="85">
        <v>7</v>
      </c>
      <c r="C50" s="239">
        <f t="shared" si="3"/>
        <v>0</v>
      </c>
    </row>
    <row r="51" spans="1:3" hidden="1"/>
    <row r="52" spans="1:3" hidden="1"/>
  </sheetData>
  <mergeCells count="3">
    <mergeCell ref="B25:C25"/>
    <mergeCell ref="B14:C14"/>
    <mergeCell ref="B36:C36"/>
  </mergeCells>
  <phoneticPr fontId="2"/>
  <dataValidations count="1">
    <dataValidation type="list" operator="greaterThanOrEqual" allowBlank="1" showInputMessage="1" showErrorMessage="1" sqref="I19:I25 I30:I36 I6:I14" xr:uid="{00000000-0002-0000-0B00-000000000000}">
      <formula1>"1,2,3,4,5,6,7,精算"</formula1>
    </dataValidation>
  </dataValidations>
  <printOptions horizontalCentered="1"/>
  <pageMargins left="0.43307086614173229" right="0.23622047244094491" top="0.74803149606299213" bottom="0.31496062992125984" header="0.31496062992125984" footer="0.31496062992125984"/>
  <pageSetup paperSize="9" orientation="landscape" cellComments="asDisplayed" r:id="rId1"/>
  <ignoredErrors>
    <ignoredError sqref="F3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3:Q31"/>
  <sheetViews>
    <sheetView topLeftCell="A25" workbookViewId="0">
      <selection activeCell="B29" sqref="B29:I29"/>
    </sheetView>
  </sheetViews>
  <sheetFormatPr defaultRowHeight="17.649999999999999" customHeight="1"/>
  <cols>
    <col min="1" max="1" width="5" customWidth="1"/>
    <col min="2" max="2" width="23.58203125" customWidth="1"/>
    <col min="3" max="3" width="19.08203125" customWidth="1"/>
    <col min="4" max="4" width="18.75" bestFit="1" customWidth="1"/>
    <col min="5" max="5" width="5.5" style="70" bestFit="1" customWidth="1"/>
    <col min="6" max="6" width="9" style="70"/>
    <col min="7" max="7" width="16.58203125" customWidth="1"/>
    <col min="8" max="8" width="21" bestFit="1" customWidth="1"/>
    <col min="9" max="9" width="14.25" bestFit="1" customWidth="1"/>
  </cols>
  <sheetData>
    <row r="3" spans="1:17" ht="17.649999999999999" customHeight="1">
      <c r="B3" t="str">
        <f>IF(様式1!B5="見積金額内訳書","",IF(様式1!B5="最終見積金額内訳書","",Q7))</f>
        <v/>
      </c>
      <c r="I3" s="139"/>
    </row>
    <row r="4" spans="1:17" ht="17.649999999999999" customHeight="1">
      <c r="B4" s="704" t="str">
        <f>IF(従事者明細!C1="",業務従事者名簿!Q9,業務従事者名簿!Q10)</f>
        <v>業務従事者名簿　　</v>
      </c>
      <c r="C4" s="704"/>
      <c r="D4" s="704"/>
      <c r="E4" s="704"/>
      <c r="F4" s="704"/>
      <c r="G4" s="704"/>
      <c r="H4" s="704"/>
      <c r="I4" s="704"/>
    </row>
    <row r="5" spans="1:17" ht="17.649999999999999" customHeight="1" thickBot="1">
      <c r="B5" s="705"/>
      <c r="C5" s="705"/>
      <c r="D5" s="705"/>
      <c r="E5" s="705"/>
      <c r="F5" s="705"/>
      <c r="G5" s="705"/>
      <c r="H5" s="705"/>
      <c r="I5" s="705"/>
    </row>
    <row r="6" spans="1:17" ht="17.649999999999999" customHeight="1" thickBot="1">
      <c r="A6" s="391" t="s">
        <v>322</v>
      </c>
      <c r="B6" s="74" t="s">
        <v>323</v>
      </c>
      <c r="C6" s="67" t="s">
        <v>324</v>
      </c>
      <c r="D6" s="67" t="s">
        <v>325</v>
      </c>
      <c r="E6" s="67" t="s">
        <v>47</v>
      </c>
      <c r="F6" s="67" t="s">
        <v>326</v>
      </c>
      <c r="G6" s="67" t="s">
        <v>327</v>
      </c>
      <c r="H6" s="67" t="s">
        <v>328</v>
      </c>
      <c r="I6" s="68" t="s">
        <v>329</v>
      </c>
    </row>
    <row r="7" spans="1:17" ht="17.649999999999999" customHeight="1" thickTop="1">
      <c r="A7" s="308"/>
      <c r="B7" s="140" t="str">
        <f>IF($A7="","",VLOOKUP($A7,従事者明細!$A$3:$I$52,2,FALSE))</f>
        <v/>
      </c>
      <c r="C7" s="61" t="str">
        <f>IF($A7="","",VLOOKUP($A7,従事者明細!$A$3:$I$52,3,FALSE))</f>
        <v/>
      </c>
      <c r="D7" s="61" t="str">
        <f>IF($A7="","",VLOOKUP($A7,従事者明細!$A$3:$I$52,5,FALSE))</f>
        <v/>
      </c>
      <c r="E7" s="71" t="str">
        <f>IF($A7="","",VLOOKUP($A7,従事者明細!$A$3:$I$52,4,FALSE))</f>
        <v/>
      </c>
      <c r="F7" s="72" t="str">
        <f>IF($A7="","",VLOOKUP($A7,従事者明細!$A$3:$I$52,6,FALSE))</f>
        <v/>
      </c>
      <c r="G7" s="76" t="str">
        <f>IF($A7="","",VLOOKUP($A7,従事者明細!$A$3:$I$52,7,FALSE))</f>
        <v/>
      </c>
      <c r="H7" s="73" t="str">
        <f>IF($A7="","",VLOOKUP($A7,従事者明細!$A$3:$I$52,8,FALSE))</f>
        <v/>
      </c>
      <c r="I7" s="217" t="str">
        <f>IF($A7="","",VLOOKUP($A7,従事者明細!$A$3:$I$52,9,FALSE))</f>
        <v/>
      </c>
      <c r="Q7" t="s">
        <v>330</v>
      </c>
    </row>
    <row r="8" spans="1:17" ht="17.649999999999999" customHeight="1">
      <c r="A8" s="309"/>
      <c r="B8" s="140" t="str">
        <f>IF($A8="","",VLOOKUP($A8,従事者明細!$A$3:$I$52,2,FALSE))</f>
        <v/>
      </c>
      <c r="C8" s="61" t="str">
        <f>IF($A8="","",VLOOKUP($A8,従事者明細!$A$3:$I$52,3,FALSE))</f>
        <v/>
      </c>
      <c r="D8" s="61" t="str">
        <f>IF($A8="","",VLOOKUP($A8,従事者明細!$A$3:$I$52,5,FALSE))</f>
        <v/>
      </c>
      <c r="E8" s="71" t="str">
        <f>IF($A8="","",VLOOKUP($A8,従事者明細!$A$3:$I$52,4,FALSE))</f>
        <v/>
      </c>
      <c r="F8" s="72" t="str">
        <f>IF($A8="","",VLOOKUP($A8,従事者明細!$A$3:$I$52,6,FALSE))</f>
        <v/>
      </c>
      <c r="G8" s="76" t="str">
        <f>IF($A8="","",VLOOKUP($A8,従事者明細!$A$3:$I$52,7,FALSE))</f>
        <v/>
      </c>
      <c r="H8" s="73" t="str">
        <f>IF($A8="","",VLOOKUP($A8,従事者明細!$A$3:$I$52,8,FALSE))</f>
        <v/>
      </c>
      <c r="I8" s="217" t="str">
        <f>IF($A8="","",VLOOKUP($A8,従事者明細!$A$3:$I$52,9,FALSE))</f>
        <v/>
      </c>
      <c r="Q8" t="s">
        <v>331</v>
      </c>
    </row>
    <row r="9" spans="1:17" ht="17.649999999999999" customHeight="1">
      <c r="A9" s="308"/>
      <c r="B9" s="140" t="str">
        <f>IF($A9="","",VLOOKUP($A9,従事者明細!$A$3:$I$52,2,FALSE))</f>
        <v/>
      </c>
      <c r="C9" s="61" t="str">
        <f>IF($A9="","",VLOOKUP($A9,従事者明細!$A$3:$I$52,3,FALSE))</f>
        <v/>
      </c>
      <c r="D9" s="61" t="str">
        <f>IF($A9="","",VLOOKUP($A9,従事者明細!$A$3:$I$52,5,FALSE))</f>
        <v/>
      </c>
      <c r="E9" s="71" t="str">
        <f>IF($A9="","",VLOOKUP($A9,従事者明細!$A$3:$I$52,4,FALSE))</f>
        <v/>
      </c>
      <c r="F9" s="72" t="str">
        <f>IF($A9="","",VLOOKUP($A9,従事者明細!$A$3:$I$52,6,FALSE))</f>
        <v/>
      </c>
      <c r="G9" s="76" t="str">
        <f>IF($A9="","",VLOOKUP($A9,従事者明細!$A$3:$I$52,7,FALSE))</f>
        <v/>
      </c>
      <c r="H9" s="73" t="str">
        <f>IF($A9="","",VLOOKUP($A9,従事者明細!$A$3:$I$52,8,FALSE))</f>
        <v/>
      </c>
      <c r="I9" s="217" t="str">
        <f>IF($A9="","",VLOOKUP($A9,従事者明細!$A$3:$I$52,9,FALSE))</f>
        <v/>
      </c>
      <c r="Q9" t="s">
        <v>332</v>
      </c>
    </row>
    <row r="10" spans="1:17" ht="15" customHeight="1">
      <c r="A10" s="309"/>
      <c r="B10" s="140" t="str">
        <f>IF($A10="","",VLOOKUP($A10,従事者明細!$A$3:$I$52,2,FALSE))</f>
        <v/>
      </c>
      <c r="C10" s="61" t="str">
        <f>IF($A10="","",VLOOKUP($A10,従事者明細!$A$3:$I$52,3,FALSE))</f>
        <v/>
      </c>
      <c r="D10" s="61" t="str">
        <f>IF($A10="","",VLOOKUP($A10,従事者明細!$A$3:$I$52,5,FALSE))</f>
        <v/>
      </c>
      <c r="E10" s="71" t="str">
        <f>IF($A10="","",VLOOKUP($A10,従事者明細!$A$3:$I$52,4,FALSE))</f>
        <v/>
      </c>
      <c r="F10" s="72" t="str">
        <f>IF($A10="","",VLOOKUP($A10,従事者明細!$A$3:$I$52,6,FALSE))</f>
        <v/>
      </c>
      <c r="G10" s="76" t="str">
        <f>IF($A10="","",VLOOKUP($A10,従事者明細!$A$3:$I$52,7,FALSE))</f>
        <v/>
      </c>
      <c r="H10" s="73" t="str">
        <f>IF($A10="","",VLOOKUP($A10,従事者明細!$A$3:$I$52,8,FALSE))</f>
        <v/>
      </c>
      <c r="I10" s="217" t="str">
        <f>IF($A10="","",VLOOKUP($A10,従事者明細!$A$3:$I$52,9,FALSE))</f>
        <v/>
      </c>
      <c r="Q10" t="s">
        <v>333</v>
      </c>
    </row>
    <row r="11" spans="1:17" ht="17.649999999999999" customHeight="1">
      <c r="A11" s="308"/>
      <c r="B11" s="140" t="str">
        <f>IF($A11="","",VLOOKUP($A11,従事者明細!$A$3:$I$52,2,FALSE))</f>
        <v/>
      </c>
      <c r="C11" s="61" t="str">
        <f>IF($A11="","",VLOOKUP($A11,従事者明細!$A$3:$I$52,3,FALSE))</f>
        <v/>
      </c>
      <c r="D11" s="61" t="str">
        <f>IF($A11="","",VLOOKUP($A11,従事者明細!$A$3:$I$52,5,FALSE))</f>
        <v/>
      </c>
      <c r="E11" s="71" t="str">
        <f>IF($A11="","",VLOOKUP($A11,従事者明細!$A$3:$I$52,4,FALSE))</f>
        <v/>
      </c>
      <c r="F11" s="72" t="str">
        <f>IF($A11="","",VLOOKUP($A11,従事者明細!$A$3:$I$52,6,FALSE))</f>
        <v/>
      </c>
      <c r="G11" s="76" t="str">
        <f>IF($A11="","",VLOOKUP($A11,従事者明細!$A$3:$I$52,7,FALSE))</f>
        <v/>
      </c>
      <c r="H11" s="73" t="str">
        <f>IF($A11="","",VLOOKUP($A11,従事者明細!$A$3:$I$52,8,FALSE))</f>
        <v/>
      </c>
      <c r="I11" s="217" t="str">
        <f>IF($A11="","",VLOOKUP($A11,従事者明細!$A$3:$I$52,9,FALSE))</f>
        <v/>
      </c>
    </row>
    <row r="12" spans="1:17" ht="17.149999999999999" customHeight="1">
      <c r="A12" s="309"/>
      <c r="B12" s="140" t="str">
        <f>IF($A12="","",VLOOKUP($A12,従事者明細!$A$3:$I$52,2,FALSE))</f>
        <v/>
      </c>
      <c r="C12" s="61" t="str">
        <f>IF($A12="","",VLOOKUP($A12,従事者明細!$A$3:$I$52,3,FALSE))</f>
        <v/>
      </c>
      <c r="D12" s="61" t="str">
        <f>IF($A12="","",VLOOKUP($A12,従事者明細!$A$3:$I$52,5,FALSE))</f>
        <v/>
      </c>
      <c r="E12" s="71" t="str">
        <f>IF($A12="","",VLOOKUP($A12,従事者明細!$A$3:$I$52,4,FALSE))</f>
        <v/>
      </c>
      <c r="F12" s="72" t="str">
        <f>IF($A12="","",VLOOKUP($A12,従事者明細!$A$3:$I$52,6,FALSE))</f>
        <v/>
      </c>
      <c r="G12" s="76" t="str">
        <f>IF($A12="","",VLOOKUP($A12,従事者明細!$A$3:$I$52,7,FALSE))</f>
        <v/>
      </c>
      <c r="H12" s="73" t="str">
        <f>IF($A12="","",VLOOKUP($A12,従事者明細!$A$3:$I$52,8,FALSE))</f>
        <v/>
      </c>
      <c r="I12" s="217" t="str">
        <f>IF($A12="","",VLOOKUP($A12,従事者明細!$A$3:$I$52,9,FALSE))</f>
        <v/>
      </c>
    </row>
    <row r="13" spans="1:17" ht="17.649999999999999" customHeight="1">
      <c r="A13" s="308"/>
      <c r="B13" s="140" t="str">
        <f>IF($A13="","",VLOOKUP($A13,従事者明細!$A$3:$I$52,2,FALSE))</f>
        <v/>
      </c>
      <c r="C13" s="61" t="str">
        <f>IF($A13="","",VLOOKUP($A13,従事者明細!$A$3:$I$52,3,FALSE))</f>
        <v/>
      </c>
      <c r="D13" s="61" t="str">
        <f>IF($A13="","",VLOOKUP($A13,従事者明細!$A$3:$I$52,5,FALSE))</f>
        <v/>
      </c>
      <c r="E13" s="71" t="str">
        <f>IF($A13="","",VLOOKUP($A13,従事者明細!$A$3:$I$52,4,FALSE))</f>
        <v/>
      </c>
      <c r="F13" s="72" t="str">
        <f>IF($A13="","",VLOOKUP($A13,従事者明細!$A$3:$I$52,6,FALSE))</f>
        <v/>
      </c>
      <c r="G13" s="76" t="str">
        <f>IF($A13="","",VLOOKUP($A13,従事者明細!$A$3:$I$52,7,FALSE))</f>
        <v/>
      </c>
      <c r="H13" s="73" t="str">
        <f>IF($A13="","",VLOOKUP($A13,従事者明細!$A$3:$I$52,8,FALSE))</f>
        <v/>
      </c>
      <c r="I13" s="217" t="str">
        <f>IF($A13="","",VLOOKUP($A13,従事者明細!$A$3:$I$52,9,FALSE))</f>
        <v/>
      </c>
    </row>
    <row r="14" spans="1:17" ht="17.649999999999999" customHeight="1">
      <c r="A14" s="309"/>
      <c r="B14" s="140" t="str">
        <f>IF($A14="","",VLOOKUP($A14,従事者明細!$A$3:$I$52,2,FALSE))</f>
        <v/>
      </c>
      <c r="C14" s="61" t="str">
        <f>IF($A14="","",VLOOKUP($A14,従事者明細!$A$3:$I$52,3,FALSE))</f>
        <v/>
      </c>
      <c r="D14" s="61" t="str">
        <f>IF($A14="","",VLOOKUP($A14,従事者明細!$A$3:$I$52,5,FALSE))</f>
        <v/>
      </c>
      <c r="E14" s="71" t="str">
        <f>IF($A14="","",VLOOKUP($A14,従事者明細!$A$3:$I$52,4,FALSE))</f>
        <v/>
      </c>
      <c r="F14" s="72" t="str">
        <f>IF($A14="","",VLOOKUP($A14,従事者明細!$A$3:$I$52,6,FALSE))</f>
        <v/>
      </c>
      <c r="G14" s="76" t="str">
        <f>IF($A14="","",VLOOKUP($A14,従事者明細!$A$3:$I$52,7,FALSE))</f>
        <v/>
      </c>
      <c r="H14" s="73" t="str">
        <f>IF($A14="","",VLOOKUP($A14,従事者明細!$A$3:$I$52,8,FALSE))</f>
        <v/>
      </c>
      <c r="I14" s="217" t="str">
        <f>IF($A14="","",VLOOKUP($A14,従事者明細!$A$3:$I$52,9,FALSE))</f>
        <v/>
      </c>
    </row>
    <row r="15" spans="1:17" ht="17.649999999999999" customHeight="1">
      <c r="A15" s="308"/>
      <c r="B15" s="140" t="str">
        <f>IF($A15="","",VLOOKUP($A15,従事者明細!$A$3:$I$52,2,FALSE))</f>
        <v/>
      </c>
      <c r="C15" s="61" t="str">
        <f>IF($A15="","",VLOOKUP($A15,従事者明細!$A$3:$I$52,3,FALSE))</f>
        <v/>
      </c>
      <c r="D15" s="61" t="str">
        <f>IF($A15="","",VLOOKUP($A15,従事者明細!$A$3:$I$52,5,FALSE))</f>
        <v/>
      </c>
      <c r="E15" s="71" t="str">
        <f>IF($A15="","",VLOOKUP($A15,従事者明細!$A$3:$I$52,4,FALSE))</f>
        <v/>
      </c>
      <c r="F15" s="72" t="str">
        <f>IF($A15="","",VLOOKUP($A15,従事者明細!$A$3:$I$52,6,FALSE))</f>
        <v/>
      </c>
      <c r="G15" s="76" t="str">
        <f>IF($A15="","",VLOOKUP($A15,従事者明細!$A$3:$I$52,7,FALSE))</f>
        <v/>
      </c>
      <c r="H15" s="73" t="str">
        <f>IF($A15="","",VLOOKUP($A15,従事者明細!$A$3:$I$52,8,FALSE))</f>
        <v/>
      </c>
      <c r="I15" s="217" t="str">
        <f>IF($A15="","",VLOOKUP($A15,従事者明細!$A$3:$I$52,9,FALSE))</f>
        <v/>
      </c>
    </row>
    <row r="16" spans="1:17" ht="17.649999999999999" customHeight="1">
      <c r="A16" s="309"/>
      <c r="B16" s="140" t="str">
        <f>IF($A16="","",VLOOKUP($A16,従事者明細!$A$3:$I$52,2,FALSE))</f>
        <v/>
      </c>
      <c r="C16" s="61" t="str">
        <f>IF($A16="","",VLOOKUP($A16,従事者明細!$A$3:$I$52,3,FALSE))</f>
        <v/>
      </c>
      <c r="D16" s="61" t="str">
        <f>IF($A16="","",VLOOKUP($A16,従事者明細!$A$3:$I$52,5,FALSE))</f>
        <v/>
      </c>
      <c r="E16" s="71" t="str">
        <f>IF($A16="","",VLOOKUP($A16,従事者明細!$A$3:$I$52,4,FALSE))</f>
        <v/>
      </c>
      <c r="F16" s="72" t="str">
        <f>IF($A16="","",VLOOKUP($A16,従事者明細!$A$3:$I$52,6,FALSE))</f>
        <v/>
      </c>
      <c r="G16" s="76" t="str">
        <f>IF($A16="","",VLOOKUP($A16,従事者明細!$A$3:$I$52,7,FALSE))</f>
        <v/>
      </c>
      <c r="H16" s="73" t="str">
        <f>IF($A16="","",VLOOKUP($A16,従事者明細!$A$3:$I$52,8,FALSE))</f>
        <v/>
      </c>
      <c r="I16" s="217" t="str">
        <f>IF($A16="","",VLOOKUP($A16,従事者明細!$A$3:$I$52,9,FALSE))</f>
        <v/>
      </c>
    </row>
    <row r="17" spans="1:9" ht="17.649999999999999" customHeight="1">
      <c r="A17" s="308"/>
      <c r="B17" s="170" t="str">
        <f>IF($A17="","",VLOOKUP($A17,従事者明細!$A$3:$I$52,2,FALSE))</f>
        <v/>
      </c>
      <c r="C17" s="171" t="str">
        <f>IF($A17="","",VLOOKUP($A17,従事者明細!$A$3:$I$52,3,FALSE))</f>
        <v/>
      </c>
      <c r="D17" s="198" t="str">
        <f>IF($A17="","",VLOOKUP($A17,従事者明細!$A$3:$I$52,5,FALSE))</f>
        <v/>
      </c>
      <c r="E17" s="172" t="str">
        <f>IF($A17="","",VLOOKUP($A17,従事者明細!$A$3:$I$52,4,FALSE))</f>
        <v/>
      </c>
      <c r="F17" s="173" t="str">
        <f>IF($A17="","",VLOOKUP($A17,従事者明細!$A$3:$I$52,6,FALSE))</f>
        <v/>
      </c>
      <c r="G17" s="174" t="str">
        <f>IF($A17="","",VLOOKUP($A17,従事者明細!$A$3:$I$52,7,FALSE))</f>
        <v/>
      </c>
      <c r="H17" s="175" t="str">
        <f>IF($A17="","",VLOOKUP($A17,従事者明細!$A$3:$I$52,8,FALSE))</f>
        <v/>
      </c>
      <c r="I17" s="218" t="str">
        <f>IF($A17="","",VLOOKUP($A17,従事者明細!$A$3:$I$52,9,FALSE))</f>
        <v/>
      </c>
    </row>
    <row r="18" spans="1:9" ht="17.649999999999999" customHeight="1">
      <c r="A18" s="309"/>
      <c r="B18" s="140" t="str">
        <f>IF($A18="","",VLOOKUP($A18,従事者明細!$A$3:$I$52,2,FALSE))</f>
        <v/>
      </c>
      <c r="C18" s="61" t="str">
        <f>IF($A18="","",VLOOKUP($A18,従事者明細!$A$3:$I$52,3,FALSE))</f>
        <v/>
      </c>
      <c r="D18" s="61" t="str">
        <f>IF($A18="","",VLOOKUP($A18,従事者明細!$A$3:$I$52,5,FALSE))</f>
        <v/>
      </c>
      <c r="E18" s="71" t="str">
        <f>IF($A18="","",VLOOKUP($A18,従事者明細!$A$3:$I$52,4,FALSE))</f>
        <v/>
      </c>
      <c r="F18" s="72" t="str">
        <f>IF($A18="","",VLOOKUP($A18,従事者明細!$A$3:$I$52,6,FALSE))</f>
        <v/>
      </c>
      <c r="G18" s="76" t="str">
        <f>IF($A18="","",VLOOKUP($A18,従事者明細!$A$3:$I$52,7,FALSE))</f>
        <v/>
      </c>
      <c r="H18" s="73" t="str">
        <f>IF($A18="","",VLOOKUP($A18,従事者明細!$A$3:$I$52,8,FALSE))</f>
        <v/>
      </c>
      <c r="I18" s="217" t="str">
        <f>IF($A18="","",VLOOKUP($A18,従事者明細!$A$3:$I$52,9,FALSE))</f>
        <v/>
      </c>
    </row>
    <row r="19" spans="1:9" ht="17.649999999999999" customHeight="1">
      <c r="A19" s="309"/>
      <c r="B19" s="140" t="str">
        <f>IF($A19="","",VLOOKUP($A19,従事者明細!$A$3:$I$52,2,FALSE))</f>
        <v/>
      </c>
      <c r="C19" s="61" t="str">
        <f>IF($A19="","",VLOOKUP($A19,従事者明細!$A$3:$I$52,3,FALSE))</f>
        <v/>
      </c>
      <c r="D19" s="61" t="str">
        <f>IF($A19="","",VLOOKUP($A19,従事者明細!$A$3:$I$52,5,FALSE))</f>
        <v/>
      </c>
      <c r="E19" s="71" t="str">
        <f>IF($A19="","",VLOOKUP($A19,従事者明細!$A$3:$I$52,4,FALSE))</f>
        <v/>
      </c>
      <c r="F19" s="72" t="str">
        <f>IF($A19="","",VLOOKUP($A19,従事者明細!$A$3:$I$52,6,FALSE))</f>
        <v/>
      </c>
      <c r="G19" s="76" t="str">
        <f>IF($A19="","",VLOOKUP($A19,従事者明細!$A$3:$I$52,7,FALSE))</f>
        <v/>
      </c>
      <c r="H19" s="73" t="str">
        <f>IF($A19="","",VLOOKUP($A19,従事者明細!$A$3:$I$52,8,FALSE))</f>
        <v/>
      </c>
      <c r="I19" s="217" t="str">
        <f>IF($A19="","",VLOOKUP($A19,従事者明細!$A$3:$I$52,9,FALSE))</f>
        <v/>
      </c>
    </row>
    <row r="20" spans="1:9" ht="17.649999999999999" customHeight="1">
      <c r="A20" s="309"/>
      <c r="B20" s="140" t="str">
        <f>IF($A20="","",VLOOKUP($A20,従事者明細!$A$3:$I$52,2,FALSE))</f>
        <v/>
      </c>
      <c r="C20" s="61" t="str">
        <f>IF($A20="","",VLOOKUP($A20,従事者明細!$A$3:$I$52,3,FALSE))</f>
        <v/>
      </c>
      <c r="D20" s="61" t="str">
        <f>IF($A20="","",VLOOKUP($A20,従事者明細!$A$3:$I$52,5,FALSE))</f>
        <v/>
      </c>
      <c r="E20" s="71" t="str">
        <f>IF($A20="","",VLOOKUP($A20,従事者明細!$A$3:$I$52,4,FALSE))</f>
        <v/>
      </c>
      <c r="F20" s="72" t="str">
        <f>IF($A20="","",VLOOKUP($A20,従事者明細!$A$3:$I$52,6,FALSE))</f>
        <v/>
      </c>
      <c r="G20" s="76" t="str">
        <f>IF($A20="","",VLOOKUP($A20,従事者明細!$A$3:$I$52,7,FALSE))</f>
        <v/>
      </c>
      <c r="H20" s="73" t="str">
        <f>IF($A20="","",VLOOKUP($A20,従事者明細!$A$3:$I$52,8,FALSE))</f>
        <v/>
      </c>
      <c r="I20" s="217" t="str">
        <f>IF($A20="","",VLOOKUP($A20,従事者明細!$A$3:$I$52,9,FALSE))</f>
        <v/>
      </c>
    </row>
    <row r="21" spans="1:9" ht="17.649999999999999" customHeight="1">
      <c r="A21" s="309"/>
      <c r="B21" s="140" t="str">
        <f>IF($A21="","",VLOOKUP($A21,従事者明細!$A$3:$I$52,2,FALSE))</f>
        <v/>
      </c>
      <c r="C21" s="61" t="str">
        <f>IF($A21="","",VLOOKUP($A21,従事者明細!$A$3:$I$52,3,FALSE))</f>
        <v/>
      </c>
      <c r="D21" s="61" t="str">
        <f>IF($A21="","",VLOOKUP($A21,従事者明細!$A$3:$I$52,5,FALSE))</f>
        <v/>
      </c>
      <c r="E21" s="71" t="str">
        <f>IF($A21="","",VLOOKUP($A21,従事者明細!$A$3:$I$52,4,FALSE))</f>
        <v/>
      </c>
      <c r="F21" s="72" t="str">
        <f>IF($A21="","",VLOOKUP($A21,従事者明細!$A$3:$I$52,6,FALSE))</f>
        <v/>
      </c>
      <c r="G21" s="76" t="str">
        <f>IF($A21="","",VLOOKUP($A21,従事者明細!$A$3:$I$52,7,FALSE))</f>
        <v/>
      </c>
      <c r="H21" s="73" t="str">
        <f>IF($A21="","",VLOOKUP($A21,従事者明細!$A$3:$I$52,8,FALSE))</f>
        <v/>
      </c>
      <c r="I21" s="217" t="str">
        <f>IF($A21="","",VLOOKUP($A21,従事者明細!$A$3:$I$52,9,FALSE))</f>
        <v/>
      </c>
    </row>
    <row r="22" spans="1:9" ht="17.649999999999999" customHeight="1">
      <c r="A22" s="309"/>
      <c r="B22" s="140" t="str">
        <f>IF($A22="","",VLOOKUP($A22,従事者明細!$A$3:$I$52,2,FALSE))</f>
        <v/>
      </c>
      <c r="C22" s="61" t="str">
        <f>IF($A22="","",VLOOKUP($A22,従事者明細!$A$3:$I$52,3,FALSE))</f>
        <v/>
      </c>
      <c r="D22" s="61" t="str">
        <f>IF($A22="","",VLOOKUP($A22,従事者明細!$A$3:$I$52,5,FALSE))</f>
        <v/>
      </c>
      <c r="E22" s="71" t="str">
        <f>IF($A22="","",VLOOKUP($A22,従事者明細!$A$3:$I$52,4,FALSE))</f>
        <v/>
      </c>
      <c r="F22" s="72" t="str">
        <f>IF($A22="","",VLOOKUP($A22,従事者明細!$A$3:$I$52,6,FALSE))</f>
        <v/>
      </c>
      <c r="G22" s="76" t="str">
        <f>IF($A22="","",VLOOKUP($A22,従事者明細!$A$3:$I$52,7,FALSE))</f>
        <v/>
      </c>
      <c r="H22" s="73" t="str">
        <f>IF($A22="","",VLOOKUP($A22,従事者明細!$A$3:$I$52,8,FALSE))</f>
        <v/>
      </c>
      <c r="I22" s="217" t="str">
        <f>IF($A22="","",VLOOKUP($A22,従事者明細!$A$3:$I$52,9,FALSE))</f>
        <v/>
      </c>
    </row>
    <row r="23" spans="1:9" ht="17.649999999999999" customHeight="1">
      <c r="A23" s="309"/>
      <c r="B23" s="140" t="str">
        <f>IF($A23="","",VLOOKUP($A23,従事者明細!$A$3:$I$52,2,FALSE))</f>
        <v/>
      </c>
      <c r="C23" s="61" t="str">
        <f>IF($A23="","",VLOOKUP($A23,従事者明細!$A$3:$I$52,3,FALSE))</f>
        <v/>
      </c>
      <c r="D23" s="61" t="str">
        <f>IF($A23="","",VLOOKUP($A23,従事者明細!$A$3:$I$52,5,FALSE))</f>
        <v/>
      </c>
      <c r="E23" s="71" t="str">
        <f>IF($A23="","",VLOOKUP($A23,従事者明細!$A$3:$I$52,4,FALSE))</f>
        <v/>
      </c>
      <c r="F23" s="72" t="str">
        <f>IF($A23="","",VLOOKUP($A23,従事者明細!$A$3:$I$52,6,FALSE))</f>
        <v/>
      </c>
      <c r="G23" s="76" t="str">
        <f>IF($A23="","",VLOOKUP($A23,従事者明細!$A$3:$I$52,7,FALSE))</f>
        <v/>
      </c>
      <c r="H23" s="73" t="str">
        <f>IF($A23="","",VLOOKUP($A23,従事者明細!$A$3:$I$52,8,FALSE))</f>
        <v/>
      </c>
      <c r="I23" s="217" t="str">
        <f>IF($A23="","",VLOOKUP($A23,従事者明細!$A$3:$I$52,9,FALSE))</f>
        <v/>
      </c>
    </row>
    <row r="24" spans="1:9" ht="17.649999999999999" customHeight="1">
      <c r="A24" s="309"/>
      <c r="B24" s="140" t="str">
        <f>IF($A24="","",VLOOKUP($A24,従事者明細!$A$3:$I$52,2,FALSE))</f>
        <v/>
      </c>
      <c r="C24" s="61" t="str">
        <f>IF($A24="","",VLOOKUP($A24,従事者明細!$A$3:$I$52,3,FALSE))</f>
        <v/>
      </c>
      <c r="D24" s="61" t="str">
        <f>IF($A24="","",VLOOKUP($A24,従事者明細!$A$3:$I$52,5,FALSE))</f>
        <v/>
      </c>
      <c r="E24" s="71" t="str">
        <f>IF($A24="","",VLOOKUP($A24,従事者明細!$A$3:$I$52,4,FALSE))</f>
        <v/>
      </c>
      <c r="F24" s="72" t="str">
        <f>IF($A24="","",VLOOKUP($A24,従事者明細!$A$3:$I$52,6,FALSE))</f>
        <v/>
      </c>
      <c r="G24" s="76" t="str">
        <f>IF($A24="","",VLOOKUP($A24,従事者明細!$A$3:$I$52,7,FALSE))</f>
        <v/>
      </c>
      <c r="H24" s="73" t="str">
        <f>IF($A24="","",VLOOKUP($A24,従事者明細!$A$3:$I$52,8,FALSE))</f>
        <v/>
      </c>
      <c r="I24" s="217" t="str">
        <f>IF($A24="","",VLOOKUP($A24,従事者明細!$A$3:$I$52,9,FALSE))</f>
        <v/>
      </c>
    </row>
    <row r="25" spans="1:9" ht="17.649999999999999" customHeight="1">
      <c r="A25" s="309"/>
      <c r="B25" s="140" t="str">
        <f>IF($A25="","",VLOOKUP($A25,従事者明細!$A$3:$I$52,2,FALSE))</f>
        <v/>
      </c>
      <c r="C25" s="61" t="str">
        <f>IF($A25="","",VLOOKUP($A25,従事者明細!$A$3:$I$52,3,FALSE))</f>
        <v/>
      </c>
      <c r="D25" s="61" t="str">
        <f>IF($A25="","",VLOOKUP($A25,従事者明細!$A$3:$I$52,5,FALSE))</f>
        <v/>
      </c>
      <c r="E25" s="71" t="str">
        <f>IF($A25="","",VLOOKUP($A25,従事者明細!$A$3:$I$52,4,FALSE))</f>
        <v/>
      </c>
      <c r="F25" s="72" t="str">
        <f>IF($A25="","",VLOOKUP($A25,従事者明細!$A$3:$I$52,6,FALSE))</f>
        <v/>
      </c>
      <c r="G25" s="76" t="str">
        <f>IF($A25="","",VLOOKUP($A25,従事者明細!$A$3:$I$52,7,FALSE))</f>
        <v/>
      </c>
      <c r="H25" s="73" t="str">
        <f>IF($A25="","",VLOOKUP($A25,従事者明細!$A$3:$I$52,8,FALSE))</f>
        <v/>
      </c>
      <c r="I25" s="217" t="str">
        <f>IF($A25="","",VLOOKUP($A25,従事者明細!$A$3:$I$52,9,FALSE))</f>
        <v/>
      </c>
    </row>
    <row r="26" spans="1:9" ht="17.649999999999999" customHeight="1" thickBot="1">
      <c r="A26" s="310"/>
      <c r="B26" s="176" t="str">
        <f>IF($A26="","",VLOOKUP($A26,従事者明細!$A$3:$I$52,2,FALSE))</f>
        <v/>
      </c>
      <c r="C26" s="177" t="str">
        <f>IF($A26="","",VLOOKUP($A26,従事者明細!$A$3:$I$52,3,FALSE))</f>
        <v/>
      </c>
      <c r="D26" s="177" t="str">
        <f>IF($A26="","",VLOOKUP($A26,従事者明細!$A$3:$I$52,5,FALSE))</f>
        <v/>
      </c>
      <c r="E26" s="199" t="str">
        <f>IF($A26="","",VLOOKUP($A26,従事者明細!$A$3:$I$52,4,FALSE))</f>
        <v/>
      </c>
      <c r="F26" s="178" t="str">
        <f>IF($A26="","",VLOOKUP($A26,従事者明細!$A$3:$I$52,6,FALSE))</f>
        <v/>
      </c>
      <c r="G26" s="179" t="str">
        <f>IF($A26="","",VLOOKUP($A26,従事者明細!$A$3:$I$52,7,FALSE))</f>
        <v/>
      </c>
      <c r="H26" s="180" t="str">
        <f>IF($A26="","",VLOOKUP($A26,従事者明細!$A$3:$I$52,8,FALSE))</f>
        <v/>
      </c>
      <c r="I26" s="219" t="str">
        <f>IF($A26="","",VLOOKUP($A26,従事者明細!$A$3:$I$52,9,FALSE))</f>
        <v/>
      </c>
    </row>
    <row r="27" spans="1:9" ht="17.649999999999999" customHeight="1">
      <c r="B27" s="6"/>
      <c r="C27" s="6"/>
      <c r="D27" s="6"/>
      <c r="E27" s="6"/>
      <c r="F27" s="6"/>
      <c r="G27" s="6"/>
      <c r="H27" s="6"/>
      <c r="I27" s="6"/>
    </row>
    <row r="28" spans="1:9" ht="17.649999999999999" customHeight="1">
      <c r="B28" s="397"/>
      <c r="C28" s="397"/>
      <c r="D28" s="397"/>
      <c r="E28" s="6"/>
      <c r="F28" s="6"/>
      <c r="G28" s="397"/>
      <c r="H28" s="397"/>
      <c r="I28" s="6"/>
    </row>
    <row r="29" spans="1:9" ht="17.649999999999999" customHeight="1">
      <c r="B29" s="527"/>
      <c r="C29" s="527"/>
      <c r="D29" s="527"/>
      <c r="E29" s="527"/>
      <c r="F29" s="527"/>
      <c r="G29" s="527"/>
      <c r="H29" s="527"/>
      <c r="I29" s="527"/>
    </row>
    <row r="30" spans="1:9" ht="17.649999999999999" customHeight="1">
      <c r="B30" s="69"/>
    </row>
    <row r="31" spans="1:9" ht="17.649999999999999" customHeight="1">
      <c r="B31" s="69"/>
    </row>
  </sheetData>
  <mergeCells count="3">
    <mergeCell ref="B4:I4"/>
    <mergeCell ref="B5:I5"/>
    <mergeCell ref="B29:I29"/>
  </mergeCells>
  <phoneticPr fontId="2"/>
  <printOptions horizontalCentered="1"/>
  <pageMargins left="0.43307086614173229" right="0.23622047244094491" top="0.43307086614173229" bottom="0.74803149606299213" header="0.31496062992125984" footer="0.31496062992125984"/>
  <pageSetup paperSize="9" scale="98" orientation="landscape" cellComments="asDisplayed"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3D954-FF77-42E4-82E2-F091A282D557}">
  <dimension ref="B1:H24"/>
  <sheetViews>
    <sheetView view="pageBreakPreview" zoomScale="80" zoomScaleNormal="100" zoomScaleSheetLayoutView="80" workbookViewId="0">
      <selection activeCell="K11" sqref="K11"/>
    </sheetView>
  </sheetViews>
  <sheetFormatPr defaultRowHeight="14"/>
  <cols>
    <col min="1" max="1" width="3.08203125" customWidth="1"/>
    <col min="2" max="2" width="11.75" customWidth="1"/>
    <col min="3" max="3" width="33.25" customWidth="1"/>
    <col min="4" max="4" width="12.75" customWidth="1"/>
    <col min="5" max="5" width="20.75" customWidth="1"/>
    <col min="6" max="6" width="34.25" customWidth="1"/>
    <col min="7" max="7" width="18.25" customWidth="1"/>
    <col min="9" max="9" width="17.08203125" bestFit="1" customWidth="1"/>
  </cols>
  <sheetData>
    <row r="1" spans="2:8" ht="31.9" customHeight="1">
      <c r="C1" s="448"/>
      <c r="D1" s="448"/>
      <c r="E1" s="139" t="s">
        <v>334</v>
      </c>
      <c r="F1" s="382">
        <f ca="1">TODAY()</f>
        <v>45406</v>
      </c>
    </row>
    <row r="4" spans="2:8" ht="37.9" customHeight="1">
      <c r="C4" s="70"/>
      <c r="D4" s="70"/>
      <c r="E4" s="374" t="s">
        <v>335</v>
      </c>
    </row>
    <row r="5" spans="2:8" ht="32.65" customHeight="1" thickBot="1">
      <c r="B5" s="378" t="s">
        <v>98</v>
      </c>
      <c r="C5" s="375" t="e">
        <f>様式1!$G$32</f>
        <v>#DIV/0!</v>
      </c>
      <c r="D5" s="445"/>
    </row>
    <row r="7" spans="2:8" ht="36" customHeight="1">
      <c r="B7" s="376" t="s">
        <v>336</v>
      </c>
    </row>
    <row r="8" spans="2:8" ht="28.9" customHeight="1">
      <c r="C8" s="377" t="s">
        <v>337</v>
      </c>
      <c r="D8" s="447"/>
      <c r="E8" s="70" t="s">
        <v>338</v>
      </c>
      <c r="F8" s="70"/>
      <c r="H8" s="70"/>
    </row>
    <row r="9" spans="2:8" ht="43.15" customHeight="1" thickBot="1">
      <c r="B9" s="378" t="s">
        <v>339</v>
      </c>
      <c r="C9" s="379"/>
      <c r="D9" s="474" t="s">
        <v>340</v>
      </c>
      <c r="E9" s="380"/>
      <c r="F9" s="268" t="s">
        <v>341</v>
      </c>
    </row>
    <row r="10" spans="2:8" ht="24" customHeight="1">
      <c r="C10" s="475" t="s">
        <v>342</v>
      </c>
      <c r="D10" s="444"/>
    </row>
    <row r="11" spans="2:8" ht="51.65" customHeight="1">
      <c r="C11" s="477" t="s">
        <v>343</v>
      </c>
      <c r="D11" s="477" t="s">
        <v>344</v>
      </c>
      <c r="E11" s="70" t="s">
        <v>345</v>
      </c>
    </row>
    <row r="12" spans="2:8" ht="40.15" customHeight="1" thickBot="1">
      <c r="B12" s="378" t="s">
        <v>346</v>
      </c>
      <c r="C12" s="379" t="e">
        <f>$C$5*D12</f>
        <v>#DIV/0!</v>
      </c>
      <c r="D12" s="446"/>
      <c r="E12" s="380"/>
    </row>
    <row r="13" spans="2:8" ht="40.15" customHeight="1" thickBot="1">
      <c r="B13" s="378" t="s">
        <v>347</v>
      </c>
      <c r="C13" s="379" t="e">
        <f>$C$5*D13</f>
        <v>#DIV/0!</v>
      </c>
      <c r="D13" s="446"/>
      <c r="E13" s="380"/>
    </row>
    <row r="14" spans="2:8" ht="40.15" customHeight="1" thickBot="1">
      <c r="B14" s="378" t="s">
        <v>348</v>
      </c>
      <c r="C14" s="379" t="e">
        <f>$C$5*D14</f>
        <v>#DIV/0!</v>
      </c>
      <c r="D14" s="446"/>
      <c r="E14" s="380"/>
    </row>
    <row r="15" spans="2:8" ht="28.5" customHeight="1">
      <c r="C15" s="476" t="s">
        <v>349</v>
      </c>
    </row>
    <row r="16" spans="2:8" ht="31.9" customHeight="1">
      <c r="C16" s="377" t="s">
        <v>350</v>
      </c>
      <c r="E16" s="70" t="s">
        <v>338</v>
      </c>
    </row>
    <row r="17" spans="2:6" ht="31.15" customHeight="1" thickBot="1">
      <c r="B17" s="269" t="s">
        <v>351</v>
      </c>
      <c r="C17" s="379"/>
      <c r="D17" s="446"/>
      <c r="E17" s="380"/>
      <c r="F17" s="449" t="s">
        <v>352</v>
      </c>
    </row>
    <row r="18" spans="2:6" ht="31.15" customHeight="1" thickBot="1">
      <c r="B18" s="381" t="s">
        <v>353</v>
      </c>
      <c r="C18" s="379"/>
      <c r="D18" s="446"/>
      <c r="E18" s="380"/>
      <c r="F18" s="450" t="s">
        <v>354</v>
      </c>
    </row>
    <row r="21" spans="2:6">
      <c r="B21" s="75" t="s">
        <v>355</v>
      </c>
    </row>
    <row r="22" spans="2:6" ht="24" customHeight="1" thickBot="1">
      <c r="B22" s="269" t="s">
        <v>356</v>
      </c>
      <c r="C22" s="379"/>
    </row>
    <row r="23" spans="2:6" ht="24" customHeight="1" thickBot="1">
      <c r="B23" s="269" t="s">
        <v>357</v>
      </c>
      <c r="C23" s="379"/>
    </row>
    <row r="24" spans="2:6" ht="24" customHeight="1" thickBot="1">
      <c r="B24" s="269" t="s">
        <v>358</v>
      </c>
      <c r="C24" s="379"/>
    </row>
  </sheetData>
  <phoneticPr fontId="2"/>
  <pageMargins left="0.7" right="0.7" top="0.75" bottom="0.75" header="0.3" footer="0.3"/>
  <pageSetup paperSize="9" scale="64"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X42"/>
  <sheetViews>
    <sheetView tabSelected="1" topLeftCell="J3" zoomScaleNormal="100" workbookViewId="0">
      <selection activeCell="B6" sqref="B6"/>
    </sheetView>
  </sheetViews>
  <sheetFormatPr defaultRowHeight="14"/>
  <cols>
    <col min="1" max="1" width="10.58203125" customWidth="1"/>
    <col min="2" max="2" width="23.5" customWidth="1"/>
    <col min="3" max="3" width="21.5" customWidth="1"/>
    <col min="4" max="4" width="10.75" customWidth="1"/>
    <col min="5" max="5" width="21" bestFit="1" customWidth="1"/>
    <col min="6" max="6" width="5.58203125" bestFit="1" customWidth="1"/>
    <col min="7" max="7" width="14.08203125" customWidth="1"/>
    <col min="8" max="8" width="16.58203125" customWidth="1"/>
    <col min="9" max="9" width="18" style="188" bestFit="1" customWidth="1"/>
    <col min="10" max="10" width="9.58203125" bestFit="1" customWidth="1"/>
    <col min="11" max="11" width="5.75" bestFit="1" customWidth="1"/>
    <col min="12" max="12" width="7.58203125" bestFit="1" customWidth="1"/>
    <col min="13" max="13" width="4.25" customWidth="1"/>
    <col min="14" max="14" width="5" customWidth="1"/>
    <col min="15" max="15" width="10.58203125" style="88" bestFit="1" customWidth="1"/>
    <col min="16" max="16" width="6.58203125" bestFit="1" customWidth="1"/>
    <col min="17" max="17" width="9.08203125" bestFit="1" customWidth="1"/>
  </cols>
  <sheetData>
    <row r="1" spans="1:24">
      <c r="A1" s="128" t="s">
        <v>32</v>
      </c>
      <c r="B1" s="114"/>
      <c r="C1" s="114"/>
      <c r="D1" s="398"/>
      <c r="E1" s="114"/>
      <c r="F1" s="398"/>
      <c r="G1" s="398"/>
      <c r="H1" s="398"/>
      <c r="I1" s="183"/>
      <c r="J1" s="398"/>
      <c r="K1" s="398"/>
      <c r="L1" s="398"/>
      <c r="M1" s="398"/>
      <c r="N1" s="398"/>
      <c r="O1" s="129"/>
      <c r="P1" s="398"/>
      <c r="Q1" s="84"/>
      <c r="R1" s="84"/>
      <c r="S1" s="84"/>
      <c r="T1" s="84"/>
      <c r="U1" s="84"/>
    </row>
    <row r="2" spans="1:24" ht="16.5">
      <c r="A2" s="114" t="s">
        <v>33</v>
      </c>
      <c r="B2" s="114" t="s">
        <v>34</v>
      </c>
      <c r="C2" s="114" t="s">
        <v>35</v>
      </c>
      <c r="D2" s="114" t="s">
        <v>36</v>
      </c>
      <c r="E2" s="114" t="s">
        <v>37</v>
      </c>
      <c r="F2" s="114" t="s">
        <v>38</v>
      </c>
      <c r="G2" s="114" t="s">
        <v>39</v>
      </c>
      <c r="H2" s="114" t="s">
        <v>40</v>
      </c>
      <c r="I2" s="184" t="s">
        <v>41</v>
      </c>
      <c r="J2" s="114" t="s">
        <v>42</v>
      </c>
      <c r="K2" s="114" t="s">
        <v>43</v>
      </c>
      <c r="L2" s="114" t="s">
        <v>44</v>
      </c>
      <c r="M2" s="83"/>
      <c r="N2" s="130" t="s">
        <v>45</v>
      </c>
      <c r="O2" s="131" t="s">
        <v>46</v>
      </c>
      <c r="P2" s="86" t="s">
        <v>43</v>
      </c>
      <c r="Q2" s="86" t="s">
        <v>44</v>
      </c>
      <c r="R2" s="84"/>
      <c r="S2" s="84"/>
      <c r="T2" s="84"/>
      <c r="U2" s="398" t="s">
        <v>47</v>
      </c>
      <c r="V2" s="60" t="s">
        <v>48</v>
      </c>
      <c r="W2" t="s">
        <v>49</v>
      </c>
      <c r="X2" s="398" t="s">
        <v>50</v>
      </c>
    </row>
    <row r="3" spans="1:24" ht="30" customHeight="1">
      <c r="A3" s="84">
        <v>1</v>
      </c>
      <c r="B3" s="196"/>
      <c r="C3" s="451"/>
      <c r="D3" s="154"/>
      <c r="E3" s="127"/>
      <c r="F3" s="154"/>
      <c r="G3" s="119"/>
      <c r="H3" s="120"/>
      <c r="I3" s="186"/>
      <c r="J3" s="90" t="str">
        <f>IF($F3="","",IF(D3="Z","",VLOOKUP($F3,$N$3:$Q$12,2)))</f>
        <v/>
      </c>
      <c r="K3" s="90" t="str">
        <f>IF($F3="","",VLOOKUP($F3,$N$3:$Q$12,3))</f>
        <v/>
      </c>
      <c r="L3" s="90" t="str">
        <f>IF($F3="","",VLOOKUP($F3,$N$3:$Q$12,4))</f>
        <v/>
      </c>
      <c r="M3" s="84"/>
      <c r="N3" s="395">
        <v>2</v>
      </c>
      <c r="O3" s="466">
        <v>1296000</v>
      </c>
      <c r="P3" s="86">
        <v>3800</v>
      </c>
      <c r="Q3" s="86">
        <v>11600</v>
      </c>
      <c r="R3" s="84"/>
      <c r="S3" s="84"/>
      <c r="T3" s="84"/>
      <c r="U3" s="70" t="s">
        <v>51</v>
      </c>
      <c r="V3" s="60" t="s">
        <v>52</v>
      </c>
      <c r="X3" s="59" t="s">
        <v>53</v>
      </c>
    </row>
    <row r="4" spans="1:24" ht="30" customHeight="1">
      <c r="A4" s="84">
        <v>2</v>
      </c>
      <c r="B4" s="196"/>
      <c r="C4" s="451"/>
      <c r="D4" s="154"/>
      <c r="E4" s="127"/>
      <c r="F4" s="154"/>
      <c r="G4" s="119"/>
      <c r="H4" s="120"/>
      <c r="I4" s="185"/>
      <c r="J4" s="90" t="str">
        <f t="shared" ref="J4:J22" si="0">IF($F4="","",IF(D4="Z","",VLOOKUP($F4,$N$3:$Q$12,2)))</f>
        <v/>
      </c>
      <c r="K4" s="90" t="str">
        <f t="shared" ref="K4:K21" si="1">IF($F4="","",VLOOKUP($F4,$N$3:$Q$12,3))</f>
        <v/>
      </c>
      <c r="L4" s="90" t="str">
        <f t="shared" ref="L4:L22" si="2">IF($F4="","",VLOOKUP($F4,$N$3:$Q$12,4))</f>
        <v/>
      </c>
      <c r="M4" s="84"/>
      <c r="N4" s="132">
        <v>3</v>
      </c>
      <c r="O4" s="466">
        <v>1140000</v>
      </c>
      <c r="P4" s="86">
        <v>3800</v>
      </c>
      <c r="Q4" s="86">
        <v>11600</v>
      </c>
      <c r="R4" s="84"/>
      <c r="S4" s="84"/>
      <c r="T4" s="84"/>
      <c r="U4" s="59" t="s">
        <v>53</v>
      </c>
      <c r="V4" s="60" t="s">
        <v>54</v>
      </c>
      <c r="X4" s="59" t="s">
        <v>55</v>
      </c>
    </row>
    <row r="5" spans="1:24" ht="30" customHeight="1">
      <c r="A5" s="84">
        <v>3</v>
      </c>
      <c r="B5" s="196"/>
      <c r="C5" s="451"/>
      <c r="D5" s="154"/>
      <c r="E5" s="127"/>
      <c r="F5" s="154"/>
      <c r="G5" s="119"/>
      <c r="H5" s="120"/>
      <c r="I5" s="186"/>
      <c r="J5" s="90" t="str">
        <f t="shared" si="0"/>
        <v/>
      </c>
      <c r="K5" s="90" t="str">
        <f t="shared" si="1"/>
        <v/>
      </c>
      <c r="L5" s="90" t="str">
        <f t="shared" si="2"/>
        <v/>
      </c>
      <c r="M5" s="84"/>
      <c r="N5" s="132">
        <v>4</v>
      </c>
      <c r="O5" s="466">
        <v>944000</v>
      </c>
      <c r="P5" s="86">
        <v>3800</v>
      </c>
      <c r="Q5" s="86">
        <v>11600</v>
      </c>
      <c r="R5" s="84"/>
      <c r="S5" s="84"/>
      <c r="U5" s="59" t="s">
        <v>55</v>
      </c>
      <c r="X5" s="59" t="s">
        <v>56</v>
      </c>
    </row>
    <row r="6" spans="1:24" ht="30" customHeight="1">
      <c r="A6" s="84">
        <v>4</v>
      </c>
      <c r="B6" s="196"/>
      <c r="C6" s="452"/>
      <c r="D6" s="154"/>
      <c r="E6" s="127"/>
      <c r="F6" s="154"/>
      <c r="G6" s="119"/>
      <c r="H6" s="120"/>
      <c r="I6" s="186"/>
      <c r="J6" s="90" t="str">
        <f t="shared" si="0"/>
        <v/>
      </c>
      <c r="K6" s="90" t="str">
        <f t="shared" si="1"/>
        <v/>
      </c>
      <c r="L6" s="90" t="str">
        <f t="shared" si="2"/>
        <v/>
      </c>
      <c r="M6" s="84"/>
      <c r="N6" s="395">
        <v>5</v>
      </c>
      <c r="O6" s="466">
        <v>768000</v>
      </c>
      <c r="P6" s="86">
        <v>3800</v>
      </c>
      <c r="Q6" s="86">
        <v>11600</v>
      </c>
      <c r="R6" s="84"/>
      <c r="S6" s="84"/>
      <c r="U6" s="59" t="s">
        <v>56</v>
      </c>
      <c r="X6" s="59" t="s">
        <v>57</v>
      </c>
    </row>
    <row r="7" spans="1:24" ht="30" customHeight="1">
      <c r="A7" s="84">
        <v>5</v>
      </c>
      <c r="B7" s="196"/>
      <c r="C7" s="452"/>
      <c r="D7" s="154"/>
      <c r="E7" s="127"/>
      <c r="F7" s="154"/>
      <c r="G7" s="119"/>
      <c r="H7" s="120"/>
      <c r="I7" s="185"/>
      <c r="J7" s="90" t="str">
        <f t="shared" si="0"/>
        <v/>
      </c>
      <c r="K7" s="90" t="str">
        <f t="shared" si="1"/>
        <v/>
      </c>
      <c r="L7" s="90" t="str">
        <f t="shared" si="2"/>
        <v/>
      </c>
      <c r="M7" s="84"/>
      <c r="N7" s="132">
        <v>6</v>
      </c>
      <c r="O7" s="466">
        <v>672000</v>
      </c>
      <c r="P7" s="86">
        <v>3800</v>
      </c>
      <c r="Q7" s="86">
        <v>11600</v>
      </c>
      <c r="R7" s="84"/>
      <c r="S7" s="84"/>
      <c r="U7" s="59" t="s">
        <v>57</v>
      </c>
      <c r="X7" s="59" t="s">
        <v>58</v>
      </c>
    </row>
    <row r="8" spans="1:24" ht="30" customHeight="1">
      <c r="A8" s="84">
        <v>6</v>
      </c>
      <c r="B8" s="196"/>
      <c r="C8" s="452"/>
      <c r="D8" s="154"/>
      <c r="E8" s="127"/>
      <c r="F8" s="154"/>
      <c r="G8" s="119"/>
      <c r="H8" s="453"/>
      <c r="I8" s="185"/>
      <c r="J8" s="90" t="str">
        <f t="shared" si="0"/>
        <v/>
      </c>
      <c r="K8" s="90" t="str">
        <f t="shared" si="1"/>
        <v/>
      </c>
      <c r="L8" s="90" t="str">
        <f t="shared" si="2"/>
        <v/>
      </c>
      <c r="M8" s="84"/>
      <c r="N8" s="132"/>
      <c r="O8" s="131"/>
      <c r="P8" s="86"/>
      <c r="Q8" s="86"/>
      <c r="R8" s="84"/>
      <c r="S8" s="84"/>
      <c r="U8" s="59" t="s">
        <v>58</v>
      </c>
      <c r="X8" s="59" t="s">
        <v>59</v>
      </c>
    </row>
    <row r="9" spans="1:24" ht="20.149999999999999" customHeight="1">
      <c r="A9" s="84">
        <v>7</v>
      </c>
      <c r="B9" s="196"/>
      <c r="C9" s="69"/>
      <c r="D9" s="154"/>
      <c r="E9" s="127"/>
      <c r="F9" s="154"/>
      <c r="G9" s="119"/>
      <c r="H9" s="120"/>
      <c r="I9" s="185"/>
      <c r="J9" s="90" t="str">
        <f t="shared" si="0"/>
        <v/>
      </c>
      <c r="K9" s="90" t="str">
        <f t="shared" si="1"/>
        <v/>
      </c>
      <c r="L9" s="90" t="str">
        <f t="shared" si="2"/>
        <v/>
      </c>
      <c r="M9" s="84"/>
      <c r="N9" s="132"/>
      <c r="O9" s="131"/>
      <c r="P9" s="86"/>
      <c r="Q9" s="86"/>
      <c r="R9" s="84"/>
      <c r="S9" s="84"/>
      <c r="U9" s="59" t="s">
        <v>59</v>
      </c>
      <c r="X9" s="59" t="s">
        <v>60</v>
      </c>
    </row>
    <row r="10" spans="1:24" ht="20.149999999999999" customHeight="1">
      <c r="A10" s="84">
        <v>8</v>
      </c>
      <c r="B10" s="196"/>
      <c r="C10" s="69"/>
      <c r="D10" s="154"/>
      <c r="E10" s="127"/>
      <c r="F10" s="154"/>
      <c r="G10" s="119"/>
      <c r="H10" s="120"/>
      <c r="I10" s="186"/>
      <c r="J10" s="90" t="str">
        <f t="shared" si="0"/>
        <v/>
      </c>
      <c r="K10" s="90" t="str">
        <f t="shared" si="1"/>
        <v/>
      </c>
      <c r="L10" s="90" t="str">
        <f t="shared" si="2"/>
        <v/>
      </c>
      <c r="M10" s="84"/>
      <c r="N10" s="132"/>
      <c r="O10" s="131"/>
      <c r="P10" s="86"/>
      <c r="Q10" s="86"/>
      <c r="R10" s="84"/>
      <c r="S10" s="84"/>
      <c r="U10" s="59" t="s">
        <v>60</v>
      </c>
      <c r="X10" s="59" t="s">
        <v>61</v>
      </c>
    </row>
    <row r="11" spans="1:24" ht="20.149999999999999" customHeight="1">
      <c r="A11" s="84">
        <v>9</v>
      </c>
      <c r="B11" s="196"/>
      <c r="C11" s="127"/>
      <c r="D11" s="154"/>
      <c r="E11" s="127"/>
      <c r="F11" s="154"/>
      <c r="G11" s="119"/>
      <c r="H11" s="120"/>
      <c r="I11" s="185"/>
      <c r="J11" s="90" t="str">
        <f t="shared" si="0"/>
        <v/>
      </c>
      <c r="K11" s="90" t="str">
        <f t="shared" si="1"/>
        <v/>
      </c>
      <c r="L11" s="90" t="str">
        <f t="shared" si="2"/>
        <v/>
      </c>
      <c r="M11" s="84"/>
      <c r="N11" s="132"/>
      <c r="O11" s="131"/>
      <c r="P11" s="86"/>
      <c r="Q11" s="86"/>
      <c r="R11" s="84"/>
      <c r="S11" s="84"/>
      <c r="U11" s="59" t="s">
        <v>61</v>
      </c>
      <c r="X11" s="59" t="s">
        <v>62</v>
      </c>
    </row>
    <row r="12" spans="1:24" ht="20.149999999999999" customHeight="1">
      <c r="A12" s="84">
        <v>10</v>
      </c>
      <c r="B12" s="196"/>
      <c r="C12" s="69"/>
      <c r="D12" s="154"/>
      <c r="E12" s="127"/>
      <c r="F12" s="154"/>
      <c r="G12" s="119"/>
      <c r="H12" s="120"/>
      <c r="I12" s="185"/>
      <c r="J12" s="90" t="str">
        <f t="shared" si="0"/>
        <v/>
      </c>
      <c r="K12" s="90" t="str">
        <f t="shared" si="1"/>
        <v/>
      </c>
      <c r="L12" s="90" t="str">
        <f t="shared" si="2"/>
        <v/>
      </c>
      <c r="M12" s="84"/>
      <c r="N12" s="84"/>
      <c r="O12" s="87"/>
      <c r="P12" s="84"/>
      <c r="Q12" s="84"/>
      <c r="R12" s="84"/>
      <c r="S12" s="84"/>
      <c r="U12" s="59" t="s">
        <v>62</v>
      </c>
      <c r="X12" s="59" t="s">
        <v>63</v>
      </c>
    </row>
    <row r="13" spans="1:24" ht="20.149999999999999" customHeight="1">
      <c r="A13">
        <v>11</v>
      </c>
      <c r="B13" s="196"/>
      <c r="C13" s="127"/>
      <c r="D13" s="154"/>
      <c r="E13" s="69"/>
      <c r="F13" s="154"/>
      <c r="G13" s="119"/>
      <c r="H13" s="120"/>
      <c r="I13" s="185"/>
      <c r="J13" s="90" t="str">
        <f t="shared" si="0"/>
        <v/>
      </c>
      <c r="K13" s="90" t="str">
        <f t="shared" si="1"/>
        <v/>
      </c>
      <c r="L13" s="90" t="str">
        <f t="shared" si="2"/>
        <v/>
      </c>
      <c r="M13" s="84"/>
      <c r="N13" s="84"/>
      <c r="O13" s="87"/>
      <c r="P13" s="84"/>
      <c r="Q13" s="84"/>
      <c r="R13" s="84"/>
      <c r="S13" s="84"/>
      <c r="U13" s="59" t="s">
        <v>63</v>
      </c>
      <c r="X13" s="59" t="s">
        <v>64</v>
      </c>
    </row>
    <row r="14" spans="1:24" ht="20.149999999999999" customHeight="1">
      <c r="A14">
        <v>12</v>
      </c>
      <c r="B14" s="196"/>
      <c r="C14" s="69"/>
      <c r="D14" s="154"/>
      <c r="E14" s="127"/>
      <c r="F14" s="154"/>
      <c r="G14" s="119"/>
      <c r="H14" s="120"/>
      <c r="I14" s="185"/>
      <c r="J14" s="90" t="str">
        <f t="shared" si="0"/>
        <v/>
      </c>
      <c r="K14" s="90" t="str">
        <f t="shared" si="1"/>
        <v/>
      </c>
      <c r="L14" s="90" t="str">
        <f t="shared" si="2"/>
        <v/>
      </c>
      <c r="M14" s="84"/>
      <c r="N14" s="84"/>
      <c r="O14" s="87"/>
      <c r="P14" s="84"/>
      <c r="Q14" s="84"/>
      <c r="R14" s="84"/>
      <c r="S14" s="84"/>
      <c r="U14" s="59" t="s">
        <v>64</v>
      </c>
      <c r="X14" s="59" t="s">
        <v>65</v>
      </c>
    </row>
    <row r="15" spans="1:24" ht="20.149999999999999" customHeight="1">
      <c r="A15">
        <v>13</v>
      </c>
      <c r="B15" s="196"/>
      <c r="C15" s="69"/>
      <c r="D15" s="154"/>
      <c r="E15" s="127"/>
      <c r="F15" s="154"/>
      <c r="G15" s="119"/>
      <c r="H15" s="120"/>
      <c r="I15" s="185"/>
      <c r="J15" s="90" t="str">
        <f t="shared" si="0"/>
        <v/>
      </c>
      <c r="K15" s="90" t="str">
        <f t="shared" si="1"/>
        <v/>
      </c>
      <c r="L15" s="90" t="str">
        <f t="shared" si="2"/>
        <v/>
      </c>
      <c r="M15" s="84"/>
      <c r="N15" s="84"/>
      <c r="O15" s="87"/>
      <c r="P15" s="84"/>
      <c r="Q15" s="84"/>
      <c r="R15" s="84"/>
      <c r="S15" s="84"/>
      <c r="U15" s="59" t="s">
        <v>65</v>
      </c>
      <c r="X15" s="59" t="s">
        <v>66</v>
      </c>
    </row>
    <row r="16" spans="1:24" ht="20.149999999999999" customHeight="1">
      <c r="A16">
        <v>14</v>
      </c>
      <c r="B16" s="196"/>
      <c r="C16" s="69"/>
      <c r="D16" s="154"/>
      <c r="E16" s="127"/>
      <c r="F16" s="154"/>
      <c r="G16" s="119"/>
      <c r="H16" s="120"/>
      <c r="I16" s="185"/>
      <c r="J16" s="90" t="str">
        <f t="shared" si="0"/>
        <v/>
      </c>
      <c r="K16" s="90" t="str">
        <f t="shared" si="1"/>
        <v/>
      </c>
      <c r="L16" s="90" t="str">
        <f t="shared" si="2"/>
        <v/>
      </c>
      <c r="M16" s="84"/>
      <c r="N16" s="84"/>
      <c r="O16" s="87"/>
      <c r="P16" s="84"/>
      <c r="Q16" s="84"/>
      <c r="R16" s="84"/>
      <c r="S16" s="84"/>
      <c r="U16" s="59" t="s">
        <v>66</v>
      </c>
      <c r="X16" s="59" t="s">
        <v>67</v>
      </c>
    </row>
    <row r="17" spans="1:24" ht="20.149999999999999" customHeight="1">
      <c r="A17" s="84">
        <v>15</v>
      </c>
      <c r="B17" s="84"/>
      <c r="C17" s="69"/>
      <c r="D17" s="154"/>
      <c r="E17" s="69"/>
      <c r="F17" s="154"/>
      <c r="G17" s="119"/>
      <c r="H17" s="120"/>
      <c r="I17" s="186"/>
      <c r="J17" s="90" t="str">
        <f t="shared" si="0"/>
        <v/>
      </c>
      <c r="K17" s="90" t="str">
        <f t="shared" si="1"/>
        <v/>
      </c>
      <c r="L17" s="90" t="str">
        <f t="shared" si="2"/>
        <v/>
      </c>
      <c r="M17" s="84"/>
      <c r="N17" s="84"/>
      <c r="O17" s="87"/>
      <c r="P17" s="84"/>
      <c r="Q17" s="84"/>
      <c r="R17" s="84"/>
      <c r="S17" s="84"/>
      <c r="U17" s="59" t="s">
        <v>67</v>
      </c>
      <c r="X17" s="59" t="s">
        <v>68</v>
      </c>
    </row>
    <row r="18" spans="1:24" ht="20.149999999999999" customHeight="1">
      <c r="A18" s="84">
        <v>16</v>
      </c>
      <c r="B18" s="84"/>
      <c r="C18" s="69"/>
      <c r="D18" s="154"/>
      <c r="E18" s="69"/>
      <c r="F18" s="154"/>
      <c r="G18" s="119"/>
      <c r="H18" s="120"/>
      <c r="I18" s="186"/>
      <c r="J18" s="90" t="str">
        <f t="shared" si="0"/>
        <v/>
      </c>
      <c r="K18" s="90" t="str">
        <f t="shared" si="1"/>
        <v/>
      </c>
      <c r="L18" s="90" t="str">
        <f t="shared" si="2"/>
        <v/>
      </c>
      <c r="M18" s="84"/>
      <c r="N18" s="84"/>
      <c r="O18" s="87"/>
      <c r="P18" s="84"/>
      <c r="Q18" s="84"/>
      <c r="R18" s="84"/>
      <c r="S18" s="84"/>
      <c r="U18" s="59" t="s">
        <v>68</v>
      </c>
      <c r="X18" s="59" t="s">
        <v>69</v>
      </c>
    </row>
    <row r="19" spans="1:24" ht="20.149999999999999" customHeight="1">
      <c r="A19" s="84">
        <v>17</v>
      </c>
      <c r="B19" s="84"/>
      <c r="C19" s="69"/>
      <c r="D19" s="154"/>
      <c r="E19" s="69"/>
      <c r="F19" s="154"/>
      <c r="G19" s="119"/>
      <c r="H19" s="120"/>
      <c r="I19" s="186"/>
      <c r="J19" s="90" t="str">
        <f t="shared" si="0"/>
        <v/>
      </c>
      <c r="K19" s="90" t="str">
        <f t="shared" si="1"/>
        <v/>
      </c>
      <c r="L19" s="90" t="str">
        <f t="shared" si="2"/>
        <v/>
      </c>
      <c r="M19" s="84"/>
      <c r="N19" s="84"/>
      <c r="O19" s="87"/>
      <c r="P19" s="84"/>
      <c r="Q19" s="84"/>
      <c r="R19" s="84"/>
      <c r="S19" s="84"/>
      <c r="U19" s="59" t="s">
        <v>69</v>
      </c>
      <c r="X19" s="70"/>
    </row>
    <row r="20" spans="1:24" ht="20.149999999999999" customHeight="1">
      <c r="A20" s="84">
        <v>18</v>
      </c>
      <c r="B20" s="84"/>
      <c r="C20" s="69"/>
      <c r="D20" s="154"/>
      <c r="E20" s="69"/>
      <c r="F20" s="154"/>
      <c r="G20" s="119"/>
      <c r="H20" s="120"/>
      <c r="I20" s="186"/>
      <c r="J20" s="90" t="str">
        <f t="shared" si="0"/>
        <v/>
      </c>
      <c r="K20" s="90" t="str">
        <f t="shared" si="1"/>
        <v/>
      </c>
      <c r="L20" s="90" t="str">
        <f t="shared" si="2"/>
        <v/>
      </c>
      <c r="M20" s="84"/>
      <c r="N20" s="84"/>
      <c r="O20" s="87"/>
      <c r="P20" s="84"/>
      <c r="Q20" s="84"/>
      <c r="R20" s="84"/>
      <c r="S20" s="84"/>
      <c r="T20" s="84"/>
      <c r="U20" s="70"/>
      <c r="X20" s="70"/>
    </row>
    <row r="21" spans="1:24" ht="20.149999999999999" customHeight="1">
      <c r="A21" s="84">
        <v>19</v>
      </c>
      <c r="B21" s="84"/>
      <c r="C21" s="69"/>
      <c r="D21" s="154"/>
      <c r="E21" s="69"/>
      <c r="F21" s="154"/>
      <c r="G21" s="119"/>
      <c r="H21" s="120"/>
      <c r="I21" s="186"/>
      <c r="J21" s="90" t="str">
        <f t="shared" si="0"/>
        <v/>
      </c>
      <c r="K21" s="90" t="str">
        <f t="shared" si="1"/>
        <v/>
      </c>
      <c r="L21" s="90" t="str">
        <f t="shared" si="2"/>
        <v/>
      </c>
      <c r="M21" s="84"/>
      <c r="N21" s="84"/>
      <c r="O21" s="87"/>
      <c r="P21" s="84"/>
      <c r="Q21" s="84"/>
      <c r="R21" s="84"/>
      <c r="S21" s="84"/>
      <c r="T21" s="84"/>
      <c r="U21" s="70"/>
      <c r="X21" s="70"/>
    </row>
    <row r="22" spans="1:24" ht="20.149999999999999" customHeight="1">
      <c r="A22" s="84">
        <v>20</v>
      </c>
      <c r="B22" s="84"/>
      <c r="C22" s="69"/>
      <c r="D22" s="154"/>
      <c r="E22" s="69"/>
      <c r="F22" s="154"/>
      <c r="G22" s="119"/>
      <c r="H22" s="120"/>
      <c r="I22" s="186"/>
      <c r="J22" s="90" t="str">
        <f t="shared" si="0"/>
        <v/>
      </c>
      <c r="K22" s="90" t="str">
        <f t="shared" ref="K22:K33" si="3">IF($F22="","",VLOOKUP($F22,$N$3:$Q$12,3))</f>
        <v/>
      </c>
      <c r="L22" s="90" t="str">
        <f t="shared" si="2"/>
        <v/>
      </c>
      <c r="M22" s="84"/>
      <c r="N22" s="84"/>
      <c r="O22" s="87"/>
      <c r="P22" s="84"/>
      <c r="Q22" s="84"/>
      <c r="R22" s="84"/>
      <c r="S22" s="84"/>
      <c r="T22" s="84"/>
      <c r="U22" s="70"/>
    </row>
    <row r="23" spans="1:24" hidden="1">
      <c r="A23" s="84">
        <v>21</v>
      </c>
      <c r="B23" s="84"/>
      <c r="C23" s="69"/>
      <c r="D23" s="154"/>
      <c r="E23" s="69"/>
      <c r="F23" s="154"/>
      <c r="G23" s="119"/>
      <c r="H23" s="120"/>
      <c r="I23" s="186"/>
      <c r="J23" s="90" t="str">
        <f t="shared" ref="J23:J33" si="4">IF($F23="","",IF(D23="Z","",VLOOKUP($F23,$N$3:$Q$12,2)))</f>
        <v/>
      </c>
      <c r="K23" s="90" t="str">
        <f t="shared" si="3"/>
        <v/>
      </c>
      <c r="L23" s="90" t="str">
        <f t="shared" ref="L23:L33" si="5">IF($F23="","",VLOOKUP($F23,$N$3:$Q$12,4))</f>
        <v/>
      </c>
      <c r="M23" s="84"/>
      <c r="N23" s="84"/>
      <c r="O23" s="87"/>
      <c r="P23" s="84"/>
      <c r="Q23" s="84"/>
      <c r="R23" s="84"/>
      <c r="S23" s="84"/>
      <c r="T23" s="84"/>
      <c r="U23" s="84"/>
    </row>
    <row r="24" spans="1:24" hidden="1">
      <c r="A24" s="84">
        <v>22</v>
      </c>
      <c r="B24" s="84"/>
      <c r="C24" s="69"/>
      <c r="D24" s="154"/>
      <c r="E24" s="69"/>
      <c r="F24" s="154"/>
      <c r="G24" s="119"/>
      <c r="H24" s="120"/>
      <c r="I24" s="186"/>
      <c r="J24" s="90" t="str">
        <f t="shared" si="4"/>
        <v/>
      </c>
      <c r="K24" s="90" t="str">
        <f t="shared" si="3"/>
        <v/>
      </c>
      <c r="L24" s="90" t="str">
        <f t="shared" si="5"/>
        <v/>
      </c>
      <c r="M24" s="84"/>
      <c r="N24" s="84"/>
      <c r="O24" s="87"/>
      <c r="P24" s="84"/>
      <c r="Q24" s="84"/>
      <c r="R24" s="84"/>
      <c r="S24" s="84"/>
      <c r="T24" s="84"/>
      <c r="U24" s="84"/>
    </row>
    <row r="25" spans="1:24" hidden="1">
      <c r="A25" s="84">
        <v>23</v>
      </c>
      <c r="B25" s="84"/>
      <c r="C25" s="69"/>
      <c r="D25" s="154"/>
      <c r="E25" s="69"/>
      <c r="F25" s="154"/>
      <c r="G25" s="119"/>
      <c r="H25" s="120"/>
      <c r="I25" s="186"/>
      <c r="J25" s="90" t="str">
        <f t="shared" si="4"/>
        <v/>
      </c>
      <c r="K25" s="90" t="str">
        <f t="shared" si="3"/>
        <v/>
      </c>
      <c r="L25" s="90" t="str">
        <f t="shared" si="5"/>
        <v/>
      </c>
      <c r="M25" s="84"/>
      <c r="N25" s="84"/>
      <c r="O25" s="87"/>
      <c r="P25" s="84"/>
      <c r="Q25" s="84"/>
      <c r="R25" s="84"/>
      <c r="S25" s="84"/>
      <c r="T25" s="84"/>
      <c r="U25" s="84"/>
    </row>
    <row r="26" spans="1:24" hidden="1">
      <c r="A26" s="84">
        <v>24</v>
      </c>
      <c r="B26" s="84"/>
      <c r="C26" s="69"/>
      <c r="D26" s="154"/>
      <c r="E26" s="69"/>
      <c r="F26" s="154"/>
      <c r="G26" s="119"/>
      <c r="H26" s="120"/>
      <c r="I26" s="186"/>
      <c r="J26" s="90" t="str">
        <f t="shared" si="4"/>
        <v/>
      </c>
      <c r="K26" s="90" t="str">
        <f t="shared" si="3"/>
        <v/>
      </c>
      <c r="L26" s="90" t="str">
        <f t="shared" si="5"/>
        <v/>
      </c>
      <c r="M26" s="84"/>
      <c r="N26" s="84"/>
      <c r="O26" s="87"/>
      <c r="P26" s="84"/>
      <c r="Q26" s="84"/>
      <c r="R26" s="84"/>
      <c r="S26" s="84"/>
      <c r="T26" s="84"/>
      <c r="U26" s="84"/>
    </row>
    <row r="27" spans="1:24" hidden="1">
      <c r="A27" s="84">
        <v>25</v>
      </c>
      <c r="B27" s="84"/>
      <c r="C27" s="69"/>
      <c r="D27" s="154"/>
      <c r="E27" s="69"/>
      <c r="F27" s="154"/>
      <c r="G27" s="119"/>
      <c r="H27" s="120"/>
      <c r="I27" s="186"/>
      <c r="J27" s="90" t="str">
        <f t="shared" si="4"/>
        <v/>
      </c>
      <c r="K27" s="90" t="str">
        <f t="shared" si="3"/>
        <v/>
      </c>
      <c r="L27" s="90" t="str">
        <f t="shared" si="5"/>
        <v/>
      </c>
      <c r="M27" s="84"/>
      <c r="N27" s="84"/>
      <c r="O27" s="87"/>
      <c r="P27" s="84"/>
      <c r="Q27" s="84"/>
      <c r="R27" s="84"/>
      <c r="S27" s="84"/>
      <c r="T27" s="84"/>
      <c r="U27" s="84"/>
    </row>
    <row r="28" spans="1:24" hidden="1">
      <c r="A28" s="84">
        <v>26</v>
      </c>
      <c r="B28" s="84"/>
      <c r="C28" s="69"/>
      <c r="D28" s="154"/>
      <c r="E28" s="69"/>
      <c r="F28" s="154"/>
      <c r="G28" s="119"/>
      <c r="H28" s="120"/>
      <c r="I28" s="186"/>
      <c r="J28" s="90" t="str">
        <f t="shared" si="4"/>
        <v/>
      </c>
      <c r="K28" s="90" t="str">
        <f t="shared" si="3"/>
        <v/>
      </c>
      <c r="L28" s="90" t="str">
        <f t="shared" si="5"/>
        <v/>
      </c>
      <c r="M28" s="84"/>
      <c r="N28" s="84"/>
      <c r="O28" s="87"/>
      <c r="P28" s="84"/>
      <c r="Q28" s="84"/>
      <c r="R28" s="84"/>
      <c r="S28" s="84"/>
      <c r="T28" s="84"/>
      <c r="U28" s="84"/>
    </row>
    <row r="29" spans="1:24" hidden="1">
      <c r="A29" s="84">
        <v>27</v>
      </c>
      <c r="B29" s="84"/>
      <c r="C29" s="69"/>
      <c r="D29" s="154"/>
      <c r="E29" s="69"/>
      <c r="F29" s="154"/>
      <c r="G29" s="119"/>
      <c r="H29" s="120"/>
      <c r="I29" s="186"/>
      <c r="J29" s="90" t="str">
        <f t="shared" si="4"/>
        <v/>
      </c>
      <c r="K29" s="90" t="str">
        <f t="shared" si="3"/>
        <v/>
      </c>
      <c r="L29" s="90" t="str">
        <f t="shared" si="5"/>
        <v/>
      </c>
      <c r="M29" s="84"/>
      <c r="N29" s="84"/>
      <c r="O29" s="87"/>
      <c r="P29" s="84"/>
      <c r="Q29" s="84"/>
      <c r="R29" s="84"/>
      <c r="S29" s="84"/>
      <c r="T29" s="84"/>
      <c r="U29" s="84"/>
    </row>
    <row r="30" spans="1:24" hidden="1">
      <c r="A30" s="84">
        <v>28</v>
      </c>
      <c r="B30" s="84"/>
      <c r="C30" s="69"/>
      <c r="D30" s="154"/>
      <c r="E30" s="69"/>
      <c r="F30" s="154"/>
      <c r="G30" s="119"/>
      <c r="H30" s="120"/>
      <c r="I30" s="186"/>
      <c r="J30" s="90" t="str">
        <f t="shared" si="4"/>
        <v/>
      </c>
      <c r="K30" s="90" t="str">
        <f t="shared" si="3"/>
        <v/>
      </c>
      <c r="L30" s="90" t="str">
        <f t="shared" si="5"/>
        <v/>
      </c>
      <c r="M30" s="84"/>
      <c r="N30" s="84"/>
      <c r="O30" s="87"/>
      <c r="P30" s="84"/>
      <c r="Q30" s="84"/>
      <c r="R30" s="84"/>
      <c r="S30" s="84"/>
      <c r="T30" s="84"/>
      <c r="U30" s="84"/>
    </row>
    <row r="31" spans="1:24" hidden="1">
      <c r="A31" s="84">
        <v>29</v>
      </c>
      <c r="B31" s="84"/>
      <c r="C31" s="69"/>
      <c r="D31" s="154"/>
      <c r="E31" s="69"/>
      <c r="F31" s="154"/>
      <c r="G31" s="119"/>
      <c r="H31" s="120"/>
      <c r="I31" s="186"/>
      <c r="J31" s="90" t="str">
        <f t="shared" si="4"/>
        <v/>
      </c>
      <c r="K31" s="90" t="str">
        <f t="shared" si="3"/>
        <v/>
      </c>
      <c r="L31" s="90" t="str">
        <f t="shared" si="5"/>
        <v/>
      </c>
      <c r="M31" s="84"/>
      <c r="N31" s="84"/>
      <c r="O31" s="87"/>
      <c r="P31" s="84"/>
      <c r="Q31" s="84"/>
      <c r="R31" s="84"/>
      <c r="S31" s="84"/>
      <c r="T31" s="84"/>
      <c r="U31" s="84"/>
    </row>
    <row r="32" spans="1:24" hidden="1">
      <c r="A32" s="84">
        <v>30</v>
      </c>
      <c r="B32" s="84"/>
      <c r="C32" s="69"/>
      <c r="D32" s="154"/>
      <c r="E32" s="69"/>
      <c r="F32" s="154"/>
      <c r="G32" s="119"/>
      <c r="H32" s="120"/>
      <c r="I32" s="186"/>
      <c r="J32" s="90" t="str">
        <f t="shared" si="4"/>
        <v/>
      </c>
      <c r="K32" s="90" t="str">
        <f t="shared" si="3"/>
        <v/>
      </c>
      <c r="L32" s="90" t="str">
        <f t="shared" si="5"/>
        <v/>
      </c>
      <c r="M32" s="84"/>
      <c r="N32" s="84"/>
      <c r="O32" s="87"/>
      <c r="P32" s="84"/>
      <c r="Q32" s="84"/>
      <c r="R32" s="84"/>
      <c r="S32" s="84"/>
      <c r="T32" s="84"/>
      <c r="U32" s="84"/>
    </row>
    <row r="33" spans="1:21" hidden="1">
      <c r="A33" s="84">
        <v>31</v>
      </c>
      <c r="B33" s="84"/>
      <c r="C33" s="69"/>
      <c r="D33" s="154"/>
      <c r="E33" s="69"/>
      <c r="F33" s="154"/>
      <c r="G33" s="119"/>
      <c r="H33" s="120"/>
      <c r="I33" s="186"/>
      <c r="J33" s="90" t="str">
        <f t="shared" si="4"/>
        <v/>
      </c>
      <c r="K33" s="90" t="str">
        <f t="shared" si="3"/>
        <v/>
      </c>
      <c r="L33" s="90" t="str">
        <f t="shared" si="5"/>
        <v/>
      </c>
      <c r="M33" s="84"/>
      <c r="N33" s="84"/>
      <c r="O33" s="87"/>
      <c r="P33" s="84"/>
      <c r="Q33" s="84"/>
      <c r="R33" s="84"/>
      <c r="S33" s="84"/>
      <c r="T33" s="84"/>
      <c r="U33" s="84"/>
    </row>
    <row r="34" spans="1:21">
      <c r="A34" s="84"/>
      <c r="B34" s="84"/>
      <c r="C34" s="84"/>
      <c r="D34" s="84"/>
      <c r="E34" s="84"/>
      <c r="F34" s="84"/>
      <c r="G34" s="84"/>
      <c r="H34" s="84"/>
      <c r="I34" s="187"/>
      <c r="J34" s="87"/>
      <c r="K34" s="84"/>
      <c r="L34" s="84"/>
      <c r="M34" s="84"/>
      <c r="N34" s="84"/>
      <c r="O34" s="87"/>
      <c r="P34" s="84"/>
      <c r="Q34" s="84"/>
      <c r="R34" s="84"/>
      <c r="S34" s="84"/>
      <c r="T34" s="84"/>
      <c r="U34" s="84"/>
    </row>
    <row r="35" spans="1:21">
      <c r="A35" s="84"/>
      <c r="B35" s="396" t="s">
        <v>70</v>
      </c>
      <c r="C35" s="84"/>
      <c r="D35" s="84"/>
      <c r="E35" s="84"/>
      <c r="F35" s="84"/>
      <c r="G35" s="84"/>
      <c r="H35" s="84"/>
      <c r="I35" s="187"/>
      <c r="J35" s="84"/>
      <c r="K35" s="84"/>
      <c r="L35" s="84"/>
      <c r="M35" s="84"/>
      <c r="N35" s="84"/>
      <c r="O35" s="87"/>
      <c r="P35" s="84"/>
      <c r="Q35" s="84"/>
      <c r="R35" s="84"/>
      <c r="S35" s="84"/>
      <c r="T35" s="84"/>
      <c r="U35" s="84"/>
    </row>
    <row r="36" spans="1:21">
      <c r="A36" s="84"/>
      <c r="B36" s="396" t="s">
        <v>71</v>
      </c>
      <c r="J36" s="84"/>
      <c r="K36" s="84"/>
      <c r="L36" s="84"/>
      <c r="M36" s="84"/>
      <c r="N36" s="84"/>
      <c r="O36" s="87"/>
      <c r="P36" s="84"/>
      <c r="Q36" s="84"/>
      <c r="R36" s="84"/>
      <c r="S36" s="84"/>
      <c r="T36" s="84"/>
      <c r="U36" s="84"/>
    </row>
    <row r="37" spans="1:21">
      <c r="A37" s="84"/>
      <c r="B37" s="69" t="s">
        <v>72</v>
      </c>
      <c r="C37" s="84"/>
      <c r="D37" s="84"/>
      <c r="E37" s="84"/>
      <c r="F37" s="84"/>
      <c r="G37" s="84"/>
      <c r="H37" s="84"/>
      <c r="I37" s="187"/>
      <c r="J37" s="84"/>
      <c r="K37" s="84"/>
      <c r="L37" s="84"/>
      <c r="M37" s="84"/>
      <c r="N37" s="84"/>
      <c r="O37" s="87"/>
      <c r="P37" s="84"/>
      <c r="Q37" s="84"/>
      <c r="R37" s="84"/>
      <c r="S37" s="84"/>
      <c r="T37" s="84"/>
      <c r="U37" s="84"/>
    </row>
    <row r="38" spans="1:21">
      <c r="A38" s="84"/>
      <c r="B38" s="396" t="s">
        <v>73</v>
      </c>
      <c r="C38" s="84"/>
      <c r="D38" s="84"/>
      <c r="E38" s="84"/>
      <c r="F38" s="84"/>
      <c r="G38" s="84"/>
      <c r="H38" s="84"/>
      <c r="I38" s="187"/>
      <c r="J38" s="397"/>
      <c r="K38" s="397"/>
      <c r="L38" s="397"/>
      <c r="M38" s="397"/>
      <c r="N38" s="84"/>
      <c r="O38" s="87"/>
      <c r="P38" s="84"/>
      <c r="Q38" s="84"/>
      <c r="R38" s="84"/>
      <c r="S38" s="84"/>
      <c r="T38" s="84"/>
      <c r="U38" s="84"/>
    </row>
    <row r="39" spans="1:21">
      <c r="A39" s="84"/>
      <c r="B39" s="527" t="s">
        <v>74</v>
      </c>
      <c r="C39" s="527"/>
      <c r="D39" s="527"/>
      <c r="E39" s="527"/>
      <c r="F39" s="527"/>
      <c r="G39" s="527"/>
      <c r="H39" s="527"/>
      <c r="I39" s="527"/>
      <c r="J39" s="84"/>
      <c r="K39" s="84"/>
      <c r="L39" s="84"/>
      <c r="M39" s="84"/>
      <c r="N39" s="84"/>
      <c r="O39" s="87"/>
      <c r="P39" s="84"/>
      <c r="Q39" s="84"/>
      <c r="R39" s="84"/>
      <c r="S39" s="84"/>
      <c r="T39" s="84"/>
      <c r="U39" s="84"/>
    </row>
    <row r="40" spans="1:21">
      <c r="B40" s="397" t="s">
        <v>75</v>
      </c>
      <c r="C40" s="84"/>
      <c r="E40" s="84"/>
      <c r="F40" s="84"/>
      <c r="G40" s="84"/>
      <c r="H40" s="84"/>
      <c r="I40" s="187"/>
      <c r="N40" s="84"/>
      <c r="O40" s="87"/>
      <c r="P40" s="84"/>
    </row>
    <row r="41" spans="1:21">
      <c r="B41" s="397" t="s">
        <v>76</v>
      </c>
      <c r="N41" s="397"/>
      <c r="O41" s="89"/>
      <c r="P41" s="397"/>
    </row>
    <row r="42" spans="1:21">
      <c r="N42" s="84"/>
      <c r="O42" s="87"/>
      <c r="P42" s="84"/>
    </row>
  </sheetData>
  <mergeCells count="1">
    <mergeCell ref="B39:I39"/>
  </mergeCells>
  <phoneticPr fontId="2"/>
  <dataValidations count="4">
    <dataValidation type="list" allowBlank="1" showInputMessage="1" showErrorMessage="1" sqref="D3:D33" xr:uid="{00000000-0002-0000-0100-000000000000}">
      <formula1>分類</formula1>
    </dataValidation>
    <dataValidation type="list" allowBlank="1" showInputMessage="1" showErrorMessage="1" sqref="F14:F33" xr:uid="{00000000-0002-0000-0100-000001000000}">
      <formula1>号数</formula1>
    </dataValidation>
    <dataValidation type="list" allowBlank="1" showInputMessage="1" showErrorMessage="1" sqref="C1" xr:uid="{00000000-0002-0000-0100-000002000000}">
      <formula1>$W$2:$W$3</formula1>
    </dataValidation>
    <dataValidation type="list" allowBlank="1" showInputMessage="1" showErrorMessage="1" sqref="F3:F13" xr:uid="{00000000-0002-0000-0100-000003000000}">
      <formula1>格付</formula1>
    </dataValidation>
  </dataValidations>
  <printOptions horizontalCentered="1"/>
  <pageMargins left="0.43307086614173229" right="0.23622047244094491" top="0.43307086614173229" bottom="0.74803149606299213" header="0.31496062992125984" footer="0.31496062992125984"/>
  <pageSetup paperSize="9" scale="93"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0C0"/>
    <pageSetUpPr fitToPage="1"/>
  </sheetPr>
  <dimension ref="A1:I43"/>
  <sheetViews>
    <sheetView workbookViewId="0"/>
  </sheetViews>
  <sheetFormatPr defaultRowHeight="14"/>
  <cols>
    <col min="1" max="2" width="8.58203125" style="77" customWidth="1"/>
    <col min="3" max="3" width="13.25" style="77" customWidth="1"/>
    <col min="4" max="5" width="6.58203125" style="77" customWidth="1"/>
    <col min="6" max="7" width="7.58203125" style="77" customWidth="1"/>
    <col min="8" max="8" width="13.08203125" style="77" customWidth="1"/>
    <col min="9" max="9" width="12.58203125" style="77" customWidth="1"/>
    <col min="10" max="262" width="9" style="77"/>
    <col min="263" max="263" width="8.25" style="77" customWidth="1"/>
    <col min="264" max="264" width="16" style="77" customWidth="1"/>
    <col min="265" max="518" width="9" style="77"/>
    <col min="519" max="519" width="8.25" style="77" customWidth="1"/>
    <col min="520" max="520" width="16" style="77" customWidth="1"/>
    <col min="521" max="774" width="9" style="77"/>
    <col min="775" max="775" width="8.25" style="77" customWidth="1"/>
    <col min="776" max="776" width="16" style="77" customWidth="1"/>
    <col min="777" max="1030" width="9" style="77"/>
    <col min="1031" max="1031" width="8.25" style="77" customWidth="1"/>
    <col min="1032" max="1032" width="16" style="77" customWidth="1"/>
    <col min="1033" max="1286" width="9" style="77"/>
    <col min="1287" max="1287" width="8.25" style="77" customWidth="1"/>
    <col min="1288" max="1288" width="16" style="77" customWidth="1"/>
    <col min="1289" max="1542" width="9" style="77"/>
    <col min="1543" max="1543" width="8.25" style="77" customWidth="1"/>
    <col min="1544" max="1544" width="16" style="77" customWidth="1"/>
    <col min="1545" max="1798" width="9" style="77"/>
    <col min="1799" max="1799" width="8.25" style="77" customWidth="1"/>
    <col min="1800" max="1800" width="16" style="77" customWidth="1"/>
    <col min="1801" max="2054" width="9" style="77"/>
    <col min="2055" max="2055" width="8.25" style="77" customWidth="1"/>
    <col min="2056" max="2056" width="16" style="77" customWidth="1"/>
    <col min="2057" max="2310" width="9" style="77"/>
    <col min="2311" max="2311" width="8.25" style="77" customWidth="1"/>
    <col min="2312" max="2312" width="16" style="77" customWidth="1"/>
    <col min="2313" max="2566" width="9" style="77"/>
    <col min="2567" max="2567" width="8.25" style="77" customWidth="1"/>
    <col min="2568" max="2568" width="16" style="77" customWidth="1"/>
    <col min="2569" max="2822" width="9" style="77"/>
    <col min="2823" max="2823" width="8.25" style="77" customWidth="1"/>
    <col min="2824" max="2824" width="16" style="77" customWidth="1"/>
    <col min="2825" max="3078" width="9" style="77"/>
    <col min="3079" max="3079" width="8.25" style="77" customWidth="1"/>
    <col min="3080" max="3080" width="16" style="77" customWidth="1"/>
    <col min="3081" max="3334" width="9" style="77"/>
    <col min="3335" max="3335" width="8.25" style="77" customWidth="1"/>
    <col min="3336" max="3336" width="16" style="77" customWidth="1"/>
    <col min="3337" max="3590" width="9" style="77"/>
    <col min="3591" max="3591" width="8.25" style="77" customWidth="1"/>
    <col min="3592" max="3592" width="16" style="77" customWidth="1"/>
    <col min="3593" max="3846" width="9" style="77"/>
    <col min="3847" max="3847" width="8.25" style="77" customWidth="1"/>
    <col min="3848" max="3848" width="16" style="77" customWidth="1"/>
    <col min="3849" max="4102" width="9" style="77"/>
    <col min="4103" max="4103" width="8.25" style="77" customWidth="1"/>
    <col min="4104" max="4104" width="16" style="77" customWidth="1"/>
    <col min="4105" max="4358" width="9" style="77"/>
    <col min="4359" max="4359" width="8.25" style="77" customWidth="1"/>
    <col min="4360" max="4360" width="16" style="77" customWidth="1"/>
    <col min="4361" max="4614" width="9" style="77"/>
    <col min="4615" max="4615" width="8.25" style="77" customWidth="1"/>
    <col min="4616" max="4616" width="16" style="77" customWidth="1"/>
    <col min="4617" max="4870" width="9" style="77"/>
    <col min="4871" max="4871" width="8.25" style="77" customWidth="1"/>
    <col min="4872" max="4872" width="16" style="77" customWidth="1"/>
    <col min="4873" max="5126" width="9" style="77"/>
    <col min="5127" max="5127" width="8.25" style="77" customWidth="1"/>
    <col min="5128" max="5128" width="16" style="77" customWidth="1"/>
    <col min="5129" max="5382" width="9" style="77"/>
    <col min="5383" max="5383" width="8.25" style="77" customWidth="1"/>
    <col min="5384" max="5384" width="16" style="77" customWidth="1"/>
    <col min="5385" max="5638" width="9" style="77"/>
    <col min="5639" max="5639" width="8.25" style="77" customWidth="1"/>
    <col min="5640" max="5640" width="16" style="77" customWidth="1"/>
    <col min="5641" max="5894" width="9" style="77"/>
    <col min="5895" max="5895" width="8.25" style="77" customWidth="1"/>
    <col min="5896" max="5896" width="16" style="77" customWidth="1"/>
    <col min="5897" max="6150" width="9" style="77"/>
    <col min="6151" max="6151" width="8.25" style="77" customWidth="1"/>
    <col min="6152" max="6152" width="16" style="77" customWidth="1"/>
    <col min="6153" max="6406" width="9" style="77"/>
    <col min="6407" max="6407" width="8.25" style="77" customWidth="1"/>
    <col min="6408" max="6408" width="16" style="77" customWidth="1"/>
    <col min="6409" max="6662" width="9" style="77"/>
    <col min="6663" max="6663" width="8.25" style="77" customWidth="1"/>
    <col min="6664" max="6664" width="16" style="77" customWidth="1"/>
    <col min="6665" max="6918" width="9" style="77"/>
    <col min="6919" max="6919" width="8.25" style="77" customWidth="1"/>
    <col min="6920" max="6920" width="16" style="77" customWidth="1"/>
    <col min="6921" max="7174" width="9" style="77"/>
    <col min="7175" max="7175" width="8.25" style="77" customWidth="1"/>
    <col min="7176" max="7176" width="16" style="77" customWidth="1"/>
    <col min="7177" max="7430" width="9" style="77"/>
    <col min="7431" max="7431" width="8.25" style="77" customWidth="1"/>
    <col min="7432" max="7432" width="16" style="77" customWidth="1"/>
    <col min="7433" max="7686" width="9" style="77"/>
    <col min="7687" max="7687" width="8.25" style="77" customWidth="1"/>
    <col min="7688" max="7688" width="16" style="77" customWidth="1"/>
    <col min="7689" max="7942" width="9" style="77"/>
    <col min="7943" max="7943" width="8.25" style="77" customWidth="1"/>
    <col min="7944" max="7944" width="16" style="77" customWidth="1"/>
    <col min="7945" max="8198" width="9" style="77"/>
    <col min="8199" max="8199" width="8.25" style="77" customWidth="1"/>
    <col min="8200" max="8200" width="16" style="77" customWidth="1"/>
    <col min="8201" max="8454" width="9" style="77"/>
    <col min="8455" max="8455" width="8.25" style="77" customWidth="1"/>
    <col min="8456" max="8456" width="16" style="77" customWidth="1"/>
    <col min="8457" max="8710" width="9" style="77"/>
    <col min="8711" max="8711" width="8.25" style="77" customWidth="1"/>
    <col min="8712" max="8712" width="16" style="77" customWidth="1"/>
    <col min="8713" max="8966" width="9" style="77"/>
    <col min="8967" max="8967" width="8.25" style="77" customWidth="1"/>
    <col min="8968" max="8968" width="16" style="77" customWidth="1"/>
    <col min="8969" max="9222" width="9" style="77"/>
    <col min="9223" max="9223" width="8.25" style="77" customWidth="1"/>
    <col min="9224" max="9224" width="16" style="77" customWidth="1"/>
    <col min="9225" max="9478" width="9" style="77"/>
    <col min="9479" max="9479" width="8.25" style="77" customWidth="1"/>
    <col min="9480" max="9480" width="16" style="77" customWidth="1"/>
    <col min="9481" max="9734" width="9" style="77"/>
    <col min="9735" max="9735" width="8.25" style="77" customWidth="1"/>
    <col min="9736" max="9736" width="16" style="77" customWidth="1"/>
    <col min="9737" max="9990" width="9" style="77"/>
    <col min="9991" max="9991" width="8.25" style="77" customWidth="1"/>
    <col min="9992" max="9992" width="16" style="77" customWidth="1"/>
    <col min="9993" max="10246" width="9" style="77"/>
    <col min="10247" max="10247" width="8.25" style="77" customWidth="1"/>
    <col min="10248" max="10248" width="16" style="77" customWidth="1"/>
    <col min="10249" max="10502" width="9" style="77"/>
    <col min="10503" max="10503" width="8.25" style="77" customWidth="1"/>
    <col min="10504" max="10504" width="16" style="77" customWidth="1"/>
    <col min="10505" max="10758" width="9" style="77"/>
    <col min="10759" max="10759" width="8.25" style="77" customWidth="1"/>
    <col min="10760" max="10760" width="16" style="77" customWidth="1"/>
    <col min="10761" max="11014" width="9" style="77"/>
    <col min="11015" max="11015" width="8.25" style="77" customWidth="1"/>
    <col min="11016" max="11016" width="16" style="77" customWidth="1"/>
    <col min="11017" max="11270" width="9" style="77"/>
    <col min="11271" max="11271" width="8.25" style="77" customWidth="1"/>
    <col min="11272" max="11272" width="16" style="77" customWidth="1"/>
    <col min="11273" max="11526" width="9" style="77"/>
    <col min="11527" max="11527" width="8.25" style="77" customWidth="1"/>
    <col min="11528" max="11528" width="16" style="77" customWidth="1"/>
    <col min="11529" max="11782" width="9" style="77"/>
    <col min="11783" max="11783" width="8.25" style="77" customWidth="1"/>
    <col min="11784" max="11784" width="16" style="77" customWidth="1"/>
    <col min="11785" max="12038" width="9" style="77"/>
    <col min="12039" max="12039" width="8.25" style="77" customWidth="1"/>
    <col min="12040" max="12040" width="16" style="77" customWidth="1"/>
    <col min="12041" max="12294" width="9" style="77"/>
    <col min="12295" max="12295" width="8.25" style="77" customWidth="1"/>
    <col min="12296" max="12296" width="16" style="77" customWidth="1"/>
    <col min="12297" max="12550" width="9" style="77"/>
    <col min="12551" max="12551" width="8.25" style="77" customWidth="1"/>
    <col min="12552" max="12552" width="16" style="77" customWidth="1"/>
    <col min="12553" max="12806" width="9" style="77"/>
    <col min="12807" max="12807" width="8.25" style="77" customWidth="1"/>
    <col min="12808" max="12808" width="16" style="77" customWidth="1"/>
    <col min="12809" max="13062" width="9" style="77"/>
    <col min="13063" max="13063" width="8.25" style="77" customWidth="1"/>
    <col min="13064" max="13064" width="16" style="77" customWidth="1"/>
    <col min="13065" max="13318" width="9" style="77"/>
    <col min="13319" max="13319" width="8.25" style="77" customWidth="1"/>
    <col min="13320" max="13320" width="16" style="77" customWidth="1"/>
    <col min="13321" max="13574" width="9" style="77"/>
    <col min="13575" max="13575" width="8.25" style="77" customWidth="1"/>
    <col min="13576" max="13576" width="16" style="77" customWidth="1"/>
    <col min="13577" max="13830" width="9" style="77"/>
    <col min="13831" max="13831" width="8.25" style="77" customWidth="1"/>
    <col min="13832" max="13832" width="16" style="77" customWidth="1"/>
    <col min="13833" max="14086" width="9" style="77"/>
    <col min="14087" max="14087" width="8.25" style="77" customWidth="1"/>
    <col min="14088" max="14088" width="16" style="77" customWidth="1"/>
    <col min="14089" max="14342" width="9" style="77"/>
    <col min="14343" max="14343" width="8.25" style="77" customWidth="1"/>
    <col min="14344" max="14344" width="16" style="77" customWidth="1"/>
    <col min="14345" max="14598" width="9" style="77"/>
    <col min="14599" max="14599" width="8.25" style="77" customWidth="1"/>
    <col min="14600" max="14600" width="16" style="77" customWidth="1"/>
    <col min="14601" max="14854" width="9" style="77"/>
    <col min="14855" max="14855" width="8.25" style="77" customWidth="1"/>
    <col min="14856" max="14856" width="16" style="77" customWidth="1"/>
    <col min="14857" max="15110" width="9" style="77"/>
    <col min="15111" max="15111" width="8.25" style="77" customWidth="1"/>
    <col min="15112" max="15112" width="16" style="77" customWidth="1"/>
    <col min="15113" max="15366" width="9" style="77"/>
    <col min="15367" max="15367" width="8.25" style="77" customWidth="1"/>
    <col min="15368" max="15368" width="16" style="77" customWidth="1"/>
    <col min="15369" max="15622" width="9" style="77"/>
    <col min="15623" max="15623" width="8.25" style="77" customWidth="1"/>
    <col min="15624" max="15624" width="16" style="77" customWidth="1"/>
    <col min="15625" max="15878" width="9" style="77"/>
    <col min="15879" max="15879" width="8.25" style="77" customWidth="1"/>
    <col min="15880" max="15880" width="16" style="77" customWidth="1"/>
    <col min="15881" max="16134" width="9" style="77"/>
    <col min="16135" max="16135" width="8.25" style="77" customWidth="1"/>
    <col min="16136" max="16136" width="16" style="77" customWidth="1"/>
    <col min="16137" max="16384" width="9" style="77"/>
  </cols>
  <sheetData>
    <row r="1" spans="1:9" ht="20.149999999999999" customHeight="1">
      <c r="A1" s="162"/>
      <c r="B1" s="114"/>
      <c r="C1" s="114"/>
      <c r="D1" s="114"/>
      <c r="E1" s="114"/>
      <c r="F1" s="114"/>
      <c r="G1" s="114"/>
      <c r="H1" s="162"/>
      <c r="I1" s="114"/>
    </row>
    <row r="2" spans="1:9" s="78" customFormat="1" ht="20.149999999999999" customHeight="1">
      <c r="A2" s="157"/>
      <c r="B2" s="157"/>
      <c r="C2" s="157"/>
      <c r="D2" s="157"/>
      <c r="E2" s="157"/>
      <c r="F2" s="157"/>
      <c r="G2" s="157"/>
      <c r="H2" s="157"/>
      <c r="I2" s="157"/>
    </row>
    <row r="3" spans="1:9" s="78" customFormat="1" ht="20.149999999999999" customHeight="1">
      <c r="A3" s="157"/>
      <c r="B3" s="157"/>
      <c r="C3" s="157"/>
      <c r="D3" s="157"/>
      <c r="E3" s="157"/>
      <c r="F3" s="157"/>
      <c r="G3" s="157"/>
      <c r="H3" s="158" t="s">
        <v>77</v>
      </c>
      <c r="I3" s="157"/>
    </row>
    <row r="4" spans="1:9" s="78" customFormat="1" ht="20.149999999999999" customHeight="1">
      <c r="A4" s="157"/>
      <c r="B4" s="157"/>
      <c r="C4" s="157"/>
      <c r="D4" s="157"/>
      <c r="E4" s="157"/>
      <c r="F4" s="157"/>
      <c r="G4" s="157"/>
      <c r="H4" s="157"/>
      <c r="I4" s="157"/>
    </row>
    <row r="5" spans="1:9" s="78" customFormat="1" ht="20.149999999999999" customHeight="1">
      <c r="A5" s="529" t="s">
        <v>78</v>
      </c>
      <c r="B5" s="529"/>
      <c r="C5" s="529"/>
      <c r="D5" s="157"/>
      <c r="E5" s="157"/>
      <c r="F5" s="157"/>
      <c r="G5" s="157"/>
      <c r="H5" s="157"/>
      <c r="I5" s="157"/>
    </row>
    <row r="6" spans="1:9" s="78" customFormat="1" ht="20.149999999999999" customHeight="1">
      <c r="A6" s="529" t="s">
        <v>79</v>
      </c>
      <c r="B6" s="529"/>
      <c r="C6" s="529"/>
      <c r="D6" s="157"/>
      <c r="E6" s="157"/>
      <c r="F6" s="157"/>
      <c r="G6" s="157"/>
      <c r="H6" s="157"/>
      <c r="I6" s="157"/>
    </row>
    <row r="7" spans="1:9" s="78" customFormat="1" ht="20.149999999999999" customHeight="1">
      <c r="A7" s="529"/>
      <c r="B7" s="529"/>
      <c r="C7" s="529"/>
      <c r="D7" s="157"/>
      <c r="E7" s="157"/>
      <c r="F7" s="157"/>
      <c r="G7" s="157"/>
      <c r="H7" s="157"/>
      <c r="I7" s="157"/>
    </row>
    <row r="8" spans="1:9" s="78" customFormat="1" ht="20.149999999999999" customHeight="1">
      <c r="A8" s="399"/>
      <c r="B8" s="399"/>
      <c r="C8" s="399"/>
      <c r="D8" s="157"/>
      <c r="E8" s="157"/>
      <c r="F8" s="157"/>
      <c r="G8" s="157"/>
      <c r="H8" s="157"/>
      <c r="I8" s="157"/>
    </row>
    <row r="9" spans="1:9" s="78" customFormat="1" ht="20.149999999999999" customHeight="1">
      <c r="A9" s="399"/>
      <c r="B9" s="399"/>
      <c r="C9" s="399"/>
      <c r="D9" s="157"/>
      <c r="E9" s="157"/>
      <c r="F9" s="157"/>
      <c r="G9" s="157"/>
      <c r="H9" s="157"/>
      <c r="I9" s="157"/>
    </row>
    <row r="10" spans="1:9" s="78" customFormat="1" ht="20.149999999999999" customHeight="1">
      <c r="A10" s="157"/>
      <c r="B10" s="157"/>
      <c r="C10" s="157"/>
      <c r="D10" s="157"/>
      <c r="E10" s="157"/>
      <c r="F10" s="157"/>
      <c r="G10" s="157"/>
      <c r="H10" s="157"/>
      <c r="I10" s="157"/>
    </row>
    <row r="11" spans="1:9" s="78" customFormat="1" ht="20.149999999999999" customHeight="1">
      <c r="A11" s="157"/>
      <c r="B11" s="157"/>
      <c r="C11" s="157"/>
      <c r="D11" s="157"/>
      <c r="E11" s="399"/>
      <c r="F11" s="157"/>
      <c r="G11" s="157"/>
      <c r="H11" s="157"/>
      <c r="I11" s="157"/>
    </row>
    <row r="12" spans="1:9" s="78" customFormat="1" ht="20.149999999999999" customHeight="1">
      <c r="A12" s="157"/>
      <c r="B12" s="157"/>
      <c r="C12" s="157"/>
      <c r="D12" s="157"/>
      <c r="E12" s="399"/>
      <c r="F12" s="157" t="s">
        <v>80</v>
      </c>
      <c r="G12" s="157"/>
      <c r="H12" s="157"/>
      <c r="I12" s="157"/>
    </row>
    <row r="13" spans="1:9" s="78" customFormat="1" ht="20.149999999999999" customHeight="1">
      <c r="A13" s="157"/>
      <c r="B13" s="157"/>
      <c r="C13" s="157"/>
      <c r="D13" s="157"/>
      <c r="E13" s="399"/>
      <c r="F13" s="157" t="s">
        <v>81</v>
      </c>
      <c r="G13" s="157"/>
      <c r="H13" s="157"/>
      <c r="I13" s="157"/>
    </row>
    <row r="14" spans="1:9" s="78" customFormat="1" ht="20.149999999999999" customHeight="1">
      <c r="A14" s="157"/>
      <c r="B14" s="157"/>
      <c r="C14" s="157"/>
      <c r="D14" s="157"/>
      <c r="E14" s="159"/>
      <c r="F14" s="157"/>
      <c r="G14" s="157"/>
      <c r="H14" s="157"/>
      <c r="I14" s="157"/>
    </row>
    <row r="15" spans="1:9" s="78" customFormat="1" ht="20.149999999999999" customHeight="1">
      <c r="A15" s="157"/>
      <c r="B15" s="157"/>
      <c r="C15" s="157"/>
      <c r="D15" s="157"/>
      <c r="E15" s="157"/>
      <c r="F15" s="157"/>
      <c r="G15" s="157"/>
      <c r="H15" s="157"/>
      <c r="I15" s="157"/>
    </row>
    <row r="16" spans="1:9" s="78" customFormat="1" ht="20.149999999999999" customHeight="1">
      <c r="A16" s="157"/>
      <c r="B16" s="157"/>
      <c r="C16" s="114"/>
      <c r="D16" s="157"/>
      <c r="E16" s="157"/>
      <c r="F16" s="157"/>
      <c r="G16" s="157"/>
      <c r="H16" s="157"/>
      <c r="I16" s="157"/>
    </row>
    <row r="17" spans="1:9" s="78" customFormat="1" ht="20.149999999999999" customHeight="1">
      <c r="A17" s="157"/>
      <c r="B17" s="157"/>
      <c r="C17" s="157"/>
      <c r="D17" s="157"/>
      <c r="E17" s="157"/>
      <c r="F17" s="157"/>
      <c r="G17" s="157"/>
      <c r="H17" s="157"/>
      <c r="I17" s="157"/>
    </row>
    <row r="18" spans="1:9" s="78" customFormat="1" ht="20.149999999999999" customHeight="1">
      <c r="A18" s="157"/>
      <c r="B18" s="157"/>
      <c r="C18" s="157"/>
      <c r="D18" s="157"/>
      <c r="E18" s="157"/>
      <c r="F18" s="157"/>
      <c r="G18" s="157"/>
      <c r="H18" s="157"/>
      <c r="I18" s="157"/>
    </row>
    <row r="19" spans="1:9" ht="20.149999999999999" customHeight="1">
      <c r="A19" s="530" t="str">
        <f>様式1!E7</f>
        <v>○○○国（案件名）</v>
      </c>
      <c r="B19" s="530"/>
      <c r="C19" s="530"/>
      <c r="D19" s="530"/>
      <c r="E19" s="530"/>
      <c r="F19" s="530"/>
      <c r="G19" s="530"/>
      <c r="H19" s="530"/>
      <c r="I19" s="530"/>
    </row>
    <row r="20" spans="1:9" ht="20.149999999999999" customHeight="1">
      <c r="A20" s="530"/>
      <c r="B20" s="530"/>
      <c r="C20" s="530"/>
      <c r="D20" s="530"/>
      <c r="E20" s="530"/>
      <c r="F20" s="530"/>
      <c r="G20" s="530"/>
      <c r="H20" s="530"/>
      <c r="I20" s="530"/>
    </row>
    <row r="21" spans="1:9" ht="20.149999999999999" customHeight="1">
      <c r="A21" s="531" t="s">
        <v>82</v>
      </c>
      <c r="B21" s="531"/>
      <c r="C21" s="531"/>
      <c r="D21" s="531"/>
      <c r="E21" s="531"/>
      <c r="F21" s="531"/>
      <c r="G21" s="531"/>
      <c r="H21" s="531"/>
      <c r="I21" s="531"/>
    </row>
    <row r="22" spans="1:9" ht="20.149999999999999" customHeight="1">
      <c r="A22" s="160"/>
      <c r="B22" s="160"/>
      <c r="C22" s="160"/>
      <c r="D22" s="160"/>
      <c r="E22" s="160"/>
      <c r="F22" s="160"/>
      <c r="G22" s="160"/>
      <c r="H22" s="160"/>
      <c r="I22" s="114"/>
    </row>
    <row r="23" spans="1:9" ht="20.149999999999999" customHeight="1">
      <c r="A23" s="160"/>
      <c r="B23" s="160"/>
      <c r="C23" s="160"/>
      <c r="D23" s="160"/>
      <c r="E23" s="160"/>
      <c r="F23" s="160"/>
      <c r="G23" s="160"/>
      <c r="H23" s="160"/>
      <c r="I23" s="114"/>
    </row>
    <row r="24" spans="1:9" ht="20.149999999999999" customHeight="1">
      <c r="A24" s="532" t="s">
        <v>83</v>
      </c>
      <c r="B24" s="532"/>
      <c r="C24" s="532"/>
      <c r="D24" s="532"/>
      <c r="E24" s="532"/>
      <c r="F24" s="532"/>
      <c r="G24" s="532"/>
      <c r="H24" s="532"/>
      <c r="I24" s="114"/>
    </row>
    <row r="25" spans="1:9" ht="20.149999999999999" customHeight="1">
      <c r="A25" s="114"/>
      <c r="B25" s="114"/>
      <c r="C25" s="114"/>
      <c r="D25" s="114"/>
      <c r="E25" s="114"/>
      <c r="F25" s="114"/>
      <c r="G25" s="114"/>
      <c r="H25" s="114"/>
      <c r="I25" s="114"/>
    </row>
    <row r="26" spans="1:9" ht="20.149999999999999" customHeight="1">
      <c r="A26" s="114"/>
      <c r="B26" s="114"/>
      <c r="C26" s="114"/>
      <c r="D26" s="114"/>
      <c r="E26" s="114"/>
      <c r="F26" s="114"/>
      <c r="G26" s="114"/>
      <c r="H26" s="114"/>
      <c r="I26" s="114"/>
    </row>
    <row r="27" spans="1:9" ht="20.149999999999999" customHeight="1">
      <c r="A27" s="114"/>
      <c r="B27" s="114"/>
      <c r="C27" s="114"/>
      <c r="D27" s="114"/>
      <c r="E27" s="114"/>
      <c r="F27" s="114"/>
      <c r="G27" s="114"/>
      <c r="H27" s="114"/>
      <c r="I27" s="114"/>
    </row>
    <row r="28" spans="1:9" ht="20.149999999999999" customHeight="1">
      <c r="A28" s="528" t="s">
        <v>84</v>
      </c>
      <c r="B28" s="528"/>
      <c r="C28" s="528"/>
      <c r="D28" s="528"/>
      <c r="E28" s="528"/>
      <c r="F28" s="528"/>
      <c r="G28" s="528"/>
      <c r="H28" s="528"/>
      <c r="I28" s="114"/>
    </row>
    <row r="29" spans="1:9" ht="20.149999999999999" customHeight="1">
      <c r="A29" s="114"/>
      <c r="B29" s="114"/>
      <c r="C29" s="114"/>
      <c r="D29" s="114"/>
      <c r="E29" s="114"/>
      <c r="F29" s="114"/>
      <c r="G29" s="114"/>
      <c r="H29" s="114"/>
      <c r="I29" s="114"/>
    </row>
    <row r="30" spans="1:9" ht="20.149999999999999" customHeight="1">
      <c r="A30" s="114" t="s">
        <v>85</v>
      </c>
      <c r="B30" s="114"/>
      <c r="C30" s="161" t="e">
        <f>様式1!G34</f>
        <v>#DIV/0!</v>
      </c>
      <c r="D30" s="401" t="s">
        <v>86</v>
      </c>
      <c r="E30" s="114" t="s">
        <v>87</v>
      </c>
      <c r="F30" s="114"/>
      <c r="G30" s="114"/>
      <c r="H30" s="161" t="e">
        <f>様式1!G33</f>
        <v>#DIV/0!</v>
      </c>
      <c r="I30" s="114" t="s">
        <v>88</v>
      </c>
    </row>
    <row r="31" spans="1:9" ht="20.149999999999999" customHeight="1">
      <c r="A31" s="114"/>
      <c r="B31" s="114"/>
      <c r="C31" s="114"/>
      <c r="D31" s="114"/>
      <c r="E31" s="114"/>
      <c r="F31" s="114"/>
      <c r="G31" s="114"/>
      <c r="H31" s="114"/>
      <c r="I31" s="114"/>
    </row>
    <row r="32" spans="1:9" ht="20.149999999999999" customHeight="1">
      <c r="A32" s="114"/>
      <c r="B32" s="114"/>
      <c r="C32" s="114"/>
      <c r="D32" s="114"/>
      <c r="E32" s="114"/>
      <c r="F32" s="114"/>
      <c r="G32" s="114"/>
      <c r="H32" s="114"/>
      <c r="I32" s="114"/>
    </row>
    <row r="33" spans="1:9" ht="20.149999999999999" customHeight="1">
      <c r="A33" s="114" t="s">
        <v>89</v>
      </c>
      <c r="B33" s="114"/>
      <c r="C33" s="114"/>
      <c r="D33" s="114"/>
      <c r="E33" s="114"/>
      <c r="F33" s="114"/>
      <c r="G33" s="114"/>
      <c r="H33" s="114"/>
      <c r="I33" s="114"/>
    </row>
    <row r="34" spans="1:9" ht="20.149999999999999" customHeight="1">
      <c r="A34" s="114"/>
      <c r="B34" s="114"/>
      <c r="C34" s="114"/>
      <c r="D34" s="114"/>
      <c r="E34" s="114"/>
      <c r="F34" s="114"/>
      <c r="G34" s="114"/>
      <c r="H34" s="114"/>
      <c r="I34" s="114"/>
    </row>
    <row r="35" spans="1:9" ht="20.149999999999999" customHeight="1">
      <c r="A35" s="114"/>
      <c r="B35" s="114"/>
      <c r="C35" s="114"/>
      <c r="D35" s="114"/>
      <c r="E35" s="114"/>
      <c r="F35" s="114"/>
      <c r="G35" s="114"/>
      <c r="H35" s="114"/>
      <c r="I35" s="114"/>
    </row>
    <row r="36" spans="1:9" ht="20.149999999999999" customHeight="1">
      <c r="A36" s="114"/>
      <c r="B36" s="114"/>
      <c r="C36" s="114"/>
      <c r="D36" s="114"/>
      <c r="E36" s="114"/>
      <c r="F36" s="114"/>
      <c r="G36" s="114"/>
      <c r="H36" s="114"/>
      <c r="I36" s="114"/>
    </row>
    <row r="37" spans="1:9" ht="20.149999999999999" customHeight="1">
      <c r="A37" s="114"/>
      <c r="B37" s="114"/>
      <c r="C37" s="114"/>
      <c r="D37" s="114"/>
      <c r="E37" s="114"/>
      <c r="F37" s="114"/>
      <c r="G37" s="114"/>
      <c r="H37" s="114"/>
      <c r="I37" s="114"/>
    </row>
    <row r="38" spans="1:9" ht="20.149999999999999" customHeight="1">
      <c r="A38" s="114"/>
      <c r="B38" s="114"/>
      <c r="C38" s="114"/>
      <c r="D38" s="114"/>
      <c r="E38" s="114"/>
      <c r="F38" s="114"/>
      <c r="G38" s="114"/>
      <c r="H38" s="114"/>
      <c r="I38" s="114"/>
    </row>
    <row r="39" spans="1:9" ht="20.149999999999999" customHeight="1">
      <c r="A39" s="114"/>
      <c r="B39" s="114"/>
      <c r="C39" s="114"/>
      <c r="D39" s="114"/>
      <c r="E39" s="114"/>
      <c r="F39" s="114"/>
      <c r="G39" s="114"/>
      <c r="H39" s="163" t="s">
        <v>90</v>
      </c>
      <c r="I39" s="114"/>
    </row>
    <row r="40" spans="1:9" ht="20.149999999999999" customHeight="1">
      <c r="A40" s="114"/>
      <c r="B40" s="114"/>
      <c r="C40" s="114"/>
      <c r="D40" s="114"/>
      <c r="E40" s="114"/>
      <c r="F40" s="114"/>
      <c r="G40" s="114"/>
      <c r="H40" s="114"/>
      <c r="I40" s="114"/>
    </row>
    <row r="41" spans="1:9" ht="20.149999999999999" customHeight="1">
      <c r="A41" s="114"/>
      <c r="B41" s="114"/>
      <c r="C41" s="114"/>
      <c r="D41" s="114"/>
      <c r="E41" s="114"/>
      <c r="F41" s="114"/>
      <c r="G41" s="114"/>
      <c r="H41" s="114"/>
      <c r="I41" s="114"/>
    </row>
    <row r="42" spans="1:9" ht="20.149999999999999" customHeight="1">
      <c r="A42" s="114"/>
      <c r="B42" s="114"/>
      <c r="C42" s="114"/>
      <c r="D42" s="114"/>
      <c r="E42" s="114"/>
      <c r="F42" s="114"/>
      <c r="G42" s="114"/>
      <c r="H42" s="114"/>
      <c r="I42" s="114"/>
    </row>
    <row r="43" spans="1:9" ht="20.149999999999999" customHeight="1">
      <c r="A43" s="114"/>
      <c r="B43" s="114"/>
      <c r="C43" s="114"/>
      <c r="D43" s="114"/>
      <c r="E43" s="114"/>
      <c r="F43" s="114"/>
      <c r="G43" s="114"/>
      <c r="I43" s="114"/>
    </row>
  </sheetData>
  <mergeCells count="7">
    <mergeCell ref="A28:H28"/>
    <mergeCell ref="A5:C5"/>
    <mergeCell ref="A6:C6"/>
    <mergeCell ref="A7:C7"/>
    <mergeCell ref="A19:I20"/>
    <mergeCell ref="A21:I21"/>
    <mergeCell ref="A24:H24"/>
  </mergeCells>
  <phoneticPr fontId="2"/>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outlinePr summaryBelow="0"/>
    <pageSetUpPr fitToPage="1"/>
  </sheetPr>
  <dimension ref="A1:U35"/>
  <sheetViews>
    <sheetView topLeftCell="A17" workbookViewId="0">
      <selection activeCell="K6" sqref="K6"/>
    </sheetView>
  </sheetViews>
  <sheetFormatPr defaultColWidth="9" defaultRowHeight="14"/>
  <cols>
    <col min="1" max="1" width="1.75" style="4" customWidth="1"/>
    <col min="2" max="2" width="4.75" style="4" customWidth="1"/>
    <col min="3" max="3" width="7.08203125" style="4" customWidth="1"/>
    <col min="4" max="4" width="4.75" style="4" customWidth="1"/>
    <col min="5" max="5" width="39.25" style="4" customWidth="1"/>
    <col min="6" max="6" width="4.25" style="4" customWidth="1"/>
    <col min="7" max="7" width="19.58203125" style="4" customWidth="1"/>
    <col min="8" max="8" width="3.58203125" style="4" customWidth="1"/>
    <col min="9" max="9" width="9" style="4" customWidth="1"/>
    <col min="10" max="16" width="9" style="4"/>
    <col min="17" max="17" width="11" style="4" customWidth="1"/>
    <col min="18" max="16384" width="9" style="4"/>
  </cols>
  <sheetData>
    <row r="1" spans="1:21" ht="20.149999999999999" customHeight="1">
      <c r="A1" s="533" t="str">
        <f>IF(B5="見積金額内訳書","",IF(B5="最終見積金額内訳書","",Q6))</f>
        <v/>
      </c>
      <c r="B1" s="533"/>
      <c r="C1" s="533"/>
      <c r="D1" s="533"/>
      <c r="F1" s="410"/>
    </row>
    <row r="2" spans="1:21" ht="20.149999999999999" customHeight="1" thickBot="1">
      <c r="A2" s="535"/>
      <c r="B2" s="535"/>
      <c r="G2" s="14"/>
      <c r="J2" t="s">
        <v>91</v>
      </c>
    </row>
    <row r="3" spans="1:21" ht="20.149999999999999" customHeight="1">
      <c r="B3" s="540" t="s">
        <v>92</v>
      </c>
      <c r="C3" s="539"/>
      <c r="D3" s="539"/>
      <c r="E3" s="539"/>
      <c r="F3" s="539"/>
      <c r="G3" s="539"/>
      <c r="J3" s="266">
        <v>0.1</v>
      </c>
    </row>
    <row r="4" spans="1:21" ht="20.149999999999999" customHeight="1">
      <c r="B4" s="537"/>
      <c r="C4" s="538"/>
      <c r="D4" s="538"/>
      <c r="E4" s="538"/>
      <c r="F4" s="538"/>
      <c r="G4" s="538"/>
      <c r="H4" s="16"/>
      <c r="I4" s="15"/>
      <c r="J4" s="15"/>
      <c r="K4" s="15"/>
      <c r="L4" s="15"/>
      <c r="O4" s="4" t="s">
        <v>93</v>
      </c>
      <c r="Q4" s="4" t="s">
        <v>94</v>
      </c>
      <c r="S4" s="409" t="s">
        <v>95</v>
      </c>
      <c r="U4" s="4" t="s">
        <v>96</v>
      </c>
    </row>
    <row r="5" spans="1:21" ht="20.149999999999999" customHeight="1">
      <c r="B5" s="539" t="s">
        <v>93</v>
      </c>
      <c r="C5" s="539"/>
      <c r="D5" s="539"/>
      <c r="E5" s="539"/>
      <c r="F5" s="539"/>
      <c r="G5" s="539"/>
      <c r="H5" s="16"/>
      <c r="I5" s="15"/>
      <c r="J5" s="15"/>
      <c r="K5" s="15"/>
      <c r="L5" s="15"/>
      <c r="O5" s="4" t="s">
        <v>97</v>
      </c>
      <c r="Q5" s="4" t="s">
        <v>98</v>
      </c>
      <c r="S5" s="4" t="s">
        <v>99</v>
      </c>
      <c r="U5" s="4" t="s">
        <v>100</v>
      </c>
    </row>
    <row r="6" spans="1:21" ht="20.149999999999999" customHeight="1">
      <c r="C6" s="36"/>
      <c r="D6" s="36"/>
      <c r="E6" s="36"/>
      <c r="F6" s="36"/>
      <c r="G6" s="36"/>
      <c r="H6" s="36"/>
      <c r="I6" s="37"/>
      <c r="J6" s="37"/>
      <c r="K6" s="37"/>
      <c r="L6" s="37"/>
      <c r="M6" s="37"/>
      <c r="N6" s="37"/>
      <c r="O6" s="4" t="s">
        <v>101</v>
      </c>
      <c r="P6" s="37"/>
      <c r="Q6" s="37" t="s">
        <v>102</v>
      </c>
    </row>
    <row r="7" spans="1:21" ht="20.149999999999999" customHeight="1">
      <c r="B7" s="544" t="str">
        <f>IF(B5="契約金額内訳書",U5,U4)</f>
        <v>提案事業名</v>
      </c>
      <c r="C7" s="544"/>
      <c r="D7" s="407"/>
      <c r="E7" s="541" t="s">
        <v>103</v>
      </c>
      <c r="F7" s="542"/>
      <c r="G7" s="542"/>
      <c r="H7" s="36"/>
      <c r="I7" s="37"/>
      <c r="J7" s="37"/>
      <c r="K7" s="37"/>
      <c r="L7" s="37"/>
      <c r="M7" s="37"/>
      <c r="N7" s="37"/>
      <c r="O7" s="37"/>
      <c r="P7" s="37"/>
      <c r="Q7" s="79" t="s">
        <v>104</v>
      </c>
    </row>
    <row r="8" spans="1:21" ht="20.149999999999999" customHeight="1">
      <c r="B8" s="544"/>
      <c r="C8" s="544"/>
      <c r="D8" s="407"/>
      <c r="E8" s="543"/>
      <c r="F8" s="543"/>
      <c r="G8" s="543"/>
      <c r="H8" s="36"/>
      <c r="I8" s="37"/>
      <c r="J8" s="37"/>
      <c r="K8" s="37"/>
      <c r="L8" s="37"/>
      <c r="M8" s="37"/>
      <c r="N8" s="37"/>
      <c r="O8" s="37"/>
      <c r="P8" s="37"/>
      <c r="Q8" s="79"/>
    </row>
    <row r="9" spans="1:21" ht="20.149999999999999" customHeight="1">
      <c r="B9" s="407" t="str">
        <f>IF(B5="契約金額内訳書",S5,S4)</f>
        <v>事業提案法人名</v>
      </c>
      <c r="C9" s="407"/>
      <c r="D9" s="407"/>
      <c r="E9" s="38" t="s">
        <v>105</v>
      </c>
      <c r="F9" s="38"/>
      <c r="G9" s="38"/>
      <c r="H9" s="36"/>
      <c r="I9" s="37"/>
      <c r="J9" s="37"/>
      <c r="K9" s="37"/>
      <c r="L9" s="37"/>
      <c r="M9" s="37"/>
      <c r="N9" s="37"/>
      <c r="O9" s="37"/>
      <c r="P9" s="37"/>
      <c r="Q9" s="37"/>
    </row>
    <row r="10" spans="1:21" ht="20.149999999999999" customHeight="1">
      <c r="C10" s="36"/>
      <c r="D10" s="39"/>
      <c r="E10" s="40"/>
      <c r="F10" s="40"/>
      <c r="G10" s="40"/>
      <c r="H10" s="36"/>
      <c r="I10" s="37"/>
      <c r="J10" s="37"/>
      <c r="K10" s="37"/>
      <c r="L10" s="37"/>
      <c r="M10" s="37"/>
      <c r="N10" s="37"/>
      <c r="O10" s="37"/>
      <c r="P10" s="37"/>
      <c r="Q10" s="37"/>
    </row>
    <row r="11" spans="1:21" ht="20.149999999999999" customHeight="1">
      <c r="I11" s="37"/>
      <c r="J11" s="37"/>
      <c r="K11" s="37"/>
      <c r="L11" s="37"/>
      <c r="M11" s="37"/>
      <c r="N11" s="37"/>
      <c r="O11" s="405" t="s">
        <v>106</v>
      </c>
      <c r="P11" s="37"/>
      <c r="Q11" s="37"/>
      <c r="U11" s="4" t="s">
        <v>107</v>
      </c>
    </row>
    <row r="12" spans="1:21" ht="30" customHeight="1" thickBot="1">
      <c r="B12" s="225" t="str">
        <f>IF(B5="見積金額内訳書",Q4,IF(B5="契約金額内訳書",Q5,Q7))</f>
        <v>見積金額</v>
      </c>
      <c r="C12" s="226"/>
      <c r="D12" s="227"/>
      <c r="E12" s="20" t="e">
        <f>G34</f>
        <v>#DIV/0!</v>
      </c>
      <c r="F12" s="21" t="s">
        <v>108</v>
      </c>
      <c r="I12" s="37"/>
      <c r="J12" s="37"/>
      <c r="K12" s="37"/>
      <c r="L12" s="37"/>
      <c r="M12" s="37"/>
      <c r="N12" s="37"/>
      <c r="O12" s="406" t="s">
        <v>109</v>
      </c>
      <c r="P12" s="406"/>
      <c r="Q12" s="37"/>
      <c r="U12" s="4" t="s">
        <v>110</v>
      </c>
    </row>
    <row r="13" spans="1:21" ht="15" customHeight="1">
      <c r="I13" s="37"/>
      <c r="J13" s="37"/>
      <c r="K13" s="37"/>
      <c r="L13" s="37"/>
      <c r="M13" s="37"/>
      <c r="N13" s="37"/>
      <c r="O13" s="406" t="s">
        <v>92</v>
      </c>
      <c r="P13" s="406"/>
      <c r="Q13" s="37"/>
      <c r="U13" s="4" t="s">
        <v>111</v>
      </c>
    </row>
    <row r="14" spans="1:21" ht="15" customHeight="1">
      <c r="I14" s="37"/>
      <c r="J14" s="37"/>
      <c r="K14" s="37"/>
      <c r="L14" s="37"/>
      <c r="M14" s="37"/>
      <c r="N14" s="37"/>
      <c r="O14" s="406" t="s">
        <v>112</v>
      </c>
      <c r="P14" s="406"/>
      <c r="Q14" s="37"/>
      <c r="U14" s="4" t="s">
        <v>113</v>
      </c>
    </row>
    <row r="15" spans="1:21" ht="15" customHeight="1">
      <c r="I15" s="37"/>
      <c r="J15" s="37"/>
      <c r="K15" s="37"/>
      <c r="L15" s="37"/>
      <c r="M15" s="37"/>
      <c r="N15" s="37"/>
      <c r="O15" s="406"/>
      <c r="P15" s="406"/>
      <c r="Q15" s="37"/>
      <c r="U15" s="4" t="s">
        <v>114</v>
      </c>
    </row>
    <row r="16" spans="1:21" ht="30" customHeight="1" thickBot="1">
      <c r="B16" s="16" t="s">
        <v>115</v>
      </c>
      <c r="C16" s="534" t="s">
        <v>116</v>
      </c>
      <c r="D16" s="534"/>
      <c r="E16" s="534"/>
      <c r="F16" s="402"/>
      <c r="G16" s="17">
        <f>G17+G18+G19</f>
        <v>0</v>
      </c>
      <c r="H16" s="17" t="s">
        <v>108</v>
      </c>
      <c r="O16" s="406"/>
      <c r="P16" s="406"/>
      <c r="U16" s="4" t="s">
        <v>117</v>
      </c>
    </row>
    <row r="17" spans="2:17" ht="25.15" customHeight="1" thickTop="1">
      <c r="C17" s="18" t="s">
        <v>118</v>
      </c>
      <c r="D17" s="548" t="s">
        <v>119</v>
      </c>
      <c r="E17" s="548"/>
      <c r="F17" s="409"/>
      <c r="G17" s="221">
        <f>様式2_2_2その他原価・一般管理費等!$D$30</f>
        <v>0</v>
      </c>
      <c r="H17" s="221" t="s">
        <v>108</v>
      </c>
      <c r="O17" s="406"/>
    </row>
    <row r="18" spans="2:17" ht="25.15" customHeight="1">
      <c r="C18" s="18" t="s">
        <v>120</v>
      </c>
      <c r="D18" s="548" t="s">
        <v>121</v>
      </c>
      <c r="E18" s="548"/>
      <c r="F18" s="409"/>
      <c r="G18" s="222">
        <f>様式2_2_2その他原価・一般管理費等!$F$30</f>
        <v>0</v>
      </c>
      <c r="H18" s="222" t="s">
        <v>108</v>
      </c>
      <c r="O18" s="406"/>
    </row>
    <row r="19" spans="2:17" ht="25.15" customHeight="1">
      <c r="B19" s="18"/>
      <c r="C19" s="18" t="s">
        <v>122</v>
      </c>
      <c r="D19" s="547" t="s">
        <v>123</v>
      </c>
      <c r="E19" s="547"/>
      <c r="F19" s="408"/>
      <c r="G19" s="222">
        <f>様式2_2_2その他原価・一般管理費等!$H$30</f>
        <v>0</v>
      </c>
      <c r="H19" s="222" t="s">
        <v>108</v>
      </c>
    </row>
    <row r="20" spans="2:17" ht="30" customHeight="1" thickBot="1">
      <c r="B20" s="16" t="s">
        <v>124</v>
      </c>
      <c r="C20" s="402" t="s">
        <v>125</v>
      </c>
      <c r="D20" s="402"/>
      <c r="E20" s="402"/>
      <c r="F20" s="402"/>
      <c r="G20" s="17" t="e">
        <f>G21+G22+G25+G28+G29</f>
        <v>#DIV/0!</v>
      </c>
      <c r="H20" s="17" t="s">
        <v>108</v>
      </c>
      <c r="I20" s="37"/>
      <c r="J20" s="37"/>
      <c r="K20" s="37"/>
      <c r="L20" s="37"/>
      <c r="M20" s="37"/>
      <c r="N20" s="37"/>
      <c r="O20" s="37"/>
      <c r="P20" s="37"/>
      <c r="Q20" s="37"/>
    </row>
    <row r="21" spans="2:17" ht="25.15" customHeight="1" thickTop="1">
      <c r="B21" s="18"/>
      <c r="C21" s="18" t="s">
        <v>118</v>
      </c>
      <c r="D21" s="408" t="s">
        <v>126</v>
      </c>
      <c r="E21" s="408"/>
      <c r="F21" s="408"/>
      <c r="G21" s="221">
        <f>様式2_3機材!$F$5</f>
        <v>0</v>
      </c>
      <c r="H21" s="221" t="s">
        <v>108</v>
      </c>
      <c r="I21" s="37"/>
      <c r="J21" s="37"/>
      <c r="K21" s="37"/>
      <c r="L21" s="37"/>
      <c r="M21" s="37"/>
      <c r="N21" s="37"/>
      <c r="O21" s="37"/>
      <c r="P21" s="37"/>
      <c r="Q21" s="37"/>
    </row>
    <row r="22" spans="2:17" ht="25.15" customHeight="1">
      <c r="C22" s="18" t="s">
        <v>127</v>
      </c>
      <c r="D22" s="4" t="s">
        <v>128</v>
      </c>
      <c r="G22" s="222">
        <f>G23+G24</f>
        <v>0</v>
      </c>
      <c r="H22" s="222" t="s">
        <v>108</v>
      </c>
    </row>
    <row r="23" spans="2:17" ht="25.15" customHeight="1">
      <c r="C23" s="18"/>
      <c r="E23" s="504" t="s">
        <v>129</v>
      </c>
      <c r="G23" s="222">
        <f>様式2_4旅費!$F$4</f>
        <v>0</v>
      </c>
      <c r="H23" s="222" t="s">
        <v>108</v>
      </c>
      <c r="I23" s="220"/>
    </row>
    <row r="24" spans="2:17" ht="25.15" customHeight="1">
      <c r="C24" s="18"/>
      <c r="E24" s="4" t="s">
        <v>130</v>
      </c>
      <c r="G24" s="222">
        <f>様式2_4旅費!$F$6</f>
        <v>0</v>
      </c>
      <c r="H24" s="222" t="s">
        <v>108</v>
      </c>
    </row>
    <row r="25" spans="2:17" ht="25.15" customHeight="1">
      <c r="C25" s="31" t="s">
        <v>131</v>
      </c>
      <c r="D25" s="408" t="s">
        <v>132</v>
      </c>
      <c r="G25" s="222" t="e">
        <f>様式2_5現地活動費!$E$3</f>
        <v>#DIV/0!</v>
      </c>
      <c r="H25" s="222" t="s">
        <v>108</v>
      </c>
    </row>
    <row r="26" spans="2:17" ht="25.15" customHeight="1">
      <c r="C26" s="31"/>
      <c r="E26" s="504" t="s">
        <v>133</v>
      </c>
      <c r="G26" s="222" t="e">
        <f>様式2_5現地活動費!$E$4</f>
        <v>#DIV/0!</v>
      </c>
      <c r="H26" s="222" t="s">
        <v>108</v>
      </c>
    </row>
    <row r="27" spans="2:17" ht="25.15" customHeight="1">
      <c r="C27" s="31"/>
      <c r="D27" s="408"/>
      <c r="E27" s="504" t="s">
        <v>134</v>
      </c>
      <c r="G27" s="222">
        <f>様式2_5現地活動費!$E$5</f>
        <v>0</v>
      </c>
      <c r="H27" s="222" t="s">
        <v>108</v>
      </c>
    </row>
    <row r="28" spans="2:17" ht="27" customHeight="1">
      <c r="C28" s="31" t="s">
        <v>135</v>
      </c>
      <c r="D28" s="4" t="s">
        <v>136</v>
      </c>
      <c r="G28" s="222">
        <f>'様式2_6本邦受入活動費&amp;管理費'!$E$4</f>
        <v>0</v>
      </c>
      <c r="H28" s="222" t="s">
        <v>108</v>
      </c>
    </row>
    <row r="29" spans="2:17">
      <c r="C29" s="115"/>
      <c r="G29" s="223"/>
      <c r="H29" s="223"/>
    </row>
    <row r="30" spans="2:17">
      <c r="B30" s="18"/>
      <c r="C30" s="18"/>
      <c r="D30" s="408"/>
      <c r="G30" s="224"/>
      <c r="H30" s="224"/>
    </row>
    <row r="31" spans="2:17" ht="30" customHeight="1" thickBot="1">
      <c r="B31" s="16" t="s">
        <v>137</v>
      </c>
      <c r="C31" s="534" t="s">
        <v>138</v>
      </c>
      <c r="D31" s="534"/>
      <c r="E31" s="534"/>
      <c r="F31" s="408"/>
      <c r="G31" s="17" t="e">
        <f>'様式2_6本邦受入活動費&amp;管理費'!E26</f>
        <v>#DIV/0!</v>
      </c>
      <c r="H31" s="17" t="s">
        <v>108</v>
      </c>
    </row>
    <row r="32" spans="2:17" ht="30" customHeight="1" thickTop="1" thickBot="1">
      <c r="B32" s="16" t="s">
        <v>139</v>
      </c>
      <c r="C32" s="536" t="s">
        <v>140</v>
      </c>
      <c r="D32" s="536"/>
      <c r="E32" s="536"/>
      <c r="F32" s="403"/>
      <c r="G32" s="19" t="e">
        <f>G16+G20+G31</f>
        <v>#DIV/0!</v>
      </c>
      <c r="H32" s="19" t="s">
        <v>108</v>
      </c>
    </row>
    <row r="33" spans="2:8" ht="30" customHeight="1" thickTop="1" thickBot="1">
      <c r="B33" s="16" t="s">
        <v>141</v>
      </c>
      <c r="C33" s="536" t="s">
        <v>142</v>
      </c>
      <c r="D33" s="536"/>
      <c r="E33" s="536"/>
      <c r="F33" s="404"/>
      <c r="G33" s="19" t="e">
        <f>G32*J3</f>
        <v>#DIV/0!</v>
      </c>
      <c r="H33" s="19" t="s">
        <v>108</v>
      </c>
    </row>
    <row r="34" spans="2:8" ht="30" customHeight="1" thickTop="1" thickBot="1">
      <c r="B34" s="16" t="s">
        <v>143</v>
      </c>
      <c r="C34" s="536" t="s">
        <v>144</v>
      </c>
      <c r="D34" s="536"/>
      <c r="E34" s="536"/>
      <c r="F34" s="536"/>
      <c r="G34" s="19" t="e">
        <f>G32+G33</f>
        <v>#DIV/0!</v>
      </c>
      <c r="H34" s="19" t="s">
        <v>108</v>
      </c>
    </row>
    <row r="35" spans="2:8" ht="51" customHeight="1" thickTop="1">
      <c r="B35" s="545"/>
      <c r="C35" s="545"/>
      <c r="D35" s="545"/>
      <c r="E35" s="546"/>
      <c r="F35" s="546"/>
      <c r="G35" s="546"/>
      <c r="H35" s="546"/>
    </row>
  </sheetData>
  <mergeCells count="16">
    <mergeCell ref="B35:H35"/>
    <mergeCell ref="D19:E19"/>
    <mergeCell ref="D18:E18"/>
    <mergeCell ref="D17:E17"/>
    <mergeCell ref="C34:F34"/>
    <mergeCell ref="A1:D1"/>
    <mergeCell ref="C31:E31"/>
    <mergeCell ref="A2:B2"/>
    <mergeCell ref="C33:E33"/>
    <mergeCell ref="C32:E32"/>
    <mergeCell ref="C16:E16"/>
    <mergeCell ref="B4:G4"/>
    <mergeCell ref="B5:G5"/>
    <mergeCell ref="B3:G3"/>
    <mergeCell ref="E7:G8"/>
    <mergeCell ref="B7:C8"/>
  </mergeCells>
  <phoneticPr fontId="2"/>
  <dataValidations count="2">
    <dataValidation type="list" allowBlank="1" showInputMessage="1" showErrorMessage="1" sqref="B5:G5" xr:uid="{00000000-0002-0000-0300-000000000000}">
      <formula1>契約</formula1>
    </dataValidation>
    <dataValidation type="list" allowBlank="1" showInputMessage="1" showErrorMessage="1" sqref="B3:G3" xr:uid="{00000000-0002-0000-0300-000001000000}">
      <formula1>事業名</formula1>
    </dataValidation>
  </dataValidations>
  <printOptions horizontalCentered="1"/>
  <pageMargins left="0.59055118110236227" right="0.39370078740157483" top="0.43307086614173229" bottom="0.35433070866141736" header="0.31496062992125984" footer="0.31496062992125984"/>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2:AE95"/>
  <sheetViews>
    <sheetView topLeftCell="A16" workbookViewId="0">
      <selection activeCell="I87" sqref="I87"/>
    </sheetView>
  </sheetViews>
  <sheetFormatPr defaultColWidth="9" defaultRowHeight="14"/>
  <cols>
    <col min="1" max="1" width="4.58203125" style="13" customWidth="1"/>
    <col min="2" max="2" width="14.58203125" style="13" customWidth="1"/>
    <col min="3" max="3" width="15.58203125" style="13" customWidth="1"/>
    <col min="4" max="4" width="6.58203125" style="125" customWidth="1"/>
    <col min="5" max="5" width="12.58203125" style="13" customWidth="1"/>
    <col min="6" max="6" width="10.58203125" style="13" customWidth="1"/>
    <col min="7" max="7" width="12" style="13" customWidth="1"/>
    <col min="8" max="8" width="7.75" style="13" customWidth="1"/>
    <col min="9" max="9" width="5.58203125" style="125" customWidth="1"/>
    <col min="10" max="10" width="14.75" style="13" customWidth="1"/>
    <col min="11" max="31" width="12.58203125" style="13" hidden="1" customWidth="1"/>
    <col min="32" max="16384" width="9" style="13"/>
  </cols>
  <sheetData>
    <row r="2" spans="1:31" ht="15" customHeight="1">
      <c r="A2" s="553" t="str">
        <f>IF(様式1!B5="見積金額内訳書",様式2_1人件費!L2,IF(様式1!B5="最終見積金額内訳書",様式2_1人件費!L4,様式2_1人件費!L3))</f>
        <v>見積金額内訳明細</v>
      </c>
      <c r="B2" s="554"/>
      <c r="C2" s="554"/>
      <c r="D2" s="554"/>
      <c r="E2" s="554"/>
      <c r="F2" s="554"/>
      <c r="G2" s="554"/>
      <c r="H2" s="554"/>
      <c r="I2" s="554"/>
      <c r="J2" s="410"/>
      <c r="L2" s="13" t="s">
        <v>145</v>
      </c>
    </row>
    <row r="3" spans="1:31" ht="15" customHeight="1">
      <c r="A3" s="410"/>
      <c r="B3" s="125"/>
      <c r="C3" s="125"/>
      <c r="E3" s="125"/>
      <c r="F3" s="125"/>
      <c r="G3" s="125"/>
      <c r="H3" s="125"/>
      <c r="J3" s="125"/>
      <c r="L3" s="13" t="s">
        <v>146</v>
      </c>
    </row>
    <row r="4" spans="1:31" ht="15" customHeight="1">
      <c r="A4" s="211" t="s">
        <v>147</v>
      </c>
      <c r="B4" s="211"/>
      <c r="C4" s="211"/>
      <c r="D4" s="212"/>
      <c r="E4" s="212"/>
      <c r="L4" s="13" t="s">
        <v>148</v>
      </c>
    </row>
    <row r="5" spans="1:31" ht="15" customHeight="1" thickBot="1">
      <c r="B5" s="25"/>
      <c r="C5" s="25"/>
    </row>
    <row r="6" spans="1:31" ht="15" customHeight="1" thickBot="1">
      <c r="E6" s="551">
        <f>様式2_2_2その他原価・一般管理費等!$D$30+様式2_2_2その他原価・一般管理費等!$F$30+様式2_2_2その他原価・一般管理費等!$H$30</f>
        <v>0</v>
      </c>
      <c r="F6" s="552"/>
      <c r="G6" s="13" t="s">
        <v>108</v>
      </c>
    </row>
    <row r="7" spans="1:31" ht="15" customHeight="1"/>
    <row r="8" spans="1:31" ht="15" customHeight="1" thickBot="1">
      <c r="A8" s="13" t="s">
        <v>149</v>
      </c>
      <c r="E8" s="549">
        <f>G89</f>
        <v>0</v>
      </c>
      <c r="F8" s="550"/>
      <c r="G8" s="13" t="s">
        <v>108</v>
      </c>
    </row>
    <row r="9" spans="1:31" ht="15" customHeight="1" thickTop="1">
      <c r="E9" s="82"/>
    </row>
    <row r="10" spans="1:31" ht="15" customHeight="1">
      <c r="B10" s="13" t="s">
        <v>150</v>
      </c>
      <c r="K10" s="253" t="s">
        <v>151</v>
      </c>
      <c r="L10" s="254"/>
      <c r="M10" s="254"/>
      <c r="N10" s="211"/>
      <c r="O10" s="211"/>
      <c r="P10" s="211"/>
      <c r="Q10" s="211"/>
      <c r="R10" s="211"/>
      <c r="S10" s="211"/>
      <c r="T10" s="211"/>
      <c r="U10" s="211"/>
      <c r="V10" s="211"/>
      <c r="W10" s="211"/>
      <c r="X10" s="211"/>
      <c r="Y10" s="211"/>
      <c r="Z10" s="211"/>
      <c r="AA10" s="211"/>
      <c r="AB10" s="211"/>
      <c r="AC10" s="211"/>
      <c r="AD10" s="211"/>
      <c r="AE10" s="211"/>
    </row>
    <row r="11" spans="1:31" ht="15" customHeight="1">
      <c r="K11" s="560">
        <v>1</v>
      </c>
      <c r="L11" s="558"/>
      <c r="M11" s="558"/>
      <c r="N11" s="557">
        <v>2</v>
      </c>
      <c r="O11" s="558"/>
      <c r="P11" s="559"/>
      <c r="Q11" s="557">
        <v>3</v>
      </c>
      <c r="R11" s="558"/>
      <c r="S11" s="559"/>
      <c r="T11" s="557">
        <v>4</v>
      </c>
      <c r="U11" s="558"/>
      <c r="V11" s="559"/>
      <c r="W11" s="557">
        <v>5</v>
      </c>
      <c r="X11" s="558"/>
      <c r="Y11" s="559"/>
      <c r="Z11" s="557">
        <v>6</v>
      </c>
      <c r="AA11" s="558"/>
      <c r="AB11" s="559"/>
      <c r="AC11" s="557">
        <v>7</v>
      </c>
      <c r="AD11" s="558"/>
      <c r="AE11" s="559"/>
    </row>
    <row r="12" spans="1:31" ht="30" customHeight="1">
      <c r="A12" s="323" t="s">
        <v>152</v>
      </c>
      <c r="B12" s="413" t="s">
        <v>153</v>
      </c>
      <c r="C12" s="413" t="s">
        <v>154</v>
      </c>
      <c r="D12" s="317" t="s">
        <v>155</v>
      </c>
      <c r="E12" s="317" t="s">
        <v>156</v>
      </c>
      <c r="F12" s="317" t="s">
        <v>157</v>
      </c>
      <c r="G12" s="317" t="s">
        <v>158</v>
      </c>
      <c r="H12" s="317" t="s">
        <v>159</v>
      </c>
      <c r="I12" s="317" t="s">
        <v>160</v>
      </c>
      <c r="K12" s="245" t="str">
        <f>K11&amp;"回目直接人件費"</f>
        <v>1回目直接人件費</v>
      </c>
      <c r="L12" s="245" t="str">
        <f>K11&amp;"回目その他原価金額"</f>
        <v>1回目その他原価金額</v>
      </c>
      <c r="M12" s="247" t="str">
        <f>K11&amp;"一般管理費金額"</f>
        <v>1一般管理費金額</v>
      </c>
      <c r="N12" s="249" t="str">
        <f>N11&amp;"回目直接人件費"</f>
        <v>2回目直接人件費</v>
      </c>
      <c r="O12" s="245" t="str">
        <f>N11&amp;"回目その他原価金額"</f>
        <v>2回目その他原価金額</v>
      </c>
      <c r="P12" s="250" t="str">
        <f>N11&amp;"一般管理費金額"</f>
        <v>2一般管理費金額</v>
      </c>
      <c r="Q12" s="249" t="str">
        <f>Q11&amp;"回目直接人件費"</f>
        <v>3回目直接人件費</v>
      </c>
      <c r="R12" s="245" t="str">
        <f>Q11&amp;"回目その他原価金額"</f>
        <v>3回目その他原価金額</v>
      </c>
      <c r="S12" s="250" t="str">
        <f>Q11&amp;"一般管理費金額"</f>
        <v>3一般管理費金額</v>
      </c>
      <c r="T12" s="249" t="str">
        <f>T11&amp;"回目直接人件費"</f>
        <v>4回目直接人件費</v>
      </c>
      <c r="U12" s="245" t="str">
        <f>T11&amp;"回目その他原価金額"</f>
        <v>4回目その他原価金額</v>
      </c>
      <c r="V12" s="250" t="str">
        <f>T11&amp;"一般管理費金額"</f>
        <v>4一般管理費金額</v>
      </c>
      <c r="W12" s="249" t="str">
        <f>W11&amp;"回目直接人件費"</f>
        <v>5回目直接人件費</v>
      </c>
      <c r="X12" s="245" t="str">
        <f>W11&amp;"回目その他原価金額"</f>
        <v>5回目その他原価金額</v>
      </c>
      <c r="Y12" s="250" t="str">
        <f>W11&amp;"一般管理費金額"</f>
        <v>5一般管理費金額</v>
      </c>
      <c r="Z12" s="249" t="str">
        <f>Z11&amp;"回目直接人件費"</f>
        <v>6回目直接人件費</v>
      </c>
      <c r="AA12" s="245" t="str">
        <f>Z11&amp;"回目その他原価金額"</f>
        <v>6回目その他原価金額</v>
      </c>
      <c r="AB12" s="250" t="str">
        <f>Z11&amp;"一般管理費金額"</f>
        <v>6一般管理費金額</v>
      </c>
      <c r="AC12" s="249" t="str">
        <f>AC11&amp;"回目直接人件費"</f>
        <v>7回目直接人件費</v>
      </c>
      <c r="AD12" s="245" t="str">
        <f>AC11&amp;"回目その他原価金額"</f>
        <v>7回目その他原価金額</v>
      </c>
      <c r="AE12" s="250" t="str">
        <f>AC11&amp;"一般管理費金額"</f>
        <v>7一般管理費金額</v>
      </c>
    </row>
    <row r="13" spans="1:31" ht="28.15" customHeight="1">
      <c r="A13" s="414"/>
      <c r="B13" s="278" t="str">
        <f>IF($A13="","",VLOOKUP($A13,従事者明細!$A$3:$L$52,2,FALSE))</f>
        <v/>
      </c>
      <c r="C13" s="359" t="str">
        <f>IF($A13="","",VLOOKUP($A13,従事者明細!$A$3:$L$52,3,FALSE))</f>
        <v/>
      </c>
      <c r="D13" s="279" t="str">
        <f>IF($A13="","",VLOOKUP($A13,従事者明細!$A$3:$L$52,6,FALSE))</f>
        <v/>
      </c>
      <c r="E13" s="278" t="str">
        <f>IF($A13="","",VLOOKUP($A13,従事者明細!$A$3:$L$52,10,FALSE))</f>
        <v/>
      </c>
      <c r="F13" s="280" t="str">
        <f>IF(I13="","",ROUND(I13/30,2))</f>
        <v/>
      </c>
      <c r="G13" s="281" t="str">
        <f>IF(D13="","",E13*ROUND(F13,2))</f>
        <v/>
      </c>
      <c r="H13" s="282" t="str">
        <f>IF($A13="","",VLOOKUP($A13,従事者明細!$A$3:$F$52,4,FALSE))</f>
        <v/>
      </c>
      <c r="I13" s="414"/>
      <c r="K13" s="246" t="e">
        <f>IF(#REF!="","",VLOOKUP(#REF!,#REF!,3,FALSE))</f>
        <v>#REF!</v>
      </c>
      <c r="L13" s="246" t="e">
        <f>IF(#REF!="","",ROUND(K13*#REF!,0))</f>
        <v>#REF!</v>
      </c>
      <c r="M13" s="248" t="e">
        <f>IF(#REF!="","",ROUND((K13+L13)*#REF!,0))</f>
        <v>#REF!</v>
      </c>
      <c r="N13" s="251" t="e">
        <f>IF(#REF!="","",VLOOKUP(#REF!,#REF!,3,FALSE))</f>
        <v>#REF!</v>
      </c>
      <c r="O13" s="260" t="e">
        <f>IF(#REF!="","",ROUND(N13*#REF!,0))</f>
        <v>#REF!</v>
      </c>
      <c r="P13" s="242" t="e">
        <f>IF(#REF!="","",ROUND((N13+O13)*#REF!,0))</f>
        <v>#REF!</v>
      </c>
      <c r="Q13" s="251" t="e">
        <f>IF(#REF!="","",VLOOKUP(#REF!,#REF!,3,FALSE))</f>
        <v>#REF!</v>
      </c>
      <c r="R13" s="246" t="e">
        <f>IF(#REF!="","",ROUND(Q13*#REF!,0))</f>
        <v>#REF!</v>
      </c>
      <c r="S13" s="252" t="e">
        <f>IF(#REF!="","",ROUND((Q13+R13)*#REF!,0))</f>
        <v>#REF!</v>
      </c>
      <c r="T13" s="251" t="e">
        <f>IF(#REF!="","",VLOOKUP(#REF!,#REF!,3,FALSE))</f>
        <v>#REF!</v>
      </c>
      <c r="U13" s="246" t="e">
        <f>IF(#REF!="","",ROUND(T13*#REF!,0))</f>
        <v>#REF!</v>
      </c>
      <c r="V13" s="252" t="e">
        <f>IF(#REF!="","",ROUND((T13+U13)*#REF!,0))</f>
        <v>#REF!</v>
      </c>
      <c r="W13" s="251" t="e">
        <f>IF(#REF!="","",VLOOKUP(#REF!,#REF!,3,FALSE))</f>
        <v>#REF!</v>
      </c>
      <c r="X13" s="246" t="e">
        <f>IF(#REF!="","",ROUND(W13*#REF!,0))</f>
        <v>#REF!</v>
      </c>
      <c r="Y13" s="252" t="e">
        <f>IF(#REF!="","",ROUND((W13+X13)*#REF!,0))</f>
        <v>#REF!</v>
      </c>
      <c r="Z13" s="251" t="e">
        <f>IF(#REF!="","",VLOOKUP(#REF!,#REF!,3,FALSE))</f>
        <v>#REF!</v>
      </c>
      <c r="AA13" s="246" t="e">
        <f>IF(#REF!="","",ROUND(Z13*#REF!,0))</f>
        <v>#REF!</v>
      </c>
      <c r="AB13" s="252" t="e">
        <f>IF(#REF!="","",ROUND((Z13+AA13)*#REF!,0))</f>
        <v>#REF!</v>
      </c>
      <c r="AC13" s="251" t="e">
        <f>IF(#REF!="","",VLOOKUP(#REF!,#REF!,3,FALSE))</f>
        <v>#REF!</v>
      </c>
      <c r="AD13" s="246" t="e">
        <f>IF(#REF!="","",ROUND(AC13*#REF!,0))</f>
        <v>#REF!</v>
      </c>
      <c r="AE13" s="252" t="e">
        <f>IF(#REF!="","",ROUND((AC13+AD13)*#REF!,0))</f>
        <v>#REF!</v>
      </c>
    </row>
    <row r="14" spans="1:31" ht="28.15" customHeight="1">
      <c r="A14" s="414"/>
      <c r="B14" s="278" t="str">
        <f>IF($A14="","",VLOOKUP($A14,従事者明細!$A$3:$L$52,2,FALSE))</f>
        <v/>
      </c>
      <c r="C14" s="359" t="str">
        <f>IF($A14="","",VLOOKUP($A14,従事者明細!$A$3:$L$52,3,FALSE))</f>
        <v/>
      </c>
      <c r="D14" s="279" t="str">
        <f>IF($A14="","",VLOOKUP($A14,従事者明細!$A$3:$L$52,6,FALSE))</f>
        <v/>
      </c>
      <c r="E14" s="278" t="str">
        <f>IF($A14="","",VLOOKUP($A14,従事者明細!$A$3:$L$52,10,FALSE))</f>
        <v/>
      </c>
      <c r="F14" s="280" t="str">
        <f>IF(I14="","",ROUND(I14/30,2))</f>
        <v/>
      </c>
      <c r="G14" s="281" t="str">
        <f>IF(D14="","",E14*ROUND(F14,2))</f>
        <v/>
      </c>
      <c r="H14" s="282" t="str">
        <f>IF($A14="","",VLOOKUP($A14,従事者明細!$A$3:$F$52,4,FALSE))</f>
        <v/>
      </c>
      <c r="I14" s="414"/>
      <c r="K14" s="246" t="e">
        <f>IF(#REF!="","",VLOOKUP(#REF!,#REF!,3,FALSE))</f>
        <v>#REF!</v>
      </c>
      <c r="L14" s="246" t="e">
        <f>IF(#REF!="","",ROUND(K14*#REF!,0))</f>
        <v>#REF!</v>
      </c>
      <c r="M14" s="248" t="e">
        <f>IF(#REF!="","",ROUND((K14+L14)*#REF!,0))</f>
        <v>#REF!</v>
      </c>
      <c r="N14" s="251" t="e">
        <f>IF(#REF!="","",VLOOKUP(#REF!,#REF!,3,FALSE))</f>
        <v>#REF!</v>
      </c>
      <c r="O14" s="246" t="e">
        <f>IF(#REF!="","",ROUND(N14*#REF!,0))</f>
        <v>#REF!</v>
      </c>
      <c r="P14" s="252" t="e">
        <f>IF(#REF!="","",ROUND((N14+O14)*#REF!,0))</f>
        <v>#REF!</v>
      </c>
      <c r="Q14" s="251" t="e">
        <f>IF(#REF!="","",VLOOKUP(#REF!,#REF!,3,FALSE))</f>
        <v>#REF!</v>
      </c>
      <c r="R14" s="246" t="e">
        <f>IF(#REF!="","",ROUND(Q14*#REF!,0))</f>
        <v>#REF!</v>
      </c>
      <c r="S14" s="252" t="e">
        <f>IF(#REF!="","",ROUND((Q14+R14)*#REF!,0))</f>
        <v>#REF!</v>
      </c>
      <c r="T14" s="251" t="e">
        <f>IF(#REF!="","",VLOOKUP(#REF!,#REF!,3,FALSE))</f>
        <v>#REF!</v>
      </c>
      <c r="U14" s="246" t="e">
        <f>IF(#REF!="","",ROUND(T14*#REF!,0))</f>
        <v>#REF!</v>
      </c>
      <c r="V14" s="252" t="e">
        <f>IF(#REF!="","",ROUND((T14+U14)*#REF!,0))</f>
        <v>#REF!</v>
      </c>
      <c r="W14" s="251" t="e">
        <f>IF(#REF!="","",VLOOKUP(#REF!,#REF!,3,FALSE))</f>
        <v>#REF!</v>
      </c>
      <c r="X14" s="246" t="e">
        <f>IF(#REF!="","",ROUND(W14*#REF!,0))</f>
        <v>#REF!</v>
      </c>
      <c r="Y14" s="252" t="e">
        <f>IF(#REF!="","",ROUND((W14+X14)*#REF!,0))</f>
        <v>#REF!</v>
      </c>
      <c r="Z14" s="251" t="e">
        <f>IF(#REF!="","",VLOOKUP(#REF!,#REF!,3,FALSE))</f>
        <v>#REF!</v>
      </c>
      <c r="AA14" s="246" t="e">
        <f>IF(#REF!="","",ROUND(Z14*#REF!,0))</f>
        <v>#REF!</v>
      </c>
      <c r="AB14" s="252" t="e">
        <f>IF(#REF!="","",ROUND((Z14+AA14)*#REF!,0))</f>
        <v>#REF!</v>
      </c>
      <c r="AC14" s="251" t="e">
        <f>IF(#REF!="","",VLOOKUP(#REF!,#REF!,3,FALSE))</f>
        <v>#REF!</v>
      </c>
      <c r="AD14" s="246" t="e">
        <f>IF(#REF!="","",ROUND(AC14*#REF!,0))</f>
        <v>#REF!</v>
      </c>
      <c r="AE14" s="252" t="e">
        <f>IF(#REF!="","",ROUND((AC14+AD14)*#REF!,0))</f>
        <v>#REF!</v>
      </c>
    </row>
    <row r="15" spans="1:31" ht="28.15" customHeight="1">
      <c r="A15" s="414"/>
      <c r="B15" s="278" t="str">
        <f>IF($A15="","",VLOOKUP($A15,従事者明細!$A$3:$L$52,2,FALSE))</f>
        <v/>
      </c>
      <c r="C15" s="359" t="str">
        <f>IF($A15="","",VLOOKUP($A15,従事者明細!$A$3:$L$52,3,FALSE))</f>
        <v/>
      </c>
      <c r="D15" s="279" t="str">
        <f>IF($A15="","",VLOOKUP($A15,従事者明細!$A$3:$L$52,6,FALSE))</f>
        <v/>
      </c>
      <c r="E15" s="278" t="str">
        <f>IF($A15="","",VLOOKUP($A15,従事者明細!$A$3:$L$52,10,FALSE))</f>
        <v/>
      </c>
      <c r="F15" s="280" t="str">
        <f t="shared" ref="F15:F27" si="0">IF(I15="","",ROUND(I15/30,2))</f>
        <v/>
      </c>
      <c r="G15" s="281" t="str">
        <f t="shared" ref="G15:G27" si="1">IF(D15="","",E15*ROUND(F15,2))</f>
        <v/>
      </c>
      <c r="H15" s="282" t="str">
        <f>IF($A15="","",VLOOKUP($A15,従事者明細!$A$3:$F$52,4,FALSE))</f>
        <v/>
      </c>
      <c r="I15" s="414"/>
      <c r="K15" s="246" t="e">
        <f>IF(#REF!="","",VLOOKUP(#REF!,#REF!,3,FALSE))</f>
        <v>#REF!</v>
      </c>
      <c r="L15" s="246" t="e">
        <f>IF(#REF!="","",ROUND(K15*#REF!,0))</f>
        <v>#REF!</v>
      </c>
      <c r="M15" s="248" t="e">
        <f>IF(#REF!="","",ROUND((K15+L15)*#REF!,0))</f>
        <v>#REF!</v>
      </c>
      <c r="N15" s="251" t="e">
        <f>IF(#REF!="","",VLOOKUP(#REF!,#REF!,3,FALSE))</f>
        <v>#REF!</v>
      </c>
      <c r="O15" s="246" t="e">
        <f>IF(#REF!="","",ROUND(N15*#REF!,0))</f>
        <v>#REF!</v>
      </c>
      <c r="P15" s="252" t="e">
        <f>IF(#REF!="","",ROUND((N15+O15)*#REF!,0))</f>
        <v>#REF!</v>
      </c>
      <c r="Q15" s="251" t="e">
        <f>IF(#REF!="","",VLOOKUP(#REF!,#REF!,3,FALSE))</f>
        <v>#REF!</v>
      </c>
      <c r="R15" s="246" t="e">
        <f>IF(#REF!="","",ROUND(Q15*#REF!,0))</f>
        <v>#REF!</v>
      </c>
      <c r="S15" s="252" t="e">
        <f>IF(#REF!="","",ROUND((Q15+R15)*#REF!,0))</f>
        <v>#REF!</v>
      </c>
      <c r="T15" s="251" t="e">
        <f>IF(#REF!="","",VLOOKUP(#REF!,#REF!,3,FALSE))</f>
        <v>#REF!</v>
      </c>
      <c r="U15" s="246" t="e">
        <f>IF(#REF!="","",ROUND(T15*#REF!,0))</f>
        <v>#REF!</v>
      </c>
      <c r="V15" s="252" t="e">
        <f>IF(#REF!="","",ROUND((T15+U15)*#REF!,0))</f>
        <v>#REF!</v>
      </c>
      <c r="W15" s="251" t="e">
        <f>IF(#REF!="","",VLOOKUP(#REF!,#REF!,3,FALSE))</f>
        <v>#REF!</v>
      </c>
      <c r="X15" s="246" t="e">
        <f>IF(#REF!="","",ROUND(W15*#REF!,0))</f>
        <v>#REF!</v>
      </c>
      <c r="Y15" s="252" t="e">
        <f>IF(#REF!="","",ROUND((W15+X15)*#REF!,0))</f>
        <v>#REF!</v>
      </c>
      <c r="Z15" s="251" t="e">
        <f>IF(#REF!="","",VLOOKUP(#REF!,#REF!,3,FALSE))</f>
        <v>#REF!</v>
      </c>
      <c r="AA15" s="246" t="e">
        <f>IF(#REF!="","",ROUND(Z15*#REF!,0))</f>
        <v>#REF!</v>
      </c>
      <c r="AB15" s="252" t="e">
        <f>IF(#REF!="","",ROUND((Z15+AA15)*#REF!,0))</f>
        <v>#REF!</v>
      </c>
      <c r="AC15" s="251" t="e">
        <f>IF(#REF!="","",VLOOKUP(#REF!,#REF!,3,FALSE))</f>
        <v>#REF!</v>
      </c>
      <c r="AD15" s="246" t="e">
        <f>IF(#REF!="","",ROUND(AC15*#REF!,0))</f>
        <v>#REF!</v>
      </c>
      <c r="AE15" s="252" t="e">
        <f>IF(#REF!="","",ROUND((AC15+AD15)*#REF!,0))</f>
        <v>#REF!</v>
      </c>
    </row>
    <row r="16" spans="1:31" ht="28.15" customHeight="1">
      <c r="A16" s="414"/>
      <c r="B16" s="278" t="str">
        <f>IF($A16="","",VLOOKUP($A16,従事者明細!$A$3:$L$52,2,FALSE))</f>
        <v/>
      </c>
      <c r="C16" s="359" t="str">
        <f>IF($A16="","",VLOOKUP($A16,従事者明細!$A$3:$L$52,3,FALSE))</f>
        <v/>
      </c>
      <c r="D16" s="279" t="str">
        <f>IF($A16="","",VLOOKUP($A16,従事者明細!$A$3:$L$52,6,FALSE))</f>
        <v/>
      </c>
      <c r="E16" s="278" t="str">
        <f>IF($A16="","",VLOOKUP($A16,従事者明細!$A$3:$L$52,10,FALSE))</f>
        <v/>
      </c>
      <c r="F16" s="280" t="str">
        <f t="shared" si="0"/>
        <v/>
      </c>
      <c r="G16" s="281" t="str">
        <f>IF(D16="","",E16*ROUND(F16,2))</f>
        <v/>
      </c>
      <c r="H16" s="282" t="str">
        <f>IF($A16="","",VLOOKUP($A16,従事者明細!$A$3:$F$52,4,FALSE))</f>
        <v/>
      </c>
      <c r="I16" s="414"/>
      <c r="K16" s="246" t="e">
        <f>IF(#REF!="","",VLOOKUP(#REF!,#REF!,3,FALSE))</f>
        <v>#REF!</v>
      </c>
      <c r="L16" s="246" t="e">
        <f>IF(#REF!="","",ROUND(K16*#REF!,0))</f>
        <v>#REF!</v>
      </c>
      <c r="M16" s="248" t="e">
        <f>IF(#REF!="","",ROUND((K16+L16)*#REF!,0))</f>
        <v>#REF!</v>
      </c>
      <c r="N16" s="251" t="e">
        <f>IF(#REF!="","",VLOOKUP(#REF!,#REF!,3,FALSE))</f>
        <v>#REF!</v>
      </c>
      <c r="O16" s="246" t="e">
        <f>IF(#REF!="","",ROUND(N16*#REF!,0))</f>
        <v>#REF!</v>
      </c>
      <c r="P16" s="252" t="e">
        <f>IF(#REF!="","",ROUND((N16+O16)*#REF!,0))</f>
        <v>#REF!</v>
      </c>
      <c r="Q16" s="251" t="e">
        <f>IF(#REF!="","",VLOOKUP(#REF!,#REF!,3,FALSE))</f>
        <v>#REF!</v>
      </c>
      <c r="R16" s="246" t="e">
        <f>IF(#REF!="","",ROUND(Q16*#REF!,0))</f>
        <v>#REF!</v>
      </c>
      <c r="S16" s="252" t="e">
        <f>IF(#REF!="","",ROUND((Q16+R16)*#REF!,0))</f>
        <v>#REF!</v>
      </c>
      <c r="T16" s="251" t="e">
        <f>IF(#REF!="","",VLOOKUP(#REF!,#REF!,3,FALSE))</f>
        <v>#REF!</v>
      </c>
      <c r="U16" s="246" t="e">
        <f>IF(#REF!="","",ROUND(T16*#REF!,0))</f>
        <v>#REF!</v>
      </c>
      <c r="V16" s="252" t="e">
        <f>IF(#REF!="","",ROUND((T16+U16)*#REF!,0))</f>
        <v>#REF!</v>
      </c>
      <c r="W16" s="251" t="e">
        <f>IF(#REF!="","",VLOOKUP(#REF!,#REF!,3,FALSE))</f>
        <v>#REF!</v>
      </c>
      <c r="X16" s="246" t="e">
        <f>IF(#REF!="","",ROUND(W16*#REF!,0))</f>
        <v>#REF!</v>
      </c>
      <c r="Y16" s="252" t="e">
        <f>IF(#REF!="","",ROUND((W16+X16)*#REF!,0))</f>
        <v>#REF!</v>
      </c>
      <c r="Z16" s="251" t="e">
        <f>IF(#REF!="","",VLOOKUP(#REF!,#REF!,3,FALSE))</f>
        <v>#REF!</v>
      </c>
      <c r="AA16" s="246" t="e">
        <f>IF(#REF!="","",ROUND(Z16*#REF!,0))</f>
        <v>#REF!</v>
      </c>
      <c r="AB16" s="252" t="e">
        <f>IF(#REF!="","",ROUND((Z16+AA16)*#REF!,0))</f>
        <v>#REF!</v>
      </c>
      <c r="AC16" s="251" t="e">
        <f>IF(#REF!="","",VLOOKUP(#REF!,#REF!,3,FALSE))</f>
        <v>#REF!</v>
      </c>
      <c r="AD16" s="246" t="e">
        <f>IF(#REF!="","",ROUND(AC16*#REF!,0))</f>
        <v>#REF!</v>
      </c>
      <c r="AE16" s="252" t="e">
        <f>IF(#REF!="","",ROUND((AC16+AD16)*#REF!,0))</f>
        <v>#REF!</v>
      </c>
    </row>
    <row r="17" spans="1:31" ht="28.15" customHeight="1">
      <c r="A17" s="311"/>
      <c r="B17" s="278" t="str">
        <f>IF($A17="","",VLOOKUP($A17,従事者明細!$A$3:$L$52,2,FALSE))</f>
        <v/>
      </c>
      <c r="C17" s="359" t="str">
        <f>IF($A17="","",VLOOKUP($A17,従事者明細!$A$3:$L$52,3,FALSE))</f>
        <v/>
      </c>
      <c r="D17" s="279" t="str">
        <f>IF($A17="","",VLOOKUP($A17,従事者明細!$A$3:$L$52,6,FALSE))</f>
        <v/>
      </c>
      <c r="E17" s="278" t="str">
        <f>IF($A17="","",VLOOKUP($A17,従事者明細!$A$3:$L$52,10,FALSE))</f>
        <v/>
      </c>
      <c r="F17" s="280" t="str">
        <f t="shared" si="0"/>
        <v/>
      </c>
      <c r="G17" s="281" t="str">
        <f t="shared" si="1"/>
        <v/>
      </c>
      <c r="H17" s="282" t="str">
        <f>IF($A17="","",VLOOKUP($A17,従事者明細!$A$3:$F$52,4,FALSE))</f>
        <v/>
      </c>
      <c r="I17" s="414"/>
      <c r="K17" s="246" t="e">
        <f>IF(#REF!="","",VLOOKUP(#REF!,#REF!,3,FALSE))</f>
        <v>#REF!</v>
      </c>
      <c r="L17" s="246" t="e">
        <f>IF(#REF!="","",ROUND(K17*#REF!,0))</f>
        <v>#REF!</v>
      </c>
      <c r="M17" s="248" t="e">
        <f>IF(#REF!="","",ROUND((K17+L17)*#REF!,0))</f>
        <v>#REF!</v>
      </c>
      <c r="N17" s="251" t="e">
        <f>IF(#REF!="","",VLOOKUP(#REF!,#REF!,3,FALSE))</f>
        <v>#REF!</v>
      </c>
      <c r="O17" s="246" t="e">
        <f>IF(#REF!="","",ROUND(N17*#REF!,0))</f>
        <v>#REF!</v>
      </c>
      <c r="P17" s="252" t="e">
        <f>IF(#REF!="","",ROUND((N17+O17)*#REF!,0))</f>
        <v>#REF!</v>
      </c>
      <c r="Q17" s="251" t="e">
        <f>IF(#REF!="","",VLOOKUP(#REF!,#REF!,3,FALSE))</f>
        <v>#REF!</v>
      </c>
      <c r="R17" s="246" t="e">
        <f>IF(#REF!="","",ROUND(Q17*#REF!,0))</f>
        <v>#REF!</v>
      </c>
      <c r="S17" s="252" t="e">
        <f>IF(#REF!="","",ROUND((Q17+R17)*#REF!,0))</f>
        <v>#REF!</v>
      </c>
      <c r="T17" s="251" t="e">
        <f>IF(#REF!="","",VLOOKUP(#REF!,#REF!,3,FALSE))</f>
        <v>#REF!</v>
      </c>
      <c r="U17" s="246" t="e">
        <f>IF(#REF!="","",ROUND(T17*#REF!,0))</f>
        <v>#REF!</v>
      </c>
      <c r="V17" s="252" t="e">
        <f>IF(#REF!="","",ROUND((T17+U17)*#REF!,0))</f>
        <v>#REF!</v>
      </c>
      <c r="W17" s="251" t="e">
        <f>IF(#REF!="","",VLOOKUP(#REF!,#REF!,3,FALSE))</f>
        <v>#REF!</v>
      </c>
      <c r="X17" s="246" t="e">
        <f>IF(#REF!="","",ROUND(W17*#REF!,0))</f>
        <v>#REF!</v>
      </c>
      <c r="Y17" s="252" t="e">
        <f>IF(#REF!="","",ROUND((W17+X17)*#REF!,0))</f>
        <v>#REF!</v>
      </c>
      <c r="Z17" s="251" t="e">
        <f>IF(#REF!="","",VLOOKUP(#REF!,#REF!,3,FALSE))</f>
        <v>#REF!</v>
      </c>
      <c r="AA17" s="246" t="e">
        <f>IF(#REF!="","",ROUND(Z17*#REF!,0))</f>
        <v>#REF!</v>
      </c>
      <c r="AB17" s="252" t="e">
        <f>IF(#REF!="","",ROUND((Z17+AA17)*#REF!,0))</f>
        <v>#REF!</v>
      </c>
      <c r="AC17" s="251" t="e">
        <f>IF(#REF!="","",VLOOKUP(#REF!,#REF!,3,FALSE))</f>
        <v>#REF!</v>
      </c>
      <c r="AD17" s="246" t="e">
        <f>IF(#REF!="","",ROUND(AC17*#REF!,0))</f>
        <v>#REF!</v>
      </c>
      <c r="AE17" s="252" t="e">
        <f>IF(#REF!="","",ROUND((AC17+AD17)*#REF!,0))</f>
        <v>#REF!</v>
      </c>
    </row>
    <row r="18" spans="1:31" ht="28.15" customHeight="1">
      <c r="A18" s="311"/>
      <c r="B18" s="278" t="str">
        <f>IF($A18="","",VLOOKUP($A18,従事者明細!$A$3:$L$52,2,FALSE))</f>
        <v/>
      </c>
      <c r="C18" s="359" t="str">
        <f>IF($A18="","",VLOOKUP($A18,従事者明細!$A$3:$L$52,3,FALSE))</f>
        <v/>
      </c>
      <c r="D18" s="279" t="str">
        <f>IF($A18="","",VLOOKUP($A18,従事者明細!$A$3:$L$52,6,FALSE))</f>
        <v/>
      </c>
      <c r="E18" s="278" t="str">
        <f>IF($A18="","",VLOOKUP($A18,従事者明細!$A$3:$L$52,10,FALSE))</f>
        <v/>
      </c>
      <c r="F18" s="280" t="str">
        <f t="shared" si="0"/>
        <v/>
      </c>
      <c r="G18" s="281" t="str">
        <f t="shared" si="1"/>
        <v/>
      </c>
      <c r="H18" s="282" t="str">
        <f>IF($A18="","",VLOOKUP($A18,従事者明細!$A$3:$F$52,4,FALSE))</f>
        <v/>
      </c>
      <c r="I18" s="414"/>
      <c r="K18" s="246" t="e">
        <f>IF(#REF!="","",VLOOKUP(#REF!,#REF!,3,FALSE))</f>
        <v>#REF!</v>
      </c>
      <c r="L18" s="246" t="e">
        <f>IF(#REF!="","",ROUND(K18*#REF!,0))</f>
        <v>#REF!</v>
      </c>
      <c r="M18" s="248" t="e">
        <f>IF(#REF!="","",ROUND((K18+L18)*#REF!,0))</f>
        <v>#REF!</v>
      </c>
      <c r="N18" s="251" t="e">
        <f>IF(#REF!="","",VLOOKUP(#REF!,#REF!,3,FALSE))</f>
        <v>#REF!</v>
      </c>
      <c r="O18" s="246" t="e">
        <f>IF(#REF!="","",ROUND(N18*#REF!,0))</f>
        <v>#REF!</v>
      </c>
      <c r="P18" s="252" t="e">
        <f>IF(#REF!="","",ROUND((N18+O18)*#REF!,0))</f>
        <v>#REF!</v>
      </c>
      <c r="Q18" s="251" t="e">
        <f>IF(#REF!="","",VLOOKUP(#REF!,#REF!,3,FALSE))</f>
        <v>#REF!</v>
      </c>
      <c r="R18" s="246" t="e">
        <f>IF(#REF!="","",ROUND(Q18*#REF!,0))</f>
        <v>#REF!</v>
      </c>
      <c r="S18" s="252" t="e">
        <f>IF(#REF!="","",ROUND((Q18+R18)*#REF!,0))</f>
        <v>#REF!</v>
      </c>
      <c r="T18" s="251" t="e">
        <f>IF(#REF!="","",VLOOKUP(#REF!,#REF!,3,FALSE))</f>
        <v>#REF!</v>
      </c>
      <c r="U18" s="246" t="e">
        <f>IF(#REF!="","",ROUND(T18*#REF!,0))</f>
        <v>#REF!</v>
      </c>
      <c r="V18" s="252" t="e">
        <f>IF(#REF!="","",ROUND((T18+U18)*#REF!,0))</f>
        <v>#REF!</v>
      </c>
      <c r="W18" s="251" t="e">
        <f>IF(#REF!="","",VLOOKUP(#REF!,#REF!,3,FALSE))</f>
        <v>#REF!</v>
      </c>
      <c r="X18" s="246" t="e">
        <f>IF(#REF!="","",ROUND(W18*#REF!,0))</f>
        <v>#REF!</v>
      </c>
      <c r="Y18" s="252" t="e">
        <f>IF(#REF!="","",ROUND((W18+X18)*#REF!,0))</f>
        <v>#REF!</v>
      </c>
      <c r="Z18" s="251" t="e">
        <f>IF(#REF!="","",VLOOKUP(#REF!,#REF!,3,FALSE))</f>
        <v>#REF!</v>
      </c>
      <c r="AA18" s="246" t="e">
        <f>IF(#REF!="","",ROUND(Z18*#REF!,0))</f>
        <v>#REF!</v>
      </c>
      <c r="AB18" s="252" t="e">
        <f>IF(#REF!="","",ROUND((Z18+AA18)*#REF!,0))</f>
        <v>#REF!</v>
      </c>
      <c r="AC18" s="251" t="e">
        <f>IF(#REF!="","",VLOOKUP(#REF!,#REF!,3,FALSE))</f>
        <v>#REF!</v>
      </c>
      <c r="AD18" s="246" t="e">
        <f>IF(#REF!="","",ROUND(AC18*#REF!,0))</f>
        <v>#REF!</v>
      </c>
      <c r="AE18" s="252" t="e">
        <f>IF(#REF!="","",ROUND((AC18+AD18)*#REF!,0))</f>
        <v>#REF!</v>
      </c>
    </row>
    <row r="19" spans="1:31" ht="28.15" hidden="1" customHeight="1">
      <c r="A19" s="311"/>
      <c r="B19" s="278" t="str">
        <f>IF($A19="","",VLOOKUP($A19,従事者明細!$A$3:$L$52,2,FALSE))</f>
        <v/>
      </c>
      <c r="C19" s="359" t="str">
        <f>IF($A19="","",VLOOKUP($A19,従事者明細!$A$3:$L$52,3,FALSE))</f>
        <v/>
      </c>
      <c r="D19" s="279" t="str">
        <f>IF($A19="","",VLOOKUP($A19,従事者明細!$A$3:$L$52,6,FALSE))</f>
        <v/>
      </c>
      <c r="E19" s="278" t="str">
        <f>IF($A19="","",VLOOKUP($A19,従事者明細!$A$3:$L$52,10,FALSE))</f>
        <v/>
      </c>
      <c r="F19" s="280" t="str">
        <f t="shared" si="0"/>
        <v/>
      </c>
      <c r="G19" s="281" t="str">
        <f t="shared" si="1"/>
        <v/>
      </c>
      <c r="H19" s="282" t="str">
        <f>IF($A19="","",VLOOKUP($A19,従事者明細!$A$3:$F$52,4,FALSE))</f>
        <v/>
      </c>
      <c r="I19" s="414"/>
      <c r="K19" s="246" t="e">
        <f>IF(#REF!="","",VLOOKUP(#REF!,#REF!,3,FALSE))</f>
        <v>#REF!</v>
      </c>
      <c r="L19" s="246" t="e">
        <f>IF(#REF!="","",ROUND(K19*#REF!,0))</f>
        <v>#REF!</v>
      </c>
      <c r="M19" s="248" t="e">
        <f>IF(#REF!="","",ROUND((K19+L19)*#REF!,0))</f>
        <v>#REF!</v>
      </c>
      <c r="N19" s="251" t="e">
        <f>IF(#REF!="","",VLOOKUP(#REF!,#REF!,3,FALSE))</f>
        <v>#REF!</v>
      </c>
      <c r="O19" s="246" t="e">
        <f>IF(#REF!="","",ROUND(N19*#REF!,0))</f>
        <v>#REF!</v>
      </c>
      <c r="P19" s="252" t="e">
        <f>IF(#REF!="","",ROUND((N19+O19)*#REF!,0))</f>
        <v>#REF!</v>
      </c>
      <c r="Q19" s="251" t="e">
        <f>IF(#REF!="","",VLOOKUP(#REF!,#REF!,3,FALSE))</f>
        <v>#REF!</v>
      </c>
      <c r="R19" s="246" t="e">
        <f>IF(#REF!="","",ROUND(Q19*#REF!,0))</f>
        <v>#REF!</v>
      </c>
      <c r="S19" s="252" t="e">
        <f>IF(#REF!="","",ROUND((Q19+R19)*#REF!,0))</f>
        <v>#REF!</v>
      </c>
      <c r="T19" s="251" t="e">
        <f>IF(#REF!="","",VLOOKUP(#REF!,#REF!,3,FALSE))</f>
        <v>#REF!</v>
      </c>
      <c r="U19" s="246" t="e">
        <f>IF(#REF!="","",ROUND(T19*#REF!,0))</f>
        <v>#REF!</v>
      </c>
      <c r="V19" s="252" t="e">
        <f>IF(#REF!="","",ROUND((T19+U19)*#REF!,0))</f>
        <v>#REF!</v>
      </c>
      <c r="W19" s="251" t="e">
        <f>IF(#REF!="","",VLOOKUP(#REF!,#REF!,3,FALSE))</f>
        <v>#REF!</v>
      </c>
      <c r="X19" s="246" t="e">
        <f>IF(#REF!="","",ROUND(W19*#REF!,0))</f>
        <v>#REF!</v>
      </c>
      <c r="Y19" s="252" t="e">
        <f>IF(#REF!="","",ROUND((W19+X19)*#REF!,0))</f>
        <v>#REF!</v>
      </c>
      <c r="Z19" s="251" t="e">
        <f>IF(#REF!="","",VLOOKUP(#REF!,#REF!,3,FALSE))</f>
        <v>#REF!</v>
      </c>
      <c r="AA19" s="246" t="e">
        <f>IF(#REF!="","",ROUND(Z19*#REF!,0))</f>
        <v>#REF!</v>
      </c>
      <c r="AB19" s="252" t="e">
        <f>IF(#REF!="","",ROUND((Z19+AA19)*#REF!,0))</f>
        <v>#REF!</v>
      </c>
      <c r="AC19" s="251" t="e">
        <f>IF(#REF!="","",VLOOKUP(#REF!,#REF!,3,FALSE))</f>
        <v>#REF!</v>
      </c>
      <c r="AD19" s="246" t="e">
        <f>IF(#REF!="","",ROUND(AC19*#REF!,0))</f>
        <v>#REF!</v>
      </c>
      <c r="AE19" s="252" t="e">
        <f>IF(#REF!="","",ROUND((AC19+AD19)*#REF!,0))</f>
        <v>#REF!</v>
      </c>
    </row>
    <row r="20" spans="1:31" ht="28.15" customHeight="1" thickBot="1">
      <c r="A20" s="311"/>
      <c r="B20" s="278" t="str">
        <f>IF($A20="","",VLOOKUP($A20,従事者明細!$A$3:$L$52,2,FALSE))</f>
        <v/>
      </c>
      <c r="C20" s="318" t="str">
        <f>IF($A20="","",VLOOKUP($A20,従事者明細!$A$3:$L$52,3,FALSE))</f>
        <v/>
      </c>
      <c r="D20" s="279" t="str">
        <f>IF($A20="","",VLOOKUP($A20,従事者明細!$A$3:$L$52,6,FALSE))</f>
        <v/>
      </c>
      <c r="E20" s="278" t="str">
        <f>IF($A20="","",VLOOKUP($A20,従事者明細!$A$3:$L$52,10,FALSE))</f>
        <v/>
      </c>
      <c r="F20" s="280" t="str">
        <f t="shared" si="0"/>
        <v/>
      </c>
      <c r="G20" s="281" t="str">
        <f t="shared" si="1"/>
        <v/>
      </c>
      <c r="H20" s="282" t="str">
        <f>IF($A20="","",VLOOKUP($A20,従事者明細!$A$3:$F$52,4,FALSE))</f>
        <v/>
      </c>
      <c r="I20" s="314"/>
      <c r="K20" s="246" t="e">
        <f>IF(#REF!="","",VLOOKUP(#REF!,#REF!,3,FALSE))</f>
        <v>#REF!</v>
      </c>
      <c r="L20" s="246" t="e">
        <f>IF(#REF!="","",ROUND(K20*#REF!,0))</f>
        <v>#REF!</v>
      </c>
      <c r="M20" s="248" t="e">
        <f>IF(#REF!="","",ROUND((K20+L20)*#REF!,0))</f>
        <v>#REF!</v>
      </c>
      <c r="N20" s="251" t="e">
        <f>IF(#REF!="","",VLOOKUP(#REF!,#REF!,3,FALSE))</f>
        <v>#REF!</v>
      </c>
      <c r="O20" s="246" t="e">
        <f>IF(#REF!="","",ROUND(N20*#REF!,0))</f>
        <v>#REF!</v>
      </c>
      <c r="P20" s="252" t="e">
        <f>IF(#REF!="","",ROUND((N20+O20)*#REF!,0))</f>
        <v>#REF!</v>
      </c>
      <c r="Q20" s="251" t="e">
        <f>IF(#REF!="","",VLOOKUP(#REF!,#REF!,3,FALSE))</f>
        <v>#REF!</v>
      </c>
      <c r="R20" s="246" t="e">
        <f>IF(#REF!="","",ROUND(Q20*#REF!,0))</f>
        <v>#REF!</v>
      </c>
      <c r="S20" s="252" t="e">
        <f>IF(#REF!="","",ROUND((Q20+R20)*#REF!,0))</f>
        <v>#REF!</v>
      </c>
      <c r="T20" s="251" t="e">
        <f>IF(#REF!="","",VLOOKUP(#REF!,#REF!,3,FALSE))</f>
        <v>#REF!</v>
      </c>
      <c r="U20" s="246" t="e">
        <f>IF(#REF!="","",ROUND(T20*#REF!,0))</f>
        <v>#REF!</v>
      </c>
      <c r="V20" s="252" t="e">
        <f>IF(#REF!="","",ROUND((T20+U20)*#REF!,0))</f>
        <v>#REF!</v>
      </c>
      <c r="W20" s="251" t="e">
        <f>IF(#REF!="","",VLOOKUP(#REF!,#REF!,3,FALSE))</f>
        <v>#REF!</v>
      </c>
      <c r="X20" s="246" t="e">
        <f>IF(#REF!="","",ROUND(W20*#REF!,0))</f>
        <v>#REF!</v>
      </c>
      <c r="Y20" s="252" t="e">
        <f>IF(#REF!="","",ROUND((W20+X20)*#REF!,0))</f>
        <v>#REF!</v>
      </c>
      <c r="Z20" s="251" t="e">
        <f>IF(#REF!="","",VLOOKUP(#REF!,#REF!,3,FALSE))</f>
        <v>#REF!</v>
      </c>
      <c r="AA20" s="246" t="e">
        <f>IF(#REF!="","",ROUND(Z20*#REF!,0))</f>
        <v>#REF!</v>
      </c>
      <c r="AB20" s="252" t="e">
        <f>IF(#REF!="","",ROUND((Z20+AA20)*#REF!,0))</f>
        <v>#REF!</v>
      </c>
      <c r="AC20" s="251" t="e">
        <f>IF(#REF!="","",VLOOKUP(#REF!,#REF!,3,FALSE))</f>
        <v>#REF!</v>
      </c>
      <c r="AD20" s="246" t="e">
        <f>IF(#REF!="","",ROUND(AC20*#REF!,0))</f>
        <v>#REF!</v>
      </c>
      <c r="AE20" s="252" t="e">
        <f>IF(#REF!="","",ROUND((AC20+AD20)*#REF!,0))</f>
        <v>#REF!</v>
      </c>
    </row>
    <row r="21" spans="1:31" ht="20.149999999999999" hidden="1" customHeight="1" thickBot="1">
      <c r="A21" s="311"/>
      <c r="B21" s="278" t="str">
        <f>IF($A21="","",VLOOKUP($A21,従事者明細!$A$3:$L$52,2,FALSE))</f>
        <v/>
      </c>
      <c r="C21" s="318" t="str">
        <f>IF($A21="","",VLOOKUP($A21,従事者明細!$A$3:$L$52,3,FALSE))</f>
        <v/>
      </c>
      <c r="D21" s="279" t="str">
        <f>IF($A21="","",VLOOKUP($A21,従事者明細!$A$3:$L$52,6,FALSE))</f>
        <v/>
      </c>
      <c r="E21" s="278" t="str">
        <f>IF($A21="","",VLOOKUP($A21,従事者明細!$A$3:$L$52,10,FALSE))</f>
        <v/>
      </c>
      <c r="F21" s="280" t="str">
        <f t="shared" si="0"/>
        <v/>
      </c>
      <c r="G21" s="281" t="str">
        <f t="shared" si="1"/>
        <v/>
      </c>
      <c r="H21" s="282" t="str">
        <f>IF($A21="","",VLOOKUP($A21,従事者明細!$A$3:$F$52,4,FALSE))</f>
        <v/>
      </c>
      <c r="I21" s="314"/>
      <c r="K21" s="246" t="e">
        <f>IF(#REF!="","",VLOOKUP(#REF!,#REF!,3,FALSE))</f>
        <v>#REF!</v>
      </c>
      <c r="L21" s="246" t="e">
        <f>IF(#REF!="","",ROUND(K21*#REF!,0))</f>
        <v>#REF!</v>
      </c>
      <c r="M21" s="248" t="e">
        <f>IF(#REF!="","",ROUND((K21+L21)*#REF!,0))</f>
        <v>#REF!</v>
      </c>
      <c r="N21" s="251" t="e">
        <f>IF(#REF!="","",VLOOKUP(#REF!,#REF!,3,FALSE))</f>
        <v>#REF!</v>
      </c>
      <c r="O21" s="246" t="e">
        <f>IF(#REF!="","",ROUND(N21*#REF!,0))</f>
        <v>#REF!</v>
      </c>
      <c r="P21" s="252" t="e">
        <f>IF(#REF!="","",ROUND((N21+O21)*#REF!,0))</f>
        <v>#REF!</v>
      </c>
      <c r="Q21" s="251" t="e">
        <f>IF(#REF!="","",VLOOKUP(#REF!,#REF!,3,FALSE))</f>
        <v>#REF!</v>
      </c>
      <c r="R21" s="246" t="e">
        <f>IF(#REF!="","",ROUND(Q21*#REF!,0))</f>
        <v>#REF!</v>
      </c>
      <c r="S21" s="252" t="e">
        <f>IF(#REF!="","",ROUND((Q21+R21)*#REF!,0))</f>
        <v>#REF!</v>
      </c>
      <c r="T21" s="251" t="e">
        <f>IF(#REF!="","",VLOOKUP(#REF!,#REF!,3,FALSE))</f>
        <v>#REF!</v>
      </c>
      <c r="U21" s="246" t="e">
        <f>IF(#REF!="","",ROUND(T21*#REF!,0))</f>
        <v>#REF!</v>
      </c>
      <c r="V21" s="252" t="e">
        <f>IF(#REF!="","",ROUND((T21+U21)*#REF!,0))</f>
        <v>#REF!</v>
      </c>
      <c r="W21" s="251" t="e">
        <f>IF(#REF!="","",VLOOKUP(#REF!,#REF!,3,FALSE))</f>
        <v>#REF!</v>
      </c>
      <c r="X21" s="246" t="e">
        <f>IF(#REF!="","",ROUND(W21*#REF!,0))</f>
        <v>#REF!</v>
      </c>
      <c r="Y21" s="252" t="e">
        <f>IF(#REF!="","",ROUND((W21+X21)*#REF!,0))</f>
        <v>#REF!</v>
      </c>
      <c r="Z21" s="251" t="e">
        <f>IF(#REF!="","",VLOOKUP(#REF!,#REF!,3,FALSE))</f>
        <v>#REF!</v>
      </c>
      <c r="AA21" s="246" t="e">
        <f>IF(#REF!="","",ROUND(Z21*#REF!,0))</f>
        <v>#REF!</v>
      </c>
      <c r="AB21" s="252" t="e">
        <f>IF(#REF!="","",ROUND((Z21+AA21)*#REF!,0))</f>
        <v>#REF!</v>
      </c>
      <c r="AC21" s="251" t="e">
        <f>IF(#REF!="","",VLOOKUP(#REF!,#REF!,3,FALSE))</f>
        <v>#REF!</v>
      </c>
      <c r="AD21" s="246" t="e">
        <f>IF(#REF!="","",ROUND(AC21*#REF!,0))</f>
        <v>#REF!</v>
      </c>
      <c r="AE21" s="252" t="e">
        <f>IF(#REF!="","",ROUND((AC21+AD21)*#REF!,0))</f>
        <v>#REF!</v>
      </c>
    </row>
    <row r="22" spans="1:31" ht="20.149999999999999" hidden="1" customHeight="1" thickBot="1">
      <c r="A22" s="311"/>
      <c r="B22" s="278" t="str">
        <f>IF($A22="","",VLOOKUP($A22,従事者明細!$A$3:$L$52,2,FALSE))</f>
        <v/>
      </c>
      <c r="C22" s="318" t="str">
        <f>IF($A22="","",VLOOKUP($A22,従事者明細!$A$3:$L$52,3,FALSE))</f>
        <v/>
      </c>
      <c r="D22" s="279" t="str">
        <f>IF($A22="","",VLOOKUP($A22,従事者明細!$A$3:$L$52,6,FALSE))</f>
        <v/>
      </c>
      <c r="E22" s="278" t="str">
        <f>IF($A22="","",VLOOKUP($A22,従事者明細!$A$3:$L$52,10,FALSE))</f>
        <v/>
      </c>
      <c r="F22" s="280" t="str">
        <f t="shared" si="0"/>
        <v/>
      </c>
      <c r="G22" s="281" t="str">
        <f t="shared" si="1"/>
        <v/>
      </c>
      <c r="H22" s="282" t="str">
        <f>IF($A22="","",VLOOKUP($A22,従事者明細!$A$3:$F$52,4,FALSE))</f>
        <v/>
      </c>
      <c r="I22" s="314"/>
      <c r="K22" s="246" t="e">
        <f>IF(#REF!="","",VLOOKUP(#REF!,#REF!,3,FALSE))</f>
        <v>#REF!</v>
      </c>
      <c r="L22" s="246" t="e">
        <f>IF(#REF!="","",ROUND(K22*#REF!,0))</f>
        <v>#REF!</v>
      </c>
      <c r="M22" s="248" t="e">
        <f>IF(#REF!="","",ROUND((K22+L22)*#REF!,0))</f>
        <v>#REF!</v>
      </c>
      <c r="N22" s="251" t="e">
        <f>IF(#REF!="","",VLOOKUP(#REF!,#REF!,3,FALSE))</f>
        <v>#REF!</v>
      </c>
      <c r="O22" s="246" t="e">
        <f>IF(#REF!="","",ROUND(N22*#REF!,0))</f>
        <v>#REF!</v>
      </c>
      <c r="P22" s="252" t="e">
        <f>IF(#REF!="","",ROUND((N22+O22)*#REF!,0))</f>
        <v>#REF!</v>
      </c>
      <c r="Q22" s="251" t="e">
        <f>IF(#REF!="","",VLOOKUP(#REF!,#REF!,3,FALSE))</f>
        <v>#REF!</v>
      </c>
      <c r="R22" s="246" t="e">
        <f>IF(#REF!="","",ROUND(Q22*#REF!,0))</f>
        <v>#REF!</v>
      </c>
      <c r="S22" s="252" t="e">
        <f>IF(#REF!="","",ROUND((Q22+R22)*#REF!,0))</f>
        <v>#REF!</v>
      </c>
      <c r="T22" s="251" t="e">
        <f>IF(#REF!="","",VLOOKUP(#REF!,#REF!,3,FALSE))</f>
        <v>#REF!</v>
      </c>
      <c r="U22" s="246" t="e">
        <f>IF(#REF!="","",ROUND(T22*#REF!,0))</f>
        <v>#REF!</v>
      </c>
      <c r="V22" s="252" t="e">
        <f>IF(#REF!="","",ROUND((T22+U22)*#REF!,0))</f>
        <v>#REF!</v>
      </c>
      <c r="W22" s="251" t="e">
        <f>IF(#REF!="","",VLOOKUP(#REF!,#REF!,3,FALSE))</f>
        <v>#REF!</v>
      </c>
      <c r="X22" s="246" t="e">
        <f>IF(#REF!="","",ROUND(W22*#REF!,0))</f>
        <v>#REF!</v>
      </c>
      <c r="Y22" s="252" t="e">
        <f>IF(#REF!="","",ROUND((W22+X22)*#REF!,0))</f>
        <v>#REF!</v>
      </c>
      <c r="Z22" s="251" t="e">
        <f>IF(#REF!="","",VLOOKUP(#REF!,#REF!,3,FALSE))</f>
        <v>#REF!</v>
      </c>
      <c r="AA22" s="246" t="e">
        <f>IF(#REF!="","",ROUND(Z22*#REF!,0))</f>
        <v>#REF!</v>
      </c>
      <c r="AB22" s="252" t="e">
        <f>IF(#REF!="","",ROUND((Z22+AA22)*#REF!,0))</f>
        <v>#REF!</v>
      </c>
      <c r="AC22" s="251" t="e">
        <f>IF(#REF!="","",VLOOKUP(#REF!,#REF!,3,FALSE))</f>
        <v>#REF!</v>
      </c>
      <c r="AD22" s="246" t="e">
        <f>IF(#REF!="","",ROUND(AC22*#REF!,0))</f>
        <v>#REF!</v>
      </c>
      <c r="AE22" s="252" t="e">
        <f>IF(#REF!="","",ROUND((AC22+AD22)*#REF!,0))</f>
        <v>#REF!</v>
      </c>
    </row>
    <row r="23" spans="1:31" ht="20.149999999999999" hidden="1" customHeight="1" thickBot="1">
      <c r="A23" s="414"/>
      <c r="B23" s="144" t="str">
        <f>IF($A23="","",VLOOKUP($A23,従事者明細!$A$3:$L$52,2,FALSE))</f>
        <v/>
      </c>
      <c r="C23" s="144" t="str">
        <f>IF($A23="","",VLOOKUP($A23,従事者明細!$A$3:$L$52,3,FALSE))</f>
        <v/>
      </c>
      <c r="D23" s="71" t="str">
        <f>IF($A23="","",VLOOKUP($A23,従事者明細!$A$3:$L$52,6,FALSE))</f>
        <v/>
      </c>
      <c r="E23" s="144" t="str">
        <f>IF($A23="","",VLOOKUP($A23,従事者明細!$A$3:$L$52,10,FALSE))</f>
        <v/>
      </c>
      <c r="F23" s="145" t="str">
        <f t="shared" si="0"/>
        <v/>
      </c>
      <c r="G23" s="146" t="str">
        <f t="shared" si="1"/>
        <v/>
      </c>
      <c r="H23" s="147" t="str">
        <f>IF($A23="","",VLOOKUP($A23,従事者明細!$A$3:$F$52,4,FALSE))</f>
        <v/>
      </c>
      <c r="I23" s="417"/>
      <c r="K23" s="246" t="e">
        <f>IF(#REF!="","",VLOOKUP(#REF!,#REF!,3,FALSE))</f>
        <v>#REF!</v>
      </c>
      <c r="L23" s="246" t="e">
        <f>IF(#REF!="","",ROUND(K23*#REF!,0))</f>
        <v>#REF!</v>
      </c>
      <c r="M23" s="248" t="e">
        <f>IF(#REF!="","",ROUND((K23+L23)*#REF!,0))</f>
        <v>#REF!</v>
      </c>
      <c r="N23" s="251" t="e">
        <f>IF(#REF!="","",VLOOKUP(#REF!,#REF!,3,FALSE))</f>
        <v>#REF!</v>
      </c>
      <c r="O23" s="246" t="e">
        <f>IF(#REF!="","",ROUND(N23*#REF!,0))</f>
        <v>#REF!</v>
      </c>
      <c r="P23" s="252" t="e">
        <f>IF(#REF!="","",ROUND((N23+O23)*#REF!,0))</f>
        <v>#REF!</v>
      </c>
      <c r="Q23" s="251" t="e">
        <f>IF(#REF!="","",VLOOKUP(#REF!,#REF!,3,FALSE))</f>
        <v>#REF!</v>
      </c>
      <c r="R23" s="246" t="e">
        <f>IF(#REF!="","",ROUND(Q23*#REF!,0))</f>
        <v>#REF!</v>
      </c>
      <c r="S23" s="252" t="e">
        <f>IF(#REF!="","",ROUND((Q23+R23)*#REF!,0))</f>
        <v>#REF!</v>
      </c>
      <c r="T23" s="251" t="e">
        <f>IF(#REF!="","",VLOOKUP(#REF!,#REF!,3,FALSE))</f>
        <v>#REF!</v>
      </c>
      <c r="U23" s="246" t="e">
        <f>IF(#REF!="","",ROUND(T23*#REF!,0))</f>
        <v>#REF!</v>
      </c>
      <c r="V23" s="252" t="e">
        <f>IF(#REF!="","",ROUND((T23+U23)*#REF!,0))</f>
        <v>#REF!</v>
      </c>
      <c r="W23" s="251" t="e">
        <f>IF(#REF!="","",VLOOKUP(#REF!,#REF!,3,FALSE))</f>
        <v>#REF!</v>
      </c>
      <c r="X23" s="246" t="e">
        <f>IF(#REF!="","",ROUND(W23*#REF!,0))</f>
        <v>#REF!</v>
      </c>
      <c r="Y23" s="252" t="e">
        <f>IF(#REF!="","",ROUND((W23+X23)*#REF!,0))</f>
        <v>#REF!</v>
      </c>
      <c r="Z23" s="251" t="e">
        <f>IF(#REF!="","",VLOOKUP(#REF!,#REF!,3,FALSE))</f>
        <v>#REF!</v>
      </c>
      <c r="AA23" s="246" t="e">
        <f>IF(#REF!="","",ROUND(Z23*#REF!,0))</f>
        <v>#REF!</v>
      </c>
      <c r="AB23" s="252" t="e">
        <f>IF(#REF!="","",ROUND((Z23+AA23)*#REF!,0))</f>
        <v>#REF!</v>
      </c>
      <c r="AC23" s="251" t="e">
        <f>IF(#REF!="","",VLOOKUP(#REF!,#REF!,3,FALSE))</f>
        <v>#REF!</v>
      </c>
      <c r="AD23" s="246" t="e">
        <f>IF(#REF!="","",ROUND(AC23*#REF!,0))</f>
        <v>#REF!</v>
      </c>
      <c r="AE23" s="252" t="e">
        <f>IF(#REF!="","",ROUND((AC23+AD23)*#REF!,0))</f>
        <v>#REF!</v>
      </c>
    </row>
    <row r="24" spans="1:31" ht="20.149999999999999" hidden="1" customHeight="1" thickBot="1">
      <c r="A24" s="414"/>
      <c r="B24" s="144" t="str">
        <f>IF($A24="","",VLOOKUP($A24,従事者明細!$A$3:$L$52,2,FALSE))</f>
        <v/>
      </c>
      <c r="C24" s="144" t="str">
        <f>IF($A24="","",VLOOKUP($A24,従事者明細!$A$3:$L$52,3,FALSE))</f>
        <v/>
      </c>
      <c r="D24" s="71" t="str">
        <f>IF($A24="","",VLOOKUP($A24,従事者明細!$A$3:$L$52,6,FALSE))</f>
        <v/>
      </c>
      <c r="E24" s="144" t="str">
        <f>IF($A24="","",VLOOKUP($A24,従事者明細!$A$3:$L$52,10,FALSE))</f>
        <v/>
      </c>
      <c r="F24" s="145" t="str">
        <f t="shared" si="0"/>
        <v/>
      </c>
      <c r="G24" s="146" t="str">
        <f t="shared" si="1"/>
        <v/>
      </c>
      <c r="H24" s="147" t="str">
        <f>IF($A24="","",VLOOKUP($A24,従事者明細!$A$3:$F$52,4,FALSE))</f>
        <v/>
      </c>
      <c r="I24" s="417"/>
      <c r="K24" s="246" t="e">
        <f>IF(#REF!="","",VLOOKUP(#REF!,#REF!,3,FALSE))</f>
        <v>#REF!</v>
      </c>
      <c r="L24" s="246" t="e">
        <f>IF(#REF!="","",ROUND(K24*#REF!,0))</f>
        <v>#REF!</v>
      </c>
      <c r="M24" s="248" t="e">
        <f>IF(#REF!="","",ROUND((K24+L24)*#REF!,0))</f>
        <v>#REF!</v>
      </c>
      <c r="N24" s="251" t="e">
        <f>IF(#REF!="","",VLOOKUP(#REF!,#REF!,3,FALSE))</f>
        <v>#REF!</v>
      </c>
      <c r="O24" s="246" t="e">
        <f>IF(#REF!="","",ROUND(N24*#REF!,0))</f>
        <v>#REF!</v>
      </c>
      <c r="P24" s="252" t="e">
        <f>IF(#REF!="","",ROUND((N24+O24)*#REF!,0))</f>
        <v>#REF!</v>
      </c>
      <c r="Q24" s="251" t="e">
        <f>IF(#REF!="","",VLOOKUP(#REF!,#REF!,3,FALSE))</f>
        <v>#REF!</v>
      </c>
      <c r="R24" s="246" t="e">
        <f>IF(#REF!="","",ROUND(Q24*#REF!,0))</f>
        <v>#REF!</v>
      </c>
      <c r="S24" s="252" t="e">
        <f>IF(#REF!="","",ROUND((Q24+R24)*#REF!,0))</f>
        <v>#REF!</v>
      </c>
      <c r="T24" s="251" t="e">
        <f>IF(#REF!="","",VLOOKUP(#REF!,#REF!,3,FALSE))</f>
        <v>#REF!</v>
      </c>
      <c r="U24" s="246" t="e">
        <f>IF(#REF!="","",ROUND(T24*#REF!,0))</f>
        <v>#REF!</v>
      </c>
      <c r="V24" s="252" t="e">
        <f>IF(#REF!="","",ROUND((T24+U24)*#REF!,0))</f>
        <v>#REF!</v>
      </c>
      <c r="W24" s="251" t="e">
        <f>IF(#REF!="","",VLOOKUP(#REF!,#REF!,3,FALSE))</f>
        <v>#REF!</v>
      </c>
      <c r="X24" s="246" t="e">
        <f>IF(#REF!="","",ROUND(W24*#REF!,0))</f>
        <v>#REF!</v>
      </c>
      <c r="Y24" s="252" t="e">
        <f>IF(#REF!="","",ROUND((W24+X24)*#REF!,0))</f>
        <v>#REF!</v>
      </c>
      <c r="Z24" s="251" t="e">
        <f>IF(#REF!="","",VLOOKUP(#REF!,#REF!,3,FALSE))</f>
        <v>#REF!</v>
      </c>
      <c r="AA24" s="246" t="e">
        <f>IF(#REF!="","",ROUND(Z24*#REF!,0))</f>
        <v>#REF!</v>
      </c>
      <c r="AB24" s="252" t="e">
        <f>IF(#REF!="","",ROUND((Z24+AA24)*#REF!,0))</f>
        <v>#REF!</v>
      </c>
      <c r="AC24" s="251" t="e">
        <f>IF(#REF!="","",VLOOKUP(#REF!,#REF!,3,FALSE))</f>
        <v>#REF!</v>
      </c>
      <c r="AD24" s="246" t="e">
        <f>IF(#REF!="","",ROUND(AC24*#REF!,0))</f>
        <v>#REF!</v>
      </c>
      <c r="AE24" s="252" t="e">
        <f>IF(#REF!="","",ROUND((AC24+AD24)*#REF!,0))</f>
        <v>#REF!</v>
      </c>
    </row>
    <row r="25" spans="1:31" ht="20.149999999999999" hidden="1" customHeight="1" thickBot="1">
      <c r="A25" s="414"/>
      <c r="B25" s="144" t="str">
        <f>IF($A25="","",VLOOKUP($A25,従事者明細!$A$3:$L$52,2,FALSE))</f>
        <v/>
      </c>
      <c r="C25" s="144" t="str">
        <f>IF($A25="","",VLOOKUP($A25,従事者明細!$A$3:$L$52,3,FALSE))</f>
        <v/>
      </c>
      <c r="D25" s="71" t="str">
        <f>IF($A25="","",VLOOKUP($A25,従事者明細!$A$3:$L$52,6,FALSE))</f>
        <v/>
      </c>
      <c r="E25" s="144" t="str">
        <f>IF($A25="","",VLOOKUP($A25,従事者明細!$A$3:$L$52,10,FALSE))</f>
        <v/>
      </c>
      <c r="F25" s="145" t="str">
        <f t="shared" si="0"/>
        <v/>
      </c>
      <c r="G25" s="146" t="str">
        <f t="shared" si="1"/>
        <v/>
      </c>
      <c r="H25" s="147" t="str">
        <f>IF($A25="","",VLOOKUP($A25,従事者明細!$A$3:$F$52,4,FALSE))</f>
        <v/>
      </c>
      <c r="I25" s="417"/>
      <c r="K25" s="246" t="e">
        <f>IF(#REF!="","",VLOOKUP(#REF!,#REF!,3,FALSE))</f>
        <v>#REF!</v>
      </c>
      <c r="L25" s="246" t="e">
        <f>IF(#REF!="","",ROUND(K25*#REF!,0))</f>
        <v>#REF!</v>
      </c>
      <c r="M25" s="248" t="e">
        <f>IF(#REF!="","",ROUND((K25+L25)*#REF!,0))</f>
        <v>#REF!</v>
      </c>
      <c r="N25" s="251" t="e">
        <f>IF(#REF!="","",VLOOKUP(#REF!,#REF!,3,FALSE))</f>
        <v>#REF!</v>
      </c>
      <c r="O25" s="246" t="e">
        <f>IF(#REF!="","",ROUND(N25*#REF!,0))</f>
        <v>#REF!</v>
      </c>
      <c r="P25" s="252" t="e">
        <f>IF(#REF!="","",ROUND((N25+O25)*#REF!,0))</f>
        <v>#REF!</v>
      </c>
      <c r="Q25" s="251" t="e">
        <f>IF(#REF!="","",VLOOKUP(#REF!,#REF!,3,FALSE))</f>
        <v>#REF!</v>
      </c>
      <c r="R25" s="246" t="e">
        <f>IF(#REF!="","",ROUND(Q25*#REF!,0))</f>
        <v>#REF!</v>
      </c>
      <c r="S25" s="252" t="e">
        <f>IF(#REF!="","",ROUND((Q25+R25)*#REF!,0))</f>
        <v>#REF!</v>
      </c>
      <c r="T25" s="251" t="e">
        <f>IF(#REF!="","",VLOOKUP(#REF!,#REF!,3,FALSE))</f>
        <v>#REF!</v>
      </c>
      <c r="U25" s="246" t="e">
        <f>IF(#REF!="","",ROUND(T25*#REF!,0))</f>
        <v>#REF!</v>
      </c>
      <c r="V25" s="252" t="e">
        <f>IF(#REF!="","",ROUND((T25+U25)*#REF!,0))</f>
        <v>#REF!</v>
      </c>
      <c r="W25" s="251" t="e">
        <f>IF(#REF!="","",VLOOKUP(#REF!,#REF!,3,FALSE))</f>
        <v>#REF!</v>
      </c>
      <c r="X25" s="246" t="e">
        <f>IF(#REF!="","",ROUND(W25*#REF!,0))</f>
        <v>#REF!</v>
      </c>
      <c r="Y25" s="252" t="e">
        <f>IF(#REF!="","",ROUND((W25+X25)*#REF!,0))</f>
        <v>#REF!</v>
      </c>
      <c r="Z25" s="251" t="e">
        <f>IF(#REF!="","",VLOOKUP(#REF!,#REF!,3,FALSE))</f>
        <v>#REF!</v>
      </c>
      <c r="AA25" s="246" t="e">
        <f>IF(#REF!="","",ROUND(Z25*#REF!,0))</f>
        <v>#REF!</v>
      </c>
      <c r="AB25" s="252" t="e">
        <f>IF(#REF!="","",ROUND((Z25+AA25)*#REF!,0))</f>
        <v>#REF!</v>
      </c>
      <c r="AC25" s="251" t="e">
        <f>IF(#REF!="","",VLOOKUP(#REF!,#REF!,3,FALSE))</f>
        <v>#REF!</v>
      </c>
      <c r="AD25" s="246" t="e">
        <f>IF(#REF!="","",ROUND(AC25*#REF!,0))</f>
        <v>#REF!</v>
      </c>
      <c r="AE25" s="252" t="e">
        <f>IF(#REF!="","",ROUND((AC25+AD25)*#REF!,0))</f>
        <v>#REF!</v>
      </c>
    </row>
    <row r="26" spans="1:31" ht="20.149999999999999" hidden="1" customHeight="1" thickBot="1">
      <c r="A26" s="414"/>
      <c r="B26" s="144" t="str">
        <f>IF($A26="","",VLOOKUP($A26,従事者明細!$A$3:$L$52,2,FALSE))</f>
        <v/>
      </c>
      <c r="C26" s="144" t="str">
        <f>IF($A26="","",VLOOKUP($A26,従事者明細!$A$3:$L$52,3,FALSE))</f>
        <v/>
      </c>
      <c r="D26" s="71" t="str">
        <f>IF($A26="","",VLOOKUP($A26,従事者明細!$A$3:$L$52,6,FALSE))</f>
        <v/>
      </c>
      <c r="E26" s="144" t="str">
        <f>IF($A26="","",VLOOKUP($A26,従事者明細!$A$3:$L$52,10,FALSE))</f>
        <v/>
      </c>
      <c r="F26" s="145" t="str">
        <f t="shared" si="0"/>
        <v/>
      </c>
      <c r="G26" s="146" t="str">
        <f t="shared" si="1"/>
        <v/>
      </c>
      <c r="H26" s="147" t="str">
        <f>IF($A26="","",VLOOKUP($A26,従事者明細!$A$3:$F$52,4,FALSE))</f>
        <v/>
      </c>
      <c r="I26" s="417"/>
      <c r="K26" s="246" t="e">
        <f>IF(#REF!="","",VLOOKUP(#REF!,#REF!,3,FALSE))</f>
        <v>#REF!</v>
      </c>
      <c r="L26" s="246" t="e">
        <f>IF(#REF!="","",ROUND(K26*#REF!,0))</f>
        <v>#REF!</v>
      </c>
      <c r="M26" s="248" t="e">
        <f>IF(#REF!="","",ROUND((K26+L26)*#REF!,0))</f>
        <v>#REF!</v>
      </c>
      <c r="N26" s="251" t="e">
        <f>IF(#REF!="","",VLOOKUP(#REF!,#REF!,3,FALSE))</f>
        <v>#REF!</v>
      </c>
      <c r="O26" s="246" t="e">
        <f>IF(#REF!="","",ROUND(N26*#REF!,0))</f>
        <v>#REF!</v>
      </c>
      <c r="P26" s="252" t="e">
        <f>IF(#REF!="","",ROUND((N26+O26)*#REF!,0))</f>
        <v>#REF!</v>
      </c>
      <c r="Q26" s="251" t="e">
        <f>IF(#REF!="","",VLOOKUP(#REF!,#REF!,3,FALSE))</f>
        <v>#REF!</v>
      </c>
      <c r="R26" s="246" t="e">
        <f>IF(#REF!="","",ROUND(Q26*#REF!,0))</f>
        <v>#REF!</v>
      </c>
      <c r="S26" s="252" t="e">
        <f>IF(#REF!="","",ROUND((Q26+R26)*#REF!,0))</f>
        <v>#REF!</v>
      </c>
      <c r="T26" s="251" t="e">
        <f>IF(#REF!="","",VLOOKUP(#REF!,#REF!,3,FALSE))</f>
        <v>#REF!</v>
      </c>
      <c r="U26" s="246" t="e">
        <f>IF(#REF!="","",ROUND(T26*#REF!,0))</f>
        <v>#REF!</v>
      </c>
      <c r="V26" s="252" t="e">
        <f>IF(#REF!="","",ROUND((T26+U26)*#REF!,0))</f>
        <v>#REF!</v>
      </c>
      <c r="W26" s="251" t="e">
        <f>IF(#REF!="","",VLOOKUP(#REF!,#REF!,3,FALSE))</f>
        <v>#REF!</v>
      </c>
      <c r="X26" s="246" t="e">
        <f>IF(#REF!="","",ROUND(W26*#REF!,0))</f>
        <v>#REF!</v>
      </c>
      <c r="Y26" s="252" t="e">
        <f>IF(#REF!="","",ROUND((W26+X26)*#REF!,0))</f>
        <v>#REF!</v>
      </c>
      <c r="Z26" s="251" t="e">
        <f>IF(#REF!="","",VLOOKUP(#REF!,#REF!,3,FALSE))</f>
        <v>#REF!</v>
      </c>
      <c r="AA26" s="246" t="e">
        <f>IF(#REF!="","",ROUND(Z26*#REF!,0))</f>
        <v>#REF!</v>
      </c>
      <c r="AB26" s="252" t="e">
        <f>IF(#REF!="","",ROUND((Z26+AA26)*#REF!,0))</f>
        <v>#REF!</v>
      </c>
      <c r="AC26" s="251" t="e">
        <f>IF(#REF!="","",VLOOKUP(#REF!,#REF!,3,FALSE))</f>
        <v>#REF!</v>
      </c>
      <c r="AD26" s="246" t="e">
        <f>IF(#REF!="","",ROUND(AC26*#REF!,0))</f>
        <v>#REF!</v>
      </c>
      <c r="AE26" s="252" t="e">
        <f>IF(#REF!="","",ROUND((AC26+AD26)*#REF!,0))</f>
        <v>#REF!</v>
      </c>
    </row>
    <row r="27" spans="1:31" ht="20.149999999999999" hidden="1" customHeight="1" thickBot="1">
      <c r="A27" s="414"/>
      <c r="B27" s="144" t="str">
        <f>IF($A27="","",VLOOKUP($A27,従事者明細!$A$3:$L$52,2,FALSE))</f>
        <v/>
      </c>
      <c r="C27" s="144" t="str">
        <f>IF($A27="","",VLOOKUP($A27,従事者明細!$A$3:$L$52,3,FALSE))</f>
        <v/>
      </c>
      <c r="D27" s="71" t="str">
        <f>IF($A27="","",VLOOKUP($A27,従事者明細!$A$3:$L$52,6,FALSE))</f>
        <v/>
      </c>
      <c r="E27" s="144" t="str">
        <f>IF($A27="","",VLOOKUP($A27,従事者明細!$A$3:$L$52,10,FALSE))</f>
        <v/>
      </c>
      <c r="F27" s="145" t="str">
        <f t="shared" si="0"/>
        <v/>
      </c>
      <c r="G27" s="148" t="str">
        <f t="shared" si="1"/>
        <v/>
      </c>
      <c r="H27" s="147" t="str">
        <f>IF($A27="","",VLOOKUP($A27,従事者明細!$A$3:$F$52,4,FALSE))</f>
        <v/>
      </c>
      <c r="I27" s="315"/>
      <c r="K27" s="246" t="e">
        <f>IF(#REF!="","",VLOOKUP(#REF!,#REF!,3,FALSE))</f>
        <v>#REF!</v>
      </c>
      <c r="L27" s="246" t="e">
        <f>IF(#REF!="","",ROUND(K27*#REF!,0))</f>
        <v>#REF!</v>
      </c>
      <c r="M27" s="248" t="e">
        <f>IF(#REF!="","",ROUND((K27+L27)*#REF!,0))</f>
        <v>#REF!</v>
      </c>
      <c r="N27" s="251" t="e">
        <f>IF(#REF!="","",VLOOKUP(#REF!,#REF!,3,FALSE))</f>
        <v>#REF!</v>
      </c>
      <c r="O27" s="246" t="e">
        <f>IF(#REF!="","",ROUND(N27*#REF!,0))</f>
        <v>#REF!</v>
      </c>
      <c r="P27" s="252" t="e">
        <f>IF(#REF!="","",ROUND((N27+O27)*#REF!,0))</f>
        <v>#REF!</v>
      </c>
      <c r="Q27" s="251" t="e">
        <f>IF(#REF!="","",VLOOKUP(#REF!,#REF!,3,FALSE))</f>
        <v>#REF!</v>
      </c>
      <c r="R27" s="246" t="e">
        <f>IF(#REF!="","",ROUND(Q27*#REF!,0))</f>
        <v>#REF!</v>
      </c>
      <c r="S27" s="252" t="e">
        <f>IF(#REF!="","",ROUND((Q27+R27)*#REF!,0))</f>
        <v>#REF!</v>
      </c>
      <c r="T27" s="251" t="e">
        <f>IF(#REF!="","",VLOOKUP(#REF!,#REF!,3,FALSE))</f>
        <v>#REF!</v>
      </c>
      <c r="U27" s="246" t="e">
        <f>IF(#REF!="","",ROUND(T27*#REF!,0))</f>
        <v>#REF!</v>
      </c>
      <c r="V27" s="252" t="e">
        <f>IF(#REF!="","",ROUND((T27+U27)*#REF!,0))</f>
        <v>#REF!</v>
      </c>
      <c r="W27" s="251" t="e">
        <f>IF(#REF!="","",VLOOKUP(#REF!,#REF!,3,FALSE))</f>
        <v>#REF!</v>
      </c>
      <c r="X27" s="246" t="e">
        <f>IF(#REF!="","",ROUND(W27*#REF!,0))</f>
        <v>#REF!</v>
      </c>
      <c r="Y27" s="252" t="e">
        <f>IF(#REF!="","",ROUND((W27+X27)*#REF!,0))</f>
        <v>#REF!</v>
      </c>
      <c r="Z27" s="251" t="e">
        <f>IF(#REF!="","",VLOOKUP(#REF!,#REF!,3,FALSE))</f>
        <v>#REF!</v>
      </c>
      <c r="AA27" s="246" t="e">
        <f>IF(#REF!="","",ROUND(Z27*#REF!,0))</f>
        <v>#REF!</v>
      </c>
      <c r="AB27" s="252" t="e">
        <f>IF(#REF!="","",ROUND((Z27+AA27)*#REF!,0))</f>
        <v>#REF!</v>
      </c>
      <c r="AC27" s="251" t="e">
        <f>IF(#REF!="","",VLOOKUP(#REF!,#REF!,3,FALSE))</f>
        <v>#REF!</v>
      </c>
      <c r="AD27" s="246" t="e">
        <f>IF(#REF!="","",ROUND(AC27*#REF!,0))</f>
        <v>#REF!</v>
      </c>
      <c r="AE27" s="252" t="e">
        <f>IF(#REF!="","",ROUND((AC27+AD27)*#REF!,0))</f>
        <v>#REF!</v>
      </c>
    </row>
    <row r="28" spans="1:31" ht="20.149999999999999" customHeight="1" thickBot="1">
      <c r="A28" s="125"/>
      <c r="E28" s="42" t="s">
        <v>161</v>
      </c>
      <c r="F28" s="207">
        <f>SUM(F13:F27)</f>
        <v>0</v>
      </c>
      <c r="G28" s="153">
        <f>SUM(G13:G27)</f>
        <v>0</v>
      </c>
      <c r="I28" s="316">
        <f>SUM(I13:I27)</f>
        <v>0</v>
      </c>
      <c r="K28" s="246" t="e">
        <f t="shared" ref="K28:AE28" si="2">SUM(K13:K27)</f>
        <v>#REF!</v>
      </c>
      <c r="L28" s="246" t="e">
        <f t="shared" si="2"/>
        <v>#REF!</v>
      </c>
      <c r="M28" s="248" t="e">
        <f t="shared" si="2"/>
        <v>#REF!</v>
      </c>
      <c r="N28" s="246" t="e">
        <f t="shared" si="2"/>
        <v>#REF!</v>
      </c>
      <c r="O28" s="246" t="e">
        <f t="shared" si="2"/>
        <v>#REF!</v>
      </c>
      <c r="P28" s="248" t="e">
        <f t="shared" si="2"/>
        <v>#REF!</v>
      </c>
      <c r="Q28" s="246" t="e">
        <f t="shared" si="2"/>
        <v>#REF!</v>
      </c>
      <c r="R28" s="246" t="e">
        <f t="shared" si="2"/>
        <v>#REF!</v>
      </c>
      <c r="S28" s="248" t="e">
        <f t="shared" si="2"/>
        <v>#REF!</v>
      </c>
      <c r="T28" s="246" t="e">
        <f t="shared" si="2"/>
        <v>#REF!</v>
      </c>
      <c r="U28" s="246" t="e">
        <f t="shared" si="2"/>
        <v>#REF!</v>
      </c>
      <c r="V28" s="248" t="e">
        <f t="shared" si="2"/>
        <v>#REF!</v>
      </c>
      <c r="W28" s="246" t="e">
        <f t="shared" si="2"/>
        <v>#REF!</v>
      </c>
      <c r="X28" s="246" t="e">
        <f t="shared" si="2"/>
        <v>#REF!</v>
      </c>
      <c r="Y28" s="248" t="e">
        <f t="shared" si="2"/>
        <v>#REF!</v>
      </c>
      <c r="Z28" s="246" t="e">
        <f t="shared" si="2"/>
        <v>#REF!</v>
      </c>
      <c r="AA28" s="246" t="e">
        <f t="shared" si="2"/>
        <v>#REF!</v>
      </c>
      <c r="AB28" s="248" t="e">
        <f t="shared" si="2"/>
        <v>#REF!</v>
      </c>
      <c r="AC28" s="246" t="e">
        <f t="shared" si="2"/>
        <v>#REF!</v>
      </c>
      <c r="AD28" s="246" t="e">
        <f t="shared" si="2"/>
        <v>#REF!</v>
      </c>
      <c r="AE28" s="248" t="e">
        <f t="shared" si="2"/>
        <v>#REF!</v>
      </c>
    </row>
    <row r="29" spans="1:31" ht="20.149999999999999" customHeight="1">
      <c r="A29" s="125"/>
      <c r="E29" s="42"/>
      <c r="F29" s="240"/>
      <c r="G29" s="191"/>
      <c r="I29" s="343"/>
      <c r="J29" s="191"/>
      <c r="K29" s="246" t="e">
        <f t="shared" ref="K29:AE29" si="3">ROUNDDOWN(K28,-3)</f>
        <v>#REF!</v>
      </c>
      <c r="L29" s="246" t="e">
        <f t="shared" si="3"/>
        <v>#REF!</v>
      </c>
      <c r="M29" s="246" t="e">
        <f t="shared" si="3"/>
        <v>#REF!</v>
      </c>
      <c r="N29" s="246" t="e">
        <f t="shared" si="3"/>
        <v>#REF!</v>
      </c>
      <c r="O29" s="246" t="e">
        <f t="shared" si="3"/>
        <v>#REF!</v>
      </c>
      <c r="P29" s="246" t="e">
        <f t="shared" si="3"/>
        <v>#REF!</v>
      </c>
      <c r="Q29" s="246" t="e">
        <f t="shared" si="3"/>
        <v>#REF!</v>
      </c>
      <c r="R29" s="246" t="e">
        <f t="shared" si="3"/>
        <v>#REF!</v>
      </c>
      <c r="S29" s="246" t="e">
        <f t="shared" si="3"/>
        <v>#REF!</v>
      </c>
      <c r="T29" s="246" t="e">
        <f t="shared" si="3"/>
        <v>#REF!</v>
      </c>
      <c r="U29" s="246" t="e">
        <f t="shared" si="3"/>
        <v>#REF!</v>
      </c>
      <c r="V29" s="246" t="e">
        <f t="shared" si="3"/>
        <v>#REF!</v>
      </c>
      <c r="W29" s="246" t="e">
        <f t="shared" si="3"/>
        <v>#REF!</v>
      </c>
      <c r="X29" s="246" t="e">
        <f t="shared" si="3"/>
        <v>#REF!</v>
      </c>
      <c r="Y29" s="246" t="e">
        <f t="shared" si="3"/>
        <v>#REF!</v>
      </c>
      <c r="Z29" s="246" t="e">
        <f t="shared" si="3"/>
        <v>#REF!</v>
      </c>
      <c r="AA29" s="246" t="e">
        <f t="shared" si="3"/>
        <v>#REF!</v>
      </c>
      <c r="AB29" s="246" t="e">
        <f t="shared" si="3"/>
        <v>#REF!</v>
      </c>
      <c r="AC29" s="246" t="e">
        <f t="shared" si="3"/>
        <v>#REF!</v>
      </c>
      <c r="AD29" s="246" t="e">
        <f t="shared" si="3"/>
        <v>#REF!</v>
      </c>
      <c r="AE29" s="246" t="e">
        <f t="shared" si="3"/>
        <v>#REF!</v>
      </c>
    </row>
    <row r="30" spans="1:31" ht="20.149999999999999" hidden="1" customHeight="1">
      <c r="A30" s="125"/>
      <c r="E30" s="42"/>
      <c r="F30" s="561" t="s">
        <v>162</v>
      </c>
      <c r="G30" s="562"/>
      <c r="I30" s="343"/>
      <c r="M30" s="246" t="e">
        <f>SUM(K29:M29)</f>
        <v>#REF!</v>
      </c>
      <c r="P30" s="246" t="e">
        <f>SUM(N29:P29)</f>
        <v>#REF!</v>
      </c>
      <c r="S30" s="246" t="e">
        <f>SUM(Q29:S29)</f>
        <v>#REF!</v>
      </c>
      <c r="V30" s="246" t="e">
        <f>SUM(T29:V29)</f>
        <v>#REF!</v>
      </c>
      <c r="Y30" s="246" t="e">
        <f>SUM(W29:Y29)</f>
        <v>#REF!</v>
      </c>
      <c r="AB30" s="246" t="e">
        <f>SUM(Z29:AB29)</f>
        <v>#REF!</v>
      </c>
      <c r="AE30" s="246" t="e">
        <f>SUM(AC29:AE29)</f>
        <v>#REF!</v>
      </c>
    </row>
    <row r="31" spans="1:31" ht="20.149999999999999" hidden="1" customHeight="1" thickBot="1">
      <c r="A31" s="125"/>
      <c r="B31" s="45"/>
      <c r="C31" s="45"/>
      <c r="F31" s="59" t="s">
        <v>53</v>
      </c>
      <c r="G31" s="146">
        <f>SUMIF($H$13:$H$27,F31,$G$13:$G$27)</f>
        <v>0</v>
      </c>
    </row>
    <row r="32" spans="1:31" ht="20.149999999999999" hidden="1" customHeight="1">
      <c r="A32" s="125"/>
      <c r="B32" s="45"/>
      <c r="C32" s="45"/>
      <c r="F32" s="59" t="s">
        <v>55</v>
      </c>
      <c r="G32" s="146">
        <f t="shared" ref="G32:G46" si="4">SUMIF($H$13:$H$27,F32,$G$13:$G$27)</f>
        <v>0</v>
      </c>
      <c r="H32" s="82"/>
    </row>
    <row r="33" spans="1:8" ht="20.149999999999999" hidden="1" customHeight="1">
      <c r="A33" s="125"/>
      <c r="B33" s="45"/>
      <c r="C33" s="45"/>
      <c r="F33" s="59" t="s">
        <v>56</v>
      </c>
      <c r="G33" s="146">
        <f t="shared" si="4"/>
        <v>0</v>
      </c>
      <c r="H33" s="82"/>
    </row>
    <row r="34" spans="1:8" ht="20.149999999999999" hidden="1" customHeight="1">
      <c r="A34" s="125"/>
      <c r="B34" s="45"/>
      <c r="C34" s="45"/>
      <c r="F34" s="59" t="s">
        <v>57</v>
      </c>
      <c r="G34" s="146">
        <f t="shared" si="4"/>
        <v>0</v>
      </c>
      <c r="H34" s="82"/>
    </row>
    <row r="35" spans="1:8" ht="20.149999999999999" hidden="1" customHeight="1">
      <c r="A35" s="125"/>
      <c r="B35" s="45"/>
      <c r="C35" s="45"/>
      <c r="F35" s="59" t="s">
        <v>58</v>
      </c>
      <c r="G35" s="146">
        <f t="shared" si="4"/>
        <v>0</v>
      </c>
      <c r="H35" s="82"/>
    </row>
    <row r="36" spans="1:8" ht="20.149999999999999" hidden="1" customHeight="1">
      <c r="A36" s="125"/>
      <c r="B36" s="45"/>
      <c r="C36" s="45"/>
      <c r="F36" s="59" t="s">
        <v>59</v>
      </c>
      <c r="G36" s="146">
        <f t="shared" si="4"/>
        <v>0</v>
      </c>
      <c r="H36" s="82"/>
    </row>
    <row r="37" spans="1:8" ht="20.149999999999999" hidden="1" customHeight="1">
      <c r="A37" s="125"/>
      <c r="B37" s="45"/>
      <c r="C37" s="45"/>
      <c r="F37" s="59" t="s">
        <v>60</v>
      </c>
      <c r="G37" s="146">
        <f t="shared" si="4"/>
        <v>0</v>
      </c>
      <c r="H37" s="82"/>
    </row>
    <row r="38" spans="1:8" ht="20.149999999999999" hidden="1" customHeight="1">
      <c r="A38" s="125"/>
      <c r="B38" s="45"/>
      <c r="C38" s="45"/>
      <c r="F38" s="59" t="s">
        <v>61</v>
      </c>
      <c r="G38" s="146">
        <f t="shared" si="4"/>
        <v>0</v>
      </c>
      <c r="H38" s="82"/>
    </row>
    <row r="39" spans="1:8" ht="20.149999999999999" hidden="1" customHeight="1">
      <c r="A39" s="125"/>
      <c r="B39" s="45"/>
      <c r="C39" s="45"/>
      <c r="F39" s="59" t="s">
        <v>62</v>
      </c>
      <c r="G39" s="146">
        <f t="shared" si="4"/>
        <v>0</v>
      </c>
      <c r="H39" s="82"/>
    </row>
    <row r="40" spans="1:8" ht="20.149999999999999" hidden="1" customHeight="1">
      <c r="A40" s="125"/>
      <c r="B40" s="45"/>
      <c r="C40" s="45"/>
      <c r="F40" s="59" t="s">
        <v>63</v>
      </c>
      <c r="G40" s="146">
        <f>SUMIF($H$13:$H$27,F40,$G$13:$G$27)</f>
        <v>0</v>
      </c>
      <c r="H40" s="82"/>
    </row>
    <row r="41" spans="1:8" ht="20.149999999999999" hidden="1" customHeight="1">
      <c r="A41" s="125"/>
      <c r="B41" s="45"/>
      <c r="C41" s="45"/>
      <c r="F41" s="59" t="s">
        <v>64</v>
      </c>
      <c r="G41" s="146">
        <f t="shared" si="4"/>
        <v>0</v>
      </c>
      <c r="H41" s="82"/>
    </row>
    <row r="42" spans="1:8" ht="20.149999999999999" hidden="1" customHeight="1">
      <c r="A42" s="125"/>
      <c r="B42" s="45"/>
      <c r="C42" s="45"/>
      <c r="F42" s="59" t="s">
        <v>65</v>
      </c>
      <c r="G42" s="146">
        <f t="shared" si="4"/>
        <v>0</v>
      </c>
      <c r="H42" s="82"/>
    </row>
    <row r="43" spans="1:8" ht="20.149999999999999" hidden="1" customHeight="1">
      <c r="A43" s="125"/>
      <c r="B43" s="45"/>
      <c r="C43" s="45"/>
      <c r="F43" s="59" t="s">
        <v>66</v>
      </c>
      <c r="G43" s="146">
        <f t="shared" si="4"/>
        <v>0</v>
      </c>
      <c r="H43" s="82"/>
    </row>
    <row r="44" spans="1:8" ht="20.149999999999999" hidden="1" customHeight="1">
      <c r="A44" s="125"/>
      <c r="B44" s="45"/>
      <c r="C44" s="45"/>
      <c r="F44" s="59" t="s">
        <v>67</v>
      </c>
      <c r="G44" s="146">
        <f t="shared" si="4"/>
        <v>0</v>
      </c>
      <c r="H44" s="82"/>
    </row>
    <row r="45" spans="1:8" ht="20.149999999999999" hidden="1" customHeight="1">
      <c r="A45" s="125"/>
      <c r="B45" s="45"/>
      <c r="C45" s="45"/>
      <c r="F45" s="59" t="s">
        <v>68</v>
      </c>
      <c r="G45" s="146">
        <f t="shared" si="4"/>
        <v>0</v>
      </c>
      <c r="H45" s="82"/>
    </row>
    <row r="46" spans="1:8" ht="20.149999999999999" hidden="1" customHeight="1">
      <c r="A46" s="125"/>
      <c r="B46" s="45"/>
      <c r="C46" s="45"/>
      <c r="F46" s="59" t="s">
        <v>69</v>
      </c>
      <c r="G46" s="146">
        <f t="shared" si="4"/>
        <v>0</v>
      </c>
      <c r="H46" s="149"/>
    </row>
    <row r="47" spans="1:8" ht="20.149999999999999" hidden="1" customHeight="1">
      <c r="A47" s="125"/>
      <c r="B47" s="45"/>
      <c r="C47" s="45"/>
      <c r="F47" s="59" t="s">
        <v>163</v>
      </c>
      <c r="G47" s="146">
        <f>SUM(G32:G46)</f>
        <v>0</v>
      </c>
      <c r="H47" s="149"/>
    </row>
    <row r="48" spans="1:8" ht="20.149999999999999" customHeight="1">
      <c r="A48" s="125"/>
      <c r="B48" s="45"/>
      <c r="C48" s="45"/>
      <c r="F48" s="243"/>
      <c r="G48" s="149"/>
      <c r="H48" s="149"/>
    </row>
    <row r="49" spans="1:10" ht="20.149999999999999" customHeight="1">
      <c r="A49" s="125"/>
      <c r="B49" s="13" t="s">
        <v>164</v>
      </c>
      <c r="J49" s="189"/>
    </row>
    <row r="50" spans="1:10" ht="30" customHeight="1">
      <c r="A50" s="323" t="s">
        <v>152</v>
      </c>
      <c r="B50" s="413" t="s">
        <v>153</v>
      </c>
      <c r="C50" s="413" t="s">
        <v>154</v>
      </c>
      <c r="D50" s="317" t="s">
        <v>155</v>
      </c>
      <c r="E50" s="317" t="s">
        <v>156</v>
      </c>
      <c r="F50" s="317" t="s">
        <v>157</v>
      </c>
      <c r="G50" s="317" t="s">
        <v>158</v>
      </c>
      <c r="H50" s="317" t="s">
        <v>159</v>
      </c>
      <c r="I50" s="317" t="s">
        <v>165</v>
      </c>
      <c r="J50" s="190"/>
    </row>
    <row r="51" spans="1:10" ht="28.15" customHeight="1">
      <c r="A51" s="414"/>
      <c r="B51" s="278" t="str">
        <f>IF($A51="","",VLOOKUP($A51,従事者明細!$A$3:$L$52,2,FALSE))</f>
        <v/>
      </c>
      <c r="C51" s="359" t="str">
        <f>IF($A51="","",VLOOKUP($A51,従事者明細!$A$3:$L$52,3,FALSE))</f>
        <v/>
      </c>
      <c r="D51" s="279" t="str">
        <f>IF($A51="","",VLOOKUP($A51,従事者明細!$A$3:$L$52,6,FALSE))</f>
        <v/>
      </c>
      <c r="E51" s="278" t="str">
        <f>IF($A51="","",VLOOKUP($A51,従事者明細!$A$3:$L$52,10,FALSE))</f>
        <v/>
      </c>
      <c r="F51" s="280" t="str">
        <f>IF(I51="","",ROUND(I51/20,2))</f>
        <v/>
      </c>
      <c r="G51" s="281" t="str">
        <f>IF(D51="","",E51*ROUND(F51,2))</f>
        <v/>
      </c>
      <c r="H51" s="282" t="str">
        <f>IF($A51="","",VLOOKUP($A51,従事者明細!$A$3:$F$52,4,FALSE))</f>
        <v/>
      </c>
      <c r="I51" s="311"/>
      <c r="J51" s="190"/>
    </row>
    <row r="52" spans="1:10" ht="28.15" customHeight="1">
      <c r="A52" s="414"/>
      <c r="B52" s="278" t="str">
        <f>IF($A52="","",VLOOKUP($A52,従事者明細!$A$3:$L$52,2,FALSE))</f>
        <v/>
      </c>
      <c r="C52" s="359" t="str">
        <f>IF($A52="","",VLOOKUP($A52,従事者明細!$A$3:$L$52,3,FALSE))</f>
        <v/>
      </c>
      <c r="D52" s="279" t="str">
        <f>IF($A52="","",VLOOKUP($A52,従事者明細!$A$3:$L$52,6,FALSE))</f>
        <v/>
      </c>
      <c r="E52" s="278" t="str">
        <f>IF($A52="","",VLOOKUP($A52,従事者明細!$A$3:$L$52,10,FALSE))</f>
        <v/>
      </c>
      <c r="F52" s="280" t="str">
        <f t="shared" ref="F52:F65" si="5">IF(I52="","",ROUND(I52/20,2))</f>
        <v/>
      </c>
      <c r="G52" s="281" t="str">
        <f t="shared" ref="G52:G65" si="6">IF(D52="","",E52*ROUND(F52,2))</f>
        <v/>
      </c>
      <c r="H52" s="282" t="str">
        <f>IF($A52="","",VLOOKUP($A52,従事者明細!$A$3:$F$52,4,FALSE))</f>
        <v/>
      </c>
      <c r="I52" s="311"/>
      <c r="J52" s="190"/>
    </row>
    <row r="53" spans="1:10" ht="28.15" customHeight="1">
      <c r="A53" s="414"/>
      <c r="B53" s="278" t="str">
        <f>IF($A53="","",VLOOKUP($A53,従事者明細!$A$3:$L$52,2,FALSE))</f>
        <v/>
      </c>
      <c r="C53" s="359" t="str">
        <f>IF($A53="","",VLOOKUP($A53,従事者明細!$A$3:$L$52,3,FALSE))</f>
        <v/>
      </c>
      <c r="D53" s="279" t="str">
        <f>IF($A53="","",VLOOKUP($A53,従事者明細!$A$3:$L$52,6,FALSE))</f>
        <v/>
      </c>
      <c r="E53" s="278" t="str">
        <f>IF($A53="","",VLOOKUP($A53,従事者明細!$A$3:$L$52,10,FALSE))</f>
        <v/>
      </c>
      <c r="F53" s="280" t="str">
        <f t="shared" si="5"/>
        <v/>
      </c>
      <c r="G53" s="281" t="str">
        <f t="shared" si="6"/>
        <v/>
      </c>
      <c r="H53" s="282" t="str">
        <f>IF($A53="","",VLOOKUP($A53,従事者明細!$A$3:$F$52,4,FALSE))</f>
        <v/>
      </c>
      <c r="I53" s="311"/>
      <c r="J53" s="190"/>
    </row>
    <row r="54" spans="1:10" ht="28.15" customHeight="1">
      <c r="A54" s="414"/>
      <c r="B54" s="278" t="str">
        <f>IF($A54="","",VLOOKUP($A54,従事者明細!$A$3:$L$52,2,FALSE))</f>
        <v/>
      </c>
      <c r="C54" s="359" t="str">
        <f>IF($A54="","",VLOOKUP($A54,従事者明細!$A$3:$L$52,3,FALSE))</f>
        <v/>
      </c>
      <c r="D54" s="279" t="str">
        <f>IF($A54="","",VLOOKUP($A54,従事者明細!$A$3:$L$52,6,FALSE))</f>
        <v/>
      </c>
      <c r="E54" s="278" t="str">
        <f>IF($A54="","",VLOOKUP($A54,従事者明細!$A$3:$L$52,10,FALSE))</f>
        <v/>
      </c>
      <c r="F54" s="280" t="str">
        <f t="shared" si="5"/>
        <v/>
      </c>
      <c r="G54" s="281" t="str">
        <f t="shared" si="6"/>
        <v/>
      </c>
      <c r="H54" s="282" t="str">
        <f>IF($A54="","",VLOOKUP($A54,従事者明細!$A$3:$F$52,4,FALSE))</f>
        <v/>
      </c>
      <c r="I54" s="311"/>
      <c r="J54" s="190"/>
    </row>
    <row r="55" spans="1:10" ht="28.15" customHeight="1">
      <c r="A55" s="311"/>
      <c r="B55" s="278" t="str">
        <f>IF($A55="","",VLOOKUP($A55,従事者明細!$A$3:$L$52,2,FALSE))</f>
        <v/>
      </c>
      <c r="C55" s="359" t="str">
        <f>IF($A55="","",VLOOKUP($A55,従事者明細!$A$3:$L$52,3,FALSE))</f>
        <v/>
      </c>
      <c r="D55" s="279" t="str">
        <f>IF($A55="","",VLOOKUP($A55,従事者明細!$A$3:$L$52,6,FALSE))</f>
        <v/>
      </c>
      <c r="E55" s="278" t="str">
        <f>IF($A55="","",VLOOKUP($A55,従事者明細!$A$3:$L$52,10,FALSE))</f>
        <v/>
      </c>
      <c r="F55" s="280" t="str">
        <f t="shared" si="5"/>
        <v/>
      </c>
      <c r="G55" s="281" t="str">
        <f t="shared" si="6"/>
        <v/>
      </c>
      <c r="H55" s="282" t="str">
        <f>IF($A55="","",VLOOKUP($A55,従事者明細!$A$3:$F$52,4,FALSE))</f>
        <v/>
      </c>
      <c r="I55" s="311"/>
      <c r="J55" s="190"/>
    </row>
    <row r="56" spans="1:10" ht="28.15" customHeight="1">
      <c r="A56" s="311"/>
      <c r="B56" s="278" t="str">
        <f>IF($A56="","",VLOOKUP($A56,従事者明細!$A$3:$L$52,2,FALSE))</f>
        <v/>
      </c>
      <c r="C56" s="359" t="str">
        <f>IF($A56="","",VLOOKUP($A56,従事者明細!$A$3:$L$52,3,FALSE))</f>
        <v/>
      </c>
      <c r="D56" s="279" t="str">
        <f>IF($A56="","",VLOOKUP($A56,従事者明細!$A$3:$L$52,6,FALSE))</f>
        <v/>
      </c>
      <c r="E56" s="278" t="str">
        <f>IF($A56="","",VLOOKUP($A56,従事者明細!$A$3:$L$52,10,FALSE))</f>
        <v/>
      </c>
      <c r="F56" s="280" t="str">
        <f t="shared" si="5"/>
        <v/>
      </c>
      <c r="G56" s="281" t="str">
        <f t="shared" si="6"/>
        <v/>
      </c>
      <c r="H56" s="282" t="str">
        <f>IF($A56="","",VLOOKUP($A56,従事者明細!$A$3:$F$52,4,FALSE))</f>
        <v/>
      </c>
      <c r="I56" s="311"/>
      <c r="J56" s="190"/>
    </row>
    <row r="57" spans="1:10" ht="28.15" hidden="1" customHeight="1">
      <c r="A57" s="311"/>
      <c r="B57" s="278" t="str">
        <f>IF($A57="","",VLOOKUP($A57,従事者明細!$A$3:$L$52,2,FALSE))</f>
        <v/>
      </c>
      <c r="C57" s="359" t="str">
        <f>IF($A57="","",VLOOKUP($A57,従事者明細!$A$3:$L$52,3,FALSE))</f>
        <v/>
      </c>
      <c r="D57" s="279" t="str">
        <f>IF($A57="","",VLOOKUP($A57,従事者明細!$A$3:$L$52,6,FALSE))</f>
        <v/>
      </c>
      <c r="E57" s="278" t="str">
        <f>IF($A57="","",VLOOKUP($A57,従事者明細!$A$3:$L$52,10,FALSE))</f>
        <v/>
      </c>
      <c r="F57" s="280" t="str">
        <f t="shared" si="5"/>
        <v/>
      </c>
      <c r="G57" s="281" t="str">
        <f t="shared" si="6"/>
        <v/>
      </c>
      <c r="H57" s="282" t="str">
        <f>IF($A57="","",VLOOKUP($A57,従事者明細!$A$3:$F$52,4,FALSE))</f>
        <v/>
      </c>
      <c r="I57" s="311"/>
      <c r="J57" s="190"/>
    </row>
    <row r="58" spans="1:10" ht="20.25" hidden="1" customHeight="1" thickBot="1">
      <c r="A58" s="311"/>
      <c r="B58" s="278" t="str">
        <f>IF($A58="","",VLOOKUP($A58,従事者明細!$A$3:$L$52,2,FALSE))</f>
        <v/>
      </c>
      <c r="C58" s="318" t="str">
        <f>IF($A58="","",VLOOKUP($A58,従事者明細!$A$3:$L$52,3,FALSE))</f>
        <v/>
      </c>
      <c r="D58" s="279" t="str">
        <f>IF($A58="","",VLOOKUP($A58,従事者明細!$A$3:$L$52,6,FALSE))</f>
        <v/>
      </c>
      <c r="E58" s="278" t="str">
        <f>IF($A58="","",VLOOKUP($A58,従事者明細!$A$3:$L$52,10,FALSE))</f>
        <v/>
      </c>
      <c r="F58" s="280" t="str">
        <f t="shared" si="5"/>
        <v/>
      </c>
      <c r="G58" s="281" t="str">
        <f t="shared" si="6"/>
        <v/>
      </c>
      <c r="H58" s="282" t="str">
        <f>IF($A58="","",VLOOKUP($A58,従事者明細!$A$3:$F$52,4,FALSE))</f>
        <v/>
      </c>
      <c r="I58" s="311"/>
      <c r="J58" s="190"/>
    </row>
    <row r="59" spans="1:10" ht="20.149999999999999" hidden="1" customHeight="1" thickBot="1">
      <c r="A59" s="311"/>
      <c r="B59" s="278" t="str">
        <f>IF($A59="","",VLOOKUP($A59,従事者明細!$A$3:$L$52,2,FALSE))</f>
        <v/>
      </c>
      <c r="C59" s="318" t="str">
        <f>IF($A59="","",VLOOKUP($A59,従事者明細!$A$3:$L$52,3,FALSE))</f>
        <v/>
      </c>
      <c r="D59" s="279" t="str">
        <f>IF($A59="","",VLOOKUP($A59,従事者明細!$A$3:$L$52,6,FALSE))</f>
        <v/>
      </c>
      <c r="E59" s="278" t="str">
        <f>IF($A59="","",VLOOKUP($A59,従事者明細!$A$3:$L$52,10,FALSE))</f>
        <v/>
      </c>
      <c r="F59" s="280" t="str">
        <f t="shared" si="5"/>
        <v/>
      </c>
      <c r="G59" s="281" t="str">
        <f t="shared" si="6"/>
        <v/>
      </c>
      <c r="H59" s="282" t="str">
        <f>IF($A59="","",VLOOKUP($A59,従事者明細!$A$3:$F$52,4,FALSE))</f>
        <v/>
      </c>
      <c r="I59" s="311"/>
      <c r="J59" s="190"/>
    </row>
    <row r="60" spans="1:10" ht="20.149999999999999" hidden="1" customHeight="1" thickBot="1">
      <c r="A60" s="311"/>
      <c r="B60" s="278" t="str">
        <f>IF($A60="","",VLOOKUP($A60,従事者明細!$A$3:$L$52,2,FALSE))</f>
        <v/>
      </c>
      <c r="C60" s="318" t="str">
        <f>IF($A60="","",VLOOKUP($A60,従事者明細!$A$3:$L$52,3,FALSE))</f>
        <v/>
      </c>
      <c r="D60" s="279" t="str">
        <f>IF($A60="","",VLOOKUP($A60,従事者明細!$A$3:$L$52,6,FALSE))</f>
        <v/>
      </c>
      <c r="E60" s="278" t="str">
        <f>IF($A60="","",VLOOKUP($A60,従事者明細!$A$3:$L$52,10,FALSE))</f>
        <v/>
      </c>
      <c r="F60" s="280" t="str">
        <f t="shared" si="5"/>
        <v/>
      </c>
      <c r="G60" s="281" t="str">
        <f t="shared" si="6"/>
        <v/>
      </c>
      <c r="H60" s="282" t="str">
        <f>IF($A60="","",VLOOKUP($A60,従事者明細!$A$3:$F$52,4,FALSE))</f>
        <v/>
      </c>
      <c r="I60" s="311"/>
      <c r="J60" s="190"/>
    </row>
    <row r="61" spans="1:10" ht="20.149999999999999" hidden="1" customHeight="1" thickBot="1">
      <c r="A61" s="41"/>
      <c r="B61" s="144" t="str">
        <f>IF($A61="","",VLOOKUP($A61,従事者明細!$A$3:$L$52,2,FALSE))</f>
        <v/>
      </c>
      <c r="C61" s="144" t="str">
        <f>IF($A61="","",VLOOKUP($A61,従事者明細!$A$3:$L$52,3,FALSE))</f>
        <v/>
      </c>
      <c r="D61" s="71" t="str">
        <f>IF($A61="","",VLOOKUP($A61,従事者明細!$A$3:$L$52,6,FALSE))</f>
        <v/>
      </c>
      <c r="E61" s="144" t="str">
        <f>IF($A61="","",VLOOKUP($A61,従事者明細!$A$3:$L$52,10,FALSE))</f>
        <v/>
      </c>
      <c r="F61" s="145" t="str">
        <f t="shared" si="5"/>
        <v/>
      </c>
      <c r="G61" s="146" t="str">
        <f t="shared" si="6"/>
        <v/>
      </c>
      <c r="H61" s="147" t="str">
        <f>IF($A61="","",VLOOKUP($A61,従事者明細!$A$3:$F$52,4,FALSE))</f>
        <v/>
      </c>
      <c r="I61" s="311"/>
      <c r="J61" s="190"/>
    </row>
    <row r="62" spans="1:10" ht="28.15" customHeight="1" thickBot="1">
      <c r="A62" s="41"/>
      <c r="B62" s="144" t="str">
        <f>IF($A62="","",VLOOKUP($A62,従事者明細!$A$3:$L$52,2,FALSE))</f>
        <v/>
      </c>
      <c r="C62" s="144" t="str">
        <f>IF($A62="","",VLOOKUP($A62,従事者明細!$A$3:$L$52,3,FALSE))</f>
        <v/>
      </c>
      <c r="D62" s="71" t="str">
        <f>IF($A62="","",VLOOKUP($A62,従事者明細!$A$3:$L$52,6,FALSE))</f>
        <v/>
      </c>
      <c r="E62" s="144" t="str">
        <f>IF($A62="","",VLOOKUP($A62,従事者明細!$A$3:$L$52,10,FALSE))</f>
        <v/>
      </c>
      <c r="F62" s="145" t="str">
        <f t="shared" si="5"/>
        <v/>
      </c>
      <c r="G62" s="146" t="str">
        <f t="shared" si="6"/>
        <v/>
      </c>
      <c r="H62" s="147" t="str">
        <f>IF($A62="","",VLOOKUP($A62,従事者明細!$A$3:$F$52,4,FALSE))</f>
        <v/>
      </c>
      <c r="I62" s="311"/>
      <c r="J62" s="190"/>
    </row>
    <row r="63" spans="1:10" ht="20.149999999999999" hidden="1" customHeight="1" thickBot="1">
      <c r="A63" s="41"/>
      <c r="B63" s="144" t="str">
        <f>IF($A63="","",VLOOKUP($A63,従事者明細!$A$3:$L$52,2,FALSE))</f>
        <v/>
      </c>
      <c r="C63" s="144" t="str">
        <f>IF($A63="","",VLOOKUP($A63,従事者明細!$A$3:$L$52,3,FALSE))</f>
        <v/>
      </c>
      <c r="D63" s="71" t="str">
        <f>IF($A63="","",VLOOKUP($A63,従事者明細!$A$3:$L$52,6,FALSE))</f>
        <v/>
      </c>
      <c r="E63" s="144" t="str">
        <f>IF($A63="","",VLOOKUP($A63,従事者明細!$A$3:$L$52,10,FALSE))</f>
        <v/>
      </c>
      <c r="F63" s="145" t="str">
        <f t="shared" si="5"/>
        <v/>
      </c>
      <c r="G63" s="146" t="str">
        <f t="shared" si="6"/>
        <v/>
      </c>
      <c r="H63" s="147" t="str">
        <f>IF($A63="","",VLOOKUP($A63,従事者明細!$A$3:$F$52,4,FALSE))</f>
        <v/>
      </c>
      <c r="I63" s="311"/>
      <c r="J63" s="190"/>
    </row>
    <row r="64" spans="1:10" ht="20.149999999999999" hidden="1" customHeight="1" thickBot="1">
      <c r="A64" s="41"/>
      <c r="B64" s="144" t="str">
        <f>IF($A64="","",VLOOKUP($A64,従事者明細!$A$3:$L$52,2,FALSE))</f>
        <v/>
      </c>
      <c r="C64" s="144" t="str">
        <f>IF($A64="","",VLOOKUP($A64,従事者明細!$A$3:$L$52,3,FALSE))</f>
        <v/>
      </c>
      <c r="D64" s="71" t="str">
        <f>IF($A64="","",VLOOKUP($A64,従事者明細!$A$3:$L$52,6,FALSE))</f>
        <v/>
      </c>
      <c r="E64" s="144" t="str">
        <f>IF($A64="","",VLOOKUP($A64,従事者明細!$A$3:$L$52,10,FALSE))</f>
        <v/>
      </c>
      <c r="F64" s="145" t="str">
        <f t="shared" si="5"/>
        <v/>
      </c>
      <c r="G64" s="146" t="str">
        <f t="shared" si="6"/>
        <v/>
      </c>
      <c r="H64" s="147" t="str">
        <f>IF($A64="","",VLOOKUP($A64,従事者明細!$A$3:$F$52,4,FALSE))</f>
        <v/>
      </c>
      <c r="I64" s="311"/>
      <c r="J64" s="190"/>
    </row>
    <row r="65" spans="1:10" ht="20.149999999999999" hidden="1" customHeight="1" thickBot="1">
      <c r="A65" s="41"/>
      <c r="B65" s="144" t="str">
        <f>IF($A65="","",VLOOKUP($A65,従事者明細!$A$3:$L$52,2,FALSE))</f>
        <v/>
      </c>
      <c r="C65" s="144" t="str">
        <f>IF($A65="","",VLOOKUP($A65,従事者明細!$A$3:$L$52,3,FALSE))</f>
        <v/>
      </c>
      <c r="D65" s="71" t="str">
        <f>IF($A65="","",VLOOKUP($A65,従事者明細!$A$3:$L$52,6,FALSE))</f>
        <v/>
      </c>
      <c r="E65" s="144" t="str">
        <f>IF($A65="","",VLOOKUP($A65,従事者明細!$A$3:$L$52,10,FALSE))</f>
        <v/>
      </c>
      <c r="F65" s="145" t="str">
        <f t="shared" si="5"/>
        <v/>
      </c>
      <c r="G65" s="146" t="str">
        <f t="shared" si="6"/>
        <v/>
      </c>
      <c r="H65" s="147" t="str">
        <f>IF($A65="","",VLOOKUP($A65,従事者明細!$A$3:$F$52,4,FALSE))</f>
        <v/>
      </c>
      <c r="I65" s="312"/>
    </row>
    <row r="66" spans="1:10" ht="20.149999999999999" customHeight="1" thickBot="1">
      <c r="E66" s="42" t="s">
        <v>161</v>
      </c>
      <c r="F66" s="207">
        <f>SUM(F51:F65)</f>
        <v>0</v>
      </c>
      <c r="G66" s="43">
        <f>SUM(G51:G65)</f>
        <v>0</v>
      </c>
      <c r="I66" s="313">
        <f t="shared" ref="I66" si="7">SUM(I51:I65)</f>
        <v>0</v>
      </c>
    </row>
    <row r="67" spans="1:10" ht="20.149999999999999" customHeight="1">
      <c r="B67" s="44"/>
      <c r="C67" s="44"/>
      <c r="F67" s="42"/>
      <c r="G67" s="81"/>
    </row>
    <row r="68" spans="1:10" ht="20.149999999999999" hidden="1" customHeight="1">
      <c r="B68" s="44"/>
      <c r="C68" s="44"/>
      <c r="F68" s="42"/>
      <c r="G68" s="81"/>
      <c r="H68" s="414" t="s">
        <v>166</v>
      </c>
    </row>
    <row r="69" spans="1:10" ht="20.149999999999999" hidden="1" customHeight="1" thickBot="1">
      <c r="B69" s="45"/>
      <c r="C69" s="45"/>
      <c r="F69" s="59" t="s">
        <v>53</v>
      </c>
      <c r="G69" s="146">
        <f>SUMIF($H$51:$H$65,F69,$G$51:$G$65)</f>
        <v>0</v>
      </c>
      <c r="H69" s="80">
        <f>G31+G69</f>
        <v>0</v>
      </c>
      <c r="J69" s="149"/>
    </row>
    <row r="70" spans="1:10" ht="20.149999999999999" hidden="1" customHeight="1" thickBot="1">
      <c r="B70" s="45"/>
      <c r="C70" s="45"/>
      <c r="F70" s="59" t="s">
        <v>55</v>
      </c>
      <c r="G70" s="146">
        <f t="shared" ref="G70:G84" si="8">SUMIF($H$51:$H$65,F70,$G$51:$G$65)</f>
        <v>0</v>
      </c>
      <c r="H70" s="80">
        <f t="shared" ref="H70:H84" si="9">G32+G70</f>
        <v>0</v>
      </c>
      <c r="I70" s="344"/>
      <c r="J70" s="149"/>
    </row>
    <row r="71" spans="1:10" ht="20.149999999999999" hidden="1" customHeight="1" thickBot="1">
      <c r="B71" s="45"/>
      <c r="C71" s="45"/>
      <c r="F71" s="59" t="s">
        <v>56</v>
      </c>
      <c r="G71" s="146">
        <f t="shared" si="8"/>
        <v>0</v>
      </c>
      <c r="H71" s="80">
        <f t="shared" si="9"/>
        <v>0</v>
      </c>
      <c r="I71" s="344"/>
      <c r="J71" s="149"/>
    </row>
    <row r="72" spans="1:10" ht="20.149999999999999" hidden="1" customHeight="1" thickBot="1">
      <c r="B72" s="45"/>
      <c r="C72" s="45"/>
      <c r="F72" s="59" t="s">
        <v>57</v>
      </c>
      <c r="G72" s="146">
        <f t="shared" si="8"/>
        <v>0</v>
      </c>
      <c r="H72" s="80">
        <f t="shared" si="9"/>
        <v>0</v>
      </c>
      <c r="I72" s="344"/>
      <c r="J72" s="149"/>
    </row>
    <row r="73" spans="1:10" ht="20.149999999999999" hidden="1" customHeight="1" thickBot="1">
      <c r="B73" s="45"/>
      <c r="C73" s="45"/>
      <c r="F73" s="59" t="s">
        <v>58</v>
      </c>
      <c r="G73" s="146">
        <f t="shared" si="8"/>
        <v>0</v>
      </c>
      <c r="H73" s="80">
        <f t="shared" si="9"/>
        <v>0</v>
      </c>
      <c r="I73" s="344"/>
      <c r="J73" s="149"/>
    </row>
    <row r="74" spans="1:10" ht="20.149999999999999" hidden="1" customHeight="1" thickBot="1">
      <c r="B74" s="45"/>
      <c r="C74" s="45"/>
      <c r="F74" s="59" t="s">
        <v>59</v>
      </c>
      <c r="G74" s="146">
        <f t="shared" si="8"/>
        <v>0</v>
      </c>
      <c r="H74" s="80">
        <f t="shared" si="9"/>
        <v>0</v>
      </c>
      <c r="I74" s="344"/>
      <c r="J74" s="149"/>
    </row>
    <row r="75" spans="1:10" ht="20.149999999999999" hidden="1" customHeight="1" thickBot="1">
      <c r="B75" s="45"/>
      <c r="C75" s="45"/>
      <c r="F75" s="59" t="s">
        <v>60</v>
      </c>
      <c r="G75" s="146">
        <f t="shared" si="8"/>
        <v>0</v>
      </c>
      <c r="H75" s="80">
        <f t="shared" si="9"/>
        <v>0</v>
      </c>
      <c r="I75" s="344"/>
      <c r="J75" s="149"/>
    </row>
    <row r="76" spans="1:10" ht="20.149999999999999" hidden="1" customHeight="1" thickBot="1">
      <c r="B76" s="45"/>
      <c r="C76" s="45"/>
      <c r="F76" s="59" t="s">
        <v>61</v>
      </c>
      <c r="G76" s="146">
        <f t="shared" si="8"/>
        <v>0</v>
      </c>
      <c r="H76" s="80">
        <f t="shared" si="9"/>
        <v>0</v>
      </c>
      <c r="I76" s="344"/>
      <c r="J76" s="149"/>
    </row>
    <row r="77" spans="1:10" ht="20.149999999999999" hidden="1" customHeight="1" thickBot="1">
      <c r="B77" s="45"/>
      <c r="C77" s="45"/>
      <c r="F77" s="59" t="s">
        <v>62</v>
      </c>
      <c r="G77" s="146">
        <f t="shared" si="8"/>
        <v>0</v>
      </c>
      <c r="H77" s="80">
        <f t="shared" si="9"/>
        <v>0</v>
      </c>
      <c r="I77" s="344"/>
      <c r="J77" s="149"/>
    </row>
    <row r="78" spans="1:10" ht="20.149999999999999" hidden="1" customHeight="1" thickBot="1">
      <c r="B78" s="45"/>
      <c r="C78" s="45"/>
      <c r="F78" s="59" t="s">
        <v>63</v>
      </c>
      <c r="G78" s="146">
        <f t="shared" si="8"/>
        <v>0</v>
      </c>
      <c r="H78" s="80">
        <f t="shared" si="9"/>
        <v>0</v>
      </c>
      <c r="I78" s="344"/>
      <c r="J78" s="149"/>
    </row>
    <row r="79" spans="1:10" ht="20.149999999999999" hidden="1" customHeight="1" thickBot="1">
      <c r="B79" s="45"/>
      <c r="C79" s="45"/>
      <c r="F79" s="59" t="s">
        <v>64</v>
      </c>
      <c r="G79" s="146">
        <f t="shared" si="8"/>
        <v>0</v>
      </c>
      <c r="H79" s="80">
        <f t="shared" si="9"/>
        <v>0</v>
      </c>
      <c r="I79" s="344"/>
      <c r="J79" s="149"/>
    </row>
    <row r="80" spans="1:10" ht="20.149999999999999" hidden="1" customHeight="1" thickBot="1">
      <c r="B80" s="45"/>
      <c r="C80" s="45"/>
      <c r="F80" s="59" t="s">
        <v>65</v>
      </c>
      <c r="G80" s="146">
        <f t="shared" si="8"/>
        <v>0</v>
      </c>
      <c r="H80" s="80">
        <f t="shared" si="9"/>
        <v>0</v>
      </c>
      <c r="I80" s="344"/>
      <c r="J80" s="149"/>
    </row>
    <row r="81" spans="1:10" ht="20.149999999999999" hidden="1" customHeight="1" thickBot="1">
      <c r="B81" s="45"/>
      <c r="C81" s="45"/>
      <c r="F81" s="59" t="s">
        <v>66</v>
      </c>
      <c r="G81" s="146">
        <f t="shared" si="8"/>
        <v>0</v>
      </c>
      <c r="H81" s="80">
        <f t="shared" si="9"/>
        <v>0</v>
      </c>
      <c r="I81" s="344"/>
      <c r="J81" s="149"/>
    </row>
    <row r="82" spans="1:10" ht="20.149999999999999" hidden="1" customHeight="1" thickBot="1">
      <c r="B82" s="45"/>
      <c r="C82" s="45"/>
      <c r="F82" s="59" t="s">
        <v>67</v>
      </c>
      <c r="G82" s="146">
        <f t="shared" si="8"/>
        <v>0</v>
      </c>
      <c r="H82" s="80">
        <f t="shared" si="9"/>
        <v>0</v>
      </c>
      <c r="I82" s="344"/>
      <c r="J82" s="149"/>
    </row>
    <row r="83" spans="1:10" ht="20.149999999999999" hidden="1" customHeight="1" thickBot="1">
      <c r="B83" s="45"/>
      <c r="C83" s="45"/>
      <c r="F83" s="59" t="s">
        <v>68</v>
      </c>
      <c r="G83" s="146">
        <f t="shared" si="8"/>
        <v>0</v>
      </c>
      <c r="H83" s="80">
        <f t="shared" si="9"/>
        <v>0</v>
      </c>
      <c r="I83" s="344"/>
      <c r="J83" s="149"/>
    </row>
    <row r="84" spans="1:10" ht="20.149999999999999" hidden="1" customHeight="1" thickBot="1">
      <c r="B84" s="45"/>
      <c r="C84" s="45"/>
      <c r="F84" s="59" t="s">
        <v>69</v>
      </c>
      <c r="G84" s="146">
        <f t="shared" si="8"/>
        <v>0</v>
      </c>
      <c r="H84" s="80">
        <f t="shared" si="9"/>
        <v>0</v>
      </c>
      <c r="I84" s="344"/>
      <c r="J84" s="149"/>
    </row>
    <row r="85" spans="1:10" ht="20.149999999999999" hidden="1" customHeight="1" thickBot="1">
      <c r="B85" s="45"/>
      <c r="C85" s="45"/>
      <c r="F85" s="59" t="s">
        <v>163</v>
      </c>
      <c r="G85" s="150">
        <f>SUM(G70:G84)</f>
        <v>0</v>
      </c>
      <c r="H85" s="146">
        <f>SUM(H70:H84)</f>
        <v>0</v>
      </c>
      <c r="I85" s="344"/>
    </row>
    <row r="86" spans="1:10" ht="20.149999999999999" customHeight="1" thickBot="1"/>
    <row r="87" spans="1:10" ht="30" customHeight="1" thickBot="1">
      <c r="A87" s="151"/>
      <c r="B87" s="13" t="s">
        <v>167</v>
      </c>
      <c r="C87" s="151"/>
      <c r="D87" s="6"/>
      <c r="E87" s="4"/>
      <c r="F87" s="319" t="s">
        <v>157</v>
      </c>
      <c r="G87" s="320" t="s">
        <v>168</v>
      </c>
    </row>
    <row r="88" spans="1:10" ht="30" customHeight="1">
      <c r="A88" s="151"/>
      <c r="B88" s="151"/>
      <c r="C88" s="151"/>
      <c r="D88" s="555" t="s">
        <v>169</v>
      </c>
      <c r="E88" s="556"/>
      <c r="F88" s="94">
        <f>SUM(F28+F66)</f>
        <v>0</v>
      </c>
      <c r="G88" s="95">
        <f>SUM(G28+G66)</f>
        <v>0</v>
      </c>
    </row>
    <row r="89" spans="1:10" ht="30" customHeight="1" thickBot="1">
      <c r="A89" s="151"/>
      <c r="B89" s="151"/>
      <c r="C89" s="151"/>
      <c r="D89" s="321"/>
      <c r="E89" s="322" t="s">
        <v>170</v>
      </c>
      <c r="F89" s="96"/>
      <c r="G89" s="97">
        <f>ROUNDDOWN(G88,-3)</f>
        <v>0</v>
      </c>
    </row>
    <row r="90" spans="1:10">
      <c r="C90" s="46"/>
    </row>
    <row r="91" spans="1:10">
      <c r="C91" s="46"/>
    </row>
    <row r="92" spans="1:10">
      <c r="C92" s="46"/>
    </row>
    <row r="93" spans="1:10">
      <c r="B93" s="125"/>
      <c r="D93" s="13"/>
    </row>
    <row r="94" spans="1:10">
      <c r="B94" s="125"/>
      <c r="D94" s="13"/>
    </row>
    <row r="95" spans="1:10">
      <c r="B95" s="125"/>
      <c r="D95" s="13"/>
    </row>
  </sheetData>
  <mergeCells count="12">
    <mergeCell ref="E8:F8"/>
    <mergeCell ref="E6:F6"/>
    <mergeCell ref="A2:I2"/>
    <mergeCell ref="D88:E88"/>
    <mergeCell ref="AC11:AE11"/>
    <mergeCell ref="N11:P11"/>
    <mergeCell ref="Q11:S11"/>
    <mergeCell ref="T11:V11"/>
    <mergeCell ref="W11:Y11"/>
    <mergeCell ref="Z11:AB11"/>
    <mergeCell ref="K11:M11"/>
    <mergeCell ref="F30:G30"/>
  </mergeCells>
  <phoneticPr fontId="2"/>
  <printOptions horizontalCentered="1"/>
  <pageMargins left="0.39370078740157483" right="0.19685039370078741" top="0.43307086614173229" bottom="0.35433070866141736" header="0.31496062992125984" footer="0.31496062992125984"/>
  <pageSetup paperSize="9" orientation="portrait" cellComments="asDisplayed" r:id="rId1"/>
  <ignoredErrors>
    <ignoredError sqref="F13:H13 B13:E13 B14:C1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D89"/>
  <sheetViews>
    <sheetView workbookViewId="0">
      <selection activeCell="AG15" sqref="AG15"/>
    </sheetView>
  </sheetViews>
  <sheetFormatPr defaultColWidth="9" defaultRowHeight="14"/>
  <cols>
    <col min="1" max="1" width="0.75" style="13" customWidth="1"/>
    <col min="2" max="2" width="5.58203125" style="125" customWidth="1"/>
    <col min="3" max="3" width="26.58203125" style="13" customWidth="1"/>
    <col min="4" max="4" width="14.58203125" style="13" customWidth="1"/>
    <col min="5" max="5" width="5.58203125" style="13" customWidth="1"/>
    <col min="6" max="6" width="14.58203125" style="13" customWidth="1"/>
    <col min="7" max="7" width="5.58203125" style="13" customWidth="1"/>
    <col min="8" max="8" width="14.58203125" style="13" customWidth="1"/>
    <col min="9" max="9" width="13.25" style="13" hidden="1" customWidth="1"/>
    <col min="10" max="10" width="23.75" style="13" hidden="1" customWidth="1"/>
    <col min="11" max="29" width="13.25" style="13" hidden="1" customWidth="1"/>
    <col min="30" max="30" width="19.58203125" style="13" customWidth="1"/>
    <col min="31" max="16384" width="9" style="13"/>
  </cols>
  <sheetData>
    <row r="2" spans="1:30" ht="24.75" customHeight="1">
      <c r="A2" s="410"/>
      <c r="J2" s="13" t="s">
        <v>145</v>
      </c>
    </row>
    <row r="3" spans="1:30">
      <c r="A3" s="125"/>
      <c r="J3" s="13" t="s">
        <v>146</v>
      </c>
    </row>
    <row r="4" spans="1:30">
      <c r="B4" s="211" t="s">
        <v>147</v>
      </c>
      <c r="C4" s="211"/>
      <c r="D4" s="211"/>
      <c r="E4" s="212"/>
      <c r="F4" s="212"/>
      <c r="J4" s="13" t="s">
        <v>148</v>
      </c>
    </row>
    <row r="6" spans="1:30" ht="20.149999999999999" customHeight="1" thickBot="1">
      <c r="B6" s="13" t="s">
        <v>171</v>
      </c>
      <c r="D6" s="195">
        <f>F30</f>
        <v>0</v>
      </c>
      <c r="E6" s="13" t="s">
        <v>108</v>
      </c>
    </row>
    <row r="7" spans="1:30" ht="20.149999999999999" customHeight="1" thickTop="1">
      <c r="D7" s="209"/>
      <c r="E7" s="125"/>
    </row>
    <row r="8" spans="1:30" ht="20.149999999999999" customHeight="1" thickBot="1">
      <c r="B8" s="13" t="s">
        <v>172</v>
      </c>
      <c r="D8" s="195">
        <f>H30</f>
        <v>0</v>
      </c>
      <c r="E8" s="13" t="s">
        <v>108</v>
      </c>
    </row>
    <row r="9" spans="1:30" ht="20.149999999999999" customHeight="1" thickTop="1">
      <c r="B9" s="13"/>
      <c r="D9" s="210"/>
    </row>
    <row r="10" spans="1:30" ht="21" customHeight="1">
      <c r="D10" s="412"/>
      <c r="E10" s="564"/>
      <c r="F10" s="564"/>
      <c r="G10" s="564"/>
      <c r="H10" s="564"/>
      <c r="I10" s="253" t="s">
        <v>151</v>
      </c>
      <c r="J10" s="254"/>
      <c r="K10" s="254"/>
      <c r="L10" s="211"/>
      <c r="M10" s="211"/>
      <c r="N10" s="211"/>
      <c r="O10" s="211"/>
      <c r="P10" s="211"/>
      <c r="Q10" s="211"/>
      <c r="R10" s="211"/>
      <c r="S10" s="211"/>
      <c r="T10" s="211"/>
      <c r="U10" s="211"/>
      <c r="V10" s="211"/>
      <c r="W10" s="211"/>
      <c r="X10" s="211"/>
      <c r="Y10" s="211"/>
      <c r="Z10" s="211"/>
      <c r="AA10" s="211"/>
      <c r="AB10" s="211"/>
      <c r="AC10" s="211"/>
    </row>
    <row r="11" spans="1:30" ht="22.15" customHeight="1">
      <c r="D11" s="413" t="s">
        <v>173</v>
      </c>
      <c r="E11" s="566" t="s">
        <v>121</v>
      </c>
      <c r="F11" s="567"/>
      <c r="G11" s="567" t="s">
        <v>123</v>
      </c>
      <c r="H11" s="567"/>
      <c r="I11" s="560">
        <v>1</v>
      </c>
      <c r="J11" s="558"/>
      <c r="K11" s="559"/>
      <c r="L11" s="557">
        <v>2</v>
      </c>
      <c r="M11" s="558"/>
      <c r="N11" s="559"/>
      <c r="O11" s="557">
        <v>3</v>
      </c>
      <c r="P11" s="558"/>
      <c r="Q11" s="559"/>
      <c r="R11" s="557">
        <v>4</v>
      </c>
      <c r="S11" s="558"/>
      <c r="T11" s="559"/>
      <c r="U11" s="557">
        <v>5</v>
      </c>
      <c r="V11" s="558"/>
      <c r="W11" s="559"/>
      <c r="X11" s="557">
        <v>6</v>
      </c>
      <c r="Y11" s="558"/>
      <c r="Z11" s="559"/>
      <c r="AA11" s="557">
        <v>7</v>
      </c>
      <c r="AB11" s="558"/>
      <c r="AC11" s="565"/>
      <c r="AD11" s="41" t="s">
        <v>174</v>
      </c>
    </row>
    <row r="12" spans="1:30" ht="70.150000000000006" customHeight="1">
      <c r="B12" s="324" t="s">
        <v>159</v>
      </c>
      <c r="C12" s="413" t="s">
        <v>37</v>
      </c>
      <c r="D12" s="324" t="s">
        <v>175</v>
      </c>
      <c r="E12" s="413" t="s">
        <v>176</v>
      </c>
      <c r="F12" s="317" t="s">
        <v>177</v>
      </c>
      <c r="G12" s="413" t="s">
        <v>176</v>
      </c>
      <c r="H12" s="317" t="s">
        <v>178</v>
      </c>
      <c r="I12" s="245" t="str">
        <f>I11&amp;"回目直接人件費"</f>
        <v>1回目直接人件費</v>
      </c>
      <c r="J12" s="245" t="str">
        <f>I11&amp;"回目その他原価金額"</f>
        <v>1回目その他原価金額</v>
      </c>
      <c r="K12" s="247" t="str">
        <f>I11&amp;"一般管理費金額"</f>
        <v>1一般管理費金額</v>
      </c>
      <c r="L12" s="249" t="str">
        <f>L11&amp;"回目直接人件費"</f>
        <v>2回目直接人件費</v>
      </c>
      <c r="M12" s="245" t="str">
        <f>L11&amp;"回目その他原価金額"</f>
        <v>2回目その他原価金額</v>
      </c>
      <c r="N12" s="250" t="str">
        <f>L11&amp;"一般管理費金額"</f>
        <v>2一般管理費金額</v>
      </c>
      <c r="O12" s="249" t="str">
        <f>O11&amp;"回目直接人件費"</f>
        <v>3回目直接人件費</v>
      </c>
      <c r="P12" s="245" t="str">
        <f>O11&amp;"回目その他原価金額"</f>
        <v>3回目その他原価金額</v>
      </c>
      <c r="Q12" s="250" t="str">
        <f>O11&amp;"一般管理費金額"</f>
        <v>3一般管理費金額</v>
      </c>
      <c r="R12" s="249" t="str">
        <f>R11&amp;"回目直接人件費"</f>
        <v>4回目直接人件費</v>
      </c>
      <c r="S12" s="245" t="str">
        <f>R11&amp;"回目その他原価金額"</f>
        <v>4回目その他原価金額</v>
      </c>
      <c r="T12" s="250" t="str">
        <f>R11&amp;"一般管理費金額"</f>
        <v>4一般管理費金額</v>
      </c>
      <c r="U12" s="249" t="str">
        <f>U11&amp;"回目直接人件費"</f>
        <v>5回目直接人件費</v>
      </c>
      <c r="V12" s="245" t="str">
        <f>U11&amp;"回目その他原価金額"</f>
        <v>5回目その他原価金額</v>
      </c>
      <c r="W12" s="250" t="str">
        <f>U11&amp;"一般管理費金額"</f>
        <v>5一般管理費金額</v>
      </c>
      <c r="X12" s="249" t="str">
        <f>X11&amp;"回目直接人件費"</f>
        <v>6回目直接人件費</v>
      </c>
      <c r="Y12" s="245" t="str">
        <f>X11&amp;"回目その他原価金額"</f>
        <v>6回目その他原価金額</v>
      </c>
      <c r="Z12" s="250" t="str">
        <f>X11&amp;"一般管理費金額"</f>
        <v>6一般管理費金額</v>
      </c>
      <c r="AA12" s="249" t="str">
        <f>AA11&amp;"回目直接人件費"</f>
        <v>7回目直接人件費</v>
      </c>
      <c r="AB12" s="245" t="str">
        <f>AA11&amp;"回目その他原価金額"</f>
        <v>7回目その他原価金額</v>
      </c>
      <c r="AC12" s="247" t="str">
        <f>AA11&amp;"一般管理費金額"</f>
        <v>7一般管理費金額</v>
      </c>
      <c r="AD12" s="41"/>
    </row>
    <row r="13" spans="1:30" ht="28.15" customHeight="1">
      <c r="B13" s="283"/>
      <c r="C13" s="285" t="str">
        <f>IF($B13="","",VLOOKUP($B13,従事者明細!$D$3:$L$52,2,FALSE))</f>
        <v/>
      </c>
      <c r="D13" s="285" t="str">
        <f>IF($B13="","",VLOOKUP($B13,様式2_1人件費!$F$69:$H$85,3,FALSE))</f>
        <v/>
      </c>
      <c r="E13" s="181"/>
      <c r="F13" s="182" t="str">
        <f t="shared" ref="F13:F22" si="0">IF($B13="","",ROUND(D13*E13,0))</f>
        <v/>
      </c>
      <c r="G13" s="181"/>
      <c r="H13" s="182" t="str">
        <f>IF($B13="","",ROUND((D13+F13)*G13,0))</f>
        <v/>
      </c>
      <c r="I13" s="246" t="str">
        <f>IF($B13="","",VLOOKUP($B13,様式2_1人件費!#REF!,3,FALSE))</f>
        <v/>
      </c>
      <c r="J13" s="246" t="str">
        <f>IF($B13="","",ROUND(I13*E13,0))</f>
        <v/>
      </c>
      <c r="K13" s="248" t="str">
        <f>IF($B13="","",ROUND((I13+J13)*G13,0))</f>
        <v/>
      </c>
      <c r="L13" s="251" t="str">
        <f>IF($B13="","",VLOOKUP($B13,様式2_1人件費!#REF!,3,FALSE))</f>
        <v/>
      </c>
      <c r="M13" s="260" t="str">
        <f>IF($B13="","",ROUND(L13*E13,0))</f>
        <v/>
      </c>
      <c r="N13" s="242" t="str">
        <f>IF($B13="","",ROUND((L13+M13)*G13,0))</f>
        <v/>
      </c>
      <c r="O13" s="251" t="str">
        <f>IF($B13="","",VLOOKUP($B13,様式2_1人件費!#REF!,3,FALSE))</f>
        <v/>
      </c>
      <c r="P13" s="246" t="str">
        <f>IF($B13="","",ROUND(O13*E13,0))</f>
        <v/>
      </c>
      <c r="Q13" s="252" t="str">
        <f>IF($B13="","",ROUND((O13+P13)*G13,0))</f>
        <v/>
      </c>
      <c r="R13" s="251" t="str">
        <f>IF($B13="","",VLOOKUP($B13,様式2_1人件費!#REF!,3,FALSE))</f>
        <v/>
      </c>
      <c r="S13" s="246" t="str">
        <f>IF($B13="","",ROUND(R13*E13,0))</f>
        <v/>
      </c>
      <c r="T13" s="252" t="str">
        <f>IF($B13="","",ROUND((R13+S13)*G13,0))</f>
        <v/>
      </c>
      <c r="U13" s="251" t="str">
        <f>IF($B13="","",VLOOKUP($B13,様式2_1人件費!#REF!,3,FALSE))</f>
        <v/>
      </c>
      <c r="V13" s="246" t="str">
        <f>IF($B13="","",ROUND(U13*E13,0))</f>
        <v/>
      </c>
      <c r="W13" s="252" t="str">
        <f>IF($B13="","",ROUND((U13+V13)*G13,0))</f>
        <v/>
      </c>
      <c r="X13" s="251" t="str">
        <f>IF($B13="","",VLOOKUP($B13,様式2_1人件費!#REF!,3,FALSE))</f>
        <v/>
      </c>
      <c r="Y13" s="246" t="str">
        <f>IF($B13="","",ROUND(X13*E13,0))</f>
        <v/>
      </c>
      <c r="Z13" s="252" t="str">
        <f>IF($B13="","",ROUND((X13+Y13)*G13,0))</f>
        <v/>
      </c>
      <c r="AA13" s="251" t="str">
        <f>IF($B13="","",VLOOKUP($B13,様式2_1人件費!#REF!,3,FALSE))</f>
        <v/>
      </c>
      <c r="AB13" s="246" t="str">
        <f>IF($B13="","",ROUND(AA13*E13,0))</f>
        <v/>
      </c>
      <c r="AC13" s="248" t="str">
        <f>IF($B13="","",ROUND((AA13+AB13)*G13,0))</f>
        <v/>
      </c>
      <c r="AD13" s="358" t="str">
        <f>IFERROR(D13+F13+H13,"")</f>
        <v/>
      </c>
    </row>
    <row r="14" spans="1:30" ht="28.15" customHeight="1">
      <c r="B14" s="283"/>
      <c r="C14" s="285" t="str">
        <f>IF($B14="","",VLOOKUP($B14,従事者明細!$D$3:$L$52,2,FALSE))</f>
        <v/>
      </c>
      <c r="D14" s="285" t="str">
        <f>IF($B14="","",VLOOKUP($B14,様式2_1人件費!$F$69:$H$85,3,FALSE))</f>
        <v/>
      </c>
      <c r="E14" s="181"/>
      <c r="F14" s="182" t="str">
        <f t="shared" si="0"/>
        <v/>
      </c>
      <c r="G14" s="181"/>
      <c r="H14" s="182" t="str">
        <f t="shared" ref="H14:H22" si="1">IF($B14="","",ROUND((D14+F14)*G14,0))</f>
        <v/>
      </c>
      <c r="I14" s="246" t="str">
        <f>IF($B14="","",VLOOKUP($B14,様式2_1人件費!#REF!,3,FALSE))</f>
        <v/>
      </c>
      <c r="J14" s="246" t="str">
        <f t="shared" ref="J14:J19" si="2">IF($B14="","",ROUND(I14*E14,0))</f>
        <v/>
      </c>
      <c r="K14" s="248" t="str">
        <f t="shared" ref="K14:K19" si="3">IF($B14="","",ROUND((I14+J14)*G14,0))</f>
        <v/>
      </c>
      <c r="L14" s="251" t="str">
        <f>IF($B14="","",VLOOKUP($B14,様式2_1人件費!#REF!,3,FALSE))</f>
        <v/>
      </c>
      <c r="M14" s="246" t="str">
        <f t="shared" ref="M14:M19" si="4">IF($B14="","",ROUND(L14*E14,0))</f>
        <v/>
      </c>
      <c r="N14" s="252" t="str">
        <f t="shared" ref="N14:N19" si="5">IF($B14="","",ROUND((L14+M14)*G14,0))</f>
        <v/>
      </c>
      <c r="O14" s="251" t="str">
        <f>IF($B14="","",VLOOKUP($B14,様式2_1人件費!#REF!,3,FALSE))</f>
        <v/>
      </c>
      <c r="P14" s="246" t="str">
        <f t="shared" ref="P14:P19" si="6">IF($B14="","",ROUND(O14*E14,0))</f>
        <v/>
      </c>
      <c r="Q14" s="252" t="str">
        <f t="shared" ref="Q14:Q19" si="7">IF($B14="","",ROUND((O14+P14)*G14,0))</f>
        <v/>
      </c>
      <c r="R14" s="251" t="str">
        <f>IF($B14="","",VLOOKUP($B14,様式2_1人件費!#REF!,3,FALSE))</f>
        <v/>
      </c>
      <c r="S14" s="246" t="str">
        <f t="shared" ref="S14:S19" si="8">IF($B14="","",ROUND(R14*E14,0))</f>
        <v/>
      </c>
      <c r="T14" s="252" t="str">
        <f t="shared" ref="T14:T19" si="9">IF($B14="","",ROUND((R14+S14)*G14,0))</f>
        <v/>
      </c>
      <c r="U14" s="251" t="str">
        <f>IF($B14="","",VLOOKUP($B14,様式2_1人件費!#REF!,3,FALSE))</f>
        <v/>
      </c>
      <c r="V14" s="246" t="str">
        <f t="shared" ref="V14:V19" si="10">IF($B14="","",ROUND(U14*E14,0))</f>
        <v/>
      </c>
      <c r="W14" s="252" t="str">
        <f t="shared" ref="W14:W19" si="11">IF($B14="","",ROUND((U14+V14)*G14,0))</f>
        <v/>
      </c>
      <c r="X14" s="251" t="str">
        <f>IF($B14="","",VLOOKUP($B14,様式2_1人件費!#REF!,3,FALSE))</f>
        <v/>
      </c>
      <c r="Y14" s="246" t="str">
        <f t="shared" ref="Y14:Y19" si="12">IF($B14="","",ROUND(X14*E14,0))</f>
        <v/>
      </c>
      <c r="Z14" s="252" t="str">
        <f t="shared" ref="Z14:Z19" si="13">IF($B14="","",ROUND((X14+Y14)*G14,0))</f>
        <v/>
      </c>
      <c r="AA14" s="251" t="str">
        <f>IF($B14="","",VLOOKUP($B14,様式2_1人件費!#REF!,3,FALSE))</f>
        <v/>
      </c>
      <c r="AB14" s="246" t="str">
        <f t="shared" ref="AB14:AB19" si="14">IF($B14="","",ROUND(AA14*E14,0))</f>
        <v/>
      </c>
      <c r="AC14" s="248" t="str">
        <f t="shared" ref="AC14:AC19" si="15">IF($B14="","",ROUND((AA14+AB14)*G14,0))</f>
        <v/>
      </c>
      <c r="AD14" s="358" t="str">
        <f t="shared" ref="AD14:AD28" si="16">IFERROR(D14+F14+H14,"")</f>
        <v/>
      </c>
    </row>
    <row r="15" spans="1:30" ht="28.15" customHeight="1">
      <c r="B15" s="283"/>
      <c r="C15" s="285" t="str">
        <f>IF($B15="","",VLOOKUP($B15,従事者明細!$D$3:$L$52,2,FALSE))</f>
        <v/>
      </c>
      <c r="D15" s="285" t="str">
        <f>IF($B15="","",VLOOKUP($B15,様式2_1人件費!$F$69:$H$85,3,FALSE))</f>
        <v/>
      </c>
      <c r="E15" s="181"/>
      <c r="F15" s="182" t="str">
        <f t="shared" si="0"/>
        <v/>
      </c>
      <c r="G15" s="181"/>
      <c r="H15" s="182" t="str">
        <f t="shared" si="1"/>
        <v/>
      </c>
      <c r="I15" s="246" t="str">
        <f>IF($B15="","",VLOOKUP($B15,様式2_1人件費!#REF!,3,FALSE))</f>
        <v/>
      </c>
      <c r="J15" s="246" t="str">
        <f t="shared" si="2"/>
        <v/>
      </c>
      <c r="K15" s="248" t="str">
        <f t="shared" si="3"/>
        <v/>
      </c>
      <c r="L15" s="251" t="str">
        <f>IF($B15="","",VLOOKUP($B15,様式2_1人件費!#REF!,3,FALSE))</f>
        <v/>
      </c>
      <c r="M15" s="246" t="str">
        <f t="shared" si="4"/>
        <v/>
      </c>
      <c r="N15" s="252" t="str">
        <f t="shared" si="5"/>
        <v/>
      </c>
      <c r="O15" s="251" t="str">
        <f>IF($B15="","",VLOOKUP($B15,様式2_1人件費!#REF!,3,FALSE))</f>
        <v/>
      </c>
      <c r="P15" s="246" t="str">
        <f t="shared" si="6"/>
        <v/>
      </c>
      <c r="Q15" s="252" t="str">
        <f t="shared" si="7"/>
        <v/>
      </c>
      <c r="R15" s="251" t="str">
        <f>IF($B15="","",VLOOKUP($B15,様式2_1人件費!#REF!,3,FALSE))</f>
        <v/>
      </c>
      <c r="S15" s="246" t="str">
        <f t="shared" si="8"/>
        <v/>
      </c>
      <c r="T15" s="252" t="str">
        <f t="shared" si="9"/>
        <v/>
      </c>
      <c r="U15" s="251" t="str">
        <f>IF($B15="","",VLOOKUP($B15,様式2_1人件費!#REF!,3,FALSE))</f>
        <v/>
      </c>
      <c r="V15" s="246" t="str">
        <f t="shared" si="10"/>
        <v/>
      </c>
      <c r="W15" s="252" t="str">
        <f t="shared" si="11"/>
        <v/>
      </c>
      <c r="X15" s="251" t="str">
        <f>IF($B15="","",VLOOKUP($B15,様式2_1人件費!#REF!,3,FALSE))</f>
        <v/>
      </c>
      <c r="Y15" s="246" t="str">
        <f t="shared" si="12"/>
        <v/>
      </c>
      <c r="Z15" s="252" t="str">
        <f t="shared" si="13"/>
        <v/>
      </c>
      <c r="AA15" s="251" t="str">
        <f>IF($B15="","",VLOOKUP($B15,様式2_1人件費!#REF!,3,FALSE))</f>
        <v/>
      </c>
      <c r="AB15" s="246" t="str">
        <f t="shared" si="14"/>
        <v/>
      </c>
      <c r="AC15" s="248" t="str">
        <f t="shared" si="15"/>
        <v/>
      </c>
      <c r="AD15" s="358" t="str">
        <f t="shared" si="16"/>
        <v/>
      </c>
    </row>
    <row r="16" spans="1:30" ht="28.15" customHeight="1">
      <c r="B16" s="283"/>
      <c r="C16" s="285" t="str">
        <f>IF($B16="","",VLOOKUP($B16,従事者明細!$D$3:$L$52,2,FALSE))</f>
        <v/>
      </c>
      <c r="D16" s="285" t="str">
        <f>IF($B16="","",VLOOKUP($B16,様式2_1人件費!$F$69:$H$85,3,FALSE))</f>
        <v/>
      </c>
      <c r="E16" s="181"/>
      <c r="F16" s="182" t="str">
        <f t="shared" si="0"/>
        <v/>
      </c>
      <c r="G16" s="284"/>
      <c r="H16" s="182" t="str">
        <f t="shared" si="1"/>
        <v/>
      </c>
      <c r="I16" s="246" t="str">
        <f>IF($B16="","",VLOOKUP($B16,様式2_1人件費!#REF!,3,FALSE))</f>
        <v/>
      </c>
      <c r="J16" s="246" t="str">
        <f t="shared" si="2"/>
        <v/>
      </c>
      <c r="K16" s="248" t="str">
        <f t="shared" si="3"/>
        <v/>
      </c>
      <c r="L16" s="251" t="str">
        <f>IF($B16="","",VLOOKUP($B16,様式2_1人件費!#REF!,3,FALSE))</f>
        <v/>
      </c>
      <c r="M16" s="246" t="str">
        <f t="shared" si="4"/>
        <v/>
      </c>
      <c r="N16" s="252" t="str">
        <f t="shared" si="5"/>
        <v/>
      </c>
      <c r="O16" s="251" t="str">
        <f>IF($B16="","",VLOOKUP($B16,様式2_1人件費!#REF!,3,FALSE))</f>
        <v/>
      </c>
      <c r="P16" s="246" t="str">
        <f t="shared" si="6"/>
        <v/>
      </c>
      <c r="Q16" s="252" t="str">
        <f t="shared" si="7"/>
        <v/>
      </c>
      <c r="R16" s="251" t="str">
        <f>IF($B16="","",VLOOKUP($B16,様式2_1人件費!#REF!,3,FALSE))</f>
        <v/>
      </c>
      <c r="S16" s="246" t="str">
        <f t="shared" si="8"/>
        <v/>
      </c>
      <c r="T16" s="252" t="str">
        <f t="shared" si="9"/>
        <v/>
      </c>
      <c r="U16" s="251" t="str">
        <f>IF($B16="","",VLOOKUP($B16,様式2_1人件費!#REF!,3,FALSE))</f>
        <v/>
      </c>
      <c r="V16" s="246" t="str">
        <f t="shared" si="10"/>
        <v/>
      </c>
      <c r="W16" s="252" t="str">
        <f t="shared" si="11"/>
        <v/>
      </c>
      <c r="X16" s="251" t="str">
        <f>IF($B16="","",VLOOKUP($B16,様式2_1人件費!#REF!,3,FALSE))</f>
        <v/>
      </c>
      <c r="Y16" s="246" t="str">
        <f t="shared" si="12"/>
        <v/>
      </c>
      <c r="Z16" s="252" t="str">
        <f t="shared" si="13"/>
        <v/>
      </c>
      <c r="AA16" s="251" t="str">
        <f>IF($B16="","",VLOOKUP($B16,様式2_1人件費!#REF!,3,FALSE))</f>
        <v/>
      </c>
      <c r="AB16" s="246" t="str">
        <f t="shared" si="14"/>
        <v/>
      </c>
      <c r="AC16" s="248" t="str">
        <f t="shared" si="15"/>
        <v/>
      </c>
      <c r="AD16" s="358" t="str">
        <f t="shared" si="16"/>
        <v/>
      </c>
    </row>
    <row r="17" spans="1:30" ht="28.15" customHeight="1">
      <c r="B17" s="283"/>
      <c r="C17" s="285" t="str">
        <f>IF($B17="","",VLOOKUP($B17,従事者明細!$D$3:$L$52,2,FALSE))</f>
        <v/>
      </c>
      <c r="D17" s="285" t="str">
        <f>IF($B17="","",VLOOKUP($B17,様式2_1人件費!$F$69:$H$85,3,FALSE))</f>
        <v/>
      </c>
      <c r="E17" s="181"/>
      <c r="F17" s="182" t="str">
        <f t="shared" si="0"/>
        <v/>
      </c>
      <c r="G17" s="284"/>
      <c r="H17" s="182" t="str">
        <f t="shared" si="1"/>
        <v/>
      </c>
      <c r="I17" s="246" t="str">
        <f>IF($B17="","",VLOOKUP($B17,様式2_1人件費!#REF!,3,FALSE))</f>
        <v/>
      </c>
      <c r="J17" s="246" t="str">
        <f t="shared" si="2"/>
        <v/>
      </c>
      <c r="K17" s="248" t="str">
        <f t="shared" si="3"/>
        <v/>
      </c>
      <c r="L17" s="251" t="str">
        <f>IF($B17="","",VLOOKUP($B17,様式2_1人件費!#REF!,3,FALSE))</f>
        <v/>
      </c>
      <c r="M17" s="246" t="str">
        <f t="shared" si="4"/>
        <v/>
      </c>
      <c r="N17" s="252" t="str">
        <f t="shared" si="5"/>
        <v/>
      </c>
      <c r="O17" s="251" t="str">
        <f>IF($B17="","",VLOOKUP($B17,様式2_1人件費!#REF!,3,FALSE))</f>
        <v/>
      </c>
      <c r="P17" s="246" t="str">
        <f t="shared" si="6"/>
        <v/>
      </c>
      <c r="Q17" s="252" t="str">
        <f t="shared" si="7"/>
        <v/>
      </c>
      <c r="R17" s="251" t="str">
        <f>IF($B17="","",VLOOKUP($B17,様式2_1人件費!#REF!,3,FALSE))</f>
        <v/>
      </c>
      <c r="S17" s="246" t="str">
        <f t="shared" si="8"/>
        <v/>
      </c>
      <c r="T17" s="252" t="str">
        <f t="shared" si="9"/>
        <v/>
      </c>
      <c r="U17" s="251" t="str">
        <f>IF($B17="","",VLOOKUP($B17,様式2_1人件費!#REF!,3,FALSE))</f>
        <v/>
      </c>
      <c r="V17" s="246" t="str">
        <f t="shared" si="10"/>
        <v/>
      </c>
      <c r="W17" s="252" t="str">
        <f t="shared" si="11"/>
        <v/>
      </c>
      <c r="X17" s="251" t="str">
        <f>IF($B17="","",VLOOKUP($B17,様式2_1人件費!#REF!,3,FALSE))</f>
        <v/>
      </c>
      <c r="Y17" s="246" t="str">
        <f t="shared" si="12"/>
        <v/>
      </c>
      <c r="Z17" s="252" t="str">
        <f t="shared" si="13"/>
        <v/>
      </c>
      <c r="AA17" s="251" t="str">
        <f>IF($B17="","",VLOOKUP($B17,様式2_1人件費!#REF!,3,FALSE))</f>
        <v/>
      </c>
      <c r="AB17" s="246" t="str">
        <f t="shared" si="14"/>
        <v/>
      </c>
      <c r="AC17" s="248" t="str">
        <f t="shared" si="15"/>
        <v/>
      </c>
      <c r="AD17" s="358" t="str">
        <f t="shared" si="16"/>
        <v/>
      </c>
    </row>
    <row r="18" spans="1:30" ht="28.15" customHeight="1">
      <c r="B18" s="283"/>
      <c r="C18" s="285" t="str">
        <f>IF($B18="","",VLOOKUP($B18,従事者明細!$D$3:$L$52,2,FALSE))</f>
        <v/>
      </c>
      <c r="D18" s="285" t="str">
        <f>IF($B18="","",VLOOKUP($B18,様式2_1人件費!$F$69:$H$85,3,FALSE))</f>
        <v/>
      </c>
      <c r="E18" s="284"/>
      <c r="F18" s="182" t="str">
        <f t="shared" si="0"/>
        <v/>
      </c>
      <c r="G18" s="284"/>
      <c r="H18" s="182" t="str">
        <f t="shared" si="1"/>
        <v/>
      </c>
      <c r="I18" s="246" t="str">
        <f>IF($B18="","",VLOOKUP($B18,様式2_1人件費!#REF!,3,FALSE))</f>
        <v/>
      </c>
      <c r="J18" s="246" t="str">
        <f t="shared" si="2"/>
        <v/>
      </c>
      <c r="K18" s="248" t="str">
        <f t="shared" si="3"/>
        <v/>
      </c>
      <c r="L18" s="251" t="str">
        <f>IF($B18="","",VLOOKUP($B18,様式2_1人件費!#REF!,3,FALSE))</f>
        <v/>
      </c>
      <c r="M18" s="246" t="str">
        <f t="shared" si="4"/>
        <v/>
      </c>
      <c r="N18" s="252" t="str">
        <f t="shared" si="5"/>
        <v/>
      </c>
      <c r="O18" s="251" t="str">
        <f>IF($B18="","",VLOOKUP($B18,様式2_1人件費!#REF!,3,FALSE))</f>
        <v/>
      </c>
      <c r="P18" s="246" t="str">
        <f t="shared" si="6"/>
        <v/>
      </c>
      <c r="Q18" s="252" t="str">
        <f t="shared" si="7"/>
        <v/>
      </c>
      <c r="R18" s="251" t="str">
        <f>IF($B18="","",VLOOKUP($B18,様式2_1人件費!#REF!,3,FALSE))</f>
        <v/>
      </c>
      <c r="S18" s="246" t="str">
        <f t="shared" si="8"/>
        <v/>
      </c>
      <c r="T18" s="252" t="str">
        <f t="shared" si="9"/>
        <v/>
      </c>
      <c r="U18" s="251" t="str">
        <f>IF($B18="","",VLOOKUP($B18,様式2_1人件費!#REF!,3,FALSE))</f>
        <v/>
      </c>
      <c r="V18" s="246" t="str">
        <f t="shared" si="10"/>
        <v/>
      </c>
      <c r="W18" s="252" t="str">
        <f t="shared" si="11"/>
        <v/>
      </c>
      <c r="X18" s="251" t="str">
        <f>IF($B18="","",VLOOKUP($B18,様式2_1人件費!#REF!,3,FALSE))</f>
        <v/>
      </c>
      <c r="Y18" s="246" t="str">
        <f t="shared" si="12"/>
        <v/>
      </c>
      <c r="Z18" s="252" t="str">
        <f t="shared" si="13"/>
        <v/>
      </c>
      <c r="AA18" s="251" t="str">
        <f>IF($B18="","",VLOOKUP($B18,様式2_1人件費!#REF!,3,FALSE))</f>
        <v/>
      </c>
      <c r="AB18" s="246" t="str">
        <f t="shared" si="14"/>
        <v/>
      </c>
      <c r="AC18" s="248" t="str">
        <f t="shared" si="15"/>
        <v/>
      </c>
      <c r="AD18" s="358" t="str">
        <f t="shared" si="16"/>
        <v/>
      </c>
    </row>
    <row r="19" spans="1:30" ht="28.15" customHeight="1">
      <c r="B19" s="283"/>
      <c r="C19" s="285" t="str">
        <f>IF($B19="","",VLOOKUP($B19,従事者明細!$D$3:$L$52,2,FALSE))</f>
        <v/>
      </c>
      <c r="D19" s="285" t="str">
        <f>IF($B19="","",VLOOKUP($B19,様式2_1人件費!$F$69:$H$85,3,FALSE))</f>
        <v/>
      </c>
      <c r="E19" s="284"/>
      <c r="F19" s="182" t="str">
        <f t="shared" si="0"/>
        <v/>
      </c>
      <c r="G19" s="284"/>
      <c r="H19" s="182" t="str">
        <f t="shared" si="1"/>
        <v/>
      </c>
      <c r="I19" s="246" t="str">
        <f>IF($B19="","",VLOOKUP($B19,様式2_1人件費!#REF!,3,FALSE))</f>
        <v/>
      </c>
      <c r="J19" s="246" t="str">
        <f t="shared" si="2"/>
        <v/>
      </c>
      <c r="K19" s="252" t="str">
        <f t="shared" si="3"/>
        <v/>
      </c>
      <c r="L19" s="251" t="str">
        <f>IF($B19="","",VLOOKUP($B19,様式2_1人件費!#REF!,3,FALSE))</f>
        <v/>
      </c>
      <c r="M19" s="246" t="str">
        <f t="shared" si="4"/>
        <v/>
      </c>
      <c r="N19" s="252" t="str">
        <f t="shared" si="5"/>
        <v/>
      </c>
      <c r="O19" s="251" t="str">
        <f>IF($B19="","",VLOOKUP($B19,様式2_1人件費!#REF!,3,FALSE))</f>
        <v/>
      </c>
      <c r="P19" s="246" t="str">
        <f t="shared" si="6"/>
        <v/>
      </c>
      <c r="Q19" s="252" t="str">
        <f t="shared" si="7"/>
        <v/>
      </c>
      <c r="R19" s="251" t="str">
        <f>IF($B19="","",VLOOKUP($B19,様式2_1人件費!#REF!,3,FALSE))</f>
        <v/>
      </c>
      <c r="S19" s="246" t="str">
        <f t="shared" si="8"/>
        <v/>
      </c>
      <c r="T19" s="252" t="str">
        <f t="shared" si="9"/>
        <v/>
      </c>
      <c r="U19" s="251" t="str">
        <f>IF($B19="","",VLOOKUP($B19,様式2_1人件費!#REF!,3,FALSE))</f>
        <v/>
      </c>
      <c r="V19" s="246" t="str">
        <f t="shared" si="10"/>
        <v/>
      </c>
      <c r="W19" s="252" t="str">
        <f t="shared" si="11"/>
        <v/>
      </c>
      <c r="X19" s="251" t="str">
        <f>IF($B19="","",VLOOKUP($B19,様式2_1人件費!#REF!,3,FALSE))</f>
        <v/>
      </c>
      <c r="Y19" s="246" t="str">
        <f t="shared" si="12"/>
        <v/>
      </c>
      <c r="Z19" s="252" t="str">
        <f t="shared" si="13"/>
        <v/>
      </c>
      <c r="AA19" s="251" t="str">
        <f>IF($B19="","",VLOOKUP($B19,様式2_1人件費!#REF!,3,FALSE))</f>
        <v/>
      </c>
      <c r="AB19" s="246" t="str">
        <f t="shared" si="14"/>
        <v/>
      </c>
      <c r="AC19" s="248" t="str">
        <f t="shared" si="15"/>
        <v/>
      </c>
      <c r="AD19" s="358" t="str">
        <f t="shared" si="16"/>
        <v/>
      </c>
    </row>
    <row r="20" spans="1:30" ht="28.15" customHeight="1">
      <c r="B20" s="283"/>
      <c r="C20" s="285" t="str">
        <f>IF($B20="","",VLOOKUP($B20,従事者明細!$D$3:$L$52,2,FALSE))</f>
        <v/>
      </c>
      <c r="D20" s="285" t="str">
        <f>IF($B20="","",VLOOKUP($B20,様式2_1人件費!$F$69:$H$85,3,FALSE))</f>
        <v/>
      </c>
      <c r="E20" s="284"/>
      <c r="F20" s="182" t="str">
        <f t="shared" si="0"/>
        <v/>
      </c>
      <c r="G20" s="284"/>
      <c r="H20" s="182" t="str">
        <f t="shared" si="1"/>
        <v/>
      </c>
      <c r="I20" s="246" t="str">
        <f>IF($B20="","",VLOOKUP($B20,様式2_1人件費!#REF!,3,FALSE))</f>
        <v/>
      </c>
      <c r="J20" s="246" t="str">
        <f t="shared" ref="J20:J27" si="17">IF($B20="","",ROUND(I20*E20,0))</f>
        <v/>
      </c>
      <c r="K20" s="252" t="str">
        <f t="shared" ref="K20:K27" si="18">IF($B20="","",ROUND((I20+J20)*G20,0))</f>
        <v/>
      </c>
      <c r="L20" s="251" t="str">
        <f>IF($B20="","",VLOOKUP($B20,様式2_1人件費!#REF!,3,FALSE))</f>
        <v/>
      </c>
      <c r="M20" s="246" t="str">
        <f t="shared" ref="M20:M27" si="19">IF($B20="","",ROUND(L20*E20,0))</f>
        <v/>
      </c>
      <c r="N20" s="252" t="str">
        <f t="shared" ref="N20:N27" si="20">IF($B20="","",ROUND((L20+M20)*G20,0))</f>
        <v/>
      </c>
      <c r="O20" s="251" t="str">
        <f>IF($B20="","",VLOOKUP($B20,様式2_1人件費!#REF!,3,FALSE))</f>
        <v/>
      </c>
      <c r="P20" s="246" t="str">
        <f t="shared" ref="P20:P27" si="21">IF($B20="","",ROUND(O20*E20,0))</f>
        <v/>
      </c>
      <c r="Q20" s="252" t="str">
        <f t="shared" ref="Q20:Q27" si="22">IF($B20="","",ROUND((O20+P20)*G20,0))</f>
        <v/>
      </c>
      <c r="R20" s="251" t="str">
        <f>IF($B20="","",VLOOKUP($B20,様式2_1人件費!#REF!,3,FALSE))</f>
        <v/>
      </c>
      <c r="S20" s="246" t="str">
        <f t="shared" ref="S20:S27" si="23">IF($B20="","",ROUND(R20*E20,0))</f>
        <v/>
      </c>
      <c r="T20" s="252" t="str">
        <f t="shared" ref="T20:T27" si="24">IF($B20="","",ROUND((R20+S20)*G20,0))</f>
        <v/>
      </c>
      <c r="U20" s="251" t="str">
        <f>IF($B20="","",VLOOKUP($B20,様式2_1人件費!#REF!,3,FALSE))</f>
        <v/>
      </c>
      <c r="V20" s="246" t="str">
        <f t="shared" ref="V20:V27" si="25">IF($B20="","",ROUND(U20*E20,0))</f>
        <v/>
      </c>
      <c r="W20" s="252" t="str">
        <f t="shared" ref="W20:W27" si="26">IF($B20="","",ROUND((U20+V20)*G20,0))</f>
        <v/>
      </c>
      <c r="X20" s="251" t="str">
        <f>IF($B20="","",VLOOKUP($B20,様式2_1人件費!#REF!,3,FALSE))</f>
        <v/>
      </c>
      <c r="Y20" s="246" t="str">
        <f t="shared" ref="Y20:Y27" si="27">IF($B20="","",ROUND(X20*E20,0))</f>
        <v/>
      </c>
      <c r="Z20" s="252" t="str">
        <f t="shared" ref="Z20:Z27" si="28">IF($B20="","",ROUND((X20+Y20)*G20,0))</f>
        <v/>
      </c>
      <c r="AA20" s="251" t="str">
        <f>IF($B20="","",VLOOKUP($B20,様式2_1人件費!#REF!,3,FALSE))</f>
        <v/>
      </c>
      <c r="AB20" s="246" t="str">
        <f t="shared" ref="AB20:AB27" si="29">IF($B20="","",ROUND(AA20*E20,0))</f>
        <v/>
      </c>
      <c r="AC20" s="248" t="str">
        <f t="shared" ref="AC20:AC27" si="30">IF($B20="","",ROUND((AA20+AB20)*G20,0))</f>
        <v/>
      </c>
      <c r="AD20" s="358" t="str">
        <f t="shared" ref="AD20:AD27" si="31">IFERROR(D20+F20+H20,"")</f>
        <v/>
      </c>
    </row>
    <row r="21" spans="1:30" ht="28.15" hidden="1" customHeight="1">
      <c r="B21" s="283"/>
      <c r="C21" s="285" t="str">
        <f>IF($B21="","",VLOOKUP($B21,従事者明細!$D$3:$L$52,2,FALSE))</f>
        <v/>
      </c>
      <c r="D21" s="285" t="str">
        <f>IF($B21="","",VLOOKUP($B21,様式2_1人件費!$F$69:$H$85,3,FALSE))</f>
        <v/>
      </c>
      <c r="E21" s="284"/>
      <c r="F21" s="182" t="str">
        <f t="shared" si="0"/>
        <v/>
      </c>
      <c r="G21" s="284"/>
      <c r="H21" s="182" t="str">
        <f t="shared" si="1"/>
        <v/>
      </c>
      <c r="I21" s="246" t="str">
        <f>IF($B21="","",VLOOKUP($B21,様式2_1人件費!#REF!,3,FALSE))</f>
        <v/>
      </c>
      <c r="J21" s="246" t="str">
        <f t="shared" si="17"/>
        <v/>
      </c>
      <c r="K21" s="252" t="str">
        <f t="shared" si="18"/>
        <v/>
      </c>
      <c r="L21" s="251" t="str">
        <f>IF($B21="","",VLOOKUP($B21,様式2_1人件費!#REF!,3,FALSE))</f>
        <v/>
      </c>
      <c r="M21" s="246" t="str">
        <f t="shared" si="19"/>
        <v/>
      </c>
      <c r="N21" s="252" t="str">
        <f t="shared" si="20"/>
        <v/>
      </c>
      <c r="O21" s="251" t="str">
        <f>IF($B21="","",VLOOKUP($B21,様式2_1人件費!#REF!,3,FALSE))</f>
        <v/>
      </c>
      <c r="P21" s="246" t="str">
        <f t="shared" si="21"/>
        <v/>
      </c>
      <c r="Q21" s="252" t="str">
        <f t="shared" si="22"/>
        <v/>
      </c>
      <c r="R21" s="251" t="str">
        <f>IF($B21="","",VLOOKUP($B21,様式2_1人件費!#REF!,3,FALSE))</f>
        <v/>
      </c>
      <c r="S21" s="246" t="str">
        <f t="shared" si="23"/>
        <v/>
      </c>
      <c r="T21" s="252" t="str">
        <f t="shared" si="24"/>
        <v/>
      </c>
      <c r="U21" s="251" t="str">
        <f>IF($B21="","",VLOOKUP($B21,様式2_1人件費!#REF!,3,FALSE))</f>
        <v/>
      </c>
      <c r="V21" s="246" t="str">
        <f t="shared" si="25"/>
        <v/>
      </c>
      <c r="W21" s="252" t="str">
        <f t="shared" si="26"/>
        <v/>
      </c>
      <c r="X21" s="251" t="str">
        <f>IF($B21="","",VLOOKUP($B21,様式2_1人件費!#REF!,3,FALSE))</f>
        <v/>
      </c>
      <c r="Y21" s="246" t="str">
        <f t="shared" si="27"/>
        <v/>
      </c>
      <c r="Z21" s="252" t="str">
        <f t="shared" si="28"/>
        <v/>
      </c>
      <c r="AA21" s="251" t="str">
        <f>IF($B21="","",VLOOKUP($B21,様式2_1人件費!#REF!,3,FALSE))</f>
        <v/>
      </c>
      <c r="AB21" s="246" t="str">
        <f t="shared" si="29"/>
        <v/>
      </c>
      <c r="AC21" s="248" t="str">
        <f t="shared" si="30"/>
        <v/>
      </c>
      <c r="AD21" s="358" t="str">
        <f t="shared" si="31"/>
        <v/>
      </c>
    </row>
    <row r="22" spans="1:30" ht="28.15" hidden="1" customHeight="1">
      <c r="B22" s="283"/>
      <c r="C22" s="285" t="str">
        <f>IF($B22="","",VLOOKUP($B22,従事者明細!$D$3:$L$52,2,FALSE))</f>
        <v/>
      </c>
      <c r="D22" s="285" t="str">
        <f>IF($B22="","",VLOOKUP($B22,様式2_1人件費!$F$69:$H$85,3,FALSE))</f>
        <v/>
      </c>
      <c r="E22" s="284"/>
      <c r="F22" s="182" t="str">
        <f t="shared" si="0"/>
        <v/>
      </c>
      <c r="G22" s="284"/>
      <c r="H22" s="182" t="str">
        <f t="shared" si="1"/>
        <v/>
      </c>
      <c r="I22" s="246" t="str">
        <f>IF($B22="","",VLOOKUP($B22,様式2_1人件費!#REF!,3,FALSE))</f>
        <v/>
      </c>
      <c r="J22" s="246" t="str">
        <f t="shared" si="17"/>
        <v/>
      </c>
      <c r="K22" s="252" t="str">
        <f t="shared" si="18"/>
        <v/>
      </c>
      <c r="L22" s="251" t="str">
        <f>IF($B22="","",VLOOKUP($B22,様式2_1人件費!#REF!,3,FALSE))</f>
        <v/>
      </c>
      <c r="M22" s="246" t="str">
        <f t="shared" si="19"/>
        <v/>
      </c>
      <c r="N22" s="252" t="str">
        <f t="shared" si="20"/>
        <v/>
      </c>
      <c r="O22" s="251" t="str">
        <f>IF($B22="","",VLOOKUP($B22,様式2_1人件費!#REF!,3,FALSE))</f>
        <v/>
      </c>
      <c r="P22" s="246" t="str">
        <f t="shared" si="21"/>
        <v/>
      </c>
      <c r="Q22" s="252" t="str">
        <f t="shared" si="22"/>
        <v/>
      </c>
      <c r="R22" s="251" t="str">
        <f>IF($B22="","",VLOOKUP($B22,様式2_1人件費!#REF!,3,FALSE))</f>
        <v/>
      </c>
      <c r="S22" s="246" t="str">
        <f t="shared" si="23"/>
        <v/>
      </c>
      <c r="T22" s="252" t="str">
        <f t="shared" si="24"/>
        <v/>
      </c>
      <c r="U22" s="251" t="str">
        <f>IF($B22="","",VLOOKUP($B22,様式2_1人件費!#REF!,3,FALSE))</f>
        <v/>
      </c>
      <c r="V22" s="246" t="str">
        <f t="shared" si="25"/>
        <v/>
      </c>
      <c r="W22" s="252" t="str">
        <f t="shared" si="26"/>
        <v/>
      </c>
      <c r="X22" s="251" t="str">
        <f>IF($B22="","",VLOOKUP($B22,様式2_1人件費!#REF!,3,FALSE))</f>
        <v/>
      </c>
      <c r="Y22" s="246" t="str">
        <f t="shared" si="27"/>
        <v/>
      </c>
      <c r="Z22" s="252" t="str">
        <f t="shared" si="28"/>
        <v/>
      </c>
      <c r="AA22" s="251" t="str">
        <f>IF($B22="","",VLOOKUP($B22,様式2_1人件費!#REF!,3,FALSE))</f>
        <v/>
      </c>
      <c r="AB22" s="246" t="str">
        <f t="shared" si="29"/>
        <v/>
      </c>
      <c r="AC22" s="248" t="str">
        <f t="shared" si="30"/>
        <v/>
      </c>
      <c r="AD22" s="358" t="str">
        <f t="shared" si="31"/>
        <v/>
      </c>
    </row>
    <row r="23" spans="1:30" ht="28.15" hidden="1" customHeight="1">
      <c r="B23" s="283"/>
      <c r="C23" s="285" t="str">
        <f>IF($B23="","",VLOOKUP($B23,従事者明細!$D$3:$L$52,2,FALSE))</f>
        <v/>
      </c>
      <c r="D23" s="285" t="str">
        <f>IF($B23="","",VLOOKUP($B23,様式2_1人件費!$F$69:$H$85,3,FALSE))</f>
        <v/>
      </c>
      <c r="E23" s="181"/>
      <c r="F23" s="182" t="str">
        <f>IF($B23="","",ROUND(D23*E23,0))</f>
        <v/>
      </c>
      <c r="G23" s="181"/>
      <c r="H23" s="182" t="str">
        <f>IF($B23="","",ROUND((D23+F23)*G23,0))</f>
        <v/>
      </c>
      <c r="I23" s="246" t="str">
        <f>IF($B23="","",VLOOKUP($B23,様式2_1人件費!#REF!,3,FALSE))</f>
        <v/>
      </c>
      <c r="J23" s="246" t="str">
        <f t="shared" si="17"/>
        <v/>
      </c>
      <c r="K23" s="252" t="str">
        <f t="shared" si="18"/>
        <v/>
      </c>
      <c r="L23" s="251" t="str">
        <f>IF($B23="","",VLOOKUP($B23,様式2_1人件費!#REF!,3,FALSE))</f>
        <v/>
      </c>
      <c r="M23" s="246" t="str">
        <f t="shared" si="19"/>
        <v/>
      </c>
      <c r="N23" s="252" t="str">
        <f t="shared" si="20"/>
        <v/>
      </c>
      <c r="O23" s="251" t="str">
        <f>IF($B23="","",VLOOKUP($B23,様式2_1人件費!#REF!,3,FALSE))</f>
        <v/>
      </c>
      <c r="P23" s="246" t="str">
        <f t="shared" si="21"/>
        <v/>
      </c>
      <c r="Q23" s="252" t="str">
        <f t="shared" si="22"/>
        <v/>
      </c>
      <c r="R23" s="251" t="str">
        <f>IF($B23="","",VLOOKUP($B23,様式2_1人件費!#REF!,3,FALSE))</f>
        <v/>
      </c>
      <c r="S23" s="246" t="str">
        <f t="shared" si="23"/>
        <v/>
      </c>
      <c r="T23" s="252" t="str">
        <f t="shared" si="24"/>
        <v/>
      </c>
      <c r="U23" s="251" t="str">
        <f>IF($B23="","",VLOOKUP($B23,様式2_1人件費!#REF!,3,FALSE))</f>
        <v/>
      </c>
      <c r="V23" s="246" t="str">
        <f t="shared" si="25"/>
        <v/>
      </c>
      <c r="W23" s="252" t="str">
        <f t="shared" si="26"/>
        <v/>
      </c>
      <c r="X23" s="251" t="str">
        <f>IF($B23="","",VLOOKUP($B23,様式2_1人件費!#REF!,3,FALSE))</f>
        <v/>
      </c>
      <c r="Y23" s="246" t="str">
        <f t="shared" si="27"/>
        <v/>
      </c>
      <c r="Z23" s="252" t="str">
        <f t="shared" si="28"/>
        <v/>
      </c>
      <c r="AA23" s="251" t="str">
        <f>IF($B23="","",VLOOKUP($B23,様式2_1人件費!#REF!,3,FALSE))</f>
        <v/>
      </c>
      <c r="AB23" s="246" t="str">
        <f t="shared" si="29"/>
        <v/>
      </c>
      <c r="AC23" s="248" t="str">
        <f t="shared" si="30"/>
        <v/>
      </c>
      <c r="AD23" s="358" t="str">
        <f t="shared" si="31"/>
        <v/>
      </c>
    </row>
    <row r="24" spans="1:30" ht="28.15" hidden="1" customHeight="1">
      <c r="B24" s="283"/>
      <c r="C24" s="285" t="str">
        <f>IF($B24="","",VLOOKUP($B24,従事者明細!$D$3:$L$52,2,FALSE))</f>
        <v/>
      </c>
      <c r="D24" s="285" t="str">
        <f>IF($B24="","",VLOOKUP($B24,様式2_1人件費!$F$69:$H$85,3,FALSE))</f>
        <v/>
      </c>
      <c r="E24" s="181"/>
      <c r="F24" s="182" t="str">
        <f>IF($B24="","",ROUND(D24*E24,0))</f>
        <v/>
      </c>
      <c r="G24" s="181"/>
      <c r="H24" s="182" t="str">
        <f>IF($B24="","",ROUND((D24+F24)*G24,0))</f>
        <v/>
      </c>
      <c r="I24" s="246" t="str">
        <f>IF($B24="","",VLOOKUP($B24,様式2_1人件費!#REF!,3,FALSE))</f>
        <v/>
      </c>
      <c r="J24" s="246" t="str">
        <f t="shared" si="17"/>
        <v/>
      </c>
      <c r="K24" s="252" t="str">
        <f t="shared" si="18"/>
        <v/>
      </c>
      <c r="L24" s="251" t="str">
        <f>IF($B24="","",VLOOKUP($B24,様式2_1人件費!#REF!,3,FALSE))</f>
        <v/>
      </c>
      <c r="M24" s="246" t="str">
        <f t="shared" si="19"/>
        <v/>
      </c>
      <c r="N24" s="252" t="str">
        <f t="shared" si="20"/>
        <v/>
      </c>
      <c r="O24" s="251" t="str">
        <f>IF($B24="","",VLOOKUP($B24,様式2_1人件費!#REF!,3,FALSE))</f>
        <v/>
      </c>
      <c r="P24" s="246" t="str">
        <f t="shared" si="21"/>
        <v/>
      </c>
      <c r="Q24" s="252" t="str">
        <f t="shared" si="22"/>
        <v/>
      </c>
      <c r="R24" s="251" t="str">
        <f>IF($B24="","",VLOOKUP($B24,様式2_1人件費!#REF!,3,FALSE))</f>
        <v/>
      </c>
      <c r="S24" s="246" t="str">
        <f t="shared" si="23"/>
        <v/>
      </c>
      <c r="T24" s="252" t="str">
        <f t="shared" si="24"/>
        <v/>
      </c>
      <c r="U24" s="251" t="str">
        <f>IF($B24="","",VLOOKUP($B24,様式2_1人件費!#REF!,3,FALSE))</f>
        <v/>
      </c>
      <c r="V24" s="246" t="str">
        <f t="shared" si="25"/>
        <v/>
      </c>
      <c r="W24" s="252" t="str">
        <f t="shared" si="26"/>
        <v/>
      </c>
      <c r="X24" s="251" t="str">
        <f>IF($B24="","",VLOOKUP($B24,様式2_1人件費!#REF!,3,FALSE))</f>
        <v/>
      </c>
      <c r="Y24" s="246" t="str">
        <f t="shared" si="27"/>
        <v/>
      </c>
      <c r="Z24" s="252" t="str">
        <f t="shared" si="28"/>
        <v/>
      </c>
      <c r="AA24" s="251" t="str">
        <f>IF($B24="","",VLOOKUP($B24,様式2_1人件費!#REF!,3,FALSE))</f>
        <v/>
      </c>
      <c r="AB24" s="246" t="str">
        <f t="shared" si="29"/>
        <v/>
      </c>
      <c r="AC24" s="248" t="str">
        <f t="shared" si="30"/>
        <v/>
      </c>
      <c r="AD24" s="358" t="str">
        <f t="shared" si="31"/>
        <v/>
      </c>
    </row>
    <row r="25" spans="1:30" ht="28.15" hidden="1" customHeight="1">
      <c r="B25" s="283"/>
      <c r="C25" s="285" t="str">
        <f>IF($B25="","",VLOOKUP($B25,従事者明細!$D$3:$L$52,2,FALSE))</f>
        <v/>
      </c>
      <c r="D25" s="285" t="str">
        <f>IF($B25="","",VLOOKUP($B25,様式2_1人件費!$F$69:$H$85,3,FALSE))</f>
        <v/>
      </c>
      <c r="E25" s="181"/>
      <c r="F25" s="182" t="str">
        <f>IF($B25="","",ROUND(D25*E25,0))</f>
        <v/>
      </c>
      <c r="G25" s="181"/>
      <c r="H25" s="182" t="str">
        <f>IF($B25="","",ROUND((D25+F25)*G25,0))</f>
        <v/>
      </c>
      <c r="I25" s="246" t="str">
        <f>IF($B25="","",VLOOKUP($B25,様式2_1人件費!#REF!,3,FALSE))</f>
        <v/>
      </c>
      <c r="J25" s="246" t="str">
        <f t="shared" si="17"/>
        <v/>
      </c>
      <c r="K25" s="252" t="str">
        <f t="shared" si="18"/>
        <v/>
      </c>
      <c r="L25" s="251" t="str">
        <f>IF($B25="","",VLOOKUP($B25,様式2_1人件費!#REF!,3,FALSE))</f>
        <v/>
      </c>
      <c r="M25" s="246" t="str">
        <f t="shared" si="19"/>
        <v/>
      </c>
      <c r="N25" s="252" t="str">
        <f t="shared" si="20"/>
        <v/>
      </c>
      <c r="O25" s="251" t="str">
        <f>IF($B25="","",VLOOKUP($B25,様式2_1人件費!#REF!,3,FALSE))</f>
        <v/>
      </c>
      <c r="P25" s="246" t="str">
        <f t="shared" si="21"/>
        <v/>
      </c>
      <c r="Q25" s="252" t="str">
        <f t="shared" si="22"/>
        <v/>
      </c>
      <c r="R25" s="251" t="str">
        <f>IF($B25="","",VLOOKUP($B25,様式2_1人件費!#REF!,3,FALSE))</f>
        <v/>
      </c>
      <c r="S25" s="246" t="str">
        <f t="shared" si="23"/>
        <v/>
      </c>
      <c r="T25" s="252" t="str">
        <f t="shared" si="24"/>
        <v/>
      </c>
      <c r="U25" s="251" t="str">
        <f>IF($B25="","",VLOOKUP($B25,様式2_1人件費!#REF!,3,FALSE))</f>
        <v/>
      </c>
      <c r="V25" s="246" t="str">
        <f t="shared" si="25"/>
        <v/>
      </c>
      <c r="W25" s="252" t="str">
        <f t="shared" si="26"/>
        <v/>
      </c>
      <c r="X25" s="251" t="str">
        <f>IF($B25="","",VLOOKUP($B25,様式2_1人件費!#REF!,3,FALSE))</f>
        <v/>
      </c>
      <c r="Y25" s="246" t="str">
        <f t="shared" si="27"/>
        <v/>
      </c>
      <c r="Z25" s="252" t="str">
        <f t="shared" si="28"/>
        <v/>
      </c>
      <c r="AA25" s="251" t="str">
        <f>IF($B25="","",VLOOKUP($B25,様式2_1人件費!#REF!,3,FALSE))</f>
        <v/>
      </c>
      <c r="AB25" s="246" t="str">
        <f t="shared" si="29"/>
        <v/>
      </c>
      <c r="AC25" s="248" t="str">
        <f t="shared" si="30"/>
        <v/>
      </c>
      <c r="AD25" s="358" t="str">
        <f t="shared" si="31"/>
        <v/>
      </c>
    </row>
    <row r="26" spans="1:30" ht="28.15" customHeight="1">
      <c r="B26" s="283"/>
      <c r="C26" s="285" t="str">
        <f>IF($B26="","",VLOOKUP($B26,従事者明細!$D$3:$L$52,2,FALSE))</f>
        <v/>
      </c>
      <c r="D26" s="285" t="str">
        <f>IF($B26="","",VLOOKUP($B26,様式2_1人件費!$F$69:$H$85,3,FALSE))</f>
        <v/>
      </c>
      <c r="E26" s="181"/>
      <c r="F26" s="182" t="str">
        <f>IF($B26="","",ROUND(D26*E26,0))</f>
        <v/>
      </c>
      <c r="G26" s="181"/>
      <c r="H26" s="182" t="str">
        <f>IF($B26="","",ROUND((D26+F26)*G26,0))</f>
        <v/>
      </c>
      <c r="I26" s="246" t="str">
        <f>IF($B26="","",VLOOKUP($B26,様式2_1人件費!#REF!,3,FALSE))</f>
        <v/>
      </c>
      <c r="J26" s="246" t="str">
        <f t="shared" si="17"/>
        <v/>
      </c>
      <c r="K26" s="252" t="str">
        <f t="shared" si="18"/>
        <v/>
      </c>
      <c r="L26" s="251" t="str">
        <f>IF($B26="","",VLOOKUP($B26,様式2_1人件費!#REF!,3,FALSE))</f>
        <v/>
      </c>
      <c r="M26" s="246" t="str">
        <f t="shared" si="19"/>
        <v/>
      </c>
      <c r="N26" s="252" t="str">
        <f t="shared" si="20"/>
        <v/>
      </c>
      <c r="O26" s="251" t="str">
        <f>IF($B26="","",VLOOKUP($B26,様式2_1人件費!#REF!,3,FALSE))</f>
        <v/>
      </c>
      <c r="P26" s="246" t="str">
        <f t="shared" si="21"/>
        <v/>
      </c>
      <c r="Q26" s="252" t="str">
        <f t="shared" si="22"/>
        <v/>
      </c>
      <c r="R26" s="251" t="str">
        <f>IF($B26="","",VLOOKUP($B26,様式2_1人件費!#REF!,3,FALSE))</f>
        <v/>
      </c>
      <c r="S26" s="246" t="str">
        <f t="shared" si="23"/>
        <v/>
      </c>
      <c r="T26" s="252" t="str">
        <f t="shared" si="24"/>
        <v/>
      </c>
      <c r="U26" s="251" t="str">
        <f>IF($B26="","",VLOOKUP($B26,様式2_1人件費!#REF!,3,FALSE))</f>
        <v/>
      </c>
      <c r="V26" s="246" t="str">
        <f t="shared" si="25"/>
        <v/>
      </c>
      <c r="W26" s="252" t="str">
        <f t="shared" si="26"/>
        <v/>
      </c>
      <c r="X26" s="251" t="str">
        <f>IF($B26="","",VLOOKUP($B26,様式2_1人件費!#REF!,3,FALSE))</f>
        <v/>
      </c>
      <c r="Y26" s="246" t="str">
        <f t="shared" si="27"/>
        <v/>
      </c>
      <c r="Z26" s="252" t="str">
        <f t="shared" si="28"/>
        <v/>
      </c>
      <c r="AA26" s="251" t="str">
        <f>IF($B26="","",VLOOKUP($B26,様式2_1人件費!#REF!,3,FALSE))</f>
        <v/>
      </c>
      <c r="AB26" s="246" t="str">
        <f t="shared" si="29"/>
        <v/>
      </c>
      <c r="AC26" s="248" t="str">
        <f t="shared" si="30"/>
        <v/>
      </c>
      <c r="AD26" s="358" t="str">
        <f t="shared" si="31"/>
        <v/>
      </c>
    </row>
    <row r="27" spans="1:30" ht="28.15" customHeight="1">
      <c r="B27" s="283"/>
      <c r="C27" s="285" t="str">
        <f>IF($B27="","",VLOOKUP($B27,従事者明細!$D$3:$L$52,2,FALSE))</f>
        <v/>
      </c>
      <c r="D27" s="285" t="str">
        <f>IF($B27="","",VLOOKUP($B27,様式2_1人件費!$F$69:$H$85,3,FALSE))</f>
        <v/>
      </c>
      <c r="E27" s="181"/>
      <c r="F27" s="182" t="str">
        <f>IF($B27="","",ROUND(D27*E27,0))</f>
        <v/>
      </c>
      <c r="G27" s="181"/>
      <c r="H27" s="182" t="str">
        <f>IF($B27="","",ROUND((D27+F27)*G27,0))</f>
        <v/>
      </c>
      <c r="I27" s="246" t="str">
        <f>IF($B27="","",VLOOKUP($B27,様式2_1人件費!#REF!,3,FALSE))</f>
        <v/>
      </c>
      <c r="J27" s="246" t="str">
        <f t="shared" si="17"/>
        <v/>
      </c>
      <c r="K27" s="252" t="str">
        <f t="shared" si="18"/>
        <v/>
      </c>
      <c r="L27" s="251" t="str">
        <f>IF($B27="","",VLOOKUP($B27,様式2_1人件費!#REF!,3,FALSE))</f>
        <v/>
      </c>
      <c r="M27" s="246" t="str">
        <f t="shared" si="19"/>
        <v/>
      </c>
      <c r="N27" s="252" t="str">
        <f t="shared" si="20"/>
        <v/>
      </c>
      <c r="O27" s="251" t="str">
        <f>IF($B27="","",VLOOKUP($B27,様式2_1人件費!#REF!,3,FALSE))</f>
        <v/>
      </c>
      <c r="P27" s="246" t="str">
        <f t="shared" si="21"/>
        <v/>
      </c>
      <c r="Q27" s="252" t="str">
        <f t="shared" si="22"/>
        <v/>
      </c>
      <c r="R27" s="251" t="str">
        <f>IF($B27="","",VLOOKUP($B27,様式2_1人件費!#REF!,3,FALSE))</f>
        <v/>
      </c>
      <c r="S27" s="246" t="str">
        <f t="shared" si="23"/>
        <v/>
      </c>
      <c r="T27" s="252" t="str">
        <f t="shared" si="24"/>
        <v/>
      </c>
      <c r="U27" s="251" t="str">
        <f>IF($B27="","",VLOOKUP($B27,様式2_1人件費!#REF!,3,FALSE))</f>
        <v/>
      </c>
      <c r="V27" s="246" t="str">
        <f t="shared" si="25"/>
        <v/>
      </c>
      <c r="W27" s="252" t="str">
        <f t="shared" si="26"/>
        <v/>
      </c>
      <c r="X27" s="251" t="str">
        <f>IF($B27="","",VLOOKUP($B27,様式2_1人件費!#REF!,3,FALSE))</f>
        <v/>
      </c>
      <c r="Y27" s="246" t="str">
        <f t="shared" si="27"/>
        <v/>
      </c>
      <c r="Z27" s="252" t="str">
        <f t="shared" si="28"/>
        <v/>
      </c>
      <c r="AA27" s="251" t="str">
        <f>IF($B27="","",VLOOKUP($B27,様式2_1人件費!#REF!,3,FALSE))</f>
        <v/>
      </c>
      <c r="AB27" s="246" t="str">
        <f t="shared" si="29"/>
        <v/>
      </c>
      <c r="AC27" s="248" t="str">
        <f t="shared" si="30"/>
        <v/>
      </c>
      <c r="AD27" s="358" t="str">
        <f t="shared" si="31"/>
        <v/>
      </c>
    </row>
    <row r="28" spans="1:30" ht="28.15" customHeight="1">
      <c r="C28" s="42" t="s">
        <v>161</v>
      </c>
      <c r="D28" s="80">
        <f>SUM(D13:D27)</f>
        <v>0</v>
      </c>
      <c r="E28" s="244"/>
      <c r="F28" s="80">
        <f>SUM(F13:F27)</f>
        <v>0</v>
      </c>
      <c r="G28" s="241"/>
      <c r="H28" s="80">
        <f>SUM(H13:H27)</f>
        <v>0</v>
      </c>
      <c r="I28" s="372">
        <f>SUM(I13:I27)</f>
        <v>0</v>
      </c>
      <c r="J28" s="372">
        <f>SUM(J13:J27)</f>
        <v>0</v>
      </c>
      <c r="K28" s="373">
        <f t="shared" ref="K28" si="32">SUM(K13:K27)</f>
        <v>0</v>
      </c>
      <c r="L28" s="246">
        <f>SUM(L13:L27)</f>
        <v>0</v>
      </c>
      <c r="M28" s="246">
        <f>SUM(M13:M27)</f>
        <v>0</v>
      </c>
      <c r="N28" s="248">
        <f t="shared" ref="N28" si="33">SUM(N13:N27)</f>
        <v>0</v>
      </c>
      <c r="O28" s="246">
        <f t="shared" ref="O28:AC28" si="34">SUM(O13:O27)</f>
        <v>0</v>
      </c>
      <c r="P28" s="246">
        <f t="shared" si="34"/>
        <v>0</v>
      </c>
      <c r="Q28" s="248">
        <f t="shared" si="34"/>
        <v>0</v>
      </c>
      <c r="R28" s="246">
        <f t="shared" si="34"/>
        <v>0</v>
      </c>
      <c r="S28" s="246">
        <f t="shared" si="34"/>
        <v>0</v>
      </c>
      <c r="T28" s="248">
        <f t="shared" si="34"/>
        <v>0</v>
      </c>
      <c r="U28" s="246">
        <f t="shared" si="34"/>
        <v>0</v>
      </c>
      <c r="V28" s="246">
        <f t="shared" si="34"/>
        <v>0</v>
      </c>
      <c r="W28" s="248">
        <f t="shared" si="34"/>
        <v>0</v>
      </c>
      <c r="X28" s="246">
        <f t="shared" si="34"/>
        <v>0</v>
      </c>
      <c r="Y28" s="246">
        <f t="shared" si="34"/>
        <v>0</v>
      </c>
      <c r="Z28" s="248">
        <f t="shared" si="34"/>
        <v>0</v>
      </c>
      <c r="AA28" s="246">
        <f t="shared" si="34"/>
        <v>0</v>
      </c>
      <c r="AB28" s="246">
        <f t="shared" si="34"/>
        <v>0</v>
      </c>
      <c r="AC28" s="248">
        <f t="shared" si="34"/>
        <v>0</v>
      </c>
      <c r="AD28" s="358">
        <f t="shared" si="16"/>
        <v>0</v>
      </c>
    </row>
    <row r="29" spans="1:30" ht="12" customHeight="1" thickBot="1">
      <c r="A29" s="191"/>
      <c r="C29" s="42"/>
      <c r="D29" s="82"/>
      <c r="F29" s="82"/>
      <c r="H29" s="82"/>
      <c r="I29" s="246">
        <f>ROUNDDOWN(I28,-3)</f>
        <v>0</v>
      </c>
      <c r="J29" s="246">
        <f>ROUNDDOWN(J28,-3)</f>
        <v>0</v>
      </c>
      <c r="K29" s="246">
        <f t="shared" ref="K29" si="35">ROUNDDOWN(K28,-3)</f>
        <v>0</v>
      </c>
      <c r="L29" s="246">
        <f>ROUNDDOWN(L28,-3)</f>
        <v>0</v>
      </c>
      <c r="M29" s="246">
        <f>ROUNDDOWN(M28,-3)</f>
        <v>0</v>
      </c>
      <c r="N29" s="246">
        <f t="shared" ref="N29" si="36">ROUNDDOWN(N28,-3)</f>
        <v>0</v>
      </c>
      <c r="O29" s="246">
        <f t="shared" ref="O29:AC29" si="37">ROUNDDOWN(O28,-3)</f>
        <v>0</v>
      </c>
      <c r="P29" s="246">
        <f t="shared" si="37"/>
        <v>0</v>
      </c>
      <c r="Q29" s="246">
        <f t="shared" si="37"/>
        <v>0</v>
      </c>
      <c r="R29" s="246">
        <f t="shared" si="37"/>
        <v>0</v>
      </c>
      <c r="S29" s="246">
        <f t="shared" si="37"/>
        <v>0</v>
      </c>
      <c r="T29" s="246">
        <f t="shared" si="37"/>
        <v>0</v>
      </c>
      <c r="U29" s="246">
        <f t="shared" si="37"/>
        <v>0</v>
      </c>
      <c r="V29" s="246">
        <f t="shared" si="37"/>
        <v>0</v>
      </c>
      <c r="W29" s="246">
        <f t="shared" si="37"/>
        <v>0</v>
      </c>
      <c r="X29" s="246">
        <f t="shared" si="37"/>
        <v>0</v>
      </c>
      <c r="Y29" s="246">
        <f t="shared" si="37"/>
        <v>0</v>
      </c>
      <c r="Z29" s="246">
        <f t="shared" si="37"/>
        <v>0</v>
      </c>
      <c r="AA29" s="246">
        <f t="shared" si="37"/>
        <v>0</v>
      </c>
      <c r="AB29" s="246">
        <f t="shared" si="37"/>
        <v>0</v>
      </c>
      <c r="AC29" s="246">
        <f t="shared" si="37"/>
        <v>0</v>
      </c>
    </row>
    <row r="30" spans="1:30" ht="33" customHeight="1" thickBot="1">
      <c r="C30" s="13" t="s">
        <v>179</v>
      </c>
      <c r="D30" s="208">
        <f>ROUNDDOWN(D28,-3)</f>
        <v>0</v>
      </c>
      <c r="F30" s="208">
        <f>ROUNDDOWN(F28,-3)</f>
        <v>0</v>
      </c>
      <c r="H30" s="208">
        <f>ROUNDDOWN(H28,-3)</f>
        <v>0</v>
      </c>
      <c r="K30" s="246">
        <f>SUM(I29:K29)</f>
        <v>0</v>
      </c>
      <c r="N30" s="246">
        <f>SUM(L29:N29)</f>
        <v>0</v>
      </c>
      <c r="Q30" s="246">
        <f>SUM(O29:Q29)</f>
        <v>0</v>
      </c>
      <c r="T30" s="246">
        <f>SUM(R29:T29)</f>
        <v>0</v>
      </c>
      <c r="W30" s="246">
        <f>SUM(U29:W29)</f>
        <v>0</v>
      </c>
      <c r="Z30" s="246">
        <f>SUM(X29:Z29)</f>
        <v>0</v>
      </c>
      <c r="AC30" s="246">
        <f>SUM(AA29:AC29)</f>
        <v>0</v>
      </c>
    </row>
    <row r="31" spans="1:30" ht="21.75" customHeight="1"/>
    <row r="32" spans="1:3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24" customHeight="1">
      <c r="A49" s="189"/>
      <c r="C49" s="25"/>
      <c r="D49" s="25"/>
      <c r="E49" s="25"/>
      <c r="F49" s="25"/>
      <c r="G49" s="25"/>
      <c r="H49" s="25"/>
    </row>
    <row r="50" spans="1:8" ht="62.15" customHeight="1">
      <c r="A50" s="190"/>
      <c r="B50" s="192"/>
      <c r="C50" s="563"/>
      <c r="D50" s="563"/>
      <c r="E50" s="563"/>
      <c r="F50" s="563"/>
      <c r="G50" s="563"/>
      <c r="H50" s="563"/>
    </row>
    <row r="51" spans="1:8" ht="30" customHeight="1">
      <c r="A51" s="190"/>
      <c r="B51" s="139"/>
      <c r="C51" s="205"/>
      <c r="D51" s="206"/>
      <c r="E51" s="205"/>
      <c r="F51" s="203"/>
      <c r="G51" s="205"/>
      <c r="H51" s="203"/>
    </row>
    <row r="52" spans="1:8" ht="30" customHeight="1">
      <c r="A52" s="190"/>
      <c r="B52" s="139"/>
      <c r="C52" s="205"/>
      <c r="D52" s="206"/>
      <c r="E52" s="205"/>
      <c r="F52" s="203"/>
      <c r="G52" s="205"/>
      <c r="H52" s="203"/>
    </row>
    <row r="53" spans="1:8" ht="30" customHeight="1">
      <c r="A53" s="190"/>
      <c r="B53" s="139"/>
      <c r="C53" s="205"/>
      <c r="D53" s="206"/>
      <c r="E53" s="205"/>
      <c r="F53" s="203"/>
      <c r="G53" s="205"/>
      <c r="H53" s="203"/>
    </row>
    <row r="54" spans="1:8" ht="30" customHeight="1">
      <c r="A54" s="190"/>
      <c r="B54" s="139"/>
      <c r="C54" s="205"/>
      <c r="D54" s="206"/>
      <c r="E54" s="205"/>
      <c r="F54" s="203"/>
      <c r="G54" s="205"/>
      <c r="H54" s="203"/>
    </row>
    <row r="55" spans="1:8" ht="30" customHeight="1">
      <c r="A55" s="190"/>
      <c r="B55" s="139"/>
      <c r="C55" s="205"/>
      <c r="D55" s="206"/>
      <c r="E55" s="205"/>
      <c r="F55" s="203"/>
      <c r="G55" s="205"/>
      <c r="H55" s="203"/>
    </row>
    <row r="56" spans="1:8" ht="30" customHeight="1">
      <c r="A56" s="190"/>
      <c r="B56" s="139"/>
      <c r="C56" s="200"/>
      <c r="D56" s="201"/>
      <c r="E56" s="202"/>
      <c r="F56" s="203"/>
      <c r="G56" s="204"/>
      <c r="H56" s="203"/>
    </row>
    <row r="57" spans="1:8" ht="30" customHeight="1">
      <c r="A57" s="190"/>
      <c r="B57" s="139"/>
      <c r="C57" s="200"/>
      <c r="D57" s="201"/>
      <c r="E57" s="202"/>
      <c r="F57" s="203"/>
      <c r="G57" s="202"/>
      <c r="H57" s="203"/>
    </row>
    <row r="58" spans="1:8" ht="30" customHeight="1">
      <c r="A58" s="190"/>
      <c r="B58" s="139"/>
      <c r="C58" s="197"/>
      <c r="D58" s="193"/>
      <c r="E58" s="48"/>
      <c r="F58" s="194"/>
      <c r="G58" s="48"/>
      <c r="H58" s="194"/>
    </row>
    <row r="59" spans="1:8" ht="30" customHeight="1">
      <c r="A59" s="190"/>
      <c r="B59" s="139"/>
      <c r="C59" s="197"/>
      <c r="D59" s="193"/>
      <c r="E59" s="48"/>
      <c r="F59" s="194"/>
      <c r="G59" s="48"/>
      <c r="H59" s="194"/>
    </row>
    <row r="60" spans="1:8" ht="30" customHeight="1">
      <c r="A60" s="190"/>
      <c r="B60" s="139"/>
      <c r="C60" s="197"/>
      <c r="D60" s="193"/>
      <c r="E60" s="48"/>
      <c r="F60" s="194"/>
      <c r="G60" s="48"/>
      <c r="H60" s="194"/>
    </row>
    <row r="61" spans="1:8" ht="30" hidden="1" customHeight="1">
      <c r="A61" s="190"/>
      <c r="B61" s="139"/>
      <c r="C61" s="197"/>
      <c r="D61" s="193"/>
      <c r="E61" s="48"/>
      <c r="F61" s="194"/>
      <c r="G61" s="48"/>
      <c r="H61" s="194"/>
    </row>
    <row r="62" spans="1:8" ht="30" hidden="1" customHeight="1">
      <c r="A62" s="190"/>
      <c r="B62" s="139"/>
      <c r="C62" s="197"/>
      <c r="D62" s="193"/>
      <c r="E62" s="48"/>
      <c r="F62" s="194"/>
      <c r="G62" s="48"/>
      <c r="H62" s="194"/>
    </row>
    <row r="63" spans="1:8" ht="30" hidden="1" customHeight="1">
      <c r="A63" s="190"/>
      <c r="B63" s="139"/>
      <c r="C63" s="197"/>
      <c r="D63" s="193"/>
      <c r="E63" s="48"/>
      <c r="F63" s="194"/>
      <c r="G63" s="48"/>
      <c r="H63" s="194"/>
    </row>
    <row r="64" spans="1:8" ht="30" hidden="1" customHeight="1">
      <c r="A64" s="190"/>
      <c r="B64" s="139"/>
      <c r="C64" s="197"/>
      <c r="D64" s="193"/>
      <c r="E64" s="48"/>
      <c r="F64" s="194"/>
      <c r="G64" s="48"/>
      <c r="H64" s="194"/>
    </row>
    <row r="65" spans="1:8" ht="30" hidden="1" customHeight="1" thickBot="1">
      <c r="B65" s="139"/>
      <c r="C65" s="197"/>
      <c r="D65" s="193"/>
      <c r="E65" s="48"/>
      <c r="F65" s="194"/>
      <c r="G65" s="48"/>
      <c r="H65" s="194"/>
    </row>
    <row r="66" spans="1:8" ht="37.5" customHeight="1">
      <c r="B66" s="139"/>
      <c r="C66" s="197"/>
      <c r="F66" s="82"/>
      <c r="H66" s="82"/>
    </row>
    <row r="67" spans="1:8" ht="26.65" customHeight="1">
      <c r="B67" s="139"/>
      <c r="C67" s="197"/>
      <c r="F67" s="82"/>
      <c r="H67" s="82"/>
    </row>
    <row r="68" spans="1:8" ht="15" hidden="1" customHeight="1" thickBot="1"/>
    <row r="69" spans="1:8" hidden="1">
      <c r="A69" s="149"/>
    </row>
    <row r="70" spans="1:8" hidden="1">
      <c r="A70" s="149"/>
    </row>
    <row r="71" spans="1:8" hidden="1">
      <c r="A71" s="149"/>
    </row>
    <row r="72" spans="1:8" hidden="1">
      <c r="A72" s="149"/>
    </row>
    <row r="73" spans="1:8" hidden="1">
      <c r="A73" s="149"/>
    </row>
    <row r="74" spans="1:8" hidden="1">
      <c r="A74" s="149"/>
    </row>
    <row r="75" spans="1:8" hidden="1">
      <c r="A75" s="149"/>
    </row>
    <row r="76" spans="1:8" hidden="1">
      <c r="A76" s="149"/>
    </row>
    <row r="77" spans="1:8" hidden="1">
      <c r="A77" s="149"/>
    </row>
    <row r="78" spans="1:8" hidden="1">
      <c r="A78" s="149"/>
    </row>
    <row r="79" spans="1:8" hidden="1">
      <c r="A79" s="149"/>
    </row>
    <row r="80" spans="1:8" hidden="1">
      <c r="A80" s="149"/>
    </row>
    <row r="81" spans="1:1" hidden="1">
      <c r="A81" s="149"/>
    </row>
    <row r="82" spans="1:1" hidden="1">
      <c r="A82" s="149"/>
    </row>
    <row r="83" spans="1:1" hidden="1">
      <c r="A83" s="149"/>
    </row>
    <row r="84" spans="1:1" hidden="1">
      <c r="A84" s="149"/>
    </row>
    <row r="85" spans="1:1" hidden="1"/>
    <row r="86" spans="1:1" ht="30" hidden="1" customHeight="1" thickBot="1"/>
    <row r="87" spans="1:1" ht="30" customHeight="1"/>
    <row r="88" spans="1:1" ht="30" customHeight="1"/>
    <row r="89" spans="1:1" ht="32.25" customHeight="1"/>
  </sheetData>
  <mergeCells count="12">
    <mergeCell ref="E10:F10"/>
    <mergeCell ref="G10:H10"/>
    <mergeCell ref="X11:Z11"/>
    <mergeCell ref="AA11:AC11"/>
    <mergeCell ref="E11:F11"/>
    <mergeCell ref="G11:H11"/>
    <mergeCell ref="I11:K11"/>
    <mergeCell ref="C50:H50"/>
    <mergeCell ref="L11:N11"/>
    <mergeCell ref="O11:Q11"/>
    <mergeCell ref="R11:T11"/>
    <mergeCell ref="U11:W11"/>
  </mergeCells>
  <phoneticPr fontId="2"/>
  <dataValidations count="1">
    <dataValidation type="list" allowBlank="1" showInputMessage="1" showErrorMessage="1" sqref="B13:B27" xr:uid="{00000000-0002-0000-0500-000000000000}">
      <formula1>経費分類</formula1>
    </dataValidation>
  </dataValidations>
  <printOptions horizontalCentered="1"/>
  <pageMargins left="0.39370078740157483" right="0.23622047244094491" top="0.43307086614173229" bottom="0.35433070866141736" header="0.31496062992125984" footer="0.31496062992125984"/>
  <pageSetup paperSize="9"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I48"/>
  <sheetViews>
    <sheetView topLeftCell="B2" workbookViewId="0">
      <selection activeCell="B5" sqref="B5"/>
    </sheetView>
  </sheetViews>
  <sheetFormatPr defaultColWidth="9" defaultRowHeight="14"/>
  <cols>
    <col min="1" max="1" width="6.58203125" style="13" customWidth="1"/>
    <col min="2" max="2" width="16.58203125" style="13" customWidth="1"/>
    <col min="3" max="3" width="8.58203125" style="46" customWidth="1"/>
    <col min="4" max="4" width="14.58203125" style="13" customWidth="1"/>
    <col min="5" max="5" width="8.58203125" style="46" customWidth="1"/>
    <col min="6" max="6" width="14.5" style="13" customWidth="1"/>
    <col min="7" max="7" width="18.58203125" style="13" customWidth="1"/>
    <col min="8" max="8" width="9.08203125" style="13" customWidth="1"/>
    <col min="9" max="16384" width="9" style="13"/>
  </cols>
  <sheetData>
    <row r="1" spans="1:9" ht="18" hidden="1" customHeight="1">
      <c r="A1" s="568"/>
      <c r="B1" s="568"/>
      <c r="C1" s="568"/>
      <c r="D1" s="568"/>
      <c r="E1" s="568"/>
      <c r="F1" s="568"/>
      <c r="G1" s="568"/>
    </row>
    <row r="2" spans="1:9" ht="12" customHeight="1" thickBot="1">
      <c r="A2" s="16"/>
      <c r="B2" s="16"/>
      <c r="C2" s="22"/>
      <c r="D2" s="25"/>
      <c r="E2" s="32"/>
      <c r="F2" s="25"/>
      <c r="G2" s="25"/>
    </row>
    <row r="3" spans="1:9" ht="20.149999999999999" customHeight="1" thickBot="1">
      <c r="A3" s="34" t="s">
        <v>124</v>
      </c>
      <c r="B3" s="34" t="s">
        <v>180</v>
      </c>
      <c r="C3" s="22"/>
      <c r="E3" s="25"/>
      <c r="F3" s="66" t="e">
        <f>F5+様式2_4旅費!F4+様式2_4旅費!F6+様式2_5現地活動費!E3+'様式2_6本邦受入活動費&amp;管理費'!E4</f>
        <v>#DIV/0!</v>
      </c>
      <c r="G3" s="25" t="s">
        <v>108</v>
      </c>
    </row>
    <row r="4" spans="1:9" ht="20.149999999999999" customHeight="1">
      <c r="A4" s="23"/>
      <c r="B4" s="24"/>
      <c r="C4" s="22"/>
      <c r="E4" s="25"/>
      <c r="F4" s="32"/>
      <c r="G4" s="133"/>
    </row>
    <row r="5" spans="1:9" ht="20.149999999999999" customHeight="1" thickBot="1">
      <c r="A5" s="35" t="s">
        <v>118</v>
      </c>
      <c r="B5" s="442" t="s">
        <v>181</v>
      </c>
      <c r="C5" s="22"/>
      <c r="E5" s="25"/>
      <c r="F5" s="65">
        <f>F45</f>
        <v>0</v>
      </c>
      <c r="G5" s="25" t="s">
        <v>108</v>
      </c>
    </row>
    <row r="6" spans="1:9" ht="12" customHeight="1" thickTop="1">
      <c r="A6" s="25"/>
      <c r="B6" s="25"/>
      <c r="C6" s="32"/>
      <c r="D6" s="25"/>
      <c r="E6" s="32"/>
      <c r="F6" s="25"/>
      <c r="G6" s="25"/>
    </row>
    <row r="7" spans="1:9" ht="20.149999999999999" customHeight="1">
      <c r="A7" s="325"/>
      <c r="B7" s="325"/>
      <c r="C7" s="325"/>
      <c r="D7" s="325"/>
      <c r="E7" s="332"/>
      <c r="F7" s="332"/>
      <c r="G7" s="325"/>
    </row>
    <row r="8" spans="1:9" ht="20.149999999999999" customHeight="1" thickBot="1">
      <c r="A8" s="478" t="s">
        <v>182</v>
      </c>
      <c r="B8" s="479"/>
      <c r="C8" s="479"/>
      <c r="D8" s="480">
        <v>0</v>
      </c>
      <c r="E8" s="478" t="s">
        <v>183</v>
      </c>
      <c r="F8" s="478"/>
      <c r="G8" s="478"/>
    </row>
    <row r="9" spans="1:9" ht="20.149999999999999" customHeight="1">
      <c r="A9" s="581" t="s">
        <v>184</v>
      </c>
      <c r="B9" s="582"/>
      <c r="C9" s="582"/>
      <c r="D9" s="582"/>
      <c r="E9" s="583"/>
      <c r="F9" s="587" t="s">
        <v>185</v>
      </c>
      <c r="G9" s="589" t="s">
        <v>186</v>
      </c>
      <c r="H9" s="591" t="s">
        <v>187</v>
      </c>
      <c r="I9" s="481" t="s">
        <v>188</v>
      </c>
    </row>
    <row r="10" spans="1:9" ht="20.149999999999999" customHeight="1">
      <c r="A10" s="584"/>
      <c r="B10" s="585"/>
      <c r="C10" s="585"/>
      <c r="D10" s="585"/>
      <c r="E10" s="586"/>
      <c r="F10" s="588"/>
      <c r="G10" s="590"/>
      <c r="H10" s="592"/>
      <c r="I10" s="482" t="s">
        <v>189</v>
      </c>
    </row>
    <row r="11" spans="1:9" ht="20.149999999999999" customHeight="1">
      <c r="A11" s="593" t="s">
        <v>190</v>
      </c>
      <c r="B11" s="595"/>
      <c r="C11" s="596"/>
      <c r="D11" s="596"/>
      <c r="E11" s="596"/>
      <c r="F11" s="498"/>
      <c r="G11" s="483" t="s">
        <v>191</v>
      </c>
      <c r="H11" s="41"/>
      <c r="I11" s="497"/>
    </row>
    <row r="12" spans="1:9" ht="20.149999999999999" customHeight="1">
      <c r="A12" s="594"/>
      <c r="B12" s="597"/>
      <c r="C12" s="598"/>
      <c r="D12" s="484"/>
      <c r="E12" s="484"/>
      <c r="F12" s="499"/>
      <c r="G12" s="483"/>
      <c r="H12" s="41"/>
      <c r="I12" s="497"/>
    </row>
    <row r="13" spans="1:9" ht="20.149999999999999" customHeight="1">
      <c r="A13" s="594"/>
      <c r="B13" s="597"/>
      <c r="C13" s="598"/>
      <c r="D13" s="484"/>
      <c r="E13" s="484"/>
      <c r="F13" s="499"/>
      <c r="G13" s="483"/>
      <c r="H13" s="41"/>
      <c r="I13" s="497"/>
    </row>
    <row r="14" spans="1:9" ht="20.149999999999999" customHeight="1">
      <c r="A14" s="584" t="s">
        <v>192</v>
      </c>
      <c r="B14" s="585"/>
      <c r="C14" s="585"/>
      <c r="D14" s="585"/>
      <c r="E14" s="585"/>
      <c r="F14" s="485"/>
      <c r="G14" s="486"/>
      <c r="H14" s="238"/>
    </row>
    <row r="15" spans="1:9" ht="20.149999999999999" customHeight="1">
      <c r="A15" s="593" t="s">
        <v>193</v>
      </c>
      <c r="B15" s="595"/>
      <c r="C15" s="596"/>
      <c r="D15" s="596"/>
      <c r="E15" s="596"/>
      <c r="F15" s="487"/>
      <c r="G15" s="488" t="s">
        <v>194</v>
      </c>
      <c r="H15" s="41"/>
      <c r="I15" s="497"/>
    </row>
    <row r="16" spans="1:9" ht="20.149999999999999" customHeight="1">
      <c r="A16" s="594"/>
      <c r="B16" s="597"/>
      <c r="C16" s="598"/>
      <c r="D16" s="484"/>
      <c r="E16" s="484"/>
      <c r="F16" s="499"/>
      <c r="G16" s="488"/>
      <c r="H16" s="41"/>
      <c r="I16" s="497"/>
    </row>
    <row r="17" spans="1:9" ht="20.149999999999999" customHeight="1">
      <c r="A17" s="594"/>
      <c r="B17" s="597"/>
      <c r="C17" s="598"/>
      <c r="D17" s="484"/>
      <c r="E17" s="484"/>
      <c r="F17" s="499"/>
      <c r="G17" s="488"/>
      <c r="H17" s="41"/>
      <c r="I17" s="497"/>
    </row>
    <row r="18" spans="1:9" ht="20.149999999999999" customHeight="1">
      <c r="A18" s="584" t="s">
        <v>192</v>
      </c>
      <c r="B18" s="585"/>
      <c r="C18" s="585"/>
      <c r="D18" s="585"/>
      <c r="E18" s="585"/>
      <c r="F18" s="485"/>
      <c r="G18" s="489"/>
      <c r="H18" s="238"/>
    </row>
    <row r="19" spans="1:9" ht="20.149999999999999" customHeight="1">
      <c r="A19" s="601" t="s">
        <v>195</v>
      </c>
      <c r="B19" s="595"/>
      <c r="C19" s="596"/>
      <c r="D19" s="596"/>
      <c r="E19" s="596"/>
      <c r="F19" s="500"/>
      <c r="G19" s="490" t="s">
        <v>196</v>
      </c>
      <c r="H19" s="41"/>
      <c r="I19" s="497"/>
    </row>
    <row r="20" spans="1:9" ht="20.149999999999999" customHeight="1">
      <c r="A20" s="602"/>
      <c r="B20" s="597"/>
      <c r="C20" s="598"/>
      <c r="D20" s="484"/>
      <c r="E20" s="484"/>
      <c r="F20" s="499"/>
      <c r="G20" s="491"/>
      <c r="H20" s="41"/>
      <c r="I20" s="497"/>
    </row>
    <row r="21" spans="1:9" ht="20.149999999999999" customHeight="1">
      <c r="A21" s="602"/>
      <c r="B21" s="597"/>
      <c r="C21" s="598"/>
      <c r="D21" s="484"/>
      <c r="E21" s="484"/>
      <c r="F21" s="499"/>
      <c r="G21" s="491"/>
      <c r="H21" s="41"/>
      <c r="I21" s="497"/>
    </row>
    <row r="22" spans="1:9" ht="20.149999999999999" customHeight="1">
      <c r="A22" s="584" t="s">
        <v>192</v>
      </c>
      <c r="B22" s="598"/>
      <c r="C22" s="598"/>
      <c r="D22" s="598"/>
      <c r="E22" s="598"/>
      <c r="F22" s="485"/>
      <c r="G22" s="492"/>
    </row>
    <row r="23" spans="1:9" ht="20.149999999999999" customHeight="1" thickBot="1">
      <c r="A23" s="599" t="s">
        <v>197</v>
      </c>
      <c r="B23" s="600"/>
      <c r="C23" s="600"/>
      <c r="D23" s="600"/>
      <c r="E23" s="600"/>
      <c r="F23" s="493"/>
      <c r="G23" s="494"/>
    </row>
    <row r="24" spans="1:9" ht="20.149999999999999" customHeight="1" thickBot="1">
      <c r="A24" s="478"/>
      <c r="B24" s="478"/>
      <c r="C24" s="478"/>
      <c r="D24" s="478"/>
      <c r="E24" s="98" t="s">
        <v>198</v>
      </c>
      <c r="F24" s="495"/>
      <c r="G24" s="478"/>
      <c r="H24" s="496"/>
    </row>
    <row r="25" spans="1:9" ht="20.149999999999999" customHeight="1">
      <c r="A25" s="325"/>
      <c r="B25" s="325"/>
      <c r="C25" s="325"/>
      <c r="D25" s="325"/>
      <c r="E25" s="332"/>
      <c r="F25" s="332"/>
      <c r="G25" s="325"/>
    </row>
    <row r="26" spans="1:9" ht="20.149999999999999" customHeight="1">
      <c r="A26" s="325"/>
      <c r="B26" s="325"/>
      <c r="C26" s="325"/>
      <c r="D26" s="325"/>
      <c r="E26" s="332"/>
      <c r="F26" s="332"/>
      <c r="G26" s="325"/>
    </row>
    <row r="27" spans="1:9" ht="22.15" customHeight="1" thickBot="1">
      <c r="A27" s="325" t="s">
        <v>199</v>
      </c>
      <c r="B27" s="325"/>
      <c r="C27" s="325"/>
      <c r="D27" s="326">
        <f>F35</f>
        <v>0</v>
      </c>
      <c r="E27" s="325" t="s">
        <v>86</v>
      </c>
      <c r="F27" s="325"/>
      <c r="G27" s="325"/>
    </row>
    <row r="28" spans="1:9" ht="20.149999999999999" customHeight="1">
      <c r="A28" s="578" t="s">
        <v>200</v>
      </c>
      <c r="B28" s="579"/>
      <c r="C28" s="580"/>
      <c r="D28" s="327" t="s">
        <v>201</v>
      </c>
      <c r="E28" s="327" t="s">
        <v>202</v>
      </c>
      <c r="F28" s="327" t="s">
        <v>203</v>
      </c>
      <c r="G28" s="328" t="s">
        <v>204</v>
      </c>
      <c r="H28" s="357" t="s">
        <v>205</v>
      </c>
    </row>
    <row r="29" spans="1:9" ht="20.149999999999999" customHeight="1">
      <c r="A29" s="572"/>
      <c r="B29" s="573"/>
      <c r="C29" s="574"/>
      <c r="D29" s="333"/>
      <c r="E29" s="334"/>
      <c r="F29" s="329"/>
      <c r="G29" s="348"/>
      <c r="H29" s="41"/>
    </row>
    <row r="30" spans="1:9" ht="20.149999999999999" customHeight="1">
      <c r="A30" s="575"/>
      <c r="B30" s="573"/>
      <c r="C30" s="574"/>
      <c r="D30" s="333"/>
      <c r="E30" s="334"/>
      <c r="F30" s="329"/>
      <c r="G30" s="348"/>
      <c r="H30" s="41"/>
    </row>
    <row r="31" spans="1:9" ht="20.149999999999999" customHeight="1">
      <c r="A31" s="575"/>
      <c r="B31" s="576"/>
      <c r="C31" s="577"/>
      <c r="D31" s="333"/>
      <c r="E31" s="334"/>
      <c r="F31" s="329"/>
      <c r="G31" s="348"/>
      <c r="H31" s="41"/>
    </row>
    <row r="32" spans="1:9" ht="20.149999999999999" customHeight="1">
      <c r="A32" s="575"/>
      <c r="B32" s="576"/>
      <c r="C32" s="577"/>
      <c r="D32" s="333"/>
      <c r="E32" s="334"/>
      <c r="F32" s="329"/>
      <c r="G32" s="348"/>
      <c r="H32" s="41"/>
    </row>
    <row r="33" spans="1:8" ht="20.149999999999999" customHeight="1">
      <c r="A33" s="575"/>
      <c r="B33" s="576"/>
      <c r="C33" s="577"/>
      <c r="D33" s="333"/>
      <c r="E33" s="334"/>
      <c r="F33" s="329"/>
      <c r="G33" s="348"/>
      <c r="H33" s="41"/>
    </row>
    <row r="34" spans="1:8" ht="20.149999999999999" customHeight="1" thickBot="1">
      <c r="A34" s="569" t="s">
        <v>206</v>
      </c>
      <c r="B34" s="570"/>
      <c r="C34" s="570"/>
      <c r="D34" s="570"/>
      <c r="E34" s="571"/>
      <c r="F34" s="330">
        <f>SUM(F29:F33)</f>
        <v>0</v>
      </c>
      <c r="G34" s="347"/>
    </row>
    <row r="35" spans="1:8" ht="20.149999999999999" customHeight="1" thickBot="1">
      <c r="A35" s="325"/>
      <c r="B35" s="325"/>
      <c r="C35" s="325"/>
      <c r="D35" s="325"/>
      <c r="E35" s="98" t="s">
        <v>207</v>
      </c>
      <c r="F35" s="331">
        <f>ROUNDDOWN(F34,-3)</f>
        <v>0</v>
      </c>
      <c r="G35" s="345"/>
    </row>
    <row r="36" spans="1:8" ht="20.149999999999999" customHeight="1">
      <c r="A36" s="325"/>
      <c r="B36" s="325"/>
      <c r="C36" s="325"/>
      <c r="D36" s="325"/>
      <c r="E36" s="332"/>
      <c r="F36" s="335"/>
      <c r="G36" s="345"/>
    </row>
    <row r="37" spans="1:8" ht="20.149999999999999" customHeight="1" thickBot="1">
      <c r="A37" s="270" t="s">
        <v>208</v>
      </c>
      <c r="B37" s="270"/>
      <c r="C37" s="325"/>
      <c r="D37" s="326">
        <f>F43</f>
        <v>0</v>
      </c>
      <c r="E37" s="325" t="s">
        <v>86</v>
      </c>
      <c r="F37" s="325"/>
      <c r="G37" s="345"/>
    </row>
    <row r="38" spans="1:8" ht="20.149999999999999" customHeight="1">
      <c r="A38" s="578" t="s">
        <v>200</v>
      </c>
      <c r="B38" s="579"/>
      <c r="C38" s="580"/>
      <c r="D38" s="327" t="s">
        <v>201</v>
      </c>
      <c r="E38" s="327" t="s">
        <v>202</v>
      </c>
      <c r="F38" s="327" t="s">
        <v>203</v>
      </c>
      <c r="G38" s="346" t="s">
        <v>204</v>
      </c>
      <c r="H38" s="357" t="s">
        <v>205</v>
      </c>
    </row>
    <row r="39" spans="1:8" ht="20.149999999999999" customHeight="1">
      <c r="A39" s="572"/>
      <c r="B39" s="573"/>
      <c r="C39" s="574"/>
      <c r="D39" s="333"/>
      <c r="E39" s="458"/>
      <c r="F39" s="329"/>
      <c r="G39" s="349"/>
      <c r="H39" s="41"/>
    </row>
    <row r="40" spans="1:8" ht="20.149999999999999" customHeight="1">
      <c r="A40" s="575"/>
      <c r="B40" s="573"/>
      <c r="C40" s="574"/>
      <c r="D40" s="333"/>
      <c r="E40" s="458"/>
      <c r="F40" s="329"/>
      <c r="G40" s="349"/>
      <c r="H40" s="41"/>
    </row>
    <row r="41" spans="1:8" ht="20.149999999999999" customHeight="1">
      <c r="A41" s="575"/>
      <c r="B41" s="573"/>
      <c r="C41" s="574"/>
      <c r="D41" s="333"/>
      <c r="E41" s="458"/>
      <c r="F41" s="329"/>
      <c r="G41" s="349"/>
      <c r="H41" s="41"/>
    </row>
    <row r="42" spans="1:8" ht="20.149999999999999" customHeight="1" thickBot="1">
      <c r="A42" s="569" t="s">
        <v>206</v>
      </c>
      <c r="B42" s="570"/>
      <c r="C42" s="570"/>
      <c r="D42" s="570"/>
      <c r="E42" s="571"/>
      <c r="F42" s="330">
        <f>SUM(F39:F41)</f>
        <v>0</v>
      </c>
      <c r="G42" s="350"/>
    </row>
    <row r="43" spans="1:8" ht="20.149999999999999" customHeight="1" thickBot="1">
      <c r="A43" s="325"/>
      <c r="B43" s="325"/>
      <c r="C43" s="325"/>
      <c r="D43" s="325"/>
      <c r="E43" s="98" t="s">
        <v>207</v>
      </c>
      <c r="F43" s="331">
        <f>ROUNDDOWN(F42,-3)</f>
        <v>0</v>
      </c>
      <c r="G43" s="325"/>
    </row>
    <row r="44" spans="1:8" ht="20.149999999999999" customHeight="1">
      <c r="A44" s="325"/>
      <c r="B44" s="325"/>
      <c r="C44" s="325"/>
      <c r="D44" s="325"/>
      <c r="E44" s="332"/>
      <c r="F44" s="335"/>
      <c r="G44" s="325"/>
    </row>
    <row r="45" spans="1:8" ht="20.149999999999999" customHeight="1">
      <c r="A45" s="325" t="s">
        <v>209</v>
      </c>
      <c r="B45" s="325"/>
      <c r="C45" s="325"/>
      <c r="D45" s="270"/>
      <c r="E45" s="336"/>
      <c r="F45" s="337">
        <f>D27+D37</f>
        <v>0</v>
      </c>
      <c r="G45" s="338" t="s">
        <v>86</v>
      </c>
    </row>
    <row r="46" spans="1:8" ht="20.149999999999999" customHeight="1">
      <c r="A46" s="325"/>
      <c r="B46" s="325"/>
      <c r="C46" s="325"/>
      <c r="D46" s="325"/>
      <c r="E46" s="325"/>
      <c r="F46" s="325"/>
      <c r="G46" s="325"/>
    </row>
    <row r="47" spans="1:8" ht="20.149999999999999" customHeight="1">
      <c r="A47" s="325"/>
      <c r="B47" s="325"/>
      <c r="C47" s="339"/>
      <c r="D47" s="325"/>
      <c r="E47" s="339"/>
      <c r="F47" s="325"/>
      <c r="G47" s="325"/>
    </row>
    <row r="48" spans="1:8">
      <c r="A48" s="33"/>
      <c r="B48" s="25"/>
      <c r="C48" s="32"/>
      <c r="D48" s="25"/>
      <c r="E48" s="32"/>
      <c r="F48" s="25"/>
      <c r="G48" s="25"/>
    </row>
  </sheetData>
  <mergeCells count="33">
    <mergeCell ref="A23:E23"/>
    <mergeCell ref="A19:A21"/>
    <mergeCell ref="A18:E18"/>
    <mergeCell ref="B19:E19"/>
    <mergeCell ref="B20:C20"/>
    <mergeCell ref="B21:C21"/>
    <mergeCell ref="A22:E22"/>
    <mergeCell ref="A14:E14"/>
    <mergeCell ref="A15:A17"/>
    <mergeCell ref="B15:E15"/>
    <mergeCell ref="B16:C16"/>
    <mergeCell ref="B17:C17"/>
    <mergeCell ref="H9:H10"/>
    <mergeCell ref="A11:A13"/>
    <mergeCell ref="B11:E11"/>
    <mergeCell ref="B12:C12"/>
    <mergeCell ref="B13:C13"/>
    <mergeCell ref="A1:G1"/>
    <mergeCell ref="A42:E42"/>
    <mergeCell ref="A29:C29"/>
    <mergeCell ref="A39:C39"/>
    <mergeCell ref="A34:E34"/>
    <mergeCell ref="A30:C30"/>
    <mergeCell ref="A40:C40"/>
    <mergeCell ref="A31:C31"/>
    <mergeCell ref="A32:C32"/>
    <mergeCell ref="A41:C41"/>
    <mergeCell ref="A28:C28"/>
    <mergeCell ref="A38:C38"/>
    <mergeCell ref="A33:C33"/>
    <mergeCell ref="A9:E10"/>
    <mergeCell ref="F9:F10"/>
    <mergeCell ref="G9:G10"/>
  </mergeCells>
  <phoneticPr fontId="2"/>
  <printOptions horizontalCentered="1"/>
  <pageMargins left="0.43307086614173229" right="0.23622047244094491" top="0.43307086614173229" bottom="0.35433070866141736" header="0.31496062992125984" footer="0.31496062992125984"/>
  <pageSetup paperSize="9"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AC53"/>
  <sheetViews>
    <sheetView topLeftCell="A18" workbookViewId="0">
      <selection activeCell="F6" sqref="F6:G6"/>
    </sheetView>
  </sheetViews>
  <sheetFormatPr defaultColWidth="10.58203125" defaultRowHeight="14"/>
  <cols>
    <col min="1" max="1" width="4.08203125" style="6" customWidth="1"/>
    <col min="2" max="2" width="14.75" style="4" customWidth="1"/>
    <col min="3" max="3" width="16.58203125" style="4" customWidth="1"/>
    <col min="4" max="4" width="9.58203125" style="4" customWidth="1"/>
    <col min="5" max="5" width="18.25" style="4" customWidth="1"/>
    <col min="6" max="6" width="7.08203125" style="4" customWidth="1"/>
    <col min="7" max="7" width="10" style="4" customWidth="1"/>
    <col min="8" max="8" width="4.25" style="4" customWidth="1"/>
    <col min="9" max="9" width="11.58203125" style="4" customWidth="1"/>
    <col min="10" max="10" width="3" style="4" customWidth="1"/>
    <col min="11" max="11" width="6.58203125" style="4" customWidth="1"/>
    <col min="12" max="12" width="5.08203125" style="4" customWidth="1"/>
    <col min="13" max="13" width="3.58203125" style="4" customWidth="1"/>
    <col min="14" max="14" width="12.58203125" style="4" customWidth="1"/>
    <col min="15" max="15" width="10" style="4" customWidth="1"/>
    <col min="16" max="16" width="3.08203125" style="4" customWidth="1"/>
    <col min="17" max="17" width="6.08203125" style="4" customWidth="1"/>
    <col min="18" max="18" width="3.58203125" style="4" customWidth="1"/>
    <col min="19" max="19" width="2.58203125" style="4" customWidth="1"/>
    <col min="20" max="20" width="12.58203125" style="4" customWidth="1"/>
    <col min="21" max="21" width="11.25" style="4" customWidth="1"/>
    <col min="22" max="22" width="16.58203125" style="4" customWidth="1"/>
    <col min="23" max="23" width="14.08203125" style="4" customWidth="1"/>
    <col min="24" max="24" width="7.08203125" style="4" customWidth="1"/>
    <col min="25" max="16384" width="10.58203125" style="4"/>
  </cols>
  <sheetData>
    <row r="1" spans="1:29" ht="14.25" customHeight="1">
      <c r="AB1" s="6" t="s">
        <v>210</v>
      </c>
      <c r="AC1" s="6" t="s">
        <v>211</v>
      </c>
    </row>
    <row r="2" spans="1:29" ht="18" customHeight="1">
      <c r="A2" s="390" t="s">
        <v>124</v>
      </c>
      <c r="B2" s="34" t="s">
        <v>180</v>
      </c>
      <c r="C2" s="383"/>
      <c r="AB2" s="102">
        <v>3800</v>
      </c>
      <c r="AC2" s="102">
        <v>11600</v>
      </c>
    </row>
    <row r="3" spans="1:29">
      <c r="A3" s="340" t="s">
        <v>212</v>
      </c>
      <c r="B3" s="4" t="s">
        <v>213</v>
      </c>
      <c r="AB3" s="102">
        <v>3420</v>
      </c>
      <c r="AC3" s="102">
        <v>10440</v>
      </c>
    </row>
    <row r="4" spans="1:29" ht="30" customHeight="1" thickBot="1">
      <c r="D4" s="415" t="s">
        <v>214</v>
      </c>
      <c r="F4" s="616">
        <f>E43</f>
        <v>0</v>
      </c>
      <c r="G4" s="616"/>
      <c r="H4" s="4" t="s">
        <v>215</v>
      </c>
      <c r="I4" s="441" t="s">
        <v>216</v>
      </c>
      <c r="J4" s="8"/>
      <c r="K4" s="8"/>
      <c r="L4" s="8"/>
      <c r="M4" s="8"/>
      <c r="N4" s="9"/>
      <c r="O4" s="8"/>
      <c r="P4" s="8"/>
      <c r="Q4" s="8"/>
      <c r="R4" s="8"/>
      <c r="S4" s="8"/>
      <c r="T4" s="9"/>
      <c r="U4" s="10"/>
      <c r="V4" s="49"/>
      <c r="W4" s="49"/>
      <c r="AB4" s="102">
        <v>3040</v>
      </c>
      <c r="AC4" s="102">
        <v>9280</v>
      </c>
    </row>
    <row r="5" spans="1:29" ht="12" customHeight="1" thickTop="1">
      <c r="B5" s="415"/>
      <c r="C5" s="415"/>
      <c r="D5" s="415"/>
      <c r="E5" s="415"/>
      <c r="F5" s="29"/>
      <c r="G5" s="29"/>
      <c r="I5" s="8"/>
      <c r="J5" s="8"/>
      <c r="K5" s="8"/>
      <c r="L5" s="8"/>
      <c r="M5" s="8"/>
      <c r="N5" s="9"/>
      <c r="O5" s="8"/>
      <c r="P5" s="8"/>
      <c r="Q5" s="8"/>
      <c r="R5" s="8"/>
      <c r="S5" s="8"/>
      <c r="T5" s="9"/>
      <c r="U5" s="10"/>
      <c r="V5" s="49"/>
      <c r="W5" s="49"/>
    </row>
    <row r="6" spans="1:29" ht="30" customHeight="1" thickBot="1">
      <c r="B6" s="621" t="s">
        <v>217</v>
      </c>
      <c r="C6" s="621"/>
      <c r="D6" s="621"/>
      <c r="E6" s="621"/>
      <c r="F6" s="616">
        <f>V43</f>
        <v>0</v>
      </c>
      <c r="G6" s="616"/>
      <c r="H6" s="4" t="s">
        <v>215</v>
      </c>
      <c r="I6" s="8"/>
      <c r="J6" s="8"/>
      <c r="K6" s="8"/>
      <c r="L6" s="8"/>
      <c r="M6" s="8"/>
      <c r="N6" s="9"/>
      <c r="O6" s="8"/>
      <c r="P6" s="8"/>
      <c r="Q6" s="8"/>
      <c r="R6" s="8"/>
      <c r="S6" s="8"/>
      <c r="T6" s="9"/>
      <c r="U6" s="10"/>
      <c r="V6" s="49"/>
      <c r="W6" s="49"/>
    </row>
    <row r="7" spans="1:29" ht="27" customHeight="1" thickTop="1"/>
    <row r="8" spans="1:29" ht="52.5" customHeight="1">
      <c r="A8" s="341" t="s">
        <v>218</v>
      </c>
      <c r="B8" s="413" t="s">
        <v>219</v>
      </c>
      <c r="C8" s="413" t="s">
        <v>154</v>
      </c>
      <c r="D8" s="5" t="s">
        <v>220</v>
      </c>
      <c r="E8" s="5" t="s">
        <v>221</v>
      </c>
      <c r="F8" s="5" t="s">
        <v>222</v>
      </c>
      <c r="G8" s="5" t="s">
        <v>223</v>
      </c>
      <c r="H8" s="400"/>
      <c r="I8" s="618" t="s">
        <v>224</v>
      </c>
      <c r="J8" s="619"/>
      <c r="K8" s="619"/>
      <c r="L8" s="619"/>
      <c r="M8" s="619"/>
      <c r="N8" s="620"/>
      <c r="O8" s="618" t="s">
        <v>225</v>
      </c>
      <c r="P8" s="619"/>
      <c r="Q8" s="619"/>
      <c r="R8" s="619"/>
      <c r="S8" s="619"/>
      <c r="T8" s="620"/>
      <c r="U8" s="5" t="s">
        <v>226</v>
      </c>
      <c r="V8" s="5" t="s">
        <v>227</v>
      </c>
      <c r="W8" s="5" t="s">
        <v>228</v>
      </c>
    </row>
    <row r="9" spans="1:29" ht="30" customHeight="1">
      <c r="A9" s="290"/>
      <c r="B9" s="385" t="str">
        <f>IF($A9="","",VLOOKUP($A9,従事者明細!$A$3:$F$52,2,FALSE))</f>
        <v/>
      </c>
      <c r="C9" s="386" t="str">
        <f>IF($A9="","",VLOOKUP($A9,従事者明細!$A$3:$F$52,3,FALSE))</f>
        <v/>
      </c>
      <c r="D9" s="1"/>
      <c r="E9" s="92" t="str">
        <f t="shared" ref="E9:E41" si="0">IF($F9="","",VLOOKUP($F9,$D$47:$F$52,2,FALSE))</f>
        <v/>
      </c>
      <c r="F9" s="286"/>
      <c r="G9" s="156" t="str">
        <f t="shared" ref="G9:G41" si="1">IF($F9="","",VLOOKUP($F9,$D$47:$F$52,3,FALSE))</f>
        <v/>
      </c>
      <c r="H9" s="6"/>
      <c r="I9" s="287">
        <v>3800</v>
      </c>
      <c r="J9" s="7" t="s">
        <v>229</v>
      </c>
      <c r="K9" s="288" t="str">
        <f>IF(D9="","",D9)</f>
        <v/>
      </c>
      <c r="L9" s="7" t="s">
        <v>230</v>
      </c>
      <c r="M9" s="7" t="s">
        <v>231</v>
      </c>
      <c r="N9" s="134" t="str">
        <f t="shared" ref="N9:N23" si="2">IF(K9="","",SUM(I9*K9))</f>
        <v/>
      </c>
      <c r="O9" s="289">
        <f>IF(I9=3800,11600,IF(I9=3420,10440,9280))</f>
        <v>11600</v>
      </c>
      <c r="P9" s="7" t="s">
        <v>229</v>
      </c>
      <c r="Q9" s="288" t="str">
        <f>IF(K9="","",K9-2)</f>
        <v/>
      </c>
      <c r="R9" s="7" t="s">
        <v>232</v>
      </c>
      <c r="S9" s="7" t="s">
        <v>231</v>
      </c>
      <c r="T9" s="134" t="str">
        <f t="shared" ref="T9:T23" si="3">IF(Q9="","",SUM(O9*Q9))</f>
        <v/>
      </c>
      <c r="U9" s="12"/>
      <c r="V9" s="135" t="str">
        <f>IF(D9="","",SUM(N9+T9+U9))</f>
        <v/>
      </c>
      <c r="W9" s="135" t="str">
        <f>IF(A9="","",IF(E9="",V9,E9+V9))</f>
        <v/>
      </c>
      <c r="Y9" s="4" t="s">
        <v>233</v>
      </c>
    </row>
    <row r="10" spans="1:29" ht="30" customHeight="1">
      <c r="A10" s="290"/>
      <c r="B10" s="385" t="str">
        <f>IF($A10="","",VLOOKUP($A10,従事者明細!$A$3:$F$52,2,FALSE))</f>
        <v/>
      </c>
      <c r="C10" s="386" t="str">
        <f>IF($A10="","",VLOOKUP($A10,従事者明細!$A$3:$F$52,3,FALSE))</f>
        <v/>
      </c>
      <c r="D10" s="1"/>
      <c r="E10" s="92" t="str">
        <f t="shared" si="0"/>
        <v/>
      </c>
      <c r="F10" s="286"/>
      <c r="G10" s="156" t="str">
        <f t="shared" si="1"/>
        <v/>
      </c>
      <c r="I10" s="287">
        <v>3800</v>
      </c>
      <c r="J10" s="7" t="s">
        <v>229</v>
      </c>
      <c r="K10" s="288" t="str">
        <f t="shared" ref="K10:K41" si="4">IF(D10="","",D10)</f>
        <v/>
      </c>
      <c r="L10" s="7" t="s">
        <v>230</v>
      </c>
      <c r="M10" s="7" t="s">
        <v>231</v>
      </c>
      <c r="N10" s="134" t="str">
        <f t="shared" si="2"/>
        <v/>
      </c>
      <c r="O10" s="289">
        <f t="shared" ref="O10:O25" si="5">IF(I10=3800,11600,IF(I10=3420,10440,9280))</f>
        <v>11600</v>
      </c>
      <c r="P10" s="7" t="s">
        <v>229</v>
      </c>
      <c r="Q10" s="288" t="str">
        <f t="shared" ref="Q10:Q41" si="6">IF(K10="","",K10-2)</f>
        <v/>
      </c>
      <c r="R10" s="7" t="s">
        <v>232</v>
      </c>
      <c r="S10" s="7" t="s">
        <v>231</v>
      </c>
      <c r="T10" s="134" t="str">
        <f t="shared" si="3"/>
        <v/>
      </c>
      <c r="U10" s="12"/>
      <c r="V10" s="135" t="str">
        <f t="shared" ref="V10:V23" si="7">IF(D10="","",SUM(N10+T10+U10))</f>
        <v/>
      </c>
      <c r="W10" s="135" t="str">
        <f>IF(A10="","",IF(E10="",V10,E10+V10))</f>
        <v/>
      </c>
      <c r="Y10" s="4" t="s">
        <v>234</v>
      </c>
    </row>
    <row r="11" spans="1:29" ht="30" customHeight="1">
      <c r="A11" s="290"/>
      <c r="B11" s="385" t="str">
        <f>IF($A11="","",VLOOKUP($A11,従事者明細!$A$3:$F$52,2,FALSE))</f>
        <v/>
      </c>
      <c r="C11" s="386" t="str">
        <f>IF($A11="","",VLOOKUP($A11,従事者明細!$A$3:$F$52,3,FALSE))</f>
        <v/>
      </c>
      <c r="D11" s="1"/>
      <c r="E11" s="92" t="str">
        <f t="shared" si="0"/>
        <v/>
      </c>
      <c r="F11" s="286"/>
      <c r="G11" s="156" t="str">
        <f t="shared" si="1"/>
        <v/>
      </c>
      <c r="I11" s="287">
        <v>3800</v>
      </c>
      <c r="J11" s="7" t="s">
        <v>229</v>
      </c>
      <c r="K11" s="288" t="str">
        <f t="shared" si="4"/>
        <v/>
      </c>
      <c r="L11" s="7" t="s">
        <v>230</v>
      </c>
      <c r="M11" s="7" t="s">
        <v>231</v>
      </c>
      <c r="N11" s="134" t="str">
        <f t="shared" si="2"/>
        <v/>
      </c>
      <c r="O11" s="289">
        <f t="shared" si="5"/>
        <v>11600</v>
      </c>
      <c r="P11" s="7" t="s">
        <v>229</v>
      </c>
      <c r="Q11" s="288" t="str">
        <f t="shared" si="6"/>
        <v/>
      </c>
      <c r="R11" s="7" t="s">
        <v>232</v>
      </c>
      <c r="S11" s="7" t="s">
        <v>231</v>
      </c>
      <c r="T11" s="134" t="str">
        <f t="shared" si="3"/>
        <v/>
      </c>
      <c r="U11" s="12"/>
      <c r="V11" s="135" t="str">
        <f t="shared" si="7"/>
        <v/>
      </c>
      <c r="W11" s="135" t="str">
        <f t="shared" ref="W11:W41" si="8">IF(A11="","",IF(E11="",V11,E11+V11))</f>
        <v/>
      </c>
      <c r="Y11" s="4" t="s">
        <v>235</v>
      </c>
    </row>
    <row r="12" spans="1:29" ht="30" customHeight="1">
      <c r="A12" s="290"/>
      <c r="B12" s="385" t="str">
        <f>IF($A12="","",VLOOKUP($A12,従事者明細!$A$3:$F$52,2,FALSE))</f>
        <v/>
      </c>
      <c r="C12" s="386" t="str">
        <f>IF($A12="","",VLOOKUP($A12,従事者明細!$A$3:$F$52,3,FALSE))</f>
        <v/>
      </c>
      <c r="D12" s="1"/>
      <c r="E12" s="92" t="str">
        <f t="shared" si="0"/>
        <v/>
      </c>
      <c r="F12" s="286"/>
      <c r="G12" s="156" t="str">
        <f t="shared" si="1"/>
        <v/>
      </c>
      <c r="I12" s="287">
        <v>3800</v>
      </c>
      <c r="J12" s="7" t="s">
        <v>229</v>
      </c>
      <c r="K12" s="288" t="str">
        <f t="shared" si="4"/>
        <v/>
      </c>
      <c r="L12" s="7" t="s">
        <v>230</v>
      </c>
      <c r="M12" s="7" t="s">
        <v>231</v>
      </c>
      <c r="N12" s="134" t="str">
        <f t="shared" si="2"/>
        <v/>
      </c>
      <c r="O12" s="289">
        <f t="shared" si="5"/>
        <v>11600</v>
      </c>
      <c r="P12" s="7" t="s">
        <v>229</v>
      </c>
      <c r="Q12" s="288" t="str">
        <f t="shared" si="6"/>
        <v/>
      </c>
      <c r="R12" s="7" t="s">
        <v>232</v>
      </c>
      <c r="S12" s="7" t="s">
        <v>231</v>
      </c>
      <c r="T12" s="134" t="str">
        <f t="shared" si="3"/>
        <v/>
      </c>
      <c r="U12" s="12"/>
      <c r="V12" s="135" t="str">
        <f t="shared" si="7"/>
        <v/>
      </c>
      <c r="W12" s="135" t="str">
        <f t="shared" si="8"/>
        <v/>
      </c>
    </row>
    <row r="13" spans="1:29" ht="30" customHeight="1">
      <c r="A13" s="290"/>
      <c r="B13" s="385" t="str">
        <f>IF($A13="","",VLOOKUP($A13,従事者明細!$A$3:$F$52,2,FALSE))</f>
        <v/>
      </c>
      <c r="C13" s="386" t="str">
        <f>IF($A13="","",VLOOKUP($A13,従事者明細!$A$3:$F$52,3,FALSE))</f>
        <v/>
      </c>
      <c r="D13" s="1"/>
      <c r="E13" s="92" t="str">
        <f t="shared" si="0"/>
        <v/>
      </c>
      <c r="F13" s="286"/>
      <c r="G13" s="156" t="str">
        <f t="shared" si="1"/>
        <v/>
      </c>
      <c r="I13" s="287">
        <v>3800</v>
      </c>
      <c r="J13" s="7" t="s">
        <v>229</v>
      </c>
      <c r="K13" s="288" t="str">
        <f>IF(D13="","",D13)</f>
        <v/>
      </c>
      <c r="L13" s="7" t="s">
        <v>230</v>
      </c>
      <c r="M13" s="7" t="s">
        <v>231</v>
      </c>
      <c r="N13" s="134" t="str">
        <f t="shared" si="2"/>
        <v/>
      </c>
      <c r="O13" s="289">
        <f t="shared" si="5"/>
        <v>11600</v>
      </c>
      <c r="P13" s="7" t="s">
        <v>229</v>
      </c>
      <c r="Q13" s="288" t="str">
        <f t="shared" si="6"/>
        <v/>
      </c>
      <c r="R13" s="7" t="s">
        <v>232</v>
      </c>
      <c r="S13" s="7" t="s">
        <v>231</v>
      </c>
      <c r="T13" s="134" t="str">
        <f t="shared" si="3"/>
        <v/>
      </c>
      <c r="U13" s="12"/>
      <c r="V13" s="135" t="str">
        <f t="shared" si="7"/>
        <v/>
      </c>
      <c r="W13" s="135" t="str">
        <f t="shared" si="8"/>
        <v/>
      </c>
    </row>
    <row r="14" spans="1:29" ht="30" customHeight="1">
      <c r="A14" s="290"/>
      <c r="B14" s="385" t="str">
        <f>IF($A14="","",VLOOKUP($A14,従事者明細!$A$3:$F$52,2,FALSE))</f>
        <v/>
      </c>
      <c r="C14" s="386" t="str">
        <f>IF($A14="","",VLOOKUP($A14,従事者明細!$A$3:$F$52,3,FALSE))</f>
        <v/>
      </c>
      <c r="D14" s="1"/>
      <c r="E14" s="92" t="str">
        <f t="shared" si="0"/>
        <v/>
      </c>
      <c r="F14" s="286"/>
      <c r="G14" s="156" t="str">
        <f t="shared" si="1"/>
        <v/>
      </c>
      <c r="I14" s="287">
        <v>3420</v>
      </c>
      <c r="J14" s="7" t="s">
        <v>229</v>
      </c>
      <c r="K14" s="288" t="str">
        <f>IF(D14="","",D14)</f>
        <v/>
      </c>
      <c r="L14" s="7" t="s">
        <v>230</v>
      </c>
      <c r="M14" s="7" t="s">
        <v>231</v>
      </c>
      <c r="N14" s="134" t="str">
        <f t="shared" si="2"/>
        <v/>
      </c>
      <c r="O14" s="289">
        <v>10440</v>
      </c>
      <c r="P14" s="7" t="s">
        <v>229</v>
      </c>
      <c r="Q14" s="288" t="str">
        <f t="shared" si="6"/>
        <v/>
      </c>
      <c r="R14" s="7" t="s">
        <v>232</v>
      </c>
      <c r="S14" s="7" t="s">
        <v>231</v>
      </c>
      <c r="T14" s="134" t="str">
        <f t="shared" si="3"/>
        <v/>
      </c>
      <c r="U14" s="12"/>
      <c r="V14" s="135" t="str">
        <f t="shared" si="7"/>
        <v/>
      </c>
      <c r="W14" s="135" t="str">
        <f t="shared" si="8"/>
        <v/>
      </c>
    </row>
    <row r="15" spans="1:29" ht="30" customHeight="1">
      <c r="A15" s="290"/>
      <c r="B15" s="385" t="str">
        <f>IF($A15="","",VLOOKUP($A15,従事者明細!$A$3:$F$52,2,FALSE))</f>
        <v/>
      </c>
      <c r="C15" s="386" t="str">
        <f>IF($A15="","",VLOOKUP($A15,従事者明細!$A$3:$F$52,3,FALSE))</f>
        <v/>
      </c>
      <c r="D15" s="1"/>
      <c r="E15" s="92" t="str">
        <f t="shared" si="0"/>
        <v/>
      </c>
      <c r="F15" s="286"/>
      <c r="G15" s="156" t="str">
        <f t="shared" si="1"/>
        <v/>
      </c>
      <c r="I15" s="287">
        <v>3800</v>
      </c>
      <c r="J15" s="7" t="s">
        <v>229</v>
      </c>
      <c r="K15" s="288" t="str">
        <f t="shared" si="4"/>
        <v/>
      </c>
      <c r="L15" s="7" t="s">
        <v>230</v>
      </c>
      <c r="M15" s="7" t="s">
        <v>231</v>
      </c>
      <c r="N15" s="134" t="str">
        <f t="shared" si="2"/>
        <v/>
      </c>
      <c r="O15" s="289">
        <f t="shared" si="5"/>
        <v>11600</v>
      </c>
      <c r="P15" s="7" t="s">
        <v>229</v>
      </c>
      <c r="Q15" s="288" t="str">
        <f t="shared" si="6"/>
        <v/>
      </c>
      <c r="R15" s="7" t="s">
        <v>232</v>
      </c>
      <c r="S15" s="7" t="s">
        <v>231</v>
      </c>
      <c r="T15" s="134" t="str">
        <f t="shared" si="3"/>
        <v/>
      </c>
      <c r="U15" s="12"/>
      <c r="V15" s="135" t="str">
        <f t="shared" si="7"/>
        <v/>
      </c>
      <c r="W15" s="135" t="str">
        <f t="shared" si="8"/>
        <v/>
      </c>
    </row>
    <row r="16" spans="1:29" ht="30" customHeight="1">
      <c r="A16" s="290"/>
      <c r="B16" s="385" t="str">
        <f>IF($A16="","",VLOOKUP($A16,従事者明細!$A$3:$F$52,2,FALSE))</f>
        <v/>
      </c>
      <c r="C16" s="386" t="str">
        <f>IF($A16="","",VLOOKUP($A16,従事者明細!$A$3:$F$52,3,FALSE))</f>
        <v/>
      </c>
      <c r="D16" s="1"/>
      <c r="E16" s="92" t="str">
        <f t="shared" si="0"/>
        <v/>
      </c>
      <c r="F16" s="286"/>
      <c r="G16" s="156" t="str">
        <f t="shared" si="1"/>
        <v/>
      </c>
      <c r="I16" s="287">
        <v>3800</v>
      </c>
      <c r="J16" s="7" t="s">
        <v>229</v>
      </c>
      <c r="K16" s="288" t="str">
        <f t="shared" si="4"/>
        <v/>
      </c>
      <c r="L16" s="7" t="s">
        <v>230</v>
      </c>
      <c r="M16" s="7" t="s">
        <v>231</v>
      </c>
      <c r="N16" s="134" t="str">
        <f t="shared" si="2"/>
        <v/>
      </c>
      <c r="O16" s="289">
        <f t="shared" si="5"/>
        <v>11600</v>
      </c>
      <c r="P16" s="7" t="s">
        <v>229</v>
      </c>
      <c r="Q16" s="288" t="str">
        <f t="shared" si="6"/>
        <v/>
      </c>
      <c r="R16" s="7" t="s">
        <v>232</v>
      </c>
      <c r="S16" s="7" t="s">
        <v>231</v>
      </c>
      <c r="T16" s="134" t="str">
        <f t="shared" si="3"/>
        <v/>
      </c>
      <c r="U16" s="12"/>
      <c r="V16" s="135" t="str">
        <f t="shared" si="7"/>
        <v/>
      </c>
      <c r="W16" s="135" t="str">
        <f t="shared" si="8"/>
        <v/>
      </c>
    </row>
    <row r="17" spans="1:23" ht="30" customHeight="1">
      <c r="A17" s="290"/>
      <c r="B17" s="385" t="str">
        <f>IF($A17="","",VLOOKUP($A17,従事者明細!$A$3:$F$52,2,FALSE))</f>
        <v/>
      </c>
      <c r="C17" s="386" t="str">
        <f>IF($A17="","",VLOOKUP($A17,従事者明細!$A$3:$F$52,3,FALSE))</f>
        <v/>
      </c>
      <c r="D17" s="1"/>
      <c r="E17" s="92" t="str">
        <f t="shared" si="0"/>
        <v/>
      </c>
      <c r="F17" s="286"/>
      <c r="G17" s="156" t="str">
        <f t="shared" si="1"/>
        <v/>
      </c>
      <c r="I17" s="287">
        <v>3800</v>
      </c>
      <c r="J17" s="7" t="s">
        <v>229</v>
      </c>
      <c r="K17" s="288" t="str">
        <f t="shared" si="4"/>
        <v/>
      </c>
      <c r="L17" s="7" t="s">
        <v>230</v>
      </c>
      <c r="M17" s="7" t="s">
        <v>231</v>
      </c>
      <c r="N17" s="134" t="str">
        <f t="shared" si="2"/>
        <v/>
      </c>
      <c r="O17" s="289">
        <f t="shared" si="5"/>
        <v>11600</v>
      </c>
      <c r="P17" s="7" t="s">
        <v>229</v>
      </c>
      <c r="Q17" s="288" t="str">
        <f t="shared" si="6"/>
        <v/>
      </c>
      <c r="R17" s="7" t="s">
        <v>232</v>
      </c>
      <c r="S17" s="7" t="s">
        <v>231</v>
      </c>
      <c r="T17" s="134" t="str">
        <f t="shared" si="3"/>
        <v/>
      </c>
      <c r="U17" s="12"/>
      <c r="V17" s="135" t="str">
        <f t="shared" si="7"/>
        <v/>
      </c>
      <c r="W17" s="135" t="str">
        <f t="shared" si="8"/>
        <v/>
      </c>
    </row>
    <row r="18" spans="1:23" ht="30" customHeight="1">
      <c r="A18" s="290"/>
      <c r="B18" s="385" t="str">
        <f>IF($A18="","",VLOOKUP($A18,従事者明細!$A$3:$F$52,2,FALSE))</f>
        <v/>
      </c>
      <c r="C18" s="386" t="str">
        <f>IF($A18="","",VLOOKUP($A18,従事者明細!$A$3:$F$52,3,FALSE))</f>
        <v/>
      </c>
      <c r="D18" s="1"/>
      <c r="E18" s="92" t="str">
        <f t="shared" si="0"/>
        <v/>
      </c>
      <c r="F18" s="286"/>
      <c r="G18" s="156" t="str">
        <f t="shared" si="1"/>
        <v/>
      </c>
      <c r="I18" s="287">
        <v>3800</v>
      </c>
      <c r="J18" s="7" t="s">
        <v>229</v>
      </c>
      <c r="K18" s="288" t="str">
        <f t="shared" si="4"/>
        <v/>
      </c>
      <c r="L18" s="7" t="s">
        <v>230</v>
      </c>
      <c r="M18" s="7" t="s">
        <v>231</v>
      </c>
      <c r="N18" s="134" t="str">
        <f t="shared" si="2"/>
        <v/>
      </c>
      <c r="O18" s="289">
        <f t="shared" si="5"/>
        <v>11600</v>
      </c>
      <c r="P18" s="7" t="s">
        <v>229</v>
      </c>
      <c r="Q18" s="288" t="str">
        <f t="shared" si="6"/>
        <v/>
      </c>
      <c r="R18" s="7" t="s">
        <v>232</v>
      </c>
      <c r="S18" s="7" t="s">
        <v>231</v>
      </c>
      <c r="T18" s="134" t="str">
        <f t="shared" si="3"/>
        <v/>
      </c>
      <c r="U18" s="12"/>
      <c r="V18" s="135" t="str">
        <f t="shared" si="7"/>
        <v/>
      </c>
      <c r="W18" s="135" t="str">
        <f t="shared" si="8"/>
        <v/>
      </c>
    </row>
    <row r="19" spans="1:23" ht="30" customHeight="1">
      <c r="A19" s="290"/>
      <c r="B19" s="385" t="str">
        <f>IF($A19="","",VLOOKUP($A19,従事者明細!$A$3:$F$52,2,FALSE))</f>
        <v/>
      </c>
      <c r="C19" s="386" t="str">
        <f>IF($A19="","",VLOOKUP($A19,従事者明細!$A$3:$F$52,3,FALSE))</f>
        <v/>
      </c>
      <c r="D19" s="1"/>
      <c r="E19" s="92" t="str">
        <f t="shared" si="0"/>
        <v/>
      </c>
      <c r="F19" s="286"/>
      <c r="G19" s="156" t="str">
        <f t="shared" si="1"/>
        <v/>
      </c>
      <c r="I19" s="287">
        <v>3800</v>
      </c>
      <c r="J19" s="7" t="s">
        <v>229</v>
      </c>
      <c r="K19" s="288" t="str">
        <f>IF(D19="","",D19)</f>
        <v/>
      </c>
      <c r="L19" s="7" t="s">
        <v>230</v>
      </c>
      <c r="M19" s="7" t="s">
        <v>231</v>
      </c>
      <c r="N19" s="134" t="str">
        <f t="shared" si="2"/>
        <v/>
      </c>
      <c r="O19" s="289">
        <f t="shared" si="5"/>
        <v>11600</v>
      </c>
      <c r="P19" s="7" t="s">
        <v>229</v>
      </c>
      <c r="Q19" s="288" t="str">
        <f t="shared" si="6"/>
        <v/>
      </c>
      <c r="R19" s="7" t="s">
        <v>232</v>
      </c>
      <c r="S19" s="7" t="s">
        <v>231</v>
      </c>
      <c r="T19" s="134" t="str">
        <f t="shared" si="3"/>
        <v/>
      </c>
      <c r="U19" s="12"/>
      <c r="V19" s="135" t="str">
        <f t="shared" si="7"/>
        <v/>
      </c>
      <c r="W19" s="135" t="str">
        <f t="shared" si="8"/>
        <v/>
      </c>
    </row>
    <row r="20" spans="1:23" ht="30" customHeight="1">
      <c r="A20" s="290"/>
      <c r="B20" s="385" t="str">
        <f>IF($A20="","",VLOOKUP($A20,従事者明細!$A$3:$F$52,2,FALSE))</f>
        <v/>
      </c>
      <c r="C20" s="386" t="str">
        <f>IF($A20="","",VLOOKUP($A20,従事者明細!$A$3:$F$52,3,FALSE))</f>
        <v/>
      </c>
      <c r="D20" s="1"/>
      <c r="E20" s="92" t="str">
        <f t="shared" si="0"/>
        <v/>
      </c>
      <c r="F20" s="286"/>
      <c r="G20" s="156" t="str">
        <f t="shared" si="1"/>
        <v/>
      </c>
      <c r="I20" s="287">
        <v>3800</v>
      </c>
      <c r="J20" s="7" t="s">
        <v>229</v>
      </c>
      <c r="K20" s="288" t="str">
        <f t="shared" si="4"/>
        <v/>
      </c>
      <c r="L20" s="7" t="s">
        <v>230</v>
      </c>
      <c r="M20" s="7" t="s">
        <v>231</v>
      </c>
      <c r="N20" s="134" t="str">
        <f t="shared" si="2"/>
        <v/>
      </c>
      <c r="O20" s="289">
        <f t="shared" si="5"/>
        <v>11600</v>
      </c>
      <c r="P20" s="7" t="s">
        <v>229</v>
      </c>
      <c r="Q20" s="288" t="str">
        <f t="shared" si="6"/>
        <v/>
      </c>
      <c r="R20" s="7" t="s">
        <v>232</v>
      </c>
      <c r="S20" s="7" t="s">
        <v>231</v>
      </c>
      <c r="T20" s="134" t="str">
        <f t="shared" si="3"/>
        <v/>
      </c>
      <c r="U20" s="12"/>
      <c r="V20" s="135" t="str">
        <f t="shared" si="7"/>
        <v/>
      </c>
      <c r="W20" s="135" t="str">
        <f t="shared" si="8"/>
        <v/>
      </c>
    </row>
    <row r="21" spans="1:23" ht="30" customHeight="1">
      <c r="A21" s="290"/>
      <c r="B21" s="385" t="str">
        <f>IF($A21="","",VLOOKUP($A21,従事者明細!$A$3:$F$52,2,FALSE))</f>
        <v/>
      </c>
      <c r="C21" s="386" t="str">
        <f>IF($A21="","",VLOOKUP($A21,従事者明細!$A$3:$F$52,3,FALSE))</f>
        <v/>
      </c>
      <c r="D21" s="1"/>
      <c r="E21" s="92" t="str">
        <f t="shared" si="0"/>
        <v/>
      </c>
      <c r="F21" s="286"/>
      <c r="G21" s="156" t="str">
        <f t="shared" si="1"/>
        <v/>
      </c>
      <c r="I21" s="287">
        <v>3800</v>
      </c>
      <c r="J21" s="7" t="s">
        <v>229</v>
      </c>
      <c r="K21" s="288" t="str">
        <f>IF(D21="","",D21)</f>
        <v/>
      </c>
      <c r="L21" s="7" t="s">
        <v>230</v>
      </c>
      <c r="M21" s="7" t="s">
        <v>231</v>
      </c>
      <c r="N21" s="134" t="str">
        <f t="shared" si="2"/>
        <v/>
      </c>
      <c r="O21" s="289">
        <f t="shared" si="5"/>
        <v>11600</v>
      </c>
      <c r="P21" s="7" t="s">
        <v>229</v>
      </c>
      <c r="Q21" s="288" t="str">
        <f t="shared" si="6"/>
        <v/>
      </c>
      <c r="R21" s="7" t="s">
        <v>232</v>
      </c>
      <c r="S21" s="7" t="s">
        <v>231</v>
      </c>
      <c r="T21" s="134" t="str">
        <f t="shared" si="3"/>
        <v/>
      </c>
      <c r="U21" s="12"/>
      <c r="V21" s="135" t="str">
        <f t="shared" si="7"/>
        <v/>
      </c>
      <c r="W21" s="135" t="str">
        <f t="shared" si="8"/>
        <v/>
      </c>
    </row>
    <row r="22" spans="1:23" ht="30" customHeight="1">
      <c r="A22" s="290"/>
      <c r="B22" s="385" t="str">
        <f>IF($A22="","",VLOOKUP($A22,従事者明細!$A$3:$F$52,2,FALSE))</f>
        <v/>
      </c>
      <c r="C22" s="386" t="str">
        <f>IF($A22="","",VLOOKUP($A22,従事者明細!$A$3:$F$52,3,FALSE))</f>
        <v/>
      </c>
      <c r="D22" s="1"/>
      <c r="E22" s="92" t="str">
        <f t="shared" si="0"/>
        <v/>
      </c>
      <c r="F22" s="286"/>
      <c r="G22" s="156" t="str">
        <f t="shared" si="1"/>
        <v/>
      </c>
      <c r="I22" s="287">
        <v>3800</v>
      </c>
      <c r="J22" s="7" t="s">
        <v>229</v>
      </c>
      <c r="K22" s="288" t="str">
        <f t="shared" si="4"/>
        <v/>
      </c>
      <c r="L22" s="7" t="s">
        <v>230</v>
      </c>
      <c r="M22" s="7" t="s">
        <v>231</v>
      </c>
      <c r="N22" s="134" t="str">
        <f t="shared" si="2"/>
        <v/>
      </c>
      <c r="O22" s="289">
        <f t="shared" si="5"/>
        <v>11600</v>
      </c>
      <c r="P22" s="7" t="s">
        <v>229</v>
      </c>
      <c r="Q22" s="288" t="str">
        <f t="shared" si="6"/>
        <v/>
      </c>
      <c r="R22" s="7" t="s">
        <v>232</v>
      </c>
      <c r="S22" s="7" t="s">
        <v>231</v>
      </c>
      <c r="T22" s="134" t="str">
        <f t="shared" si="3"/>
        <v/>
      </c>
      <c r="U22" s="12"/>
      <c r="V22" s="135" t="str">
        <f t="shared" si="7"/>
        <v/>
      </c>
      <c r="W22" s="135" t="str">
        <f t="shared" si="8"/>
        <v/>
      </c>
    </row>
    <row r="23" spans="1:23" ht="30" customHeight="1">
      <c r="A23" s="290"/>
      <c r="B23" s="385" t="str">
        <f>IF($A23="","",VLOOKUP($A23,従事者明細!$A$3:$F$52,2,FALSE))</f>
        <v/>
      </c>
      <c r="C23" s="386" t="str">
        <f>IF($A23="","",VLOOKUP($A23,従事者明細!$A$3:$F$52,3,FALSE))</f>
        <v/>
      </c>
      <c r="D23" s="1"/>
      <c r="E23" s="92" t="str">
        <f t="shared" si="0"/>
        <v/>
      </c>
      <c r="F23" s="286"/>
      <c r="G23" s="156" t="str">
        <f t="shared" si="1"/>
        <v/>
      </c>
      <c r="I23" s="287">
        <v>3800</v>
      </c>
      <c r="J23" s="7" t="s">
        <v>229</v>
      </c>
      <c r="K23" s="288" t="str">
        <f t="shared" si="4"/>
        <v/>
      </c>
      <c r="L23" s="7" t="s">
        <v>230</v>
      </c>
      <c r="M23" s="7" t="s">
        <v>231</v>
      </c>
      <c r="N23" s="134" t="str">
        <f t="shared" si="2"/>
        <v/>
      </c>
      <c r="O23" s="289">
        <f t="shared" si="5"/>
        <v>11600</v>
      </c>
      <c r="P23" s="7" t="s">
        <v>229</v>
      </c>
      <c r="Q23" s="288" t="str">
        <f t="shared" si="6"/>
        <v/>
      </c>
      <c r="R23" s="7" t="s">
        <v>232</v>
      </c>
      <c r="S23" s="7" t="s">
        <v>231</v>
      </c>
      <c r="T23" s="134" t="str">
        <f t="shared" si="3"/>
        <v/>
      </c>
      <c r="U23" s="12"/>
      <c r="V23" s="135" t="str">
        <f t="shared" si="7"/>
        <v/>
      </c>
      <c r="W23" s="135" t="str">
        <f t="shared" si="8"/>
        <v/>
      </c>
    </row>
    <row r="24" spans="1:23" ht="30" customHeight="1">
      <c r="A24" s="290"/>
      <c r="B24" s="385" t="str">
        <f>IF($A24="","",VLOOKUP($A24,従事者明細!$A$3:$F$52,2,FALSE))</f>
        <v/>
      </c>
      <c r="C24" s="386" t="str">
        <f>IF($A24="","",VLOOKUP($A24,従事者明細!$A$3:$F$52,3,FALSE))</f>
        <v/>
      </c>
      <c r="D24" s="1"/>
      <c r="E24" s="92" t="str">
        <f t="shared" si="0"/>
        <v/>
      </c>
      <c r="F24" s="286"/>
      <c r="G24" s="156" t="str">
        <f t="shared" si="1"/>
        <v/>
      </c>
      <c r="I24" s="287">
        <v>3800</v>
      </c>
      <c r="J24" s="7" t="s">
        <v>229</v>
      </c>
      <c r="K24" s="288" t="str">
        <f t="shared" si="4"/>
        <v/>
      </c>
      <c r="L24" s="7" t="s">
        <v>230</v>
      </c>
      <c r="M24" s="7" t="s">
        <v>231</v>
      </c>
      <c r="N24" s="134" t="str">
        <f t="shared" ref="N24:N31" si="9">IF(K24="","",SUM(I24*K24))</f>
        <v/>
      </c>
      <c r="O24" s="289">
        <f t="shared" si="5"/>
        <v>11600</v>
      </c>
      <c r="P24" s="7" t="s">
        <v>229</v>
      </c>
      <c r="Q24" s="288" t="str">
        <f t="shared" si="6"/>
        <v/>
      </c>
      <c r="R24" s="7" t="s">
        <v>232</v>
      </c>
      <c r="S24" s="7" t="s">
        <v>231</v>
      </c>
      <c r="T24" s="134" t="str">
        <f t="shared" ref="T24:T31" si="10">IF(Q24="","",SUM(O24*Q24))</f>
        <v/>
      </c>
      <c r="U24" s="12"/>
      <c r="V24" s="135" t="str">
        <f t="shared" ref="V24:V31" si="11">IF(D24="","",SUM(N24+T24+U24))</f>
        <v/>
      </c>
      <c r="W24" s="135" t="str">
        <f t="shared" si="8"/>
        <v/>
      </c>
    </row>
    <row r="25" spans="1:23" ht="30" customHeight="1">
      <c r="A25" s="342"/>
      <c r="B25" s="385" t="str">
        <f>IF($A25="","",VLOOKUP($A25,従事者明細!$A$3:$F$52,2,FALSE))</f>
        <v/>
      </c>
      <c r="C25" s="386" t="str">
        <f>IF($A25="","",VLOOKUP($A25,従事者明細!$A$3:$F$52,3,FALSE))</f>
        <v/>
      </c>
      <c r="D25" s="1"/>
      <c r="E25" s="92" t="str">
        <f t="shared" si="0"/>
        <v/>
      </c>
      <c r="F25" s="286"/>
      <c r="G25" s="156" t="str">
        <f t="shared" si="1"/>
        <v/>
      </c>
      <c r="I25" s="287">
        <v>3800</v>
      </c>
      <c r="J25" s="7" t="s">
        <v>229</v>
      </c>
      <c r="K25" s="288" t="str">
        <f t="shared" si="4"/>
        <v/>
      </c>
      <c r="L25" s="7" t="s">
        <v>230</v>
      </c>
      <c r="M25" s="7" t="s">
        <v>231</v>
      </c>
      <c r="N25" s="134" t="str">
        <f t="shared" si="9"/>
        <v/>
      </c>
      <c r="O25" s="289">
        <f t="shared" si="5"/>
        <v>11600</v>
      </c>
      <c r="P25" s="7" t="s">
        <v>229</v>
      </c>
      <c r="Q25" s="288" t="str">
        <f t="shared" si="6"/>
        <v/>
      </c>
      <c r="R25" s="7" t="s">
        <v>232</v>
      </c>
      <c r="S25" s="7" t="s">
        <v>231</v>
      </c>
      <c r="T25" s="134" t="str">
        <f t="shared" si="10"/>
        <v/>
      </c>
      <c r="U25" s="12"/>
      <c r="V25" s="135" t="str">
        <f t="shared" si="11"/>
        <v/>
      </c>
      <c r="W25" s="135" t="str">
        <f t="shared" si="8"/>
        <v/>
      </c>
    </row>
    <row r="26" spans="1:23" ht="30" hidden="1" customHeight="1">
      <c r="A26" s="342"/>
      <c r="B26" s="267" t="str">
        <f>IF($A26="","",VLOOKUP($A26,従事者明細!$A$3:$F$52,2,FALSE))</f>
        <v/>
      </c>
      <c r="C26" s="384" t="str">
        <f>IF($A26="","",VLOOKUP($A26,従事者明細!$A$3:$F$52,3,FALSE))</f>
        <v/>
      </c>
      <c r="D26" s="1"/>
      <c r="E26" s="92" t="str">
        <f t="shared" si="0"/>
        <v/>
      </c>
      <c r="F26" s="286"/>
      <c r="G26" s="156" t="str">
        <f t="shared" si="1"/>
        <v/>
      </c>
      <c r="I26" s="287">
        <v>3800</v>
      </c>
      <c r="J26" s="7" t="s">
        <v>229</v>
      </c>
      <c r="K26" s="288" t="str">
        <f t="shared" si="4"/>
        <v/>
      </c>
      <c r="L26" s="7" t="s">
        <v>230</v>
      </c>
      <c r="M26" s="7" t="s">
        <v>231</v>
      </c>
      <c r="N26" s="134" t="str">
        <f t="shared" si="9"/>
        <v/>
      </c>
      <c r="O26" s="289">
        <f t="shared" ref="O26:O41" si="12">IF(I26=3800,11600,IF(I26=3420,10440,9280))</f>
        <v>11600</v>
      </c>
      <c r="P26" s="7" t="s">
        <v>229</v>
      </c>
      <c r="Q26" s="288" t="str">
        <f t="shared" si="6"/>
        <v/>
      </c>
      <c r="R26" s="7" t="s">
        <v>232</v>
      </c>
      <c r="S26" s="7" t="s">
        <v>231</v>
      </c>
      <c r="T26" s="134" t="str">
        <f t="shared" si="10"/>
        <v/>
      </c>
      <c r="U26" s="12"/>
      <c r="V26" s="135" t="str">
        <f t="shared" si="11"/>
        <v/>
      </c>
      <c r="W26" s="135" t="str">
        <f t="shared" si="8"/>
        <v/>
      </c>
    </row>
    <row r="27" spans="1:23" ht="30" hidden="1" customHeight="1">
      <c r="A27" s="342"/>
      <c r="B27" s="267" t="str">
        <f>IF($A27="","",VLOOKUP($A27,従事者明細!$A$3:$F$52,2,FALSE))</f>
        <v/>
      </c>
      <c r="C27" s="384" t="str">
        <f>IF($A27="","",VLOOKUP($A27,従事者明細!$A$3:$F$52,3,FALSE))</f>
        <v/>
      </c>
      <c r="D27" s="1"/>
      <c r="E27" s="92" t="str">
        <f t="shared" si="0"/>
        <v/>
      </c>
      <c r="F27" s="286"/>
      <c r="G27" s="156" t="str">
        <f t="shared" si="1"/>
        <v/>
      </c>
      <c r="I27" s="287">
        <v>3800</v>
      </c>
      <c r="J27" s="7" t="s">
        <v>229</v>
      </c>
      <c r="K27" s="288" t="str">
        <f t="shared" si="4"/>
        <v/>
      </c>
      <c r="L27" s="7" t="s">
        <v>230</v>
      </c>
      <c r="M27" s="7" t="s">
        <v>231</v>
      </c>
      <c r="N27" s="134" t="str">
        <f t="shared" si="9"/>
        <v/>
      </c>
      <c r="O27" s="289">
        <f t="shared" si="12"/>
        <v>11600</v>
      </c>
      <c r="P27" s="7" t="s">
        <v>229</v>
      </c>
      <c r="Q27" s="288" t="str">
        <f t="shared" si="6"/>
        <v/>
      </c>
      <c r="R27" s="7" t="s">
        <v>232</v>
      </c>
      <c r="S27" s="7" t="s">
        <v>231</v>
      </c>
      <c r="T27" s="134" t="str">
        <f t="shared" si="10"/>
        <v/>
      </c>
      <c r="U27" s="12"/>
      <c r="V27" s="135" t="str">
        <f t="shared" si="11"/>
        <v/>
      </c>
      <c r="W27" s="135" t="str">
        <f t="shared" si="8"/>
        <v/>
      </c>
    </row>
    <row r="28" spans="1:23" ht="30" hidden="1" customHeight="1">
      <c r="A28" s="342"/>
      <c r="B28" s="267" t="str">
        <f>IF($A28="","",VLOOKUP($A28,従事者明細!$A$3:$F$52,2,FALSE))</f>
        <v/>
      </c>
      <c r="C28" s="384" t="str">
        <f>IF($A28="","",VLOOKUP($A28,従事者明細!$A$3:$F$52,3,FALSE))</f>
        <v/>
      </c>
      <c r="D28" s="1"/>
      <c r="E28" s="92" t="str">
        <f t="shared" si="0"/>
        <v/>
      </c>
      <c r="F28" s="286"/>
      <c r="G28" s="156" t="str">
        <f t="shared" si="1"/>
        <v/>
      </c>
      <c r="I28" s="287">
        <v>3800</v>
      </c>
      <c r="J28" s="7" t="s">
        <v>229</v>
      </c>
      <c r="K28" s="288" t="str">
        <f t="shared" si="4"/>
        <v/>
      </c>
      <c r="L28" s="7" t="s">
        <v>230</v>
      </c>
      <c r="M28" s="7" t="s">
        <v>231</v>
      </c>
      <c r="N28" s="134" t="str">
        <f t="shared" si="9"/>
        <v/>
      </c>
      <c r="O28" s="289">
        <f t="shared" si="12"/>
        <v>11600</v>
      </c>
      <c r="P28" s="7" t="s">
        <v>229</v>
      </c>
      <c r="Q28" s="288" t="str">
        <f t="shared" si="6"/>
        <v/>
      </c>
      <c r="R28" s="7" t="s">
        <v>232</v>
      </c>
      <c r="S28" s="7" t="s">
        <v>231</v>
      </c>
      <c r="T28" s="134" t="str">
        <f t="shared" si="10"/>
        <v/>
      </c>
      <c r="U28" s="12"/>
      <c r="V28" s="135" t="str">
        <f t="shared" si="11"/>
        <v/>
      </c>
      <c r="W28" s="135" t="str">
        <f t="shared" si="8"/>
        <v/>
      </c>
    </row>
    <row r="29" spans="1:23" ht="30" hidden="1" customHeight="1">
      <c r="A29" s="342"/>
      <c r="B29" s="267" t="str">
        <f>IF($A29="","",VLOOKUP($A29,従事者明細!$A$3:$F$52,2,FALSE))</f>
        <v/>
      </c>
      <c r="C29" s="384" t="str">
        <f>IF($A29="","",VLOOKUP($A29,従事者明細!$A$3:$F$52,3,FALSE))</f>
        <v/>
      </c>
      <c r="D29" s="1"/>
      <c r="E29" s="92" t="str">
        <f t="shared" si="0"/>
        <v/>
      </c>
      <c r="F29" s="286"/>
      <c r="G29" s="156" t="str">
        <f t="shared" si="1"/>
        <v/>
      </c>
      <c r="I29" s="287">
        <v>3800</v>
      </c>
      <c r="J29" s="7" t="s">
        <v>229</v>
      </c>
      <c r="K29" s="288" t="str">
        <f t="shared" si="4"/>
        <v/>
      </c>
      <c r="L29" s="7" t="s">
        <v>230</v>
      </c>
      <c r="M29" s="7" t="s">
        <v>231</v>
      </c>
      <c r="N29" s="134" t="str">
        <f t="shared" si="9"/>
        <v/>
      </c>
      <c r="O29" s="289">
        <f t="shared" si="12"/>
        <v>11600</v>
      </c>
      <c r="P29" s="7" t="s">
        <v>229</v>
      </c>
      <c r="Q29" s="288" t="str">
        <f t="shared" si="6"/>
        <v/>
      </c>
      <c r="R29" s="7" t="s">
        <v>232</v>
      </c>
      <c r="S29" s="7" t="s">
        <v>231</v>
      </c>
      <c r="T29" s="134" t="str">
        <f t="shared" si="10"/>
        <v/>
      </c>
      <c r="U29" s="12"/>
      <c r="V29" s="135" t="str">
        <f t="shared" si="11"/>
        <v/>
      </c>
      <c r="W29" s="135" t="str">
        <f t="shared" si="8"/>
        <v/>
      </c>
    </row>
    <row r="30" spans="1:23" ht="30" hidden="1" customHeight="1">
      <c r="A30" s="342"/>
      <c r="B30" s="267" t="str">
        <f>IF($A30="","",VLOOKUP($A30,従事者明細!$A$3:$F$52,2,FALSE))</f>
        <v/>
      </c>
      <c r="C30" s="384" t="str">
        <f>IF($A30="","",VLOOKUP($A30,従事者明細!$A$3:$F$52,3,FALSE))</f>
        <v/>
      </c>
      <c r="D30" s="1"/>
      <c r="E30" s="92" t="str">
        <f t="shared" si="0"/>
        <v/>
      </c>
      <c r="F30" s="286"/>
      <c r="G30" s="156" t="str">
        <f t="shared" si="1"/>
        <v/>
      </c>
      <c r="I30" s="287">
        <v>3800</v>
      </c>
      <c r="J30" s="7" t="s">
        <v>229</v>
      </c>
      <c r="K30" s="288" t="str">
        <f t="shared" si="4"/>
        <v/>
      </c>
      <c r="L30" s="7" t="s">
        <v>230</v>
      </c>
      <c r="M30" s="7" t="s">
        <v>231</v>
      </c>
      <c r="N30" s="134" t="str">
        <f t="shared" si="9"/>
        <v/>
      </c>
      <c r="O30" s="289">
        <f t="shared" si="12"/>
        <v>11600</v>
      </c>
      <c r="P30" s="7" t="s">
        <v>229</v>
      </c>
      <c r="Q30" s="288" t="str">
        <f t="shared" si="6"/>
        <v/>
      </c>
      <c r="R30" s="7" t="s">
        <v>232</v>
      </c>
      <c r="S30" s="7" t="s">
        <v>231</v>
      </c>
      <c r="T30" s="134" t="str">
        <f t="shared" si="10"/>
        <v/>
      </c>
      <c r="U30" s="12"/>
      <c r="V30" s="135" t="str">
        <f t="shared" si="11"/>
        <v/>
      </c>
      <c r="W30" s="135" t="str">
        <f t="shared" si="8"/>
        <v/>
      </c>
    </row>
    <row r="31" spans="1:23" ht="30" hidden="1" customHeight="1">
      <c r="A31" s="342"/>
      <c r="B31" s="267" t="str">
        <f>IF($A31="","",VLOOKUP($A31,従事者明細!$A$3:$F$52,2,FALSE))</f>
        <v/>
      </c>
      <c r="C31" s="384" t="str">
        <f>IF($A31="","",VLOOKUP($A31,従事者明細!$A$3:$F$52,3,FALSE))</f>
        <v/>
      </c>
      <c r="D31" s="1"/>
      <c r="E31" s="92" t="str">
        <f t="shared" si="0"/>
        <v/>
      </c>
      <c r="F31" s="286"/>
      <c r="G31" s="156" t="str">
        <f t="shared" si="1"/>
        <v/>
      </c>
      <c r="I31" s="287">
        <v>3800</v>
      </c>
      <c r="J31" s="7" t="s">
        <v>229</v>
      </c>
      <c r="K31" s="288" t="str">
        <f t="shared" si="4"/>
        <v/>
      </c>
      <c r="L31" s="7" t="s">
        <v>230</v>
      </c>
      <c r="M31" s="7" t="s">
        <v>231</v>
      </c>
      <c r="N31" s="134" t="str">
        <f t="shared" si="9"/>
        <v/>
      </c>
      <c r="O31" s="289">
        <f t="shared" si="12"/>
        <v>11600</v>
      </c>
      <c r="P31" s="7" t="s">
        <v>229</v>
      </c>
      <c r="Q31" s="288" t="str">
        <f t="shared" si="6"/>
        <v/>
      </c>
      <c r="R31" s="7" t="s">
        <v>232</v>
      </c>
      <c r="S31" s="7" t="s">
        <v>231</v>
      </c>
      <c r="T31" s="134" t="str">
        <f t="shared" si="10"/>
        <v/>
      </c>
      <c r="U31" s="12"/>
      <c r="V31" s="135" t="str">
        <f t="shared" si="11"/>
        <v/>
      </c>
      <c r="W31" s="135" t="str">
        <f t="shared" si="8"/>
        <v/>
      </c>
    </row>
    <row r="32" spans="1:23" ht="30" hidden="1" customHeight="1">
      <c r="A32" s="342"/>
      <c r="B32" s="267" t="str">
        <f>IF($A32="","",VLOOKUP($A32,従事者明細!$A$3:$F$52,2,FALSE))</f>
        <v/>
      </c>
      <c r="C32" s="384" t="str">
        <f>IF($A32="","",VLOOKUP($A32,従事者明細!$A$3:$F$52,3,FALSE))</f>
        <v/>
      </c>
      <c r="D32" s="1"/>
      <c r="E32" s="92" t="str">
        <f t="shared" si="0"/>
        <v/>
      </c>
      <c r="F32" s="286"/>
      <c r="G32" s="156" t="str">
        <f t="shared" si="1"/>
        <v/>
      </c>
      <c r="I32" s="287">
        <v>3800</v>
      </c>
      <c r="J32" s="7" t="s">
        <v>229</v>
      </c>
      <c r="K32" s="288" t="str">
        <f t="shared" si="4"/>
        <v/>
      </c>
      <c r="L32" s="7" t="s">
        <v>230</v>
      </c>
      <c r="M32" s="7" t="s">
        <v>231</v>
      </c>
      <c r="N32" s="134" t="str">
        <f t="shared" ref="N32:N41" si="13">IF(K32="","",SUM(I32*K32))</f>
        <v/>
      </c>
      <c r="O32" s="289">
        <f t="shared" si="12"/>
        <v>11600</v>
      </c>
      <c r="P32" s="7" t="s">
        <v>229</v>
      </c>
      <c r="Q32" s="288" t="str">
        <f t="shared" si="6"/>
        <v/>
      </c>
      <c r="R32" s="7" t="s">
        <v>232</v>
      </c>
      <c r="S32" s="7" t="s">
        <v>231</v>
      </c>
      <c r="T32" s="134" t="str">
        <f t="shared" ref="T32:T41" si="14">IF(Q32="","",SUM(O32*Q32))</f>
        <v/>
      </c>
      <c r="U32" s="12"/>
      <c r="V32" s="135" t="str">
        <f t="shared" ref="V32:V41" si="15">IF(D32="","",SUM(N32+T32+U32))</f>
        <v/>
      </c>
      <c r="W32" s="135" t="str">
        <f t="shared" si="8"/>
        <v/>
      </c>
    </row>
    <row r="33" spans="1:23" ht="30" hidden="1" customHeight="1">
      <c r="A33" s="342"/>
      <c r="B33" s="267" t="str">
        <f>IF($A33="","",VLOOKUP($A33,従事者明細!$A$3:$F$52,2,FALSE))</f>
        <v/>
      </c>
      <c r="C33" s="384" t="str">
        <f>IF($A33="","",VLOOKUP($A33,従事者明細!$A$3:$F$52,3,FALSE))</f>
        <v/>
      </c>
      <c r="D33" s="1"/>
      <c r="E33" s="92" t="str">
        <f t="shared" si="0"/>
        <v/>
      </c>
      <c r="F33" s="286"/>
      <c r="G33" s="156" t="str">
        <f t="shared" si="1"/>
        <v/>
      </c>
      <c r="I33" s="287">
        <v>3800</v>
      </c>
      <c r="J33" s="7" t="s">
        <v>229</v>
      </c>
      <c r="K33" s="288" t="str">
        <f t="shared" si="4"/>
        <v/>
      </c>
      <c r="L33" s="7" t="s">
        <v>230</v>
      </c>
      <c r="M33" s="7" t="s">
        <v>231</v>
      </c>
      <c r="N33" s="134" t="str">
        <f t="shared" si="13"/>
        <v/>
      </c>
      <c r="O33" s="289">
        <f t="shared" si="12"/>
        <v>11600</v>
      </c>
      <c r="P33" s="7" t="s">
        <v>229</v>
      </c>
      <c r="Q33" s="288" t="str">
        <f t="shared" si="6"/>
        <v/>
      </c>
      <c r="R33" s="7" t="s">
        <v>232</v>
      </c>
      <c r="S33" s="7" t="s">
        <v>231</v>
      </c>
      <c r="T33" s="134" t="str">
        <f t="shared" si="14"/>
        <v/>
      </c>
      <c r="U33" s="12"/>
      <c r="V33" s="135" t="str">
        <f t="shared" si="15"/>
        <v/>
      </c>
      <c r="W33" s="135" t="str">
        <f t="shared" si="8"/>
        <v/>
      </c>
    </row>
    <row r="34" spans="1:23" ht="30" hidden="1" customHeight="1">
      <c r="A34" s="342"/>
      <c r="B34" s="267" t="str">
        <f>IF($A34="","",VLOOKUP($A34,従事者明細!$A$3:$F$52,2,FALSE))</f>
        <v/>
      </c>
      <c r="C34" s="384" t="str">
        <f>IF($A34="","",VLOOKUP($A34,従事者明細!$A$3:$F$52,3,FALSE))</f>
        <v/>
      </c>
      <c r="D34" s="1"/>
      <c r="E34" s="92" t="str">
        <f t="shared" si="0"/>
        <v/>
      </c>
      <c r="F34" s="286"/>
      <c r="G34" s="156" t="str">
        <f t="shared" si="1"/>
        <v/>
      </c>
      <c r="I34" s="287">
        <v>3800</v>
      </c>
      <c r="J34" s="7" t="s">
        <v>229</v>
      </c>
      <c r="K34" s="288" t="str">
        <f t="shared" si="4"/>
        <v/>
      </c>
      <c r="L34" s="7" t="s">
        <v>230</v>
      </c>
      <c r="M34" s="7" t="s">
        <v>231</v>
      </c>
      <c r="N34" s="134" t="str">
        <f t="shared" si="13"/>
        <v/>
      </c>
      <c r="O34" s="289">
        <f t="shared" si="12"/>
        <v>11600</v>
      </c>
      <c r="P34" s="7" t="s">
        <v>229</v>
      </c>
      <c r="Q34" s="288" t="str">
        <f t="shared" si="6"/>
        <v/>
      </c>
      <c r="R34" s="7" t="s">
        <v>232</v>
      </c>
      <c r="S34" s="7" t="s">
        <v>231</v>
      </c>
      <c r="T34" s="134" t="str">
        <f t="shared" si="14"/>
        <v/>
      </c>
      <c r="U34" s="12"/>
      <c r="V34" s="135" t="str">
        <f t="shared" si="15"/>
        <v/>
      </c>
      <c r="W34" s="135" t="str">
        <f t="shared" si="8"/>
        <v/>
      </c>
    </row>
    <row r="35" spans="1:23" ht="30" hidden="1" customHeight="1">
      <c r="A35" s="342"/>
      <c r="B35" s="267" t="str">
        <f>IF($A35="","",VLOOKUP($A35,従事者明細!$A$3:$F$52,2,FALSE))</f>
        <v/>
      </c>
      <c r="C35" s="384" t="str">
        <f>IF($A35="","",VLOOKUP($A35,従事者明細!$A$3:$F$52,3,FALSE))</f>
        <v/>
      </c>
      <c r="D35" s="1"/>
      <c r="E35" s="92" t="str">
        <f t="shared" si="0"/>
        <v/>
      </c>
      <c r="F35" s="286"/>
      <c r="G35" s="156" t="str">
        <f t="shared" si="1"/>
        <v/>
      </c>
      <c r="I35" s="287">
        <v>3800</v>
      </c>
      <c r="J35" s="7" t="s">
        <v>229</v>
      </c>
      <c r="K35" s="288" t="str">
        <f t="shared" si="4"/>
        <v/>
      </c>
      <c r="L35" s="7" t="s">
        <v>230</v>
      </c>
      <c r="M35" s="7" t="s">
        <v>231</v>
      </c>
      <c r="N35" s="134" t="str">
        <f t="shared" si="13"/>
        <v/>
      </c>
      <c r="O35" s="289">
        <f t="shared" si="12"/>
        <v>11600</v>
      </c>
      <c r="P35" s="7" t="s">
        <v>229</v>
      </c>
      <c r="Q35" s="288" t="str">
        <f t="shared" si="6"/>
        <v/>
      </c>
      <c r="R35" s="7" t="s">
        <v>232</v>
      </c>
      <c r="S35" s="7" t="s">
        <v>231</v>
      </c>
      <c r="T35" s="134" t="str">
        <f t="shared" si="14"/>
        <v/>
      </c>
      <c r="U35" s="12"/>
      <c r="V35" s="135" t="str">
        <f t="shared" si="15"/>
        <v/>
      </c>
      <c r="W35" s="135" t="str">
        <f t="shared" si="8"/>
        <v/>
      </c>
    </row>
    <row r="36" spans="1:23" ht="30" hidden="1" customHeight="1">
      <c r="A36" s="342"/>
      <c r="B36" s="267" t="str">
        <f>IF($A36="","",VLOOKUP($A36,従事者明細!$A$3:$F$52,2,FALSE))</f>
        <v/>
      </c>
      <c r="C36" s="384" t="str">
        <f>IF($A36="","",VLOOKUP($A36,従事者明細!$A$3:$F$52,3,FALSE))</f>
        <v/>
      </c>
      <c r="D36" s="1"/>
      <c r="E36" s="92" t="str">
        <f t="shared" si="0"/>
        <v/>
      </c>
      <c r="F36" s="286"/>
      <c r="G36" s="156" t="str">
        <f t="shared" si="1"/>
        <v/>
      </c>
      <c r="I36" s="287">
        <v>3800</v>
      </c>
      <c r="J36" s="7" t="s">
        <v>229</v>
      </c>
      <c r="K36" s="288" t="str">
        <f t="shared" si="4"/>
        <v/>
      </c>
      <c r="L36" s="7" t="s">
        <v>230</v>
      </c>
      <c r="M36" s="7" t="s">
        <v>231</v>
      </c>
      <c r="N36" s="134" t="str">
        <f t="shared" si="13"/>
        <v/>
      </c>
      <c r="O36" s="289">
        <f t="shared" si="12"/>
        <v>11600</v>
      </c>
      <c r="P36" s="7" t="s">
        <v>229</v>
      </c>
      <c r="Q36" s="288" t="str">
        <f t="shared" si="6"/>
        <v/>
      </c>
      <c r="R36" s="7" t="s">
        <v>232</v>
      </c>
      <c r="S36" s="7" t="s">
        <v>231</v>
      </c>
      <c r="T36" s="134" t="str">
        <f t="shared" si="14"/>
        <v/>
      </c>
      <c r="U36" s="12"/>
      <c r="V36" s="135" t="str">
        <f t="shared" si="15"/>
        <v/>
      </c>
      <c r="W36" s="135" t="str">
        <f t="shared" si="8"/>
        <v/>
      </c>
    </row>
    <row r="37" spans="1:23" ht="30" hidden="1" customHeight="1">
      <c r="A37" s="342"/>
      <c r="B37" s="267" t="str">
        <f>IF($A37="","",VLOOKUP($A37,従事者明細!$A$3:$F$52,2,FALSE))</f>
        <v/>
      </c>
      <c r="C37" s="384" t="str">
        <f>IF($A37="","",VLOOKUP($A37,従事者明細!$A$3:$F$52,3,FALSE))</f>
        <v/>
      </c>
      <c r="D37" s="1"/>
      <c r="E37" s="92" t="str">
        <f t="shared" si="0"/>
        <v/>
      </c>
      <c r="F37" s="286"/>
      <c r="G37" s="156" t="str">
        <f t="shared" si="1"/>
        <v/>
      </c>
      <c r="I37" s="287">
        <v>3800</v>
      </c>
      <c r="J37" s="7" t="s">
        <v>229</v>
      </c>
      <c r="K37" s="288" t="str">
        <f t="shared" si="4"/>
        <v/>
      </c>
      <c r="L37" s="7" t="s">
        <v>230</v>
      </c>
      <c r="M37" s="7" t="s">
        <v>231</v>
      </c>
      <c r="N37" s="134" t="str">
        <f t="shared" si="13"/>
        <v/>
      </c>
      <c r="O37" s="289">
        <f t="shared" si="12"/>
        <v>11600</v>
      </c>
      <c r="P37" s="7" t="s">
        <v>229</v>
      </c>
      <c r="Q37" s="288" t="str">
        <f t="shared" si="6"/>
        <v/>
      </c>
      <c r="R37" s="7" t="s">
        <v>232</v>
      </c>
      <c r="S37" s="7" t="s">
        <v>231</v>
      </c>
      <c r="T37" s="134" t="str">
        <f t="shared" si="14"/>
        <v/>
      </c>
      <c r="U37" s="12"/>
      <c r="V37" s="135" t="str">
        <f t="shared" si="15"/>
        <v/>
      </c>
      <c r="W37" s="135" t="str">
        <f t="shared" si="8"/>
        <v/>
      </c>
    </row>
    <row r="38" spans="1:23" ht="30" hidden="1" customHeight="1">
      <c r="A38" s="342"/>
      <c r="B38" s="267" t="str">
        <f>IF($A38="","",VLOOKUP($A38,従事者明細!$A$3:$F$52,2,FALSE))</f>
        <v/>
      </c>
      <c r="C38" s="384" t="str">
        <f>IF($A38="","",VLOOKUP($A38,従事者明細!$A$3:$F$52,3,FALSE))</f>
        <v/>
      </c>
      <c r="D38" s="1"/>
      <c r="E38" s="92" t="str">
        <f t="shared" si="0"/>
        <v/>
      </c>
      <c r="F38" s="286"/>
      <c r="G38" s="156" t="str">
        <f t="shared" si="1"/>
        <v/>
      </c>
      <c r="I38" s="287">
        <v>3800</v>
      </c>
      <c r="J38" s="7" t="s">
        <v>229</v>
      </c>
      <c r="K38" s="288" t="str">
        <f t="shared" si="4"/>
        <v/>
      </c>
      <c r="L38" s="7" t="s">
        <v>230</v>
      </c>
      <c r="M38" s="7" t="s">
        <v>231</v>
      </c>
      <c r="N38" s="134" t="str">
        <f t="shared" si="13"/>
        <v/>
      </c>
      <c r="O38" s="289">
        <f t="shared" si="12"/>
        <v>11600</v>
      </c>
      <c r="P38" s="7" t="s">
        <v>229</v>
      </c>
      <c r="Q38" s="288" t="str">
        <f t="shared" si="6"/>
        <v/>
      </c>
      <c r="R38" s="7" t="s">
        <v>232</v>
      </c>
      <c r="S38" s="7" t="s">
        <v>231</v>
      </c>
      <c r="T38" s="134" t="str">
        <f t="shared" si="14"/>
        <v/>
      </c>
      <c r="U38" s="12"/>
      <c r="V38" s="135" t="str">
        <f t="shared" si="15"/>
        <v/>
      </c>
      <c r="W38" s="135" t="str">
        <f t="shared" si="8"/>
        <v/>
      </c>
    </row>
    <row r="39" spans="1:23" ht="30" hidden="1" customHeight="1">
      <c r="A39" s="342"/>
      <c r="B39" s="267" t="str">
        <f>IF($A39="","",VLOOKUP($A39,従事者明細!$A$3:$F$52,2,FALSE))</f>
        <v/>
      </c>
      <c r="C39" s="384" t="str">
        <f>IF($A39="","",VLOOKUP($A39,従事者明細!$A$3:$F$52,3,FALSE))</f>
        <v/>
      </c>
      <c r="D39" s="1"/>
      <c r="E39" s="92" t="str">
        <f t="shared" si="0"/>
        <v/>
      </c>
      <c r="F39" s="286"/>
      <c r="G39" s="156" t="str">
        <f t="shared" si="1"/>
        <v/>
      </c>
      <c r="H39" s="6"/>
      <c r="I39" s="287">
        <v>3800</v>
      </c>
      <c r="J39" s="7" t="s">
        <v>229</v>
      </c>
      <c r="K39" s="288" t="str">
        <f t="shared" si="4"/>
        <v/>
      </c>
      <c r="L39" s="7" t="s">
        <v>230</v>
      </c>
      <c r="M39" s="7" t="s">
        <v>231</v>
      </c>
      <c r="N39" s="134" t="str">
        <f t="shared" si="13"/>
        <v/>
      </c>
      <c r="O39" s="289">
        <f t="shared" si="12"/>
        <v>11600</v>
      </c>
      <c r="P39" s="7" t="s">
        <v>229</v>
      </c>
      <c r="Q39" s="288" t="str">
        <f t="shared" si="6"/>
        <v/>
      </c>
      <c r="R39" s="7" t="s">
        <v>232</v>
      </c>
      <c r="S39" s="7" t="s">
        <v>231</v>
      </c>
      <c r="T39" s="134" t="str">
        <f t="shared" si="14"/>
        <v/>
      </c>
      <c r="U39" s="12"/>
      <c r="V39" s="135" t="str">
        <f t="shared" si="15"/>
        <v/>
      </c>
      <c r="W39" s="135" t="str">
        <f t="shared" si="8"/>
        <v/>
      </c>
    </row>
    <row r="40" spans="1:23" ht="30" hidden="1" customHeight="1">
      <c r="A40" s="342"/>
      <c r="B40" s="267" t="str">
        <f>IF($A40="","",VLOOKUP($A40,従事者明細!$A$3:$F$52,2,FALSE))</f>
        <v/>
      </c>
      <c r="C40" s="384" t="str">
        <f>IF($A40="","",VLOOKUP($A40,従事者明細!$A$3:$F$52,3,FALSE))</f>
        <v/>
      </c>
      <c r="D40" s="1"/>
      <c r="E40" s="92" t="str">
        <f t="shared" si="0"/>
        <v/>
      </c>
      <c r="F40" s="286"/>
      <c r="G40" s="156" t="str">
        <f t="shared" si="1"/>
        <v/>
      </c>
      <c r="I40" s="287">
        <v>3800</v>
      </c>
      <c r="J40" s="7" t="s">
        <v>229</v>
      </c>
      <c r="K40" s="288" t="str">
        <f t="shared" si="4"/>
        <v/>
      </c>
      <c r="L40" s="7" t="s">
        <v>230</v>
      </c>
      <c r="M40" s="7" t="s">
        <v>231</v>
      </c>
      <c r="N40" s="134" t="str">
        <f t="shared" si="13"/>
        <v/>
      </c>
      <c r="O40" s="289">
        <f t="shared" si="12"/>
        <v>11600</v>
      </c>
      <c r="P40" s="7" t="s">
        <v>229</v>
      </c>
      <c r="Q40" s="288" t="str">
        <f t="shared" si="6"/>
        <v/>
      </c>
      <c r="R40" s="7" t="s">
        <v>232</v>
      </c>
      <c r="S40" s="7" t="s">
        <v>231</v>
      </c>
      <c r="T40" s="134" t="str">
        <f t="shared" si="14"/>
        <v/>
      </c>
      <c r="U40" s="12"/>
      <c r="V40" s="135" t="str">
        <f t="shared" si="15"/>
        <v/>
      </c>
      <c r="W40" s="135" t="str">
        <f t="shared" si="8"/>
        <v/>
      </c>
    </row>
    <row r="41" spans="1:23" ht="30" customHeight="1" thickBot="1">
      <c r="A41" s="342"/>
      <c r="B41" s="385" t="str">
        <f>IF($A41="","",VLOOKUP($A41,従事者明細!$A$3:$F$52,2,FALSE))</f>
        <v/>
      </c>
      <c r="C41" s="386" t="str">
        <f>IF($A41="","",VLOOKUP($A41,従事者明細!$A$3:$F$52,3,FALSE))</f>
        <v/>
      </c>
      <c r="D41" s="362"/>
      <c r="E41" s="363" t="str">
        <f t="shared" si="0"/>
        <v/>
      </c>
      <c r="F41" s="286"/>
      <c r="G41" s="156" t="str">
        <f t="shared" si="1"/>
        <v/>
      </c>
      <c r="I41" s="364">
        <v>3800</v>
      </c>
      <c r="J41" s="6" t="s">
        <v>229</v>
      </c>
      <c r="K41" s="297" t="str">
        <f t="shared" si="4"/>
        <v/>
      </c>
      <c r="L41" s="6" t="s">
        <v>230</v>
      </c>
      <c r="M41" s="6" t="s">
        <v>231</v>
      </c>
      <c r="N41" s="298" t="str">
        <f t="shared" si="13"/>
        <v/>
      </c>
      <c r="O41" s="301">
        <f t="shared" si="12"/>
        <v>11600</v>
      </c>
      <c r="P41" s="6" t="s">
        <v>229</v>
      </c>
      <c r="Q41" s="297" t="str">
        <f t="shared" si="6"/>
        <v/>
      </c>
      <c r="R41" s="6" t="s">
        <v>232</v>
      </c>
      <c r="S41" s="6" t="s">
        <v>231</v>
      </c>
      <c r="T41" s="298" t="str">
        <f t="shared" si="14"/>
        <v/>
      </c>
      <c r="U41" s="302"/>
      <c r="V41" s="365" t="str">
        <f t="shared" si="15"/>
        <v/>
      </c>
      <c r="W41" s="135" t="str">
        <f t="shared" si="8"/>
        <v/>
      </c>
    </row>
    <row r="42" spans="1:23" ht="30" customHeight="1" thickBot="1">
      <c r="B42" s="361" t="s">
        <v>236</v>
      </c>
      <c r="C42" s="11">
        <f>COUNTIF(A9:A41, "&gt;0")</f>
        <v>0</v>
      </c>
      <c r="D42" s="361" t="s">
        <v>237</v>
      </c>
      <c r="E42" s="11">
        <f>SUM(E9:E41)</f>
        <v>0</v>
      </c>
      <c r="F42" s="29"/>
      <c r="I42" s="299" t="s">
        <v>237</v>
      </c>
      <c r="J42" s="366" t="s">
        <v>238</v>
      </c>
      <c r="K42" s="367">
        <f>SUM(K9:K41)</f>
        <v>0</v>
      </c>
      <c r="L42" s="368"/>
      <c r="M42" s="366" t="s">
        <v>239</v>
      </c>
      <c r="N42" s="305">
        <f>SUM(N9:N41)</f>
        <v>0</v>
      </c>
      <c r="O42" s="370"/>
      <c r="P42" s="371" t="s">
        <v>240</v>
      </c>
      <c r="Q42" s="369">
        <f>SUM(Q9:Q41)</f>
        <v>0</v>
      </c>
      <c r="R42" s="368"/>
      <c r="S42" s="366" t="s">
        <v>241</v>
      </c>
      <c r="T42" s="303">
        <f>SUM(T9:T41)</f>
        <v>0</v>
      </c>
      <c r="U42" s="303">
        <f>SUM(U9:U41)</f>
        <v>0</v>
      </c>
      <c r="V42" s="300">
        <f>SUM(V9:V41)</f>
        <v>0</v>
      </c>
      <c r="W42" s="29"/>
    </row>
    <row r="43" spans="1:23" ht="30" customHeight="1">
      <c r="C43" s="13"/>
      <c r="D43" s="460" t="s">
        <v>198</v>
      </c>
      <c r="E43" s="387">
        <f>ROUNDDOWN(E42,-3)</f>
        <v>0</v>
      </c>
      <c r="F43" s="28"/>
      <c r="I43" s="8"/>
      <c r="J43" s="8"/>
      <c r="K43" s="8"/>
      <c r="L43" s="8"/>
      <c r="M43" s="8"/>
      <c r="N43" s="9"/>
      <c r="O43" s="8"/>
      <c r="P43" s="8"/>
      <c r="Q43" s="8"/>
      <c r="R43" s="8"/>
      <c r="S43" s="8"/>
      <c r="T43" s="9"/>
      <c r="U43" s="42" t="s">
        <v>207</v>
      </c>
      <c r="V43" s="387">
        <f>ROUNDDOWN(V42,-3)</f>
        <v>0</v>
      </c>
      <c r="W43" s="388"/>
    </row>
    <row r="44" spans="1:23" ht="30" customHeight="1">
      <c r="C44" s="13"/>
      <c r="D44" s="460"/>
      <c r="E44" s="460"/>
      <c r="F44" s="460"/>
      <c r="I44" s="8"/>
      <c r="J44" s="8"/>
      <c r="K44" s="8"/>
      <c r="L44" s="8"/>
      <c r="M44" s="8"/>
      <c r="N44" s="9"/>
      <c r="O44" s="8"/>
      <c r="P44" s="8"/>
      <c r="Q44" s="8"/>
      <c r="R44" s="8"/>
      <c r="S44" s="8"/>
      <c r="T44" s="9"/>
      <c r="U44" s="42"/>
      <c r="V44" s="388"/>
      <c r="W44" s="388"/>
    </row>
    <row r="45" spans="1:23" ht="30" customHeight="1">
      <c r="D45" s="415"/>
      <c r="E45" s="29"/>
      <c r="F45" s="28"/>
      <c r="I45" s="8"/>
      <c r="J45" s="8"/>
      <c r="K45" s="8"/>
      <c r="L45" s="8"/>
      <c r="M45" s="8"/>
      <c r="N45" s="9"/>
      <c r="O45" s="8"/>
      <c r="P45" s="8"/>
      <c r="Q45" s="8"/>
      <c r="R45" s="8"/>
      <c r="S45" s="8"/>
      <c r="T45" s="9"/>
      <c r="U45" s="10"/>
      <c r="V45" s="49"/>
      <c r="W45" s="49"/>
    </row>
    <row r="46" spans="1:23" ht="30" customHeight="1">
      <c r="D46" s="91" t="s">
        <v>242</v>
      </c>
      <c r="E46" s="416" t="s">
        <v>243</v>
      </c>
      <c r="F46" s="261" t="s">
        <v>244</v>
      </c>
      <c r="G46" s="610" t="s">
        <v>245</v>
      </c>
      <c r="H46" s="626"/>
      <c r="I46" s="416" t="s">
        <v>246</v>
      </c>
      <c r="J46" s="625" t="s">
        <v>247</v>
      </c>
      <c r="K46" s="625"/>
      <c r="L46" s="625" t="s">
        <v>248</v>
      </c>
      <c r="M46" s="625"/>
      <c r="N46" s="416" t="s">
        <v>249</v>
      </c>
      <c r="O46" s="258" t="s">
        <v>250</v>
      </c>
      <c r="P46" s="610" t="s">
        <v>251</v>
      </c>
      <c r="Q46" s="611"/>
      <c r="R46" s="610" t="s">
        <v>252</v>
      </c>
      <c r="S46" s="612"/>
      <c r="T46" s="612"/>
      <c r="U46" s="612"/>
      <c r="V46" s="562"/>
      <c r="W46" s="389" t="s">
        <v>205</v>
      </c>
    </row>
    <row r="47" spans="1:23" ht="24" customHeight="1">
      <c r="B47" s="617"/>
      <c r="C47" s="622" t="s">
        <v>253</v>
      </c>
      <c r="D47" s="290">
        <v>1</v>
      </c>
      <c r="E47" s="93">
        <f t="shared" ref="E47:E52" si="16">SUM(G47:Q47)</f>
        <v>0</v>
      </c>
      <c r="F47" s="155"/>
      <c r="G47" s="604"/>
      <c r="H47" s="605"/>
      <c r="I47" s="351"/>
      <c r="J47" s="603"/>
      <c r="K47" s="603"/>
      <c r="L47" s="608"/>
      <c r="M47" s="609"/>
      <c r="N47" s="304"/>
      <c r="O47" s="259">
        <f t="shared" ref="O47:O52" si="17">ROUND(G47*0.05,0)</f>
        <v>0</v>
      </c>
      <c r="P47" s="613"/>
      <c r="Q47" s="614"/>
      <c r="R47" s="613"/>
      <c r="S47" s="615"/>
      <c r="T47" s="615"/>
      <c r="U47" s="615"/>
      <c r="V47" s="614"/>
      <c r="W47" s="271"/>
    </row>
    <row r="48" spans="1:23" ht="24" customHeight="1">
      <c r="B48" s="617"/>
      <c r="C48" s="623"/>
      <c r="D48" s="290">
        <v>2</v>
      </c>
      <c r="E48" s="93">
        <f t="shared" si="16"/>
        <v>0</v>
      </c>
      <c r="F48" s="155"/>
      <c r="G48" s="604"/>
      <c r="H48" s="605"/>
      <c r="I48" s="351"/>
      <c r="J48" s="603"/>
      <c r="K48" s="603"/>
      <c r="L48" s="608"/>
      <c r="M48" s="609"/>
      <c r="N48" s="304"/>
      <c r="O48" s="259">
        <f t="shared" si="17"/>
        <v>0</v>
      </c>
      <c r="P48" s="613"/>
      <c r="Q48" s="614"/>
      <c r="R48" s="613"/>
      <c r="S48" s="615"/>
      <c r="T48" s="615"/>
      <c r="U48" s="615"/>
      <c r="V48" s="614"/>
      <c r="W48" s="271"/>
    </row>
    <row r="49" spans="2:23" ht="24" customHeight="1">
      <c r="B49" s="617"/>
      <c r="C49" s="623"/>
      <c r="D49" s="290">
        <v>3</v>
      </c>
      <c r="E49" s="93">
        <f t="shared" si="16"/>
        <v>0</v>
      </c>
      <c r="F49" s="155"/>
      <c r="G49" s="604"/>
      <c r="H49" s="605"/>
      <c r="I49" s="351"/>
      <c r="J49" s="603"/>
      <c r="K49" s="603"/>
      <c r="L49" s="608"/>
      <c r="M49" s="609"/>
      <c r="N49" s="304"/>
      <c r="O49" s="259">
        <f t="shared" si="17"/>
        <v>0</v>
      </c>
      <c r="P49" s="613"/>
      <c r="Q49" s="614"/>
      <c r="R49" s="613"/>
      <c r="S49" s="615"/>
      <c r="T49" s="615"/>
      <c r="U49" s="615"/>
      <c r="V49" s="614"/>
      <c r="W49" s="271"/>
    </row>
    <row r="50" spans="2:23" ht="24" customHeight="1">
      <c r="B50" s="617"/>
      <c r="C50" s="623"/>
      <c r="D50" s="290">
        <v>4</v>
      </c>
      <c r="E50" s="93">
        <f t="shared" si="16"/>
        <v>0</v>
      </c>
      <c r="F50" s="155"/>
      <c r="G50" s="604"/>
      <c r="H50" s="605"/>
      <c r="I50" s="351"/>
      <c r="J50" s="603"/>
      <c r="K50" s="603"/>
      <c r="L50" s="608"/>
      <c r="M50" s="609"/>
      <c r="N50" s="304"/>
      <c r="O50" s="259">
        <f t="shared" si="17"/>
        <v>0</v>
      </c>
      <c r="P50" s="613"/>
      <c r="Q50" s="614"/>
      <c r="R50" s="613"/>
      <c r="S50" s="615"/>
      <c r="T50" s="615"/>
      <c r="U50" s="615"/>
      <c r="V50" s="614"/>
      <c r="W50" s="271"/>
    </row>
    <row r="51" spans="2:23" ht="24" customHeight="1">
      <c r="B51" s="617"/>
      <c r="C51" s="623"/>
      <c r="D51" s="290">
        <v>5</v>
      </c>
      <c r="E51" s="93">
        <f t="shared" si="16"/>
        <v>0</v>
      </c>
      <c r="F51" s="155"/>
      <c r="G51" s="604"/>
      <c r="H51" s="605"/>
      <c r="I51" s="351"/>
      <c r="J51" s="603"/>
      <c r="K51" s="603"/>
      <c r="L51" s="608"/>
      <c r="M51" s="609"/>
      <c r="N51" s="304"/>
      <c r="O51" s="259">
        <f t="shared" si="17"/>
        <v>0</v>
      </c>
      <c r="P51" s="613"/>
      <c r="Q51" s="614"/>
      <c r="R51" s="613"/>
      <c r="S51" s="615"/>
      <c r="T51" s="615"/>
      <c r="U51" s="615"/>
      <c r="V51" s="614"/>
      <c r="W51" s="271"/>
    </row>
    <row r="52" spans="2:23" ht="24" customHeight="1">
      <c r="B52" s="617"/>
      <c r="C52" s="624"/>
      <c r="D52" s="290">
        <v>6</v>
      </c>
      <c r="E52" s="93">
        <f t="shared" si="16"/>
        <v>0</v>
      </c>
      <c r="F52" s="155"/>
      <c r="G52" s="604"/>
      <c r="H52" s="605"/>
      <c r="I52" s="351"/>
      <c r="J52" s="606"/>
      <c r="K52" s="607"/>
      <c r="L52" s="609"/>
      <c r="M52" s="627"/>
      <c r="N52" s="304"/>
      <c r="O52" s="259">
        <f t="shared" si="17"/>
        <v>0</v>
      </c>
      <c r="P52" s="613"/>
      <c r="Q52" s="614"/>
      <c r="R52" s="613"/>
      <c r="S52" s="615"/>
      <c r="T52" s="615"/>
      <c r="U52" s="615"/>
      <c r="V52" s="614"/>
      <c r="W52" s="271"/>
    </row>
    <row r="53" spans="2:23" ht="17.149999999999999" customHeight="1"/>
  </sheetData>
  <mergeCells count="42">
    <mergeCell ref="P50:Q50"/>
    <mergeCell ref="R50:V50"/>
    <mergeCell ref="P51:Q51"/>
    <mergeCell ref="R51:V51"/>
    <mergeCell ref="P52:Q52"/>
    <mergeCell ref="R52:V52"/>
    <mergeCell ref="F4:G4"/>
    <mergeCell ref="F6:G6"/>
    <mergeCell ref="G48:H48"/>
    <mergeCell ref="B47:B52"/>
    <mergeCell ref="O8:T8"/>
    <mergeCell ref="I8:N8"/>
    <mergeCell ref="B6:E6"/>
    <mergeCell ref="C47:C52"/>
    <mergeCell ref="J46:K46"/>
    <mergeCell ref="L46:M46"/>
    <mergeCell ref="G46:H46"/>
    <mergeCell ref="L47:M47"/>
    <mergeCell ref="L48:M48"/>
    <mergeCell ref="L50:M50"/>
    <mergeCell ref="L51:M51"/>
    <mergeCell ref="L52:M52"/>
    <mergeCell ref="L49:M49"/>
    <mergeCell ref="P46:Q46"/>
    <mergeCell ref="R46:V46"/>
    <mergeCell ref="P47:Q47"/>
    <mergeCell ref="R47:V47"/>
    <mergeCell ref="P48:Q48"/>
    <mergeCell ref="R48:V48"/>
    <mergeCell ref="P49:Q49"/>
    <mergeCell ref="R49:V49"/>
    <mergeCell ref="J51:K51"/>
    <mergeCell ref="G49:H49"/>
    <mergeCell ref="J49:K49"/>
    <mergeCell ref="G47:H47"/>
    <mergeCell ref="G52:H52"/>
    <mergeCell ref="J52:K52"/>
    <mergeCell ref="G50:H50"/>
    <mergeCell ref="G51:H51"/>
    <mergeCell ref="J47:K47"/>
    <mergeCell ref="J48:K48"/>
    <mergeCell ref="J50:K50"/>
  </mergeCells>
  <phoneticPr fontId="3"/>
  <dataValidations count="6">
    <dataValidation type="whole" operator="notEqual" allowBlank="1" showInputMessage="1" showErrorMessage="1" sqref="E9:E41 K9:K41 Q9:Q41" xr:uid="{00000000-0002-0000-0700-000000000000}">
      <formula1>0</formula1>
    </dataValidation>
    <dataValidation type="list" operator="notEqual" allowBlank="1" showInputMessage="1" showErrorMessage="1" sqref="F9:F41" xr:uid="{00000000-0002-0000-0700-000001000000}">
      <formula1>経路</formula1>
    </dataValidation>
    <dataValidation operator="greaterThanOrEqual" allowBlank="1" showInputMessage="1" showErrorMessage="1" sqref="U9:U41" xr:uid="{00000000-0002-0000-0700-000002000000}"/>
    <dataValidation operator="notEqual" allowBlank="1" showInputMessage="1" showErrorMessage="1" sqref="G9:G41" xr:uid="{00000000-0002-0000-0700-000003000000}"/>
    <dataValidation type="list" allowBlank="1" showInputMessage="1" showErrorMessage="1" sqref="I9:I41" xr:uid="{00000000-0002-0000-0700-000004000000}">
      <formula1>日当</formula1>
    </dataValidation>
    <dataValidation type="list" allowBlank="1" showInputMessage="1" showErrorMessage="1" sqref="F47:F52" xr:uid="{00000000-0002-0000-0700-000006000000}">
      <formula1>$Y$9:$Y$11</formula1>
    </dataValidation>
  </dataValidations>
  <printOptions horizontalCentered="1" gridLinesSet="0"/>
  <pageMargins left="0.31496062992125984" right="0.31496062992125984" top="0.62992125984251968" bottom="0.19685039370078741" header="0.31496062992125984" footer="0.31496062992125984"/>
  <pageSetup paperSize="9" scale="54" orientation="landscape" cellComments="asDisplayed" r:id="rId1"/>
  <rowBreaks count="1" manualBreakCount="1">
    <brk id="44" max="2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G53"/>
  <sheetViews>
    <sheetView topLeftCell="A3" workbookViewId="0">
      <selection activeCell="D11" sqref="D11:E11"/>
    </sheetView>
  </sheetViews>
  <sheetFormatPr defaultColWidth="9" defaultRowHeight="14"/>
  <cols>
    <col min="1" max="1" width="8.5" customWidth="1"/>
    <col min="2" max="2" width="29.58203125" customWidth="1"/>
    <col min="3" max="3" width="24.25" customWidth="1"/>
    <col min="4" max="4" width="10.08203125" customWidth="1"/>
    <col min="5" max="5" width="17.58203125" customWidth="1"/>
    <col min="6" max="6" width="24.25" customWidth="1"/>
    <col min="7" max="7" width="7.58203125" customWidth="1"/>
  </cols>
  <sheetData>
    <row r="1" spans="1:7" ht="15.75" customHeight="1"/>
    <row r="2" spans="1:7" ht="15" customHeight="1">
      <c r="A2" s="34" t="s">
        <v>124</v>
      </c>
      <c r="B2" s="34" t="s">
        <v>180</v>
      </c>
      <c r="C2" s="133"/>
      <c r="D2" s="84"/>
      <c r="E2" s="133"/>
      <c r="F2" s="84"/>
      <c r="G2" s="84"/>
    </row>
    <row r="3" spans="1:7" ht="20.149999999999999" customHeight="1" thickBot="1">
      <c r="A3" s="31" t="s">
        <v>131</v>
      </c>
      <c r="B3" s="13" t="s">
        <v>132</v>
      </c>
      <c r="C3" s="133"/>
      <c r="D3" s="84"/>
      <c r="E3" s="64" t="e">
        <f>E4+E5</f>
        <v>#DIV/0!</v>
      </c>
      <c r="F3" s="84" t="s">
        <v>108</v>
      </c>
      <c r="G3" s="84"/>
    </row>
    <row r="4" spans="1:7" ht="20.149999999999999" customHeight="1" thickTop="1">
      <c r="A4" s="31"/>
      <c r="B4" s="13" t="s">
        <v>254</v>
      </c>
      <c r="C4" s="133"/>
      <c r="D4" s="84"/>
      <c r="E4" s="421" t="e">
        <f>F17</f>
        <v>#DIV/0!</v>
      </c>
      <c r="F4" s="84" t="s">
        <v>108</v>
      </c>
      <c r="G4" s="84"/>
    </row>
    <row r="5" spans="1:7" ht="20.149999999999999" customHeight="1">
      <c r="A5" s="31"/>
      <c r="B5" s="13" t="s">
        <v>255</v>
      </c>
      <c r="C5" s="133"/>
      <c r="D5" s="84"/>
      <c r="E5" s="422">
        <f>E51</f>
        <v>0</v>
      </c>
      <c r="F5" s="84" t="s">
        <v>108</v>
      </c>
      <c r="G5" s="84"/>
    </row>
    <row r="6" spans="1:7" ht="20.149999999999999" customHeight="1" thickBot="1">
      <c r="A6" s="31"/>
      <c r="B6" s="13"/>
      <c r="C6" s="133"/>
      <c r="D6" s="84"/>
      <c r="E6" s="420"/>
      <c r="F6" s="84"/>
      <c r="G6" s="84"/>
    </row>
    <row r="7" spans="1:7" ht="20.149999999999999" customHeight="1" thickBot="1">
      <c r="A7" s="648" t="s">
        <v>256</v>
      </c>
      <c r="B7" s="649"/>
      <c r="C7" s="468" t="s">
        <v>257</v>
      </c>
      <c r="D7" s="660" t="s">
        <v>258</v>
      </c>
      <c r="E7" s="661"/>
      <c r="F7" s="123" t="s">
        <v>163</v>
      </c>
    </row>
    <row r="8" spans="1:7" ht="48.65" customHeight="1">
      <c r="A8" s="650" t="s">
        <v>259</v>
      </c>
      <c r="B8" s="651"/>
      <c r="C8" s="506" t="e">
        <f>ROUND(E36/D8,0)</f>
        <v>#DIV/0!</v>
      </c>
      <c r="D8" s="662">
        <f>D12</f>
        <v>0</v>
      </c>
      <c r="E8" s="663"/>
      <c r="F8" s="507" t="e">
        <f>C8*D8</f>
        <v>#DIV/0!</v>
      </c>
      <c r="G8" s="459"/>
    </row>
    <row r="9" spans="1:7" ht="25.5" customHeight="1" thickBot="1">
      <c r="A9" s="501"/>
      <c r="B9" s="501"/>
      <c r="C9" s="133"/>
      <c r="D9" s="472"/>
      <c r="F9" s="467"/>
      <c r="G9" s="459"/>
    </row>
    <row r="10" spans="1:7" ht="39" customHeight="1">
      <c r="A10" s="502"/>
      <c r="B10" s="502"/>
      <c r="C10" s="508" t="s">
        <v>260</v>
      </c>
      <c r="D10" s="668"/>
      <c r="E10" s="669"/>
      <c r="F10" s="473" t="s">
        <v>261</v>
      </c>
      <c r="G10" s="459"/>
    </row>
    <row r="11" spans="1:7" ht="28.5" customHeight="1">
      <c r="A11" s="502"/>
      <c r="B11" s="502"/>
      <c r="C11" s="509" t="s">
        <v>262</v>
      </c>
      <c r="D11" s="670"/>
      <c r="E11" s="671"/>
      <c r="F11" s="467"/>
      <c r="G11" s="459"/>
    </row>
    <row r="12" spans="1:7" ht="27" customHeight="1">
      <c r="A12" s="502"/>
      <c r="B12" s="502"/>
      <c r="C12" s="510" t="s">
        <v>258</v>
      </c>
      <c r="D12" s="672">
        <f>D10+D11</f>
        <v>0</v>
      </c>
      <c r="E12" s="673"/>
      <c r="F12" s="467"/>
      <c r="G12" s="459"/>
    </row>
    <row r="13" spans="1:7" ht="25.5" customHeight="1" thickBot="1">
      <c r="A13" s="503"/>
      <c r="B13" s="503"/>
      <c r="C13" s="133"/>
      <c r="D13" s="472"/>
      <c r="F13" s="467"/>
      <c r="G13" s="459"/>
    </row>
    <row r="14" spans="1:7" ht="20.149999999999999" customHeight="1" thickBot="1">
      <c r="A14" s="656" t="s">
        <v>263</v>
      </c>
      <c r="B14" s="657"/>
      <c r="C14" s="469" t="s">
        <v>257</v>
      </c>
      <c r="D14" s="664" t="s">
        <v>264</v>
      </c>
      <c r="E14" s="665"/>
      <c r="F14" s="470" t="s">
        <v>163</v>
      </c>
    </row>
    <row r="15" spans="1:7" ht="50.15" customHeight="1">
      <c r="A15" s="658" t="s">
        <v>265</v>
      </c>
      <c r="B15" s="659"/>
      <c r="C15" s="511" t="e">
        <f>ROUND(E42/D41,0)</f>
        <v>#DIV/0!</v>
      </c>
      <c r="D15" s="666">
        <f>D41</f>
        <v>0</v>
      </c>
      <c r="E15" s="667"/>
      <c r="F15" s="507" t="e">
        <f>C15*D15</f>
        <v>#DIV/0!</v>
      </c>
      <c r="G15" s="459"/>
    </row>
    <row r="16" spans="1:7" ht="18" customHeight="1" thickBot="1">
      <c r="A16" s="429"/>
      <c r="B16" s="429"/>
      <c r="C16" s="133"/>
      <c r="E16" s="133"/>
      <c r="F16" s="133"/>
      <c r="G16" s="84"/>
    </row>
    <row r="17" spans="1:7" ht="22.15" customHeight="1">
      <c r="A17" s="429"/>
      <c r="B17" s="429"/>
      <c r="C17" s="133"/>
      <c r="D17" s="512"/>
      <c r="E17" s="513" t="s">
        <v>266</v>
      </c>
      <c r="F17" s="514" t="e">
        <f>ROUNDDOWN((F8+F15),-3)</f>
        <v>#DIV/0!</v>
      </c>
      <c r="G17" s="84"/>
    </row>
    <row r="18" spans="1:7" ht="20.149999999999999" customHeight="1" thickBot="1">
      <c r="A18" s="31"/>
      <c r="B18" s="25"/>
      <c r="C18" s="133"/>
      <c r="D18" s="84"/>
      <c r="E18" s="420"/>
      <c r="F18" s="84"/>
      <c r="G18" s="84"/>
    </row>
    <row r="19" spans="1:7" ht="20.149999999999999" customHeight="1" thickBot="1">
      <c r="A19" s="645" t="s">
        <v>267</v>
      </c>
      <c r="B19" s="646"/>
      <c r="C19" s="646"/>
      <c r="D19" s="646"/>
      <c r="E19" s="646"/>
      <c r="F19" s="647"/>
      <c r="G19" s="84"/>
    </row>
    <row r="20" spans="1:7" ht="20.149999999999999" customHeight="1">
      <c r="A20" s="232"/>
      <c r="B20" s="233" t="s">
        <v>268</v>
      </c>
      <c r="C20" s="234" t="s">
        <v>269</v>
      </c>
      <c r="D20" s="233" t="s">
        <v>270</v>
      </c>
      <c r="E20" s="234" t="s">
        <v>271</v>
      </c>
      <c r="F20" s="235" t="s">
        <v>272</v>
      </c>
      <c r="G20" s="230" t="s">
        <v>205</v>
      </c>
    </row>
    <row r="21" spans="1:7" ht="19.5" customHeight="1">
      <c r="A21" s="632" t="s">
        <v>360</v>
      </c>
      <c r="B21" s="454"/>
      <c r="C21" s="455"/>
      <c r="D21" s="353"/>
      <c r="E21" s="291">
        <f>C21*D21</f>
        <v>0</v>
      </c>
      <c r="F21" s="424"/>
      <c r="G21" s="231"/>
    </row>
    <row r="22" spans="1:7" ht="19.149999999999999" customHeight="1">
      <c r="A22" s="633"/>
      <c r="B22" s="454"/>
      <c r="C22" s="455"/>
      <c r="D22" s="272"/>
      <c r="E22" s="291">
        <f t="shared" ref="E22:E49" si="0">C22*D22</f>
        <v>0</v>
      </c>
      <c r="F22" s="392"/>
      <c r="G22" s="231"/>
    </row>
    <row r="23" spans="1:7" ht="23.15" customHeight="1">
      <c r="A23" s="633"/>
      <c r="B23" s="454"/>
      <c r="C23" s="455"/>
      <c r="D23" s="353"/>
      <c r="E23" s="291">
        <f t="shared" si="0"/>
        <v>0</v>
      </c>
      <c r="F23" s="392"/>
      <c r="G23" s="231"/>
    </row>
    <row r="24" spans="1:7" ht="20.149999999999999" customHeight="1">
      <c r="A24" s="633"/>
      <c r="B24" s="355"/>
      <c r="C24" s="353"/>
      <c r="D24" s="353"/>
      <c r="E24" s="291">
        <f t="shared" si="0"/>
        <v>0</v>
      </c>
      <c r="F24" s="392"/>
      <c r="G24" s="231"/>
    </row>
    <row r="25" spans="1:7" ht="20.149999999999999" customHeight="1" thickBot="1">
      <c r="A25" s="634"/>
      <c r="B25" s="631" t="s">
        <v>163</v>
      </c>
      <c r="C25" s="631"/>
      <c r="D25" s="631"/>
      <c r="E25" s="292">
        <f>SUM(E21:E24)</f>
        <v>0</v>
      </c>
      <c r="F25" s="425"/>
      <c r="G25" s="423"/>
    </row>
    <row r="26" spans="1:7" ht="20.149999999999999" customHeight="1">
      <c r="A26" s="635" t="s">
        <v>361</v>
      </c>
      <c r="B26" s="456"/>
      <c r="C26" s="457"/>
      <c r="D26" s="457"/>
      <c r="E26" s="293">
        <f t="shared" si="0"/>
        <v>0</v>
      </c>
      <c r="F26" s="426"/>
      <c r="G26" s="231"/>
    </row>
    <row r="27" spans="1:7" ht="20.149999999999999" customHeight="1">
      <c r="A27" s="636"/>
      <c r="B27" s="456"/>
      <c r="C27" s="455"/>
      <c r="D27" s="455"/>
      <c r="E27" s="291">
        <f t="shared" si="0"/>
        <v>0</v>
      </c>
      <c r="F27" s="392"/>
      <c r="G27" s="231"/>
    </row>
    <row r="28" spans="1:7" ht="20.149999999999999" customHeight="1">
      <c r="A28" s="636"/>
      <c r="B28" s="231"/>
      <c r="C28" s="272"/>
      <c r="D28" s="272"/>
      <c r="E28" s="291">
        <f t="shared" si="0"/>
        <v>0</v>
      </c>
      <c r="F28" s="392"/>
      <c r="G28" s="231"/>
    </row>
    <row r="29" spans="1:7" ht="20.149999999999999" customHeight="1">
      <c r="A29" s="636"/>
      <c r="B29" s="231"/>
      <c r="C29" s="273"/>
      <c r="D29" s="272"/>
      <c r="E29" s="291">
        <f t="shared" si="0"/>
        <v>0</v>
      </c>
      <c r="F29" s="392"/>
      <c r="G29" s="231"/>
    </row>
    <row r="30" spans="1:7" ht="20.149999999999999" customHeight="1" thickBot="1">
      <c r="A30" s="637"/>
      <c r="B30" s="638" t="s">
        <v>163</v>
      </c>
      <c r="C30" s="631"/>
      <c r="D30" s="631"/>
      <c r="E30" s="292">
        <f>SUM(E26:E29)</f>
        <v>0</v>
      </c>
      <c r="F30" s="425"/>
      <c r="G30" s="423"/>
    </row>
    <row r="31" spans="1:7" ht="20.149999999999999" customHeight="1">
      <c r="A31" s="635" t="s">
        <v>362</v>
      </c>
      <c r="B31" s="456"/>
      <c r="C31" s="457"/>
      <c r="D31" s="457"/>
      <c r="E31" s="293">
        <f t="shared" ref="E31:E34" si="1">C31*D31</f>
        <v>0</v>
      </c>
      <c r="F31" s="426"/>
      <c r="G31" s="231"/>
    </row>
    <row r="32" spans="1:7" ht="20.149999999999999" customHeight="1">
      <c r="A32" s="636"/>
      <c r="B32" s="456"/>
      <c r="C32" s="455"/>
      <c r="D32" s="455"/>
      <c r="E32" s="291">
        <f t="shared" si="1"/>
        <v>0</v>
      </c>
      <c r="F32" s="392"/>
      <c r="G32" s="231"/>
    </row>
    <row r="33" spans="1:7" ht="20.149999999999999" customHeight="1">
      <c r="A33" s="636"/>
      <c r="B33" s="231"/>
      <c r="C33" s="272"/>
      <c r="D33" s="272"/>
      <c r="E33" s="291">
        <f t="shared" si="1"/>
        <v>0</v>
      </c>
      <c r="F33" s="392"/>
      <c r="G33" s="231"/>
    </row>
    <row r="34" spans="1:7" ht="20.149999999999999" customHeight="1">
      <c r="A34" s="636"/>
      <c r="B34" s="231"/>
      <c r="C34" s="273"/>
      <c r="D34" s="272"/>
      <c r="E34" s="291">
        <f t="shared" si="1"/>
        <v>0</v>
      </c>
      <c r="F34" s="392"/>
      <c r="G34" s="231"/>
    </row>
    <row r="35" spans="1:7" ht="20.149999999999999" customHeight="1" thickBot="1">
      <c r="A35" s="637"/>
      <c r="B35" s="638" t="s">
        <v>163</v>
      </c>
      <c r="C35" s="631"/>
      <c r="D35" s="631"/>
      <c r="E35" s="292">
        <f>SUM(E31:E34)</f>
        <v>0</v>
      </c>
      <c r="F35" s="425"/>
      <c r="G35" s="423"/>
    </row>
    <row r="36" spans="1:7" ht="36.65" customHeight="1">
      <c r="A36" s="519" t="s">
        <v>273</v>
      </c>
      <c r="B36" s="518"/>
      <c r="C36" s="654" t="s">
        <v>274</v>
      </c>
      <c r="D36" s="655"/>
      <c r="E36" s="439">
        <f>SUM(E25,E30,E35)</f>
        <v>0</v>
      </c>
      <c r="F36" s="425" t="s">
        <v>275</v>
      </c>
      <c r="G36" s="443"/>
    </row>
    <row r="37" spans="1:7" ht="20.149999999999999" customHeight="1">
      <c r="A37" s="639" t="s">
        <v>363</v>
      </c>
      <c r="B37" s="515"/>
      <c r="C37" s="354"/>
      <c r="D37" s="354"/>
      <c r="E37" s="293">
        <f t="shared" si="0"/>
        <v>0</v>
      </c>
      <c r="F37" s="440"/>
      <c r="G37" s="231"/>
    </row>
    <row r="38" spans="1:7" ht="20.149999999999999" customHeight="1">
      <c r="A38" s="640"/>
      <c r="B38" s="516"/>
      <c r="C38" s="353"/>
      <c r="D38" s="353"/>
      <c r="E38" s="291">
        <f t="shared" si="0"/>
        <v>0</v>
      </c>
      <c r="F38" s="392"/>
      <c r="G38" s="231"/>
    </row>
    <row r="39" spans="1:7" ht="20.149999999999999" customHeight="1">
      <c r="A39" s="640"/>
      <c r="B39" s="516"/>
      <c r="C39" s="353"/>
      <c r="D39" s="353"/>
      <c r="E39" s="291">
        <f t="shared" ref="E39" si="2">C39*D39</f>
        <v>0</v>
      </c>
      <c r="F39" s="392"/>
      <c r="G39" s="231"/>
    </row>
    <row r="40" spans="1:7" ht="20.149999999999999" customHeight="1">
      <c r="A40" s="640"/>
      <c r="B40" s="516"/>
      <c r="C40" s="353"/>
      <c r="D40" s="353"/>
      <c r="E40" s="291">
        <f t="shared" si="0"/>
        <v>0</v>
      </c>
      <c r="F40" s="392"/>
      <c r="G40" s="231"/>
    </row>
    <row r="41" spans="1:7" ht="20.149999999999999" customHeight="1" thickBot="1">
      <c r="A41" s="641"/>
      <c r="B41" s="517" t="s">
        <v>163</v>
      </c>
      <c r="C41" s="465"/>
      <c r="D41" s="471">
        <f>SUM(D37:D40)</f>
        <v>0</v>
      </c>
      <c r="E41" s="292">
        <f>SUM(E37:E40)</f>
        <v>0</v>
      </c>
      <c r="F41" s="425"/>
      <c r="G41" s="423"/>
    </row>
    <row r="42" spans="1:7" ht="36" customHeight="1">
      <c r="A42" s="519" t="s">
        <v>276</v>
      </c>
      <c r="B42" s="520"/>
      <c r="C42" s="652" t="s">
        <v>277</v>
      </c>
      <c r="D42" s="653"/>
      <c r="E42" s="433">
        <f>SUM(E37:E41)</f>
        <v>0</v>
      </c>
      <c r="F42" s="425" t="s">
        <v>275</v>
      </c>
      <c r="G42" s="84"/>
    </row>
    <row r="43" spans="1:7" ht="18.649999999999999" customHeight="1" thickBot="1">
      <c r="A43" s="437"/>
      <c r="B43" s="438"/>
      <c r="C43" s="434"/>
      <c r="D43" s="434"/>
      <c r="E43" s="432"/>
      <c r="F43" s="436"/>
      <c r="G43" s="435"/>
    </row>
    <row r="44" spans="1:7" ht="23.65" customHeight="1" thickBot="1">
      <c r="A44" s="642" t="s">
        <v>278</v>
      </c>
      <c r="B44" s="643"/>
      <c r="C44" s="643"/>
      <c r="D44" s="643"/>
      <c r="E44" s="643"/>
      <c r="F44" s="644"/>
      <c r="G44" s="231"/>
    </row>
    <row r="45" spans="1:7" ht="20.149999999999999" customHeight="1">
      <c r="A45" s="628" t="s">
        <v>279</v>
      </c>
      <c r="B45" s="427"/>
      <c r="C45" s="354"/>
      <c r="D45" s="354"/>
      <c r="E45" s="293">
        <f t="shared" si="0"/>
        <v>0</v>
      </c>
      <c r="F45" s="428"/>
      <c r="G45" s="231"/>
    </row>
    <row r="46" spans="1:7" ht="20.149999999999999" customHeight="1">
      <c r="A46" s="629"/>
      <c r="B46" s="355"/>
      <c r="C46" s="353"/>
      <c r="D46" s="353"/>
      <c r="E46" s="291">
        <f t="shared" si="0"/>
        <v>0</v>
      </c>
      <c r="F46" s="393"/>
      <c r="G46" s="231"/>
    </row>
    <row r="47" spans="1:7" ht="20.149999999999999" customHeight="1">
      <c r="A47" s="629"/>
      <c r="B47" s="352"/>
      <c r="C47" s="353"/>
      <c r="D47" s="353"/>
      <c r="E47" s="291">
        <f t="shared" si="0"/>
        <v>0</v>
      </c>
      <c r="F47" s="392"/>
      <c r="G47" s="231"/>
    </row>
    <row r="48" spans="1:7" ht="20.149999999999999" customHeight="1">
      <c r="A48" s="629"/>
      <c r="B48" s="352"/>
      <c r="C48" s="353"/>
      <c r="D48" s="353"/>
      <c r="E48" s="291">
        <f t="shared" si="0"/>
        <v>0</v>
      </c>
      <c r="F48" s="392"/>
      <c r="G48" s="231"/>
    </row>
    <row r="49" spans="1:7" ht="20.149999999999999" customHeight="1">
      <c r="A49" s="629"/>
      <c r="B49" s="352"/>
      <c r="C49" s="353"/>
      <c r="D49" s="353"/>
      <c r="E49" s="291">
        <f t="shared" si="0"/>
        <v>0</v>
      </c>
      <c r="F49" s="392"/>
      <c r="G49" s="231"/>
    </row>
    <row r="50" spans="1:7" ht="20.149999999999999" customHeight="1" thickBot="1">
      <c r="A50" s="630"/>
      <c r="B50" s="631" t="s">
        <v>163</v>
      </c>
      <c r="C50" s="631"/>
      <c r="D50" s="631"/>
      <c r="E50" s="292">
        <f>SUM(E45:E49)</f>
        <v>0</v>
      </c>
      <c r="F50" s="394"/>
      <c r="G50" s="257"/>
    </row>
    <row r="51" spans="1:7" ht="35.65" customHeight="1" thickBot="1">
      <c r="A51" s="84"/>
      <c r="B51" s="84"/>
      <c r="C51" s="430"/>
      <c r="D51" s="431" t="s">
        <v>280</v>
      </c>
      <c r="E51" s="274">
        <f>ROUNDDOWN(E50,-3)</f>
        <v>0</v>
      </c>
      <c r="F51" s="127"/>
      <c r="G51" s="84"/>
    </row>
    <row r="52" spans="1:7">
      <c r="A52" s="419" t="s">
        <v>281</v>
      </c>
    </row>
    <row r="53" spans="1:7">
      <c r="A53" s="419" t="s">
        <v>282</v>
      </c>
    </row>
  </sheetData>
  <mergeCells count="24">
    <mergeCell ref="A19:F19"/>
    <mergeCell ref="A7:B7"/>
    <mergeCell ref="A8:B8"/>
    <mergeCell ref="C42:D42"/>
    <mergeCell ref="C36:D36"/>
    <mergeCell ref="A14:B14"/>
    <mergeCell ref="A15:B15"/>
    <mergeCell ref="A31:A35"/>
    <mergeCell ref="B35:D35"/>
    <mergeCell ref="D7:E7"/>
    <mergeCell ref="D8:E8"/>
    <mergeCell ref="D14:E14"/>
    <mergeCell ref="D15:E15"/>
    <mergeCell ref="D10:E10"/>
    <mergeCell ref="D11:E11"/>
    <mergeCell ref="D12:E12"/>
    <mergeCell ref="A45:A50"/>
    <mergeCell ref="B50:D50"/>
    <mergeCell ref="A21:A25"/>
    <mergeCell ref="B25:D25"/>
    <mergeCell ref="A26:A30"/>
    <mergeCell ref="B30:D30"/>
    <mergeCell ref="A37:A41"/>
    <mergeCell ref="A44:F44"/>
  </mergeCells>
  <phoneticPr fontId="2"/>
  <dataValidations count="1">
    <dataValidation type="whole" operator="notEqual" allowBlank="1" showInputMessage="1" showErrorMessage="1" sqref="C21:C24 C26:C29 C45:C49 C37:C40 C31:C34" xr:uid="{00000000-0002-0000-0800-000000000000}">
      <formula1>0</formula1>
    </dataValidation>
  </dataValidations>
  <printOptions horizontalCentered="1"/>
  <pageMargins left="0.43307086614173229" right="0.23622047244094491" top="0.43307086614173229" bottom="0.35433070866141736" header="0.31496062992125984" footer="0.31496062992125984"/>
  <pageSetup paperSize="9" orientation="portrait"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5ACAEFA008B741BA38358836C95896" ma:contentTypeVersion="24" ma:contentTypeDescription="新しいドキュメントを作成します。" ma:contentTypeScope="" ma:versionID="1d98c5755b66c66489ed7d85dff0606e">
  <xsd:schema xmlns:xsd="http://www.w3.org/2001/XMLSchema" xmlns:xs="http://www.w3.org/2001/XMLSchema" xmlns:p="http://schemas.microsoft.com/office/2006/metadata/properties" xmlns:ns2="aba4246b-427e-4012-9541-c038d178df87" xmlns:ns3="a54edb08-1c87-4b39-b55a-f35d8b664d81" targetNamespace="http://schemas.microsoft.com/office/2006/metadata/properties" ma:root="true" ma:fieldsID="e114cc39fccf73cabc8a5efd80918a0d" ns2:_="" ns3:_="">
    <xsd:import namespace="aba4246b-427e-4012-9541-c038d178df87"/>
    <xsd:import namespace="a54edb08-1c87-4b39-b55a-f35d8b664d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_x5834__x6240_" minOccurs="0"/>
                <xsd:element ref="ns2:b1afae93-db70-48ad-a4fb-5bbdf3447c90CountryOrRegion" minOccurs="0"/>
                <xsd:element ref="ns2:b1afae93-db70-48ad-a4fb-5bbdf3447c90State" minOccurs="0"/>
                <xsd:element ref="ns2:b1afae93-db70-48ad-a4fb-5bbdf3447c90City" minOccurs="0"/>
                <xsd:element ref="ns2:b1afae93-db70-48ad-a4fb-5bbdf3447c90PostalCode" minOccurs="0"/>
                <xsd:element ref="ns2:b1afae93-db70-48ad-a4fb-5bbdf3447c90Street" minOccurs="0"/>
                <xsd:element ref="ns2:b1afae93-db70-48ad-a4fb-5bbdf3447c90GeoLoc" minOccurs="0"/>
                <xsd:element ref="ns2:b1afae93-db70-48ad-a4fb-5bbdf3447c90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a4246b-427e-4012-9541-c038d178d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element name="_x5834__x6240_" ma:index="24" nillable="true" ma:displayName="場所" ma:format="Dropdown" ma:internalName="_x5834__x6240_">
      <xsd:simpleType>
        <xsd:restriction base="dms:Unknown"/>
      </xsd:simpleType>
    </xsd:element>
    <xsd:element name="b1afae93-db70-48ad-a4fb-5bbdf3447c90CountryOrRegion" ma:index="25" nillable="true" ma:displayName="場所: 国/地域" ma:internalName="CountryOrRegion" ma:readOnly="true">
      <xsd:simpleType>
        <xsd:restriction base="dms:Text"/>
      </xsd:simpleType>
    </xsd:element>
    <xsd:element name="b1afae93-db70-48ad-a4fb-5bbdf3447c90State" ma:index="26" nillable="true" ma:displayName="場所: 都道府県" ma:internalName="State" ma:readOnly="true">
      <xsd:simpleType>
        <xsd:restriction base="dms:Text"/>
      </xsd:simpleType>
    </xsd:element>
    <xsd:element name="b1afae93-db70-48ad-a4fb-5bbdf3447c90City" ma:index="27" nillable="true" ma:displayName="場所:市区町村" ma:internalName="City" ma:readOnly="true">
      <xsd:simpleType>
        <xsd:restriction base="dms:Text"/>
      </xsd:simpleType>
    </xsd:element>
    <xsd:element name="b1afae93-db70-48ad-a4fb-5bbdf3447c90PostalCode" ma:index="28" nillable="true" ma:displayName="場所: 郵便番号コード" ma:internalName="PostalCode" ma:readOnly="true">
      <xsd:simpleType>
        <xsd:restriction base="dms:Text"/>
      </xsd:simpleType>
    </xsd:element>
    <xsd:element name="b1afae93-db70-48ad-a4fb-5bbdf3447c90Street" ma:index="29" nillable="true" ma:displayName="場所: 番地" ma:internalName="Street" ma:readOnly="true">
      <xsd:simpleType>
        <xsd:restriction base="dms:Text"/>
      </xsd:simpleType>
    </xsd:element>
    <xsd:element name="b1afae93-db70-48ad-a4fb-5bbdf3447c90GeoLoc" ma:index="30" nillable="true" ma:displayName="場所: 座標" ma:internalName="GeoLoc" ma:readOnly="true">
      <xsd:simpleType>
        <xsd:restriction base="dms:Unknown"/>
      </xsd:simpleType>
    </xsd:element>
    <xsd:element name="b1afae93-db70-48ad-a4fb-5bbdf3447c90DispName" ma:index="31" nillable="true" ma:displayName="場所: 名前" ma:internalName="DispNa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4edb08-1c87-4b39-b55a-f35d8b664d81"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a9020cf2-321f-4715-8afe-d1a65064a39a}" ma:internalName="TaxCatchAll" ma:showField="CatchAllData" ma:web="a54edb08-1c87-4b39-b55a-f35d8b664d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a4246b-427e-4012-9541-c038d178df87">
      <Terms xmlns="http://schemas.microsoft.com/office/infopath/2007/PartnerControls"/>
    </lcf76f155ced4ddcb4097134ff3c332f>
    <_x5834__x6240_ xmlns="aba4246b-427e-4012-9541-c038d178df87" xsi:nil="true"/>
    <TaxCatchAll xmlns="a54edb08-1c87-4b39-b55a-f35d8b664d81" xsi:nil="true"/>
  </documentManagement>
</p:properties>
</file>

<file path=customXml/itemProps1.xml><?xml version="1.0" encoding="utf-8"?>
<ds:datastoreItem xmlns:ds="http://schemas.openxmlformats.org/officeDocument/2006/customXml" ds:itemID="{AA3BD98F-E7EA-4E68-BC4D-506D692B0CDA}">
  <ds:schemaRefs>
    <ds:schemaRef ds:uri="http://schemas.microsoft.com/sharepoint/v3/contenttype/forms"/>
  </ds:schemaRefs>
</ds:datastoreItem>
</file>

<file path=customXml/itemProps2.xml><?xml version="1.0" encoding="utf-8"?>
<ds:datastoreItem xmlns:ds="http://schemas.openxmlformats.org/officeDocument/2006/customXml" ds:itemID="{20884D62-BC46-4FC0-9E19-D598B5E703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a4246b-427e-4012-9541-c038d178df87"/>
    <ds:schemaRef ds:uri="a54edb08-1c87-4b39-b55a-f35d8b664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367CA9-30B1-4B60-AB8D-53032ADAD7D6}">
  <ds:schemaRefs>
    <ds:schemaRef ds:uri="http://schemas.microsoft.com/office/2006/metadata/properties"/>
    <ds:schemaRef ds:uri="http://schemas.microsoft.com/office/infopath/2007/PartnerControls"/>
    <ds:schemaRef ds:uri="aba4246b-427e-4012-9541-c038d178df87"/>
    <ds:schemaRef ds:uri="a54edb08-1c87-4b39-b55a-f35d8b664d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31</vt:i4>
      </vt:variant>
    </vt:vector>
  </HeadingPairs>
  <TitlesOfParts>
    <vt:vector size="44" baseType="lpstr">
      <vt:lpstr>入力方法</vt:lpstr>
      <vt:lpstr>従事者明細</vt:lpstr>
      <vt:lpstr> 表紙</vt:lpstr>
      <vt:lpstr>様式1</vt:lpstr>
      <vt:lpstr>様式2_1人件費</vt:lpstr>
      <vt:lpstr>様式2_2_2その他原価・一般管理費等</vt:lpstr>
      <vt:lpstr>様式2_3機材</vt:lpstr>
      <vt:lpstr>様式2_4旅費</vt:lpstr>
      <vt:lpstr>様式2_5現地活動費</vt:lpstr>
      <vt:lpstr>様式2_6本邦受入活動費&amp;管理費</vt:lpstr>
      <vt:lpstr>機材様式（別紙明細）</vt:lpstr>
      <vt:lpstr>業務従事者名簿</vt:lpstr>
      <vt:lpstr>部分払・年度別詳細</vt:lpstr>
      <vt:lpstr>' 表紙'!Print_Area</vt:lpstr>
      <vt:lpstr>'機材様式（別紙明細）'!Print_Area</vt:lpstr>
      <vt:lpstr>業務従事者名簿!Print_Area</vt:lpstr>
      <vt:lpstr>従事者明細!Print_Area</vt:lpstr>
      <vt:lpstr>入力方法!Print_Area</vt:lpstr>
      <vt:lpstr>部分払・年度別詳細!Print_Area</vt:lpstr>
      <vt:lpstr>様式1!Print_Area</vt:lpstr>
      <vt:lpstr>様式2_1人件費!Print_Area</vt:lpstr>
      <vt:lpstr>様式2_2_2その他原価・一般管理費等!Print_Area</vt:lpstr>
      <vt:lpstr>様式2_3機材!Print_Area</vt:lpstr>
      <vt:lpstr>様式2_4旅費!Print_Area</vt:lpstr>
      <vt:lpstr>様式2_5現地活動費!Print_Area</vt:lpstr>
      <vt:lpstr>'様式2_6本邦受入活動費&amp;管理費'!Print_Area</vt:lpstr>
      <vt:lpstr>業務従事者名簿!Print_Titles</vt:lpstr>
      <vt:lpstr>様式2_4旅費!Print_Titles</vt:lpstr>
      <vt:lpstr>格付</vt:lpstr>
      <vt:lpstr>'様式2_6本邦受入活動費&amp;管理費'!契約</vt:lpstr>
      <vt:lpstr>契約</vt:lpstr>
      <vt:lpstr>経費分類</vt:lpstr>
      <vt:lpstr>'様式2_6本邦受入活動費&amp;管理費'!経路</vt:lpstr>
      <vt:lpstr>経路</vt:lpstr>
      <vt:lpstr>見積</vt:lpstr>
      <vt:lpstr>見積金額</vt:lpstr>
      <vt:lpstr>号数</vt:lpstr>
      <vt:lpstr>事業名</vt:lpstr>
      <vt:lpstr>事業名短縮</vt:lpstr>
      <vt:lpstr>宿泊料</vt:lpstr>
      <vt:lpstr>日当</vt:lpstr>
      <vt:lpstr>'様式2_6本邦受入活動費&amp;管理費'!分類</vt:lpstr>
      <vt:lpstr>分類</vt:lpstr>
      <vt:lpstr>分類経費</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Nishijima, Kumiko[西島 空美子]</cp:lastModifiedBy>
  <cp:revision/>
  <dcterms:created xsi:type="dcterms:W3CDTF">2013-03-18T00:38:39Z</dcterms:created>
  <dcterms:modified xsi:type="dcterms:W3CDTF">2024-04-24T10:48:31Z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0x010100115ACAEFA008B741BA38358836C95896</vt:lpwstr>
  </property>
</Properties>
</file>