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jica365-my.sharepoint.com/personal/onedrive-prispfindept_jica_go_jp/Documents/360_民間連携事業部/1_公開/10_計画・連携企画課/02_提案型事業支援/01.中小企業・SDGsビジネス支援事業/07_募集要項/2023年度/本決裁/元データ（ワード、エクセル等の履歴反映版）/03_別紙3_一式/"/>
    </mc:Choice>
  </mc:AlternateContent>
  <xr:revisionPtr revIDLastSave="0" documentId="8_{58700121-42A7-40DE-BBF3-C098F326886C}" xr6:coauthVersionLast="47" xr6:coauthVersionMax="47" xr10:uidLastSave="{00000000-0000-0000-0000-000000000000}"/>
  <bookViews>
    <workbookView xWindow="43200" yWindow="3420" windowWidth="14400" windowHeight="7455" tabRatio="749"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入力方法!$A$1:$C$25</definedName>
    <definedName name="_xlnm.Print_Area" localSheetId="15">部分払・年度別詳細!$J$1:$O$53</definedName>
    <definedName name="_xlnm.Print_Area" localSheetId="3">様式1!$A$1:$H$33</definedName>
    <definedName name="_xlnm.Print_Area" localSheetId="4">様式1_銀行外!$A$1:$H$33</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様式1!$B$4:$H$32</definedName>
    <definedName name="Z_10FF6128_C413_492A_97F7_F629334DAAC5_.wvu.PrintArea" localSheetId="4" hidden="1">様式1_銀行外!$B$4:$H$32</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様式1!$B$4:$H$32</definedName>
    <definedName name="Z_23354667_189C_4570_A62C_5B2458A64BD0_.wvu.PrintArea" localSheetId="4" hidden="1">様式1_銀行外!$B$4:$H$32</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E4" i="21" l="1"/>
  <c r="T9" i="3"/>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8" i="1" s="1"/>
  <c r="G24" i="1"/>
  <c r="G22" i="1" s="1"/>
  <c r="G20" i="1" s="1"/>
  <c r="F3" i="4"/>
  <c r="C29" i="21"/>
  <c r="G24" i="26"/>
  <c r="G22" i="26" s="1"/>
  <c r="G20" i="26" s="1"/>
  <c r="B49" i="25"/>
  <c r="G49" i="25" s="1"/>
  <c r="G50" i="25" s="1"/>
  <c r="G28" i="26"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29"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29" i="26" s="1"/>
  <c r="G30" i="26" s="1"/>
  <c r="G31" i="26" s="1"/>
  <c r="E12" i="26" s="1"/>
  <c r="L16" i="22"/>
  <c r="F32" i="22" s="1"/>
  <c r="G30" i="1"/>
  <c r="G31"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<sst xmlns="http://schemas.openxmlformats.org/spreadsheetml/2006/main" count="1350" uniqueCount="400">
  <si>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</si>
  <si>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</si>
  <si>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</si>
  <si>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</si>
  <si>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</si>
  <si>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</si>
  <si>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</si>
  <si>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</si>
  <si>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</si>
  <si>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</si>
  <si>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</si>
  <si>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</si>
  <si>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</si>
  <si>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</si>
  <si>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</si>
  <si>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</si>
  <si>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</si>
  <si>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</si>
  <si>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</si>
  <si>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</si>
  <si>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</si>
  <si>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</si>
  <si>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</si>
  <si>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</si>
  <si>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</si>
  <si>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</si>
  <si>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</si>
  <si>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</si>
  <si>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</si>
  <si>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</si>
  <si>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</si>
  <si>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</si>
  <si>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</si>
  <si>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</si>
  <si>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</si>
  <si>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</si>
  <si>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</si>
  <si>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</si>
  <si>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</si>
  <si>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</si>
  <si>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</si>
  <si>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</si>
  <si>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</si>
  <si>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</si>
  <si>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</si>
  <si>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</si>
  <si>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</si>
  <si>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</si>
  <si>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</si>
  <si>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</si>
  <si>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</si>
  <si>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</si>
  <si>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</si>
  <si>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</si>
  <si>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</si>
  <si>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</si>
  <si>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</si>
  <si>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</si>
  <si>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</si>
  <si>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</si>
  <si>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</si>
  <si>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</si>
  <si>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</si>
  <si>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</si>
  <si>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</si>
  <si>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</si>
  <si>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</si>
  <si>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</si>
  <si>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</si>
  <si>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</si>
  <si>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</si>
  <si>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</si>
  <si>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</si>
  <si>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</si>
  <si>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</si>
  <si>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</si>
  <si>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</si>
  <si>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</si>
  <si>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</si>
  <si>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</si>
  <si>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</si>
  <si>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</si>
  <si>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</si>
  <si>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</si>
  <si>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</si>
  <si>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</si>
  <si>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</si>
  <si>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</si>
  <si>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</si>
  <si>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</si>
  <si>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</si>
  <si>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</si>
  <si>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</si>
  <si>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</si>
  <si>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</si>
  <si>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</si>
  <si>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</si>
  <si>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</si>
  <si>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</si>
  <si>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</si>
  <si>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</si>
  <si>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</si>
  <si>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</si>
  <si>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</si>
  <si>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</si>
  <si>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</si>
  <si>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</si>
  <si>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</si>
  <si>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</si>
  <si>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</si>
  <si>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</si>
  <si>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</si>
  <si>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</si>
  <si>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</si>
  <si>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</si>
  <si>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</si>
  <si>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</si>
  <si>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</si>
  <si>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</si>
  <si>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</si>
  <si>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</si>
  <si>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</si>
  <si>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</si>
  <si>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</si>
  <si>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</si>
  <si>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</si>
  <si>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</si>
  <si>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</si>
  <si>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</si>
  <si>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</si>
  <si>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</si>
  <si>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</si>
  <si>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</si>
  <si>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</si>
  <si>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</si>
  <si>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</si>
  <si>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</si>
  <si>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</si>
  <si>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</si>
  <si>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</si>
  <si>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</si>
  <si>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</si>
  <si>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</si>
  <si>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</si>
  <si>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</si>
  <si>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</si>
  <si>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</si>
  <si>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</si>
  <si>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</si>
  <si>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</si>
  <si>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</si>
  <si>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</si>
  <si>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</si>
  <si>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</si>
  <si>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</si>
  <si>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</si>
  <si>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</si>
  <si>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</si>
  <si>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</si>
  <si>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</si>
  <si>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</si>
  <si>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</si>
  <si>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</si>
  <si>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</si>
  <si>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</si>
  <si>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</si>
  <si>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</si>
  <si>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</si>
  <si>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</si>
  <si>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</si>
  <si>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</si>
  <si>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</si>
  <si>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</si>
  <si>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</si>
  <si>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</si>
  <si>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</si>
  <si>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</si>
  <si>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</si>
  <si>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</si>
  <si>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</si>
  <si>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</si>
  <si>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</si>
  <si>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</si>
  <si>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</si>
  <si>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</si>
  <si>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</si>
  <si>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</si>
  <si>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</si>
  <si>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</si>
  <si>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</si>
  <si>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</si>
  <si>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</si>
  <si>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</si>
  <si>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</si>
  <si>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</si>
  <si>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</si>
  <si>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</si>
  <si>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</si>
  <si>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</si>
  <si>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</si>
  <si>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</si>
  <si>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</si>
  <si>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</si>
  <si>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</si>
  <si>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</si>
  <si>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</si>
  <si>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</si>
  <si>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</si>
  <si>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</si>
  <si>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</si>
  <si>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</si>
  <si>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</si>
  <si>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</si>
  <si>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</si>
  <si>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</si>
  <si>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</si>
  <si>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</si>
  <si>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</si>
  <si>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</si>
  <si>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</si>
  <si>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</si>
  <si>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</si>
  <si>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</si>
  <si>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</si>
  <si>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</si>
  <si>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</si>
  <si>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</si>
  <si>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</si>
  <si>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</si>
  <si>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</si>
  <si>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</si>
  <si>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</si>
  <si>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</si>
  <si>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</si>
  <si>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</si>
  <si>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</si>
  <si>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</si>
  <si>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</si>
  <si>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</si>
  <si>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</si>
  <si>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</si>
  <si>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</si>
  <si>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</si>
  <si>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</si>
  <si>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</si>
  <si>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</si>
  <si>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</si>
  <si>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</si>
  <si>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</si>
  <si>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</si>
  <si>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</si>
  <si>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</si>
  <si>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</si>
  <si>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</si>
  <si>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</si>
  <si>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</si>
  <si>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</si>
  <si>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</si>
  <si>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</si>
  <si>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</si>
  <si>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</si>
  <si>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</si>
  <si>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</si>
  <si>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</si>
  <si>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</si>
  <si>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</si>
  <si>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</si>
  <si>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</si>
  <si>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</si>
  <si>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</si>
  <si>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</si>
  <si>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</si>
  <si>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</si>
  <si>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</si>
  <si>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</si>
  <si>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</si>
  <si>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</si>
  <si>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</si>
  <si>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</si>
  <si>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</si>
  <si>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</si>
  <si>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</si>
  <si>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</si>
  <si>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</si>
  <si>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</si>
  <si>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</si>
  <si>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</si>
  <si>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</si>
  <si>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</si>
  <si>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</si>
  <si>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</si>
  <si>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</si>
  <si>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</si>
  <si>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</si>
  <si>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</si>
  <si>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</si>
  <si>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</si>
  <si>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</si>
  <si>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</si>
  <si>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</si>
  <si>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</si>
  <si>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</si>
  <si>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</si>
  <si>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</si>
  <si>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</si>
  <si>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</si>
  <si>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</si>
  <si>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</si>
  <si>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</si>
  <si>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</si>
  <si>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</si>
  <si>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</si>
  <si>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</si>
  <si>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</si>
  <si>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</si>
  <si>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</si>
  <si>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</si>
  <si>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</si>
  <si>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</si>
  <si>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</si>
  <si>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</si>
  <si>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</si>
  <si>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</si>
  <si>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</si>
  <si>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</si>
  <si>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</si>
  <si>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</si>
  <si>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</si>
  <si>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</si>
  <si>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</si>
  <si>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</si>
  <si>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</si>
  <si>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</si>
  <si>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</si>
  <si>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</si>
  <si>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</si>
  <si>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</si>
  <si>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</si>
  <si>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</si>
  <si>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</si>
  <si>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</si>
  <si>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</si>
  <si>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</si>
  <si>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</si>
  <si>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</si>
  <si>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</si>
  <si>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</si>
  <si>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</si>
  <si>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</si>
  <si>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</si>
  <si>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</si>
  <si>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</si>
  <si>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</si>
  <si>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</si>
  <si>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</si>
  <si>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</si>
  <si>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</si>
  <si>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</si>
  <si>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</si>
  <si>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</si>
  <si>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</si>
  <si>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</si>
  <si>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</si>
  <si>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</si>
  <si>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</si>
  <si>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</si>
  <si>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</si>
  <si>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</si>
  <si>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</si>
  <si>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</si>
  <si>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</si>
  <si>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</si>
  <si>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</si>
  <si>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</si>
  <si>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</si>
  <si>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</si>
  <si>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</si>
  <si>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</si>
  <si>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</si>
  <si>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</si>
  <si>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</si>
  <si>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</si>
  <si>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</si>
  <si>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</si>
  <si>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</si>
  <si>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</si>
  <si>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</si>
  <si>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</si>
  <si>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</si>
  <si>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</si>
  <si>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</si>
  <si>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</si>
  <si>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</si>
  <si>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</si>
  <si>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</si>
  <si>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</si>
  <si>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</si>
  <si>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</si>
  <si>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例）機材の●●は2024年度（x,xxx,xxx円）に支払い予定</t>
    <rPh sb="0" eb="1">
      <t>レイ</t>
    </rPh>
    <rPh sb="2" eb="4">
      <t>キザイ</t>
    </rPh>
    <rPh sb="12" eb="14">
      <t>ネンド</t>
    </rPh>
    <rPh sb="24" eb="25">
      <t>エン</t>
    </rPh>
    <rPh sb="27" eb="29">
      <t>シハラ</t>
    </rPh>
    <rPh sb="30" eb="32">
      <t>ヨテイ</t>
    </rPh>
    <phoneticPr fontId="2"/>
  </si>
  <si>
    <t>管理費は経費率（％）を入力ください。</t>
    <rPh sb="0" eb="3">
      <t>カンリヒ</t>
    </rPh>
    <rPh sb="4" eb="7">
      <t>ケイヒリツ</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</si>
</sst>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47">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6" fillId="0" borderId="0" xfId="3" applyFont="1" applyAlignment="1">
      <alignment horizontal="left" vertical="center" wrapText="1"/>
    </xf>
    <xf numFmtId="0" fontId="4" fillId="11" borderId="0" xfId="3" applyFont="1" applyFill="1" applyAlignment="1">
      <alignment horizontal="center" vertical="center"/>
    </xf>
    <xf numFmtId="0" fontId="4" fillId="0" borderId="0" xfId="3" applyFont="1" applyAlignment="1">
      <alignment horizontal="center" vertical="center"/>
    </xf>
    <xf numFmtId="0" fontId="6" fillId="0" borderId="0" xfId="3" applyFont="1" applyAlignment="1">
      <alignment horizontal="left" vertical="center"/>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0" fontId="6" fillId="0" borderId="0" xfId="0" applyFont="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2" xfId="0" applyFont="1" applyBorder="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4" fillId="3" borderId="0" xfId="0" applyFont="1" applyFill="1" applyAlignment="1">
      <alignment horizontal="center" vertical="center"/>
    </xf>
    <xf numFmtId="0" fontId="0" fillId="19" borderId="0" xfId="0" applyFill="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6" fillId="3" borderId="0" xfId="0" applyFont="1" applyFill="1" applyAlignment="1">
      <alignment horizontal="center" vertical="center"/>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6" xfId="3" applyFont="1" applyBorder="1" applyAlignment="1">
      <alignment horizontal="center" vertical="center"/>
    </xf>
    <xf numFmtId="0" fontId="9" fillId="0" borderId="16" xfId="3" applyFont="1" applyBorder="1" applyAlignment="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4" fillId="0" borderId="8"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0" borderId="6" xfId="0" applyFont="1" applyBorder="1" applyAlignment="1">
      <alignment horizontal="center"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33</xdr:row>
      <xdr:rowOff>76200</xdr:rowOff>
    </xdr:from>
    <xdr:to>
      <xdr:col>6</xdr:col>
      <xdr:colOff>1971675</xdr:colOff>
      <xdr:row>42</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33</xdr:row>
      <xdr:rowOff>76200</xdr:rowOff>
    </xdr:from>
    <xdr:to>
      <xdr:col>6</xdr:col>
      <xdr:colOff>1971675</xdr:colOff>
      <xdr:row>42</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31</xdr:row>
      <xdr:rowOff>22860</xdr:rowOff>
    </xdr:from>
    <xdr:to>
      <xdr:col>4</xdr:col>
      <xdr:colOff>1249680</xdr:colOff>
      <xdr:row>32</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31</xdr:row>
      <xdr:rowOff>236220</xdr:rowOff>
    </xdr:from>
    <xdr:to>
      <xdr:col>6</xdr:col>
      <xdr:colOff>818322</xdr:colOff>
      <xdr:row>32</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4"/>
  <sheetViews>
    <sheetView tabSelected="1" view="pageBreakPreview" topLeftCell="A16" zoomScaleNormal="100" zoomScaleSheetLayoutView="100" workbookViewId="0">
      <selection activeCell="B18" sqref="A18:XFD18"/>
    </sheetView>
  </sheetViews>
  <sheetFormatPr defaultRowHeight="14"/>
  <cols>
    <col min="1" max="1" width="3.1640625" customWidth="1"/>
    <col min="2" max="2" width="35.1640625" customWidth="1"/>
    <col min="3" max="3" width="78.33203125" customWidth="1"/>
  </cols>
  <sheetData>
    <row r="1" spans="1:3" ht="34.5" customHeight="1">
      <c r="A1" s="583" t="s">
        <v>0</v>
      </c>
      <c r="B1" s="583"/>
      <c r="C1" s="583"/>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79" t="s">
        <v>10</v>
      </c>
      <c r="B10" s="159" t="s">
        <v>11</v>
      </c>
      <c r="C10" s="574" t="s">
        <v>12</v>
      </c>
    </row>
    <row r="11" spans="1:3" ht="138.75" customHeight="1">
      <c r="A11" s="580"/>
      <c r="B11" s="575" t="s">
        <v>13</v>
      </c>
      <c r="C11" s="574" t="s">
        <v>14</v>
      </c>
    </row>
    <row r="12" spans="1:3" ht="28">
      <c r="A12" s="581"/>
      <c r="B12" s="159" t="s">
        <v>15</v>
      </c>
      <c r="C12" s="170" t="s">
        <v>16</v>
      </c>
    </row>
    <row r="13" spans="1:3" ht="67.5" customHeight="1">
      <c r="A13" s="582" t="s">
        <v>17</v>
      </c>
      <c r="B13" s="255" t="s">
        <v>18</v>
      </c>
      <c r="C13" s="170" t="s">
        <v>19</v>
      </c>
    </row>
    <row r="14" spans="1:3" ht="41.25" customHeight="1">
      <c r="A14" s="582"/>
      <c r="B14" s="159" t="s">
        <v>20</v>
      </c>
      <c r="C14" s="170" t="s">
        <v>21</v>
      </c>
    </row>
    <row r="15" spans="1:3" ht="39.75" customHeight="1">
      <c r="A15" s="582"/>
      <c r="B15" s="161" t="s">
        <v>22</v>
      </c>
      <c r="C15" s="170" t="s">
        <v>23</v>
      </c>
    </row>
    <row r="16" spans="1:3" ht="140">
      <c r="A16" s="582"/>
      <c r="B16" s="161" t="s">
        <v>24</v>
      </c>
      <c r="C16" s="170" t="s">
        <v>25</v>
      </c>
    </row>
    <row r="17" spans="1:3" ht="36.75" customHeight="1">
      <c r="A17" s="582"/>
      <c r="B17" s="161" t="s">
        <v>26</v>
      </c>
      <c r="C17" s="170" t="s">
        <v>27</v>
      </c>
    </row>
    <row r="18" spans="1:3" ht="25.25" customHeight="1">
      <c r="A18" s="582"/>
      <c r="B18" s="186" t="s">
        <v>28</v>
      </c>
      <c r="C18" s="170" t="s">
        <v>399</v>
      </c>
    </row>
    <row r="19" spans="1:3" ht="41.25" customHeight="1">
      <c r="A19" s="582"/>
      <c r="B19" s="238" t="s">
        <v>29</v>
      </c>
      <c r="C19" s="239" t="s">
        <v>30</v>
      </c>
    </row>
    <row r="20" spans="1:3" ht="42.5" thickBot="1">
      <c r="A20" s="254"/>
      <c r="B20" s="240" t="s">
        <v>31</v>
      </c>
      <c r="C20" s="241" t="s">
        <v>32</v>
      </c>
    </row>
    <row r="21" spans="1:3" ht="13.4" customHeight="1">
      <c r="C21" s="220"/>
    </row>
    <row r="22" spans="1:3" ht="10.4" customHeight="1"/>
    <row r="23" spans="1:3" ht="18" customHeight="1">
      <c r="B23" s="84" t="s">
        <v>33</v>
      </c>
    </row>
    <row r="24" spans="1:3" ht="54.75" customHeight="1">
      <c r="B24" s="186" t="s">
        <v>34</v>
      </c>
      <c r="C24" s="160" t="s">
        <v>35</v>
      </c>
    </row>
    <row r="25" spans="1:3" ht="41.25" customHeight="1">
      <c r="B25" s="159" t="s">
        <v>36</v>
      </c>
      <c r="C25" s="185" t="s">
        <v>37</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5" location="部分払・年度別詳細!Print_Area" display="年度毎内訳" xr:uid="{00000000-0004-0000-0000-000008000000}"/>
    <hyperlink ref="B13" location="様式2_1人件費!Print_Area" display="様式2_1人件費　2_2その他原価・一般管理費等" xr:uid="{00000000-0004-0000-0000-000009000000}"/>
    <hyperlink ref="B24" location="様式1!B5" display="様式1!B5" xr:uid="{00000000-0004-0000-0000-00000A000000}"/>
    <hyperlink ref="B10" location="従事者明細!Print_Area" display="従事者明細" xr:uid="{00000000-0004-0000-0000-00000B000000}"/>
  </hyperlinks>
  <printOptions horizontalCentered="1" verticalCentered="1"/>
  <pageMargins left="0.31496062992125984" right="0.11811023622047245" top="0.35433070866141736" bottom="0.35433070866141736"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A46" zoomScale="89" zoomScaleNormal="75" zoomScaleSheetLayoutView="89" workbookViewId="0">
      <selection activeCell="L25" sqref="L25"/>
    </sheetView>
  </sheetViews>
  <sheetFormatPr defaultColWidth="10.6640625" defaultRowHeight="14"/>
  <cols>
    <col min="1" max="1" width="4.1640625" style="7" customWidth="1"/>
    <col min="2" max="2" width="14.83203125" style="4" customWidth="1"/>
    <col min="3" max="3" width="16.6640625" style="4" customWidth="1"/>
    <col min="4" max="4" width="9.6640625" style="4" customWidth="1"/>
    <col min="5" max="5" width="18.25" style="4" customWidth="1"/>
    <col min="6" max="6" width="7.1640625" style="4" customWidth="1"/>
    <col min="7" max="7" width="10" style="4" customWidth="1"/>
    <col min="8" max="8" width="4.33203125" style="4" customWidth="1"/>
    <col min="9" max="9" width="11.6640625" style="4" customWidth="1"/>
    <col min="10" max="10" width="3" style="4" customWidth="1"/>
    <col min="11" max="11" width="6.6640625" style="4" customWidth="1"/>
    <col min="12" max="12" width="5.1640625" style="4" customWidth="1"/>
    <col min="13" max="13" width="3.6640625" style="4" customWidth="1"/>
    <col min="14" max="14" width="12.6640625" style="4" customWidth="1"/>
    <col min="15" max="15" width="10" style="4" customWidth="1"/>
    <col min="16" max="16" width="3.1640625" style="4" customWidth="1"/>
    <col min="17" max="17" width="6.1640625" style="4" customWidth="1"/>
    <col min="18" max="18" width="3.6640625" style="4" customWidth="1"/>
    <col min="19" max="19" width="2.6640625" style="4" customWidth="1"/>
    <col min="20" max="20" width="12.6640625" style="4" customWidth="1"/>
    <col min="21" max="21" width="11.33203125" style="4" customWidth="1"/>
    <col min="22" max="22" width="16.6640625" style="4" customWidth="1"/>
    <col min="23" max="23" width="14.1640625" style="4" customWidth="1"/>
    <col min="24" max="24" width="8.83203125" style="4" customWidth="1"/>
    <col min="25" max="25" width="7.1640625" style="4" customWidth="1"/>
    <col min="26" max="16384" width="10.6640625" style="4"/>
  </cols>
  <sheetData>
    <row r="1" spans="1:30" ht="14.25" customHeight="1">
      <c r="AC1" s="7" t="s">
        <v>231</v>
      </c>
      <c r="AD1" s="7" t="s">
        <v>232</v>
      </c>
    </row>
    <row r="2" spans="1:30" ht="18" customHeight="1">
      <c r="A2" s="552" t="s">
        <v>126</v>
      </c>
      <c r="B2" s="38" t="s">
        <v>233</v>
      </c>
      <c r="C2" s="542"/>
      <c r="AC2" s="113">
        <v>3800</v>
      </c>
      <c r="AD2" s="113">
        <v>11600</v>
      </c>
    </row>
    <row r="3" spans="1:30">
      <c r="A3" s="456" t="s">
        <v>234</v>
      </c>
      <c r="B3" s="4" t="s">
        <v>235</v>
      </c>
      <c r="AC3" s="113">
        <v>3420</v>
      </c>
      <c r="AD3" s="113">
        <v>10440</v>
      </c>
    </row>
    <row r="4" spans="1:30" ht="30" customHeight="1" thickBot="1">
      <c r="D4" s="541" t="s">
        <v>236</v>
      </c>
      <c r="F4" s="671">
        <f>E43</f>
        <v>0</v>
      </c>
      <c r="G4" s="671"/>
      <c r="H4" s="4" t="s">
        <v>237</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78" t="s">
        <v>238</v>
      </c>
      <c r="C6" s="678"/>
      <c r="D6" s="678"/>
      <c r="E6" s="678"/>
      <c r="F6" s="671">
        <f>V43</f>
        <v>0</v>
      </c>
      <c r="G6" s="671"/>
      <c r="H6" s="4" t="s">
        <v>237</v>
      </c>
      <c r="I6" s="9"/>
      <c r="J6" s="9"/>
      <c r="K6" s="9"/>
      <c r="L6" s="9"/>
      <c r="M6" s="9"/>
      <c r="N6" s="10"/>
      <c r="O6" s="9"/>
      <c r="P6" s="9"/>
      <c r="Q6" s="9"/>
      <c r="R6" s="9"/>
      <c r="S6" s="9"/>
      <c r="T6" s="10"/>
      <c r="U6" s="11"/>
      <c r="V6" s="56"/>
      <c r="W6" s="56"/>
      <c r="X6" s="56"/>
    </row>
    <row r="7" spans="1:30" ht="27" customHeight="1" thickTop="1"/>
    <row r="8" spans="1:30" ht="52.5" customHeight="1">
      <c r="A8" s="457" t="s">
        <v>239</v>
      </c>
      <c r="B8" s="47" t="s">
        <v>240</v>
      </c>
      <c r="C8" s="47" t="s">
        <v>159</v>
      </c>
      <c r="D8" s="5" t="s">
        <v>241</v>
      </c>
      <c r="E8" s="5" t="s">
        <v>242</v>
      </c>
      <c r="F8" s="5" t="s">
        <v>243</v>
      </c>
      <c r="G8" s="5" t="s">
        <v>244</v>
      </c>
      <c r="H8" s="6"/>
      <c r="I8" s="675" t="s">
        <v>245</v>
      </c>
      <c r="J8" s="676"/>
      <c r="K8" s="676"/>
      <c r="L8" s="676"/>
      <c r="M8" s="676"/>
      <c r="N8" s="677"/>
      <c r="O8" s="675" t="s">
        <v>246</v>
      </c>
      <c r="P8" s="676"/>
      <c r="Q8" s="676"/>
      <c r="R8" s="676"/>
      <c r="S8" s="676"/>
      <c r="T8" s="677"/>
      <c r="U8" s="5" t="s">
        <v>247</v>
      </c>
      <c r="V8" s="5" t="s">
        <v>248</v>
      </c>
      <c r="W8" s="5" t="s">
        <v>249</v>
      </c>
      <c r="X8" s="320" t="s">
        <v>213</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250</v>
      </c>
      <c r="K9" s="374"/>
      <c r="L9" s="8" t="s">
        <v>251</v>
      </c>
      <c r="M9" s="8" t="s">
        <v>252</v>
      </c>
      <c r="N9" s="150" t="str">
        <f t="shared" ref="N9:N12" si="2">IF(K9="","",SUM(I9*K9))</f>
        <v/>
      </c>
      <c r="O9" s="375">
        <f>IF(I9=3800,11600,IF(I9=3420,10440,9280))</f>
        <v>11600</v>
      </c>
      <c r="P9" s="8" t="s">
        <v>250</v>
      </c>
      <c r="Q9" s="374" t="str">
        <f t="shared" ref="Q9:Q41" si="3">IF(K9="","",K9-2)</f>
        <v/>
      </c>
      <c r="R9" s="8" t="s">
        <v>253</v>
      </c>
      <c r="S9" s="8" t="s">
        <v>252</v>
      </c>
      <c r="T9" s="150" t="str">
        <f t="shared" ref="T9:T12" si="4">IF(Q9="","",SUM(O9*Q9))</f>
        <v/>
      </c>
      <c r="U9" s="13"/>
      <c r="V9" s="151" t="str">
        <f>IF(D9="","",SUM(N9+T9+U9))</f>
        <v/>
      </c>
      <c r="W9" s="151" t="str">
        <f>IF(A9="","",IF(E9="",V9,E9+V9))</f>
        <v/>
      </c>
      <c r="X9" s="304"/>
      <c r="Z9" s="4" t="s">
        <v>254</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250</v>
      </c>
      <c r="K10" s="374" t="str">
        <f t="shared" ref="K10:K41" si="5">IF(D10="","",D10)</f>
        <v/>
      </c>
      <c r="L10" s="8" t="s">
        <v>251</v>
      </c>
      <c r="M10" s="8" t="s">
        <v>252</v>
      </c>
      <c r="N10" s="150" t="str">
        <f t="shared" si="2"/>
        <v/>
      </c>
      <c r="O10" s="375">
        <f t="shared" ref="O10:O25" si="6">IF(I10=3800,11600,IF(I10=3420,10440,9280))</f>
        <v>11600</v>
      </c>
      <c r="P10" s="8" t="s">
        <v>250</v>
      </c>
      <c r="Q10" s="374" t="str">
        <f t="shared" si="3"/>
        <v/>
      </c>
      <c r="R10" s="8" t="s">
        <v>253</v>
      </c>
      <c r="S10" s="8" t="s">
        <v>252</v>
      </c>
      <c r="T10" s="150" t="str">
        <f t="shared" si="4"/>
        <v/>
      </c>
      <c r="U10" s="13"/>
      <c r="V10" s="151" t="str">
        <f t="shared" ref="V10:V12" si="7">IF(D10="","",SUM(N10+T10+U10))</f>
        <v/>
      </c>
      <c r="W10" s="151" t="str">
        <f>IF(A10="","",IF(E10="",V10,E10+V10))</f>
        <v/>
      </c>
      <c r="X10" s="304"/>
      <c r="Z10" s="4" t="s">
        <v>255</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250</v>
      </c>
      <c r="K11" s="374" t="str">
        <f t="shared" si="5"/>
        <v/>
      </c>
      <c r="L11" s="8" t="s">
        <v>251</v>
      </c>
      <c r="M11" s="8" t="s">
        <v>252</v>
      </c>
      <c r="N11" s="150" t="str">
        <f t="shared" si="2"/>
        <v/>
      </c>
      <c r="O11" s="375">
        <f t="shared" si="6"/>
        <v>11600</v>
      </c>
      <c r="P11" s="8" t="s">
        <v>250</v>
      </c>
      <c r="Q11" s="374" t="str">
        <f t="shared" si="3"/>
        <v/>
      </c>
      <c r="R11" s="8" t="s">
        <v>253</v>
      </c>
      <c r="S11" s="8" t="s">
        <v>252</v>
      </c>
      <c r="T11" s="150" t="str">
        <f t="shared" si="4"/>
        <v/>
      </c>
      <c r="U11" s="13"/>
      <c r="V11" s="151" t="str">
        <f t="shared" si="7"/>
        <v/>
      </c>
      <c r="W11" s="151" t="str">
        <f t="shared" ref="W11:W41" si="8">IF(A11="","",IF(E11="",V11,E11+V11))</f>
        <v/>
      </c>
      <c r="X11" s="304"/>
      <c r="Z11" s="4" t="s">
        <v>256</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250</v>
      </c>
      <c r="K12" s="374" t="str">
        <f t="shared" si="5"/>
        <v/>
      </c>
      <c r="L12" s="8" t="s">
        <v>251</v>
      </c>
      <c r="M12" s="8" t="s">
        <v>252</v>
      </c>
      <c r="N12" s="150" t="str">
        <f t="shared" si="2"/>
        <v/>
      </c>
      <c r="O12" s="375">
        <f t="shared" si="6"/>
        <v>11600</v>
      </c>
      <c r="P12" s="8" t="s">
        <v>250</v>
      </c>
      <c r="Q12" s="374" t="str">
        <f t="shared" si="3"/>
        <v/>
      </c>
      <c r="R12" s="8" t="s">
        <v>253</v>
      </c>
      <c r="S12" s="8" t="s">
        <v>252</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250</v>
      </c>
      <c r="K13" s="374" t="str">
        <f t="shared" ref="K13:K24" si="9">IF(D13="","",D13)</f>
        <v/>
      </c>
      <c r="L13" s="8" t="s">
        <v>251</v>
      </c>
      <c r="M13" s="8" t="s">
        <v>252</v>
      </c>
      <c r="N13" s="150" t="str">
        <f t="shared" ref="N13:N24" si="10">IF(K13="","",SUM(I13*K13))</f>
        <v/>
      </c>
      <c r="O13" s="375">
        <f t="shared" ref="O13:O24" si="11">IF(I13=3800,11600,IF(I13=3420,10440,9280))</f>
        <v>11600</v>
      </c>
      <c r="P13" s="8" t="s">
        <v>250</v>
      </c>
      <c r="Q13" s="374" t="str">
        <f t="shared" ref="Q13:Q24" si="12">IF(K13="","",K13-2)</f>
        <v/>
      </c>
      <c r="R13" s="8" t="s">
        <v>253</v>
      </c>
      <c r="S13" s="8" t="s">
        <v>252</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250</v>
      </c>
      <c r="K14" s="374" t="str">
        <f t="shared" si="9"/>
        <v/>
      </c>
      <c r="L14" s="8" t="s">
        <v>251</v>
      </c>
      <c r="M14" s="8" t="s">
        <v>252</v>
      </c>
      <c r="N14" s="150" t="str">
        <f t="shared" si="10"/>
        <v/>
      </c>
      <c r="O14" s="375">
        <f t="shared" si="11"/>
        <v>11600</v>
      </c>
      <c r="P14" s="8" t="s">
        <v>250</v>
      </c>
      <c r="Q14" s="374" t="str">
        <f t="shared" si="12"/>
        <v/>
      </c>
      <c r="R14" s="8" t="s">
        <v>253</v>
      </c>
      <c r="S14" s="8" t="s">
        <v>252</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250</v>
      </c>
      <c r="K15" s="374" t="str">
        <f t="shared" si="9"/>
        <v/>
      </c>
      <c r="L15" s="8" t="s">
        <v>251</v>
      </c>
      <c r="M15" s="8" t="s">
        <v>252</v>
      </c>
      <c r="N15" s="150" t="str">
        <f t="shared" si="10"/>
        <v/>
      </c>
      <c r="O15" s="375">
        <f t="shared" si="11"/>
        <v>11600</v>
      </c>
      <c r="P15" s="8" t="s">
        <v>250</v>
      </c>
      <c r="Q15" s="374" t="str">
        <f t="shared" si="12"/>
        <v/>
      </c>
      <c r="R15" s="8" t="s">
        <v>253</v>
      </c>
      <c r="S15" s="8" t="s">
        <v>252</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250</v>
      </c>
      <c r="K16" s="374" t="str">
        <f t="shared" si="9"/>
        <v/>
      </c>
      <c r="L16" s="8" t="s">
        <v>251</v>
      </c>
      <c r="M16" s="8" t="s">
        <v>252</v>
      </c>
      <c r="N16" s="150" t="str">
        <f t="shared" si="10"/>
        <v/>
      </c>
      <c r="O16" s="375">
        <f t="shared" si="11"/>
        <v>11600</v>
      </c>
      <c r="P16" s="8" t="s">
        <v>250</v>
      </c>
      <c r="Q16" s="374" t="str">
        <f t="shared" si="12"/>
        <v/>
      </c>
      <c r="R16" s="8" t="s">
        <v>253</v>
      </c>
      <c r="S16" s="8" t="s">
        <v>252</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250</v>
      </c>
      <c r="K17" s="374" t="str">
        <f t="shared" si="9"/>
        <v/>
      </c>
      <c r="L17" s="8" t="s">
        <v>251</v>
      </c>
      <c r="M17" s="8" t="s">
        <v>252</v>
      </c>
      <c r="N17" s="150" t="str">
        <f t="shared" si="10"/>
        <v/>
      </c>
      <c r="O17" s="375">
        <f t="shared" si="11"/>
        <v>11600</v>
      </c>
      <c r="P17" s="8" t="s">
        <v>250</v>
      </c>
      <c r="Q17" s="374" t="str">
        <f t="shared" si="12"/>
        <v/>
      </c>
      <c r="R17" s="8" t="s">
        <v>253</v>
      </c>
      <c r="S17" s="8" t="s">
        <v>252</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250</v>
      </c>
      <c r="K18" s="374" t="str">
        <f t="shared" si="9"/>
        <v/>
      </c>
      <c r="L18" s="8" t="s">
        <v>251</v>
      </c>
      <c r="M18" s="8" t="s">
        <v>252</v>
      </c>
      <c r="N18" s="150" t="str">
        <f t="shared" si="10"/>
        <v/>
      </c>
      <c r="O18" s="375">
        <f t="shared" si="11"/>
        <v>11600</v>
      </c>
      <c r="P18" s="8" t="s">
        <v>250</v>
      </c>
      <c r="Q18" s="374" t="str">
        <f t="shared" si="12"/>
        <v/>
      </c>
      <c r="R18" s="8" t="s">
        <v>253</v>
      </c>
      <c r="S18" s="8" t="s">
        <v>252</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250</v>
      </c>
      <c r="K19" s="374" t="str">
        <f t="shared" si="9"/>
        <v/>
      </c>
      <c r="L19" s="8" t="s">
        <v>251</v>
      </c>
      <c r="M19" s="8" t="s">
        <v>252</v>
      </c>
      <c r="N19" s="150" t="str">
        <f t="shared" si="10"/>
        <v/>
      </c>
      <c r="O19" s="375">
        <f t="shared" si="11"/>
        <v>11600</v>
      </c>
      <c r="P19" s="8" t="s">
        <v>250</v>
      </c>
      <c r="Q19" s="374" t="str">
        <f t="shared" si="12"/>
        <v/>
      </c>
      <c r="R19" s="8" t="s">
        <v>253</v>
      </c>
      <c r="S19" s="8" t="s">
        <v>252</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250</v>
      </c>
      <c r="K20" s="374" t="str">
        <f t="shared" si="9"/>
        <v/>
      </c>
      <c r="L20" s="8" t="s">
        <v>251</v>
      </c>
      <c r="M20" s="8" t="s">
        <v>252</v>
      </c>
      <c r="N20" s="150" t="str">
        <f t="shared" si="10"/>
        <v/>
      </c>
      <c r="O20" s="375">
        <f t="shared" si="11"/>
        <v>11600</v>
      </c>
      <c r="P20" s="8" t="s">
        <v>250</v>
      </c>
      <c r="Q20" s="374" t="str">
        <f t="shared" si="12"/>
        <v/>
      </c>
      <c r="R20" s="8" t="s">
        <v>253</v>
      </c>
      <c r="S20" s="8" t="s">
        <v>252</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250</v>
      </c>
      <c r="K21" s="374" t="str">
        <f t="shared" si="9"/>
        <v/>
      </c>
      <c r="L21" s="8" t="s">
        <v>251</v>
      </c>
      <c r="M21" s="8" t="s">
        <v>252</v>
      </c>
      <c r="N21" s="150" t="str">
        <f t="shared" si="10"/>
        <v/>
      </c>
      <c r="O21" s="375">
        <f t="shared" si="11"/>
        <v>11600</v>
      </c>
      <c r="P21" s="8" t="s">
        <v>250</v>
      </c>
      <c r="Q21" s="374" t="str">
        <f t="shared" si="12"/>
        <v/>
      </c>
      <c r="R21" s="8" t="s">
        <v>253</v>
      </c>
      <c r="S21" s="8" t="s">
        <v>252</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250</v>
      </c>
      <c r="K22" s="374" t="str">
        <f t="shared" si="9"/>
        <v/>
      </c>
      <c r="L22" s="8" t="s">
        <v>251</v>
      </c>
      <c r="M22" s="8" t="s">
        <v>252</v>
      </c>
      <c r="N22" s="150" t="str">
        <f t="shared" si="10"/>
        <v/>
      </c>
      <c r="O22" s="375">
        <f t="shared" si="11"/>
        <v>11600</v>
      </c>
      <c r="P22" s="8" t="s">
        <v>250</v>
      </c>
      <c r="Q22" s="374" t="str">
        <f t="shared" si="12"/>
        <v/>
      </c>
      <c r="R22" s="8" t="s">
        <v>253</v>
      </c>
      <c r="S22" s="8" t="s">
        <v>252</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250</v>
      </c>
      <c r="K23" s="374" t="str">
        <f t="shared" si="9"/>
        <v/>
      </c>
      <c r="L23" s="8" t="s">
        <v>251</v>
      </c>
      <c r="M23" s="8" t="s">
        <v>252</v>
      </c>
      <c r="N23" s="150" t="str">
        <f t="shared" si="10"/>
        <v/>
      </c>
      <c r="O23" s="375">
        <f t="shared" si="11"/>
        <v>11600</v>
      </c>
      <c r="P23" s="8" t="s">
        <v>250</v>
      </c>
      <c r="Q23" s="374" t="str">
        <f t="shared" si="12"/>
        <v/>
      </c>
      <c r="R23" s="8" t="s">
        <v>253</v>
      </c>
      <c r="S23" s="8" t="s">
        <v>252</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250</v>
      </c>
      <c r="K24" s="374" t="str">
        <f t="shared" si="9"/>
        <v/>
      </c>
      <c r="L24" s="8" t="s">
        <v>251</v>
      </c>
      <c r="M24" s="8" t="s">
        <v>252</v>
      </c>
      <c r="N24" s="150" t="str">
        <f t="shared" si="10"/>
        <v/>
      </c>
      <c r="O24" s="375">
        <f t="shared" si="11"/>
        <v>11600</v>
      </c>
      <c r="P24" s="8" t="s">
        <v>250</v>
      </c>
      <c r="Q24" s="374" t="str">
        <f t="shared" si="12"/>
        <v/>
      </c>
      <c r="R24" s="8" t="s">
        <v>253</v>
      </c>
      <c r="S24" s="8" t="s">
        <v>252</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250</v>
      </c>
      <c r="K25" s="374" t="str">
        <f t="shared" si="5"/>
        <v/>
      </c>
      <c r="L25" s="8" t="s">
        <v>251</v>
      </c>
      <c r="M25" s="8" t="s">
        <v>252</v>
      </c>
      <c r="N25" s="150" t="str">
        <f t="shared" ref="N25:N31" si="15">IF(K25="","",SUM(I25*K25))</f>
        <v/>
      </c>
      <c r="O25" s="375">
        <f t="shared" si="6"/>
        <v>11600</v>
      </c>
      <c r="P25" s="8" t="s">
        <v>250</v>
      </c>
      <c r="Q25" s="374" t="str">
        <f t="shared" si="3"/>
        <v/>
      </c>
      <c r="R25" s="8" t="s">
        <v>253</v>
      </c>
      <c r="S25" s="8" t="s">
        <v>252</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250</v>
      </c>
      <c r="K26" s="374" t="str">
        <f t="shared" si="5"/>
        <v/>
      </c>
      <c r="L26" s="8" t="s">
        <v>263</v>
      </c>
      <c r="M26" s="8" t="s">
        <v>252</v>
      </c>
      <c r="N26" s="150" t="str">
        <f t="shared" si="15"/>
        <v/>
      </c>
      <c r="O26" s="375">
        <f t="shared" ref="O26:O41" si="18">IF(I26=3800,11600,IF(I26=3420,10440,9280))</f>
        <v>11600</v>
      </c>
      <c r="P26" s="8" t="s">
        <v>250</v>
      </c>
      <c r="Q26" s="374" t="str">
        <f t="shared" si="3"/>
        <v/>
      </c>
      <c r="R26" s="8" t="s">
        <v>253</v>
      </c>
      <c r="S26" s="8" t="s">
        <v>252</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250</v>
      </c>
      <c r="K27" s="374" t="str">
        <f t="shared" si="5"/>
        <v/>
      </c>
      <c r="L27" s="8" t="s">
        <v>257</v>
      </c>
      <c r="M27" s="8" t="s">
        <v>252</v>
      </c>
      <c r="N27" s="150" t="str">
        <f t="shared" si="15"/>
        <v/>
      </c>
      <c r="O27" s="375">
        <f t="shared" si="18"/>
        <v>11600</v>
      </c>
      <c r="P27" s="8" t="s">
        <v>250</v>
      </c>
      <c r="Q27" s="374" t="str">
        <f t="shared" si="3"/>
        <v/>
      </c>
      <c r="R27" s="8" t="s">
        <v>253</v>
      </c>
      <c r="S27" s="8" t="s">
        <v>252</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250</v>
      </c>
      <c r="K28" s="374" t="str">
        <f t="shared" si="5"/>
        <v/>
      </c>
      <c r="L28" s="8" t="s">
        <v>258</v>
      </c>
      <c r="M28" s="8" t="s">
        <v>252</v>
      </c>
      <c r="N28" s="150" t="str">
        <f t="shared" si="15"/>
        <v/>
      </c>
      <c r="O28" s="375">
        <f t="shared" si="18"/>
        <v>11600</v>
      </c>
      <c r="P28" s="8" t="s">
        <v>250</v>
      </c>
      <c r="Q28" s="374" t="str">
        <f t="shared" si="3"/>
        <v/>
      </c>
      <c r="R28" s="8" t="s">
        <v>253</v>
      </c>
      <c r="S28" s="8" t="s">
        <v>252</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250</v>
      </c>
      <c r="K29" s="374" t="str">
        <f t="shared" si="5"/>
        <v/>
      </c>
      <c r="L29" s="8" t="s">
        <v>259</v>
      </c>
      <c r="M29" s="8" t="s">
        <v>252</v>
      </c>
      <c r="N29" s="150" t="str">
        <f t="shared" si="15"/>
        <v/>
      </c>
      <c r="O29" s="375">
        <f t="shared" si="18"/>
        <v>11600</v>
      </c>
      <c r="P29" s="8" t="s">
        <v>250</v>
      </c>
      <c r="Q29" s="374" t="str">
        <f t="shared" si="3"/>
        <v/>
      </c>
      <c r="R29" s="8" t="s">
        <v>253</v>
      </c>
      <c r="S29" s="8" t="s">
        <v>252</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250</v>
      </c>
      <c r="K30" s="374" t="str">
        <f t="shared" si="5"/>
        <v/>
      </c>
      <c r="L30" s="8" t="s">
        <v>260</v>
      </c>
      <c r="M30" s="8" t="s">
        <v>252</v>
      </c>
      <c r="N30" s="150" t="str">
        <f t="shared" si="15"/>
        <v/>
      </c>
      <c r="O30" s="375">
        <f t="shared" si="18"/>
        <v>11600</v>
      </c>
      <c r="P30" s="8" t="s">
        <v>250</v>
      </c>
      <c r="Q30" s="374" t="str">
        <f t="shared" si="3"/>
        <v/>
      </c>
      <c r="R30" s="8" t="s">
        <v>253</v>
      </c>
      <c r="S30" s="8" t="s">
        <v>252</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250</v>
      </c>
      <c r="K31" s="374" t="str">
        <f t="shared" si="5"/>
        <v/>
      </c>
      <c r="L31" s="8" t="s">
        <v>261</v>
      </c>
      <c r="M31" s="8" t="s">
        <v>252</v>
      </c>
      <c r="N31" s="150" t="str">
        <f t="shared" si="15"/>
        <v/>
      </c>
      <c r="O31" s="375">
        <f t="shared" si="18"/>
        <v>11600</v>
      </c>
      <c r="P31" s="8" t="s">
        <v>250</v>
      </c>
      <c r="Q31" s="374" t="str">
        <f t="shared" si="3"/>
        <v/>
      </c>
      <c r="R31" s="8" t="s">
        <v>253</v>
      </c>
      <c r="S31" s="8" t="s">
        <v>252</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250</v>
      </c>
      <c r="K32" s="374" t="str">
        <f t="shared" si="5"/>
        <v/>
      </c>
      <c r="L32" s="8" t="s">
        <v>262</v>
      </c>
      <c r="M32" s="8" t="s">
        <v>252</v>
      </c>
      <c r="N32" s="150" t="str">
        <f t="shared" ref="N32:N41" si="19">IF(K32="","",SUM(I32*K32))</f>
        <v/>
      </c>
      <c r="O32" s="375">
        <f t="shared" si="18"/>
        <v>11600</v>
      </c>
      <c r="P32" s="8" t="s">
        <v>250</v>
      </c>
      <c r="Q32" s="374" t="str">
        <f t="shared" si="3"/>
        <v/>
      </c>
      <c r="R32" s="8" t="s">
        <v>253</v>
      </c>
      <c r="S32" s="8" t="s">
        <v>252</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250</v>
      </c>
      <c r="K33" s="374" t="str">
        <f t="shared" si="5"/>
        <v/>
      </c>
      <c r="L33" s="8" t="s">
        <v>263</v>
      </c>
      <c r="M33" s="8" t="s">
        <v>252</v>
      </c>
      <c r="N33" s="150" t="str">
        <f t="shared" si="19"/>
        <v/>
      </c>
      <c r="O33" s="375">
        <f t="shared" si="18"/>
        <v>11600</v>
      </c>
      <c r="P33" s="8" t="s">
        <v>250</v>
      </c>
      <c r="Q33" s="374" t="str">
        <f t="shared" si="3"/>
        <v/>
      </c>
      <c r="R33" s="8" t="s">
        <v>253</v>
      </c>
      <c r="S33" s="8" t="s">
        <v>252</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250</v>
      </c>
      <c r="K34" s="374" t="str">
        <f t="shared" si="5"/>
        <v/>
      </c>
      <c r="L34" s="8" t="s">
        <v>257</v>
      </c>
      <c r="M34" s="8" t="s">
        <v>252</v>
      </c>
      <c r="N34" s="150" t="str">
        <f t="shared" si="19"/>
        <v/>
      </c>
      <c r="O34" s="375">
        <f t="shared" si="18"/>
        <v>11600</v>
      </c>
      <c r="P34" s="8" t="s">
        <v>250</v>
      </c>
      <c r="Q34" s="374" t="str">
        <f t="shared" si="3"/>
        <v/>
      </c>
      <c r="R34" s="8" t="s">
        <v>253</v>
      </c>
      <c r="S34" s="8" t="s">
        <v>252</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250</v>
      </c>
      <c r="K35" s="374" t="str">
        <f t="shared" si="5"/>
        <v/>
      </c>
      <c r="L35" s="8" t="s">
        <v>258</v>
      </c>
      <c r="M35" s="8" t="s">
        <v>252</v>
      </c>
      <c r="N35" s="150" t="str">
        <f t="shared" si="19"/>
        <v/>
      </c>
      <c r="O35" s="375">
        <f t="shared" si="18"/>
        <v>11600</v>
      </c>
      <c r="P35" s="8" t="s">
        <v>250</v>
      </c>
      <c r="Q35" s="374" t="str">
        <f t="shared" si="3"/>
        <v/>
      </c>
      <c r="R35" s="8" t="s">
        <v>253</v>
      </c>
      <c r="S35" s="8" t="s">
        <v>252</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250</v>
      </c>
      <c r="K36" s="374" t="str">
        <f t="shared" si="5"/>
        <v/>
      </c>
      <c r="L36" s="8" t="s">
        <v>259</v>
      </c>
      <c r="M36" s="8" t="s">
        <v>252</v>
      </c>
      <c r="N36" s="150" t="str">
        <f t="shared" si="19"/>
        <v/>
      </c>
      <c r="O36" s="375">
        <f t="shared" si="18"/>
        <v>11600</v>
      </c>
      <c r="P36" s="8" t="s">
        <v>250</v>
      </c>
      <c r="Q36" s="374" t="str">
        <f t="shared" si="3"/>
        <v/>
      </c>
      <c r="R36" s="8" t="s">
        <v>253</v>
      </c>
      <c r="S36" s="8" t="s">
        <v>252</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250</v>
      </c>
      <c r="K37" s="374" t="str">
        <f t="shared" si="5"/>
        <v/>
      </c>
      <c r="L37" s="8" t="s">
        <v>260</v>
      </c>
      <c r="M37" s="8" t="s">
        <v>252</v>
      </c>
      <c r="N37" s="150" t="str">
        <f t="shared" si="19"/>
        <v/>
      </c>
      <c r="O37" s="375">
        <f t="shared" si="18"/>
        <v>11600</v>
      </c>
      <c r="P37" s="8" t="s">
        <v>250</v>
      </c>
      <c r="Q37" s="374" t="str">
        <f t="shared" si="3"/>
        <v/>
      </c>
      <c r="R37" s="8" t="s">
        <v>253</v>
      </c>
      <c r="S37" s="8" t="s">
        <v>252</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250</v>
      </c>
      <c r="K38" s="374" t="str">
        <f t="shared" si="5"/>
        <v/>
      </c>
      <c r="L38" s="8" t="s">
        <v>261</v>
      </c>
      <c r="M38" s="8" t="s">
        <v>252</v>
      </c>
      <c r="N38" s="150" t="str">
        <f t="shared" si="19"/>
        <v/>
      </c>
      <c r="O38" s="375">
        <f t="shared" si="18"/>
        <v>11600</v>
      </c>
      <c r="P38" s="8" t="s">
        <v>250</v>
      </c>
      <c r="Q38" s="374" t="str">
        <f t="shared" si="3"/>
        <v/>
      </c>
      <c r="R38" s="8" t="s">
        <v>253</v>
      </c>
      <c r="S38" s="8" t="s">
        <v>252</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250</v>
      </c>
      <c r="K39" s="374" t="str">
        <f t="shared" si="5"/>
        <v/>
      </c>
      <c r="L39" s="8" t="s">
        <v>262</v>
      </c>
      <c r="M39" s="8" t="s">
        <v>252</v>
      </c>
      <c r="N39" s="150" t="str">
        <f t="shared" si="19"/>
        <v/>
      </c>
      <c r="O39" s="375">
        <f t="shared" si="18"/>
        <v>11600</v>
      </c>
      <c r="P39" s="8" t="s">
        <v>250</v>
      </c>
      <c r="Q39" s="374" t="str">
        <f t="shared" si="3"/>
        <v/>
      </c>
      <c r="R39" s="8" t="s">
        <v>253</v>
      </c>
      <c r="S39" s="8" t="s">
        <v>252</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250</v>
      </c>
      <c r="K40" s="374" t="str">
        <f t="shared" si="5"/>
        <v/>
      </c>
      <c r="L40" s="8" t="s">
        <v>263</v>
      </c>
      <c r="M40" s="8" t="s">
        <v>252</v>
      </c>
      <c r="N40" s="150" t="str">
        <f t="shared" si="19"/>
        <v/>
      </c>
      <c r="O40" s="375">
        <f t="shared" si="18"/>
        <v>11600</v>
      </c>
      <c r="P40" s="8" t="s">
        <v>250</v>
      </c>
      <c r="Q40" s="374" t="str">
        <f t="shared" si="3"/>
        <v/>
      </c>
      <c r="R40" s="8" t="s">
        <v>253</v>
      </c>
      <c r="S40" s="8" t="s">
        <v>252</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250</v>
      </c>
      <c r="K41" s="392" t="str">
        <f t="shared" si="5"/>
        <v/>
      </c>
      <c r="L41" s="7" t="s">
        <v>251</v>
      </c>
      <c r="M41" s="7" t="s">
        <v>252</v>
      </c>
      <c r="N41" s="393" t="str">
        <f t="shared" si="19"/>
        <v/>
      </c>
      <c r="O41" s="396">
        <f t="shared" si="18"/>
        <v>11600</v>
      </c>
      <c r="P41" s="7" t="s">
        <v>250</v>
      </c>
      <c r="Q41" s="392" t="str">
        <f t="shared" si="3"/>
        <v/>
      </c>
      <c r="R41" s="7" t="s">
        <v>253</v>
      </c>
      <c r="S41" s="7" t="s">
        <v>252</v>
      </c>
      <c r="T41" s="393" t="str">
        <f t="shared" si="20"/>
        <v/>
      </c>
      <c r="U41" s="397"/>
      <c r="V41" s="494" t="str">
        <f t="shared" si="21"/>
        <v/>
      </c>
      <c r="W41" s="151" t="str">
        <f t="shared" si="8"/>
        <v/>
      </c>
      <c r="X41" s="304"/>
    </row>
    <row r="42" spans="1:24" ht="30" customHeight="1" thickBot="1">
      <c r="B42" s="490" t="s">
        <v>264</v>
      </c>
      <c r="C42" s="12">
        <f>COUNTIF(E9:E41,"&gt;0")</f>
        <v>0</v>
      </c>
      <c r="D42" s="490" t="s">
        <v>265</v>
      </c>
      <c r="E42" s="12">
        <f>SUM(E9:E41)</f>
        <v>0</v>
      </c>
      <c r="F42" s="33"/>
      <c r="I42" s="394" t="s">
        <v>265</v>
      </c>
      <c r="J42" s="495" t="s">
        <v>266</v>
      </c>
      <c r="K42" s="496">
        <f>SUM(K9:K41)</f>
        <v>0</v>
      </c>
      <c r="L42" s="497"/>
      <c r="M42" s="495" t="s">
        <v>267</v>
      </c>
      <c r="N42" s="400">
        <f>SUM(N9:N41)</f>
        <v>0</v>
      </c>
      <c r="O42" s="499"/>
      <c r="P42" s="500" t="s">
        <v>268</v>
      </c>
      <c r="Q42" s="498">
        <f>SUM(Q9:Q41)</f>
        <v>0</v>
      </c>
      <c r="R42" s="497"/>
      <c r="S42" s="495" t="s">
        <v>269</v>
      </c>
      <c r="T42" s="398">
        <f>SUM(T9:T41)</f>
        <v>0</v>
      </c>
      <c r="U42" s="398">
        <f>SUM(U9:U41)</f>
        <v>0</v>
      </c>
      <c r="V42" s="395">
        <f>SUM(V9:V41)</f>
        <v>0</v>
      </c>
      <c r="W42" s="33"/>
      <c r="X42" s="33"/>
    </row>
    <row r="43" spans="1:24" ht="30" customHeight="1" thickBot="1">
      <c r="C43" s="15"/>
      <c r="D43" s="49" t="s">
        <v>222</v>
      </c>
      <c r="E43" s="546">
        <f>ROUNDDOWN(E42,-3)</f>
        <v>0</v>
      </c>
      <c r="F43" s="32"/>
      <c r="I43" s="9"/>
      <c r="J43" s="9"/>
      <c r="K43" s="9"/>
      <c r="L43" s="9"/>
      <c r="M43" s="9"/>
      <c r="N43" s="10"/>
      <c r="O43" s="9"/>
      <c r="P43" s="9"/>
      <c r="Q43" s="9"/>
      <c r="R43" s="9"/>
      <c r="S43" s="9"/>
      <c r="T43" s="10"/>
      <c r="U43" s="49" t="s">
        <v>222</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270</v>
      </c>
      <c r="E45" s="305" t="s">
        <v>271</v>
      </c>
      <c r="F45" s="313" t="s">
        <v>272</v>
      </c>
      <c r="G45" s="683" t="s">
        <v>273</v>
      </c>
      <c r="H45" s="684"/>
      <c r="I45" s="305" t="s">
        <v>274</v>
      </c>
      <c r="J45" s="682" t="s">
        <v>275</v>
      </c>
      <c r="K45" s="682"/>
      <c r="L45" s="682" t="s">
        <v>276</v>
      </c>
      <c r="M45" s="682"/>
      <c r="N45" s="305" t="s">
        <v>277</v>
      </c>
      <c r="O45" s="306" t="s">
        <v>278</v>
      </c>
      <c r="P45" s="683" t="s">
        <v>279</v>
      </c>
      <c r="Q45" s="659"/>
      <c r="R45" s="683" t="s">
        <v>280</v>
      </c>
      <c r="S45" s="688"/>
      <c r="T45" s="688"/>
      <c r="U45" s="688"/>
      <c r="V45" s="614"/>
      <c r="W45" s="548" t="s">
        <v>212</v>
      </c>
    </row>
    <row r="46" spans="1:24" ht="24" customHeight="1">
      <c r="B46" s="674"/>
      <c r="C46" s="679" t="s">
        <v>281</v>
      </c>
      <c r="D46" s="376"/>
      <c r="E46" s="102">
        <f t="shared" ref="E46:E51" si="22">SUM(G46:Q46)</f>
        <v>0</v>
      </c>
      <c r="F46" s="173"/>
      <c r="G46" s="672"/>
      <c r="H46" s="673"/>
      <c r="I46" s="472"/>
      <c r="J46" s="689"/>
      <c r="K46" s="689"/>
      <c r="L46" s="685"/>
      <c r="M46" s="686"/>
      <c r="N46" s="399"/>
      <c r="O46" s="307">
        <f t="shared" ref="O46:O51" si="23">ROUND(G46*0.05,0)</f>
        <v>0</v>
      </c>
      <c r="P46" s="668"/>
      <c r="Q46" s="669"/>
      <c r="R46" s="668"/>
      <c r="S46" s="670"/>
      <c r="T46" s="670"/>
      <c r="U46" s="670"/>
      <c r="V46" s="669"/>
      <c r="W46" s="352"/>
    </row>
    <row r="47" spans="1:24" ht="24" customHeight="1">
      <c r="B47" s="674"/>
      <c r="C47" s="680"/>
      <c r="D47" s="376"/>
      <c r="E47" s="102">
        <f t="shared" si="22"/>
        <v>0</v>
      </c>
      <c r="F47" s="173"/>
      <c r="G47" s="672"/>
      <c r="H47" s="673"/>
      <c r="I47" s="472"/>
      <c r="J47" s="689"/>
      <c r="K47" s="689"/>
      <c r="L47" s="685"/>
      <c r="M47" s="686"/>
      <c r="N47" s="399"/>
      <c r="O47" s="307">
        <f t="shared" si="23"/>
        <v>0</v>
      </c>
      <c r="P47" s="668"/>
      <c r="Q47" s="669"/>
      <c r="R47" s="668"/>
      <c r="S47" s="670"/>
      <c r="T47" s="670"/>
      <c r="U47" s="670"/>
      <c r="V47" s="669"/>
      <c r="W47" s="352"/>
    </row>
    <row r="48" spans="1:24" ht="24" customHeight="1">
      <c r="B48" s="674"/>
      <c r="C48" s="680"/>
      <c r="D48" s="376"/>
      <c r="E48" s="102">
        <f t="shared" si="22"/>
        <v>0</v>
      </c>
      <c r="F48" s="173"/>
      <c r="G48" s="672"/>
      <c r="H48" s="673"/>
      <c r="I48" s="472"/>
      <c r="J48" s="689"/>
      <c r="K48" s="689"/>
      <c r="L48" s="685"/>
      <c r="M48" s="686"/>
      <c r="N48" s="399"/>
      <c r="O48" s="307">
        <f t="shared" si="23"/>
        <v>0</v>
      </c>
      <c r="P48" s="668"/>
      <c r="Q48" s="669"/>
      <c r="R48" s="668"/>
      <c r="S48" s="670"/>
      <c r="T48" s="670"/>
      <c r="U48" s="670"/>
      <c r="V48" s="669"/>
      <c r="W48" s="352"/>
    </row>
    <row r="49" spans="1:23" ht="24" customHeight="1">
      <c r="B49" s="674"/>
      <c r="C49" s="680"/>
      <c r="D49" s="376"/>
      <c r="E49" s="102">
        <f t="shared" si="22"/>
        <v>0</v>
      </c>
      <c r="F49" s="173"/>
      <c r="G49" s="672"/>
      <c r="H49" s="673"/>
      <c r="I49" s="472"/>
      <c r="J49" s="689"/>
      <c r="K49" s="689"/>
      <c r="L49" s="685"/>
      <c r="M49" s="686"/>
      <c r="N49" s="399"/>
      <c r="O49" s="307">
        <f t="shared" si="23"/>
        <v>0</v>
      </c>
      <c r="P49" s="668"/>
      <c r="Q49" s="669"/>
      <c r="R49" s="668"/>
      <c r="S49" s="670"/>
      <c r="T49" s="670"/>
      <c r="U49" s="670"/>
      <c r="V49" s="669"/>
      <c r="W49" s="352"/>
    </row>
    <row r="50" spans="1:23" ht="24" customHeight="1">
      <c r="B50" s="674"/>
      <c r="C50" s="680"/>
      <c r="D50" s="376"/>
      <c r="E50" s="102">
        <f t="shared" si="22"/>
        <v>0</v>
      </c>
      <c r="F50" s="173"/>
      <c r="G50" s="672"/>
      <c r="H50" s="673"/>
      <c r="I50" s="472"/>
      <c r="J50" s="689"/>
      <c r="K50" s="689"/>
      <c r="L50" s="685"/>
      <c r="M50" s="686"/>
      <c r="N50" s="399"/>
      <c r="O50" s="307">
        <f t="shared" si="23"/>
        <v>0</v>
      </c>
      <c r="P50" s="668"/>
      <c r="Q50" s="669"/>
      <c r="R50" s="668"/>
      <c r="S50" s="670"/>
      <c r="T50" s="670"/>
      <c r="U50" s="670"/>
      <c r="V50" s="669"/>
      <c r="W50" s="352"/>
    </row>
    <row r="51" spans="1:23" ht="24" customHeight="1">
      <c r="B51" s="674"/>
      <c r="C51" s="681"/>
      <c r="D51" s="376"/>
      <c r="E51" s="102">
        <f t="shared" si="22"/>
        <v>0</v>
      </c>
      <c r="F51" s="173"/>
      <c r="G51" s="672"/>
      <c r="H51" s="673"/>
      <c r="I51" s="472"/>
      <c r="J51" s="690"/>
      <c r="K51" s="691"/>
      <c r="L51" s="686"/>
      <c r="M51" s="687"/>
      <c r="N51" s="399"/>
      <c r="O51" s="307">
        <f t="shared" si="23"/>
        <v>0</v>
      </c>
      <c r="P51" s="668"/>
      <c r="Q51" s="669"/>
      <c r="R51" s="668"/>
      <c r="S51" s="670"/>
      <c r="T51" s="670"/>
      <c r="U51" s="670"/>
      <c r="V51" s="669"/>
      <c r="W51" s="352"/>
    </row>
    <row r="52" spans="1:23" ht="17.149999999999999" customHeight="1"/>
    <row r="54" spans="1:23" s="550" customFormat="1">
      <c r="A54" s="549" t="s">
        <v>229</v>
      </c>
    </row>
    <row r="55" spans="1:23" hidden="1">
      <c r="B55" s="4" t="s">
        <v>282</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J50:K50"/>
    <mergeCell ref="G48:H48"/>
    <mergeCell ref="J48:K48"/>
    <mergeCell ref="G46:H46"/>
    <mergeCell ref="G51:H51"/>
    <mergeCell ref="J51:K51"/>
    <mergeCell ref="G49:H49"/>
    <mergeCell ref="G50:H50"/>
    <mergeCell ref="J46:K46"/>
    <mergeCell ref="J47:K47"/>
    <mergeCell ref="J49:K49"/>
    <mergeCell ref="L48:M48"/>
    <mergeCell ref="P45:Q45"/>
    <mergeCell ref="R45:V45"/>
    <mergeCell ref="P46:Q46"/>
    <mergeCell ref="R46:V46"/>
    <mergeCell ref="P47:Q47"/>
    <mergeCell ref="R47:V47"/>
    <mergeCell ref="P48:Q48"/>
    <mergeCell ref="R48:V48"/>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P49:Q49"/>
    <mergeCell ref="R49:V49"/>
    <mergeCell ref="P50:Q50"/>
    <mergeCell ref="R50:V50"/>
    <mergeCell ref="P51:Q51"/>
    <mergeCell ref="R51:V51"/>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2"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topLeftCell="A43" zoomScale="89" zoomScaleNormal="75" zoomScaleSheetLayoutView="89" workbookViewId="0">
      <selection activeCell="K10" sqref="K10"/>
    </sheetView>
  </sheetViews>
  <sheetFormatPr defaultColWidth="10.6640625" defaultRowHeight="14"/>
  <cols>
    <col min="1" max="1" width="4.1640625" style="7" customWidth="1"/>
    <col min="2" max="2" width="25.25" style="4" customWidth="1"/>
    <col min="3" max="3" width="10.33203125" style="7" customWidth="1"/>
    <col min="4" max="4" width="9.6640625" style="4" customWidth="1"/>
    <col min="5" max="5" width="18.25" style="4" customWidth="1"/>
    <col min="6" max="6" width="7.1640625" style="4" customWidth="1"/>
    <col min="7" max="7" width="16" style="4" customWidth="1"/>
    <col min="8" max="8" width="4.33203125" style="4" customWidth="1"/>
    <col min="9" max="9" width="11.6640625" style="4" customWidth="1"/>
    <col min="10" max="10" width="3" style="4" customWidth="1"/>
    <col min="11" max="11" width="6.6640625" style="4" customWidth="1"/>
    <col min="12" max="12" width="5.1640625" style="4" customWidth="1"/>
    <col min="13" max="13" width="3.6640625" style="4" customWidth="1"/>
    <col min="14" max="14" width="12.6640625" style="4" customWidth="1"/>
    <col min="15" max="15" width="10" style="4" customWidth="1"/>
    <col min="16" max="16" width="3.1640625" style="4" customWidth="1"/>
    <col min="17" max="17" width="6.1640625" style="4" customWidth="1"/>
    <col min="18" max="18" width="3.6640625" style="4" customWidth="1"/>
    <col min="19" max="19" width="2.6640625" style="4" customWidth="1"/>
    <col min="20" max="20" width="12.6640625" style="4" customWidth="1"/>
    <col min="21" max="21" width="11.33203125" style="4" customWidth="1"/>
    <col min="22" max="22" width="16.6640625" style="4" customWidth="1"/>
    <col min="23" max="23" width="14.1640625" style="4" customWidth="1"/>
    <col min="24" max="24" width="8.83203125" style="4" customWidth="1"/>
    <col min="25" max="25" width="7.1640625" style="4" customWidth="1"/>
    <col min="26" max="16384" width="10.6640625" style="4"/>
  </cols>
  <sheetData>
    <row r="1" spans="1:30" ht="14.25" customHeight="1">
      <c r="AC1" s="7" t="s">
        <v>231</v>
      </c>
      <c r="AD1" s="7" t="s">
        <v>232</v>
      </c>
    </row>
    <row r="2" spans="1:30" ht="18" customHeight="1">
      <c r="A2" s="552" t="s">
        <v>126</v>
      </c>
      <c r="B2" s="38" t="s">
        <v>233</v>
      </c>
      <c r="C2" s="566"/>
      <c r="E2" s="609" t="s">
        <v>283</v>
      </c>
      <c r="F2" s="632"/>
      <c r="G2" s="632"/>
      <c r="AC2" s="113">
        <v>3800</v>
      </c>
      <c r="AD2" s="113">
        <v>11600</v>
      </c>
    </row>
    <row r="3" spans="1:30">
      <c r="A3" s="456" t="s">
        <v>234</v>
      </c>
      <c r="B3" s="4" t="s">
        <v>235</v>
      </c>
      <c r="AC3" s="113">
        <v>3420</v>
      </c>
      <c r="AD3" s="113">
        <v>10440</v>
      </c>
    </row>
    <row r="4" spans="1:30" ht="30" customHeight="1" thickBot="1">
      <c r="D4" s="541" t="s">
        <v>236</v>
      </c>
      <c r="F4" s="671">
        <f>E43</f>
        <v>0</v>
      </c>
      <c r="G4" s="671"/>
      <c r="H4" s="4" t="s">
        <v>237</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78" t="s">
        <v>238</v>
      </c>
      <c r="C6" s="678"/>
      <c r="D6" s="678"/>
      <c r="E6" s="678"/>
      <c r="F6" s="671">
        <f>V43</f>
        <v>0</v>
      </c>
      <c r="G6" s="671"/>
      <c r="H6" s="4" t="s">
        <v>237</v>
      </c>
      <c r="I6" s="9"/>
      <c r="J6" s="9"/>
      <c r="K6" s="9"/>
      <c r="L6" s="9"/>
      <c r="M6" s="9"/>
      <c r="N6" s="10"/>
      <c r="O6" s="9"/>
      <c r="P6" s="9"/>
      <c r="Q6" s="9"/>
      <c r="R6" s="9"/>
      <c r="S6" s="9"/>
      <c r="T6" s="10"/>
      <c r="U6" s="11"/>
      <c r="V6" s="56"/>
      <c r="W6" s="56"/>
      <c r="X6" s="56"/>
    </row>
    <row r="7" spans="1:30" ht="27" customHeight="1" thickTop="1"/>
    <row r="8" spans="1:30" ht="52.5" customHeight="1">
      <c r="A8" s="457" t="s">
        <v>239</v>
      </c>
      <c r="B8" s="47" t="s">
        <v>240</v>
      </c>
      <c r="C8" s="47" t="s">
        <v>284</v>
      </c>
      <c r="D8" s="5" t="s">
        <v>241</v>
      </c>
      <c r="E8" s="5" t="s">
        <v>242</v>
      </c>
      <c r="F8" s="5" t="s">
        <v>243</v>
      </c>
      <c r="G8" s="5" t="s">
        <v>244</v>
      </c>
      <c r="H8" s="6"/>
      <c r="I8" s="675" t="s">
        <v>245</v>
      </c>
      <c r="J8" s="676"/>
      <c r="K8" s="676"/>
      <c r="L8" s="676"/>
      <c r="M8" s="676"/>
      <c r="N8" s="677"/>
      <c r="O8" s="675" t="s">
        <v>246</v>
      </c>
      <c r="P8" s="676"/>
      <c r="Q8" s="676"/>
      <c r="R8" s="676"/>
      <c r="S8" s="676"/>
      <c r="T8" s="677"/>
      <c r="U8" s="5" t="s">
        <v>247</v>
      </c>
      <c r="V8" s="5" t="s">
        <v>248</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250</v>
      </c>
      <c r="K9" s="565">
        <f>様式2_4旅費!$K9</f>
        <v>0</v>
      </c>
      <c r="L9" s="8" t="s">
        <v>251</v>
      </c>
      <c r="M9" s="8" t="s">
        <v>252</v>
      </c>
      <c r="N9" s="565" t="str">
        <f>IF(LEFT($C9,1)="G",0,様式2_4旅費!$N9)</f>
        <v/>
      </c>
      <c r="O9" s="565">
        <f>様式2_4旅費!$O9</f>
        <v>11600</v>
      </c>
      <c r="P9" s="8" t="s">
        <v>250</v>
      </c>
      <c r="Q9" s="565" t="str">
        <f>様式2_4旅費!$Q9</f>
        <v/>
      </c>
      <c r="R9" s="8" t="s">
        <v>253</v>
      </c>
      <c r="S9" s="8" t="s">
        <v>252</v>
      </c>
      <c r="T9" s="565" t="str">
        <f>IF(LEFT($C9,1)="G",0,様式2_4旅費!$T9)</f>
        <v/>
      </c>
      <c r="U9" s="565">
        <f>IF(LEFT($C9,1)="G",0,様式2_4旅費!$U9)</f>
        <v>0</v>
      </c>
      <c r="V9" s="151" t="str">
        <f>IF(D9=0,"",SUM(N9+T9+U9))</f>
        <v/>
      </c>
      <c r="W9" s="151"/>
      <c r="X9" s="304"/>
      <c r="Z9" s="4" t="s">
        <v>254</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250</v>
      </c>
      <c r="K10" s="565" t="str">
        <f>様式2_4旅費!$K10</f>
        <v/>
      </c>
      <c r="L10" s="8" t="s">
        <v>251</v>
      </c>
      <c r="M10" s="8" t="s">
        <v>252</v>
      </c>
      <c r="N10" s="565" t="str">
        <f>IF(LEFT($C10,1)="G",0,様式2_4旅費!$N10)</f>
        <v/>
      </c>
      <c r="O10" s="565">
        <f>様式2_4旅費!$O10</f>
        <v>11600</v>
      </c>
      <c r="P10" s="8" t="s">
        <v>250</v>
      </c>
      <c r="Q10" s="565" t="str">
        <f>様式2_4旅費!$Q10</f>
        <v/>
      </c>
      <c r="R10" s="8" t="s">
        <v>253</v>
      </c>
      <c r="S10" s="8" t="s">
        <v>252</v>
      </c>
      <c r="T10" s="565" t="str">
        <f>IF(LEFT($C10,1)="G",0,様式2_4旅費!$T10)</f>
        <v/>
      </c>
      <c r="U10" s="565">
        <f>IF(LEFT($C10,1)="G",0,様式2_4旅費!$U10)</f>
        <v>0</v>
      </c>
      <c r="V10" s="151" t="str">
        <f t="shared" ref="V10:V41" si="0">IF(D10=0,"",SUM(N10+T10+U10))</f>
        <v/>
      </c>
      <c r="W10" s="151"/>
      <c r="X10" s="304"/>
      <c r="Z10" s="4" t="s">
        <v>255</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250</v>
      </c>
      <c r="K11" s="565" t="str">
        <f>様式2_4旅費!$K11</f>
        <v/>
      </c>
      <c r="L11" s="8" t="s">
        <v>251</v>
      </c>
      <c r="M11" s="8" t="s">
        <v>252</v>
      </c>
      <c r="N11" s="565" t="str">
        <f>IF(LEFT($C11,1)="G",0,様式2_4旅費!$N11)</f>
        <v/>
      </c>
      <c r="O11" s="565">
        <f>様式2_4旅費!$O11</f>
        <v>11600</v>
      </c>
      <c r="P11" s="8" t="s">
        <v>250</v>
      </c>
      <c r="Q11" s="565" t="str">
        <f>様式2_4旅費!$Q11</f>
        <v/>
      </c>
      <c r="R11" s="8" t="s">
        <v>253</v>
      </c>
      <c r="S11" s="8" t="s">
        <v>252</v>
      </c>
      <c r="T11" s="565" t="str">
        <f>IF(LEFT($C11,1)="G",0,様式2_4旅費!$T11)</f>
        <v/>
      </c>
      <c r="U11" s="565">
        <f>IF(LEFT($C11,1)="G",0,様式2_4旅費!$U11)</f>
        <v>0</v>
      </c>
      <c r="V11" s="151" t="str">
        <f t="shared" si="0"/>
        <v/>
      </c>
      <c r="W11" s="151"/>
      <c r="X11" s="304"/>
      <c r="Z11" s="4" t="s">
        <v>256</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250</v>
      </c>
      <c r="K12" s="565" t="str">
        <f>様式2_4旅費!$K12</f>
        <v/>
      </c>
      <c r="L12" s="8" t="s">
        <v>251</v>
      </c>
      <c r="M12" s="8" t="s">
        <v>252</v>
      </c>
      <c r="N12" s="565" t="str">
        <f>IF(LEFT($C12,1)="G",0,様式2_4旅費!$N12)</f>
        <v/>
      </c>
      <c r="O12" s="565">
        <f>様式2_4旅費!$O12</f>
        <v>11600</v>
      </c>
      <c r="P12" s="8" t="s">
        <v>250</v>
      </c>
      <c r="Q12" s="565" t="str">
        <f>様式2_4旅費!$Q12</f>
        <v/>
      </c>
      <c r="R12" s="8" t="s">
        <v>253</v>
      </c>
      <c r="S12" s="8" t="s">
        <v>252</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250</v>
      </c>
      <c r="K13" s="565" t="str">
        <f>様式2_4旅費!$K13</f>
        <v/>
      </c>
      <c r="L13" s="8" t="s">
        <v>251</v>
      </c>
      <c r="M13" s="8" t="s">
        <v>252</v>
      </c>
      <c r="N13" s="565" t="str">
        <f>IF(LEFT($C13,1)="G",0,様式2_4旅費!$N13)</f>
        <v/>
      </c>
      <c r="O13" s="565">
        <f>様式2_4旅費!$O13</f>
        <v>11600</v>
      </c>
      <c r="P13" s="8" t="s">
        <v>250</v>
      </c>
      <c r="Q13" s="565" t="str">
        <f>様式2_4旅費!$Q13</f>
        <v/>
      </c>
      <c r="R13" s="8" t="s">
        <v>253</v>
      </c>
      <c r="S13" s="8" t="s">
        <v>252</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250</v>
      </c>
      <c r="K14" s="565" t="str">
        <f>様式2_4旅費!$K14</f>
        <v/>
      </c>
      <c r="L14" s="8" t="s">
        <v>251</v>
      </c>
      <c r="M14" s="8" t="s">
        <v>252</v>
      </c>
      <c r="N14" s="565" t="str">
        <f>IF(LEFT($C14,1)="G",0,様式2_4旅費!$N14)</f>
        <v/>
      </c>
      <c r="O14" s="565">
        <f>様式2_4旅費!$O14</f>
        <v>11600</v>
      </c>
      <c r="P14" s="8" t="s">
        <v>250</v>
      </c>
      <c r="Q14" s="565" t="str">
        <f>様式2_4旅費!$Q14</f>
        <v/>
      </c>
      <c r="R14" s="8" t="s">
        <v>253</v>
      </c>
      <c r="S14" s="8" t="s">
        <v>252</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250</v>
      </c>
      <c r="K15" s="565" t="str">
        <f>様式2_4旅費!$K15</f>
        <v/>
      </c>
      <c r="L15" s="8" t="s">
        <v>251</v>
      </c>
      <c r="M15" s="8" t="s">
        <v>252</v>
      </c>
      <c r="N15" s="565" t="str">
        <f>IF(LEFT($C15,1)="G",0,様式2_4旅費!$N15)</f>
        <v/>
      </c>
      <c r="O15" s="565">
        <f>様式2_4旅費!$O15</f>
        <v>11600</v>
      </c>
      <c r="P15" s="8" t="s">
        <v>250</v>
      </c>
      <c r="Q15" s="565" t="str">
        <f>様式2_4旅費!$Q15</f>
        <v/>
      </c>
      <c r="R15" s="8" t="s">
        <v>253</v>
      </c>
      <c r="S15" s="8" t="s">
        <v>252</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250</v>
      </c>
      <c r="K16" s="565" t="str">
        <f>様式2_4旅費!$K16</f>
        <v/>
      </c>
      <c r="L16" s="8" t="s">
        <v>251</v>
      </c>
      <c r="M16" s="8" t="s">
        <v>252</v>
      </c>
      <c r="N16" s="565" t="str">
        <f>IF(LEFT($C16,1)="G",0,様式2_4旅費!$N16)</f>
        <v/>
      </c>
      <c r="O16" s="565">
        <f>様式2_4旅費!$O16</f>
        <v>11600</v>
      </c>
      <c r="P16" s="8" t="s">
        <v>250</v>
      </c>
      <c r="Q16" s="565" t="str">
        <f>様式2_4旅費!$Q16</f>
        <v/>
      </c>
      <c r="R16" s="8" t="s">
        <v>253</v>
      </c>
      <c r="S16" s="8" t="s">
        <v>252</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250</v>
      </c>
      <c r="K17" s="565" t="str">
        <f>様式2_4旅費!$K17</f>
        <v/>
      </c>
      <c r="L17" s="8" t="s">
        <v>251</v>
      </c>
      <c r="M17" s="8" t="s">
        <v>252</v>
      </c>
      <c r="N17" s="565" t="str">
        <f>IF(LEFT($C17,1)="G",0,様式2_4旅費!$N17)</f>
        <v/>
      </c>
      <c r="O17" s="565">
        <f>様式2_4旅費!$O17</f>
        <v>11600</v>
      </c>
      <c r="P17" s="8" t="s">
        <v>250</v>
      </c>
      <c r="Q17" s="565" t="str">
        <f>様式2_4旅費!$Q17</f>
        <v/>
      </c>
      <c r="R17" s="8" t="s">
        <v>253</v>
      </c>
      <c r="S17" s="8" t="s">
        <v>252</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250</v>
      </c>
      <c r="K18" s="565" t="str">
        <f>様式2_4旅費!$K18</f>
        <v/>
      </c>
      <c r="L18" s="8" t="s">
        <v>251</v>
      </c>
      <c r="M18" s="8" t="s">
        <v>252</v>
      </c>
      <c r="N18" s="565" t="str">
        <f>IF(LEFT($C18,1)="G",0,様式2_4旅費!$N18)</f>
        <v/>
      </c>
      <c r="O18" s="565">
        <f>様式2_4旅費!$O18</f>
        <v>11600</v>
      </c>
      <c r="P18" s="8" t="s">
        <v>250</v>
      </c>
      <c r="Q18" s="565" t="str">
        <f>様式2_4旅費!$Q18</f>
        <v/>
      </c>
      <c r="R18" s="8" t="s">
        <v>253</v>
      </c>
      <c r="S18" s="8" t="s">
        <v>252</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250</v>
      </c>
      <c r="K19" s="565" t="str">
        <f>様式2_4旅費!$K19</f>
        <v/>
      </c>
      <c r="L19" s="8" t="s">
        <v>251</v>
      </c>
      <c r="M19" s="8" t="s">
        <v>252</v>
      </c>
      <c r="N19" s="565" t="str">
        <f>IF(LEFT($C19,1)="G",0,様式2_4旅費!$N19)</f>
        <v/>
      </c>
      <c r="O19" s="565">
        <f>様式2_4旅費!$O19</f>
        <v>11600</v>
      </c>
      <c r="P19" s="8" t="s">
        <v>250</v>
      </c>
      <c r="Q19" s="565" t="str">
        <f>様式2_4旅費!$Q19</f>
        <v/>
      </c>
      <c r="R19" s="8" t="s">
        <v>253</v>
      </c>
      <c r="S19" s="8" t="s">
        <v>252</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250</v>
      </c>
      <c r="K20" s="565" t="str">
        <f>様式2_4旅費!$K20</f>
        <v/>
      </c>
      <c r="L20" s="8" t="s">
        <v>251</v>
      </c>
      <c r="M20" s="8" t="s">
        <v>252</v>
      </c>
      <c r="N20" s="565" t="str">
        <f>IF(LEFT($C20,1)="G",0,様式2_4旅費!$N20)</f>
        <v/>
      </c>
      <c r="O20" s="565">
        <f>様式2_4旅費!$O20</f>
        <v>11600</v>
      </c>
      <c r="P20" s="8" t="s">
        <v>250</v>
      </c>
      <c r="Q20" s="565" t="str">
        <f>様式2_4旅費!$Q20</f>
        <v/>
      </c>
      <c r="R20" s="8" t="s">
        <v>253</v>
      </c>
      <c r="S20" s="8" t="s">
        <v>252</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250</v>
      </c>
      <c r="K21" s="565" t="str">
        <f>様式2_4旅費!$K21</f>
        <v/>
      </c>
      <c r="L21" s="8" t="s">
        <v>251</v>
      </c>
      <c r="M21" s="8" t="s">
        <v>252</v>
      </c>
      <c r="N21" s="565" t="str">
        <f>IF(LEFT($C21,1)="G",0,様式2_4旅費!$N21)</f>
        <v/>
      </c>
      <c r="O21" s="565">
        <f>様式2_4旅費!$O21</f>
        <v>11600</v>
      </c>
      <c r="P21" s="8" t="s">
        <v>250</v>
      </c>
      <c r="Q21" s="565" t="str">
        <f>様式2_4旅費!$Q21</f>
        <v/>
      </c>
      <c r="R21" s="8" t="s">
        <v>253</v>
      </c>
      <c r="S21" s="8" t="s">
        <v>252</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250</v>
      </c>
      <c r="K22" s="565" t="str">
        <f>様式2_4旅費!$K22</f>
        <v/>
      </c>
      <c r="L22" s="8" t="s">
        <v>251</v>
      </c>
      <c r="M22" s="8" t="s">
        <v>252</v>
      </c>
      <c r="N22" s="565" t="str">
        <f>IF(LEFT($C22,1)="G",0,様式2_4旅費!$N22)</f>
        <v/>
      </c>
      <c r="O22" s="565">
        <f>様式2_4旅費!$O22</f>
        <v>11600</v>
      </c>
      <c r="P22" s="8" t="s">
        <v>250</v>
      </c>
      <c r="Q22" s="565" t="str">
        <f>様式2_4旅費!$Q22</f>
        <v/>
      </c>
      <c r="R22" s="8" t="s">
        <v>253</v>
      </c>
      <c r="S22" s="8" t="s">
        <v>252</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250</v>
      </c>
      <c r="K23" s="565" t="str">
        <f>様式2_4旅費!$K23</f>
        <v/>
      </c>
      <c r="L23" s="8" t="s">
        <v>251</v>
      </c>
      <c r="M23" s="8" t="s">
        <v>252</v>
      </c>
      <c r="N23" s="565" t="str">
        <f>IF(LEFT($C23,1)="G",0,様式2_4旅費!$N23)</f>
        <v/>
      </c>
      <c r="O23" s="565">
        <f>様式2_4旅費!$O23</f>
        <v>11600</v>
      </c>
      <c r="P23" s="8" t="s">
        <v>250</v>
      </c>
      <c r="Q23" s="565" t="str">
        <f>様式2_4旅費!$Q23</f>
        <v/>
      </c>
      <c r="R23" s="8" t="s">
        <v>253</v>
      </c>
      <c r="S23" s="8" t="s">
        <v>252</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250</v>
      </c>
      <c r="K24" s="565" t="str">
        <f>様式2_4旅費!$K24</f>
        <v/>
      </c>
      <c r="L24" s="8" t="s">
        <v>251</v>
      </c>
      <c r="M24" s="8" t="s">
        <v>252</v>
      </c>
      <c r="N24" s="565" t="str">
        <f>IF(LEFT($C24,1)="G",0,様式2_4旅費!$N24)</f>
        <v/>
      </c>
      <c r="O24" s="565">
        <f>様式2_4旅費!$O24</f>
        <v>11600</v>
      </c>
      <c r="P24" s="8" t="s">
        <v>250</v>
      </c>
      <c r="Q24" s="565" t="str">
        <f>様式2_4旅費!$Q24</f>
        <v/>
      </c>
      <c r="R24" s="8" t="s">
        <v>253</v>
      </c>
      <c r="S24" s="8" t="s">
        <v>252</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250</v>
      </c>
      <c r="K25" s="565" t="str">
        <f>様式2_4旅費!$K25</f>
        <v/>
      </c>
      <c r="L25" s="8" t="s">
        <v>251</v>
      </c>
      <c r="M25" s="8" t="s">
        <v>252</v>
      </c>
      <c r="N25" s="565" t="str">
        <f>IF(LEFT($C25,1)="G",0,様式2_4旅費!$N25)</f>
        <v/>
      </c>
      <c r="O25" s="565">
        <f>様式2_4旅費!$O25</f>
        <v>11600</v>
      </c>
      <c r="P25" s="8" t="s">
        <v>250</v>
      </c>
      <c r="Q25" s="565" t="str">
        <f>様式2_4旅費!$Q25</f>
        <v/>
      </c>
      <c r="R25" s="8" t="s">
        <v>253</v>
      </c>
      <c r="S25" s="8" t="s">
        <v>252</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250</v>
      </c>
      <c r="K26" s="565" t="str">
        <f>様式2_4旅費!$K26</f>
        <v/>
      </c>
      <c r="L26" s="8" t="s">
        <v>251</v>
      </c>
      <c r="M26" s="8" t="s">
        <v>252</v>
      </c>
      <c r="N26" s="565" t="str">
        <f>IF(LEFT($C26,1)="G",0,様式2_4旅費!$N26)</f>
        <v/>
      </c>
      <c r="O26" s="565">
        <f>様式2_4旅費!$O26</f>
        <v>11600</v>
      </c>
      <c r="P26" s="8" t="s">
        <v>250</v>
      </c>
      <c r="Q26" s="565" t="str">
        <f>様式2_4旅費!$Q26</f>
        <v/>
      </c>
      <c r="R26" s="8" t="s">
        <v>253</v>
      </c>
      <c r="S26" s="8" t="s">
        <v>252</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250</v>
      </c>
      <c r="K27" s="565" t="str">
        <f>様式2_4旅費!$K27</f>
        <v/>
      </c>
      <c r="L27" s="8" t="s">
        <v>251</v>
      </c>
      <c r="M27" s="8" t="s">
        <v>252</v>
      </c>
      <c r="N27" s="565" t="str">
        <f>IF(LEFT($C27,1)="G",0,様式2_4旅費!$N27)</f>
        <v/>
      </c>
      <c r="O27" s="565">
        <f>様式2_4旅費!$O27</f>
        <v>11600</v>
      </c>
      <c r="P27" s="8" t="s">
        <v>250</v>
      </c>
      <c r="Q27" s="565" t="str">
        <f>様式2_4旅費!$Q27</f>
        <v/>
      </c>
      <c r="R27" s="8" t="s">
        <v>253</v>
      </c>
      <c r="S27" s="8" t="s">
        <v>252</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250</v>
      </c>
      <c r="K28" s="565" t="str">
        <f>様式2_4旅費!$K28</f>
        <v/>
      </c>
      <c r="L28" s="8" t="s">
        <v>251</v>
      </c>
      <c r="M28" s="8" t="s">
        <v>252</v>
      </c>
      <c r="N28" s="565" t="str">
        <f>IF(LEFT($C28,1)="G",0,様式2_4旅費!$N28)</f>
        <v/>
      </c>
      <c r="O28" s="565">
        <f>様式2_4旅費!$O28</f>
        <v>11600</v>
      </c>
      <c r="P28" s="8" t="s">
        <v>250</v>
      </c>
      <c r="Q28" s="565" t="str">
        <f>様式2_4旅費!$Q28</f>
        <v/>
      </c>
      <c r="R28" s="8" t="s">
        <v>253</v>
      </c>
      <c r="S28" s="8" t="s">
        <v>252</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250</v>
      </c>
      <c r="K29" s="565" t="str">
        <f>様式2_4旅費!$K29</f>
        <v/>
      </c>
      <c r="L29" s="8" t="s">
        <v>251</v>
      </c>
      <c r="M29" s="8" t="s">
        <v>252</v>
      </c>
      <c r="N29" s="565" t="str">
        <f>IF(LEFT($C29,1)="G",0,様式2_4旅費!$N29)</f>
        <v/>
      </c>
      <c r="O29" s="565">
        <f>様式2_4旅費!$O29</f>
        <v>11600</v>
      </c>
      <c r="P29" s="8" t="s">
        <v>250</v>
      </c>
      <c r="Q29" s="565" t="str">
        <f>様式2_4旅費!$Q29</f>
        <v/>
      </c>
      <c r="R29" s="8" t="s">
        <v>253</v>
      </c>
      <c r="S29" s="8" t="s">
        <v>252</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250</v>
      </c>
      <c r="K30" s="565" t="str">
        <f>様式2_4旅費!$K30</f>
        <v/>
      </c>
      <c r="L30" s="8" t="s">
        <v>251</v>
      </c>
      <c r="M30" s="8" t="s">
        <v>252</v>
      </c>
      <c r="N30" s="565" t="str">
        <f>IF(LEFT($C30,1)="G",0,様式2_4旅費!$N30)</f>
        <v/>
      </c>
      <c r="O30" s="565">
        <f>様式2_4旅費!$O30</f>
        <v>11600</v>
      </c>
      <c r="P30" s="8" t="s">
        <v>250</v>
      </c>
      <c r="Q30" s="565" t="str">
        <f>様式2_4旅費!$Q30</f>
        <v/>
      </c>
      <c r="R30" s="8" t="s">
        <v>253</v>
      </c>
      <c r="S30" s="8" t="s">
        <v>252</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250</v>
      </c>
      <c r="K31" s="565" t="str">
        <f>様式2_4旅費!$K31</f>
        <v/>
      </c>
      <c r="L31" s="8" t="s">
        <v>251</v>
      </c>
      <c r="M31" s="8" t="s">
        <v>252</v>
      </c>
      <c r="N31" s="565" t="str">
        <f>IF(LEFT($C31,1)="G",0,様式2_4旅費!$N31)</f>
        <v/>
      </c>
      <c r="O31" s="565">
        <f>様式2_4旅費!$O31</f>
        <v>11600</v>
      </c>
      <c r="P31" s="8" t="s">
        <v>250</v>
      </c>
      <c r="Q31" s="565" t="str">
        <f>様式2_4旅費!$Q31</f>
        <v/>
      </c>
      <c r="R31" s="8" t="s">
        <v>253</v>
      </c>
      <c r="S31" s="8" t="s">
        <v>252</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250</v>
      </c>
      <c r="K32" s="565" t="str">
        <f>様式2_4旅費!$K32</f>
        <v/>
      </c>
      <c r="L32" s="8" t="s">
        <v>251</v>
      </c>
      <c r="M32" s="8" t="s">
        <v>252</v>
      </c>
      <c r="N32" s="565" t="str">
        <f>IF(LEFT($C32,1)="G",0,様式2_4旅費!$N32)</f>
        <v/>
      </c>
      <c r="O32" s="565">
        <f>様式2_4旅費!$O32</f>
        <v>11600</v>
      </c>
      <c r="P32" s="8" t="s">
        <v>250</v>
      </c>
      <c r="Q32" s="565" t="str">
        <f>様式2_4旅費!$Q32</f>
        <v/>
      </c>
      <c r="R32" s="8" t="s">
        <v>253</v>
      </c>
      <c r="S32" s="8" t="s">
        <v>252</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250</v>
      </c>
      <c r="K33" s="565" t="str">
        <f>様式2_4旅費!$K33</f>
        <v/>
      </c>
      <c r="L33" s="8" t="s">
        <v>251</v>
      </c>
      <c r="M33" s="8" t="s">
        <v>252</v>
      </c>
      <c r="N33" s="565" t="str">
        <f>IF(LEFT($C33,1)="G",0,様式2_4旅費!$N33)</f>
        <v/>
      </c>
      <c r="O33" s="565">
        <f>様式2_4旅費!$O33</f>
        <v>11600</v>
      </c>
      <c r="P33" s="8" t="s">
        <v>250</v>
      </c>
      <c r="Q33" s="565" t="str">
        <f>様式2_4旅費!$Q33</f>
        <v/>
      </c>
      <c r="R33" s="8" t="s">
        <v>253</v>
      </c>
      <c r="S33" s="8" t="s">
        <v>252</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250</v>
      </c>
      <c r="K34" s="565" t="str">
        <f>様式2_4旅費!$K34</f>
        <v/>
      </c>
      <c r="L34" s="8" t="s">
        <v>251</v>
      </c>
      <c r="M34" s="8" t="s">
        <v>252</v>
      </c>
      <c r="N34" s="565" t="str">
        <f>IF(LEFT($C34,1)="G",0,様式2_4旅費!$N34)</f>
        <v/>
      </c>
      <c r="O34" s="565">
        <f>様式2_4旅費!$O34</f>
        <v>11600</v>
      </c>
      <c r="P34" s="8" t="s">
        <v>250</v>
      </c>
      <c r="Q34" s="565" t="str">
        <f>様式2_4旅費!$Q34</f>
        <v/>
      </c>
      <c r="R34" s="8" t="s">
        <v>253</v>
      </c>
      <c r="S34" s="8" t="s">
        <v>252</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250</v>
      </c>
      <c r="K35" s="565" t="str">
        <f>様式2_4旅費!$K35</f>
        <v/>
      </c>
      <c r="L35" s="8" t="s">
        <v>251</v>
      </c>
      <c r="M35" s="8" t="s">
        <v>252</v>
      </c>
      <c r="N35" s="565" t="str">
        <f>IF(LEFT($C35,1)="G",0,様式2_4旅費!$N35)</f>
        <v/>
      </c>
      <c r="O35" s="565">
        <f>様式2_4旅費!$O35</f>
        <v>11600</v>
      </c>
      <c r="P35" s="8" t="s">
        <v>250</v>
      </c>
      <c r="Q35" s="565" t="str">
        <f>様式2_4旅費!$Q35</f>
        <v/>
      </c>
      <c r="R35" s="8" t="s">
        <v>253</v>
      </c>
      <c r="S35" s="8" t="s">
        <v>252</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250</v>
      </c>
      <c r="K36" s="565" t="str">
        <f>様式2_4旅費!$K36</f>
        <v/>
      </c>
      <c r="L36" s="8" t="s">
        <v>251</v>
      </c>
      <c r="M36" s="8" t="s">
        <v>252</v>
      </c>
      <c r="N36" s="565" t="str">
        <f>IF(LEFT($C36,1)="G",0,様式2_4旅費!$N36)</f>
        <v/>
      </c>
      <c r="O36" s="565">
        <f>様式2_4旅費!$O36</f>
        <v>11600</v>
      </c>
      <c r="P36" s="8" t="s">
        <v>250</v>
      </c>
      <c r="Q36" s="565" t="str">
        <f>様式2_4旅費!$Q36</f>
        <v/>
      </c>
      <c r="R36" s="8" t="s">
        <v>253</v>
      </c>
      <c r="S36" s="8" t="s">
        <v>252</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250</v>
      </c>
      <c r="K37" s="565" t="str">
        <f>様式2_4旅費!$K37</f>
        <v/>
      </c>
      <c r="L37" s="8" t="s">
        <v>251</v>
      </c>
      <c r="M37" s="8" t="s">
        <v>252</v>
      </c>
      <c r="N37" s="565" t="str">
        <f>IF(LEFT($C37,1)="G",0,様式2_4旅費!$N37)</f>
        <v/>
      </c>
      <c r="O37" s="565">
        <f>様式2_4旅費!$O37</f>
        <v>11600</v>
      </c>
      <c r="P37" s="8" t="s">
        <v>250</v>
      </c>
      <c r="Q37" s="565" t="str">
        <f>様式2_4旅費!$Q37</f>
        <v/>
      </c>
      <c r="R37" s="8" t="s">
        <v>253</v>
      </c>
      <c r="S37" s="8" t="s">
        <v>252</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250</v>
      </c>
      <c r="K38" s="565" t="str">
        <f>様式2_4旅費!$K38</f>
        <v/>
      </c>
      <c r="L38" s="8" t="s">
        <v>251</v>
      </c>
      <c r="M38" s="8" t="s">
        <v>252</v>
      </c>
      <c r="N38" s="565" t="str">
        <f>IF(LEFT($C38,1)="G",0,様式2_4旅費!$N38)</f>
        <v/>
      </c>
      <c r="O38" s="565">
        <f>様式2_4旅費!$O38</f>
        <v>11600</v>
      </c>
      <c r="P38" s="8" t="s">
        <v>250</v>
      </c>
      <c r="Q38" s="565" t="str">
        <f>様式2_4旅費!$Q38</f>
        <v/>
      </c>
      <c r="R38" s="8" t="s">
        <v>253</v>
      </c>
      <c r="S38" s="8" t="s">
        <v>252</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250</v>
      </c>
      <c r="K39" s="565" t="str">
        <f>様式2_4旅費!$K39</f>
        <v/>
      </c>
      <c r="L39" s="8" t="s">
        <v>251</v>
      </c>
      <c r="M39" s="8" t="s">
        <v>252</v>
      </c>
      <c r="N39" s="565" t="str">
        <f>IF(LEFT($C39,1)="G",0,様式2_4旅費!$N39)</f>
        <v/>
      </c>
      <c r="O39" s="565">
        <f>様式2_4旅費!$O39</f>
        <v>11600</v>
      </c>
      <c r="P39" s="8" t="s">
        <v>250</v>
      </c>
      <c r="Q39" s="565" t="str">
        <f>様式2_4旅費!$Q39</f>
        <v/>
      </c>
      <c r="R39" s="8" t="s">
        <v>253</v>
      </c>
      <c r="S39" s="8" t="s">
        <v>252</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250</v>
      </c>
      <c r="K40" s="565" t="str">
        <f>様式2_4旅費!$K40</f>
        <v/>
      </c>
      <c r="L40" s="8" t="s">
        <v>251</v>
      </c>
      <c r="M40" s="8" t="s">
        <v>252</v>
      </c>
      <c r="N40" s="565" t="str">
        <f>IF(LEFT($C40,1)="G",0,様式2_4旅費!$N40)</f>
        <v/>
      </c>
      <c r="O40" s="565">
        <f>様式2_4旅費!$O40</f>
        <v>11600</v>
      </c>
      <c r="P40" s="8" t="s">
        <v>250</v>
      </c>
      <c r="Q40" s="565" t="str">
        <f>様式2_4旅費!$Q40</f>
        <v/>
      </c>
      <c r="R40" s="8" t="s">
        <v>253</v>
      </c>
      <c r="S40" s="8" t="s">
        <v>252</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250</v>
      </c>
      <c r="K41" s="565" t="str">
        <f>様式2_4旅費!$K41</f>
        <v/>
      </c>
      <c r="L41" s="8" t="s">
        <v>251</v>
      </c>
      <c r="M41" s="8" t="s">
        <v>252</v>
      </c>
      <c r="N41" s="565" t="str">
        <f>IF(LEFT($C41,1)="G",0,様式2_4旅費!$N41)</f>
        <v/>
      </c>
      <c r="O41" s="565">
        <f>様式2_4旅費!$O41</f>
        <v>11600</v>
      </c>
      <c r="P41" s="8" t="s">
        <v>250</v>
      </c>
      <c r="Q41" s="565" t="str">
        <f>様式2_4旅費!$Q41</f>
        <v/>
      </c>
      <c r="R41" s="7" t="s">
        <v>253</v>
      </c>
      <c r="S41" s="7" t="s">
        <v>252</v>
      </c>
      <c r="T41" s="565" t="str">
        <f>IF(LEFT($C41,1)="G",0,様式2_4旅費!$T41)</f>
        <v/>
      </c>
      <c r="U41" s="565">
        <f>IF(LEFT($C41,1)="G",0,様式2_4旅費!$U41)</f>
        <v>0</v>
      </c>
      <c r="V41" s="151" t="str">
        <f t="shared" si="0"/>
        <v/>
      </c>
      <c r="W41" s="151"/>
      <c r="X41" s="304"/>
    </row>
    <row r="42" spans="1:24" ht="30" customHeight="1" thickBot="1">
      <c r="B42" s="490" t="s">
        <v>264</v>
      </c>
      <c r="C42" s="568">
        <f>COUNTIF(D9:D41,"&gt;0")-COUNTIF(D9:D41,"&gt;=30")</f>
        <v>0</v>
      </c>
      <c r="D42" s="490" t="s">
        <v>265</v>
      </c>
      <c r="E42" s="12">
        <f>SUM(E9:E41)</f>
        <v>0</v>
      </c>
      <c r="F42" s="33"/>
      <c r="I42" s="394" t="s">
        <v>265</v>
      </c>
      <c r="J42" s="495" t="s">
        <v>266</v>
      </c>
      <c r="K42" s="496">
        <f>SUM(K9:K41)</f>
        <v>0</v>
      </c>
      <c r="L42" s="497"/>
      <c r="M42" s="495" t="s">
        <v>267</v>
      </c>
      <c r="N42" s="400">
        <f>SUM(N9:N41)</f>
        <v>0</v>
      </c>
      <c r="O42" s="499"/>
      <c r="P42" s="500" t="s">
        <v>268</v>
      </c>
      <c r="Q42" s="498">
        <f>SUM(Q9:Q41)</f>
        <v>0</v>
      </c>
      <c r="R42" s="497"/>
      <c r="S42" s="495" t="s">
        <v>269</v>
      </c>
      <c r="T42" s="398">
        <f>SUM(T9:T41)</f>
        <v>0</v>
      </c>
      <c r="U42" s="398">
        <f>SUM(U9:U41)</f>
        <v>0</v>
      </c>
      <c r="V42" s="395">
        <f>SUM(V9:V41)</f>
        <v>0</v>
      </c>
      <c r="W42" s="33"/>
      <c r="X42" s="33"/>
    </row>
    <row r="43" spans="1:24" ht="30" customHeight="1" thickBot="1">
      <c r="C43" s="139"/>
      <c r="D43" s="49" t="s">
        <v>222</v>
      </c>
      <c r="E43" s="546">
        <f>ROUNDDOWN(E42,-3)</f>
        <v>0</v>
      </c>
      <c r="F43" s="32"/>
      <c r="I43" s="9"/>
      <c r="J43" s="9"/>
      <c r="K43" s="9"/>
      <c r="L43" s="9"/>
      <c r="M43" s="9"/>
      <c r="N43" s="10"/>
      <c r="O43" s="9"/>
      <c r="P43" s="9"/>
      <c r="Q43" s="9"/>
      <c r="R43" s="9"/>
      <c r="S43" s="9"/>
      <c r="T43" s="10"/>
      <c r="U43" s="49" t="s">
        <v>222</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137</v>
      </c>
      <c r="B45" s="38" t="s">
        <v>138</v>
      </c>
      <c r="C45" s="54"/>
      <c r="D45" s="15"/>
      <c r="E45" s="694">
        <f>G50</f>
        <v>0</v>
      </c>
      <c r="F45" s="694"/>
      <c r="G45" s="15" t="s">
        <v>112</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285</v>
      </c>
      <c r="C47" s="70"/>
      <c r="D47" s="15"/>
      <c r="E47" s="15" t="s">
        <v>286</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287</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2">
        <f>様式2_3機材!$F$5+様式2_4銀行外!$F$4+様式2_4銀行外!$F$6+様式2_5現地活動費!$E$3+'様式2_6本邦受入活動費&amp;管理費'!$E$6</f>
        <v>0</v>
      </c>
      <c r="C49" s="692">
        <f>$E$5+様式2_4旅費!$F$4+様式2_4旅費!$F$6+様式2_5現地活動費!$E$3+'様式2_6本邦受入活動費&amp;管理費'!$E$6</f>
        <v>0</v>
      </c>
      <c r="D49" s="15" t="s">
        <v>288</v>
      </c>
      <c r="E49" s="363">
        <v>10</v>
      </c>
      <c r="F49" s="55" t="s">
        <v>289</v>
      </c>
      <c r="G49" s="156">
        <f>ROUNDDOWN(B49*E49/100,0)</f>
        <v>0</v>
      </c>
      <c r="I49" s="9"/>
      <c r="J49" s="9"/>
      <c r="K49" s="9"/>
      <c r="L49" s="9"/>
      <c r="M49" s="9"/>
      <c r="N49" s="10"/>
      <c r="O49" s="9"/>
      <c r="P49" s="9"/>
      <c r="Q49" s="9"/>
      <c r="R49" s="9"/>
      <c r="S49" s="9"/>
      <c r="T49" s="10"/>
      <c r="U49" s="11"/>
      <c r="V49" s="56"/>
      <c r="W49" s="56"/>
      <c r="X49" s="56"/>
    </row>
    <row r="50" spans="1:30" ht="17.149999999999999" customHeight="1" thickBot="1">
      <c r="A50" s="15"/>
      <c r="B50" s="15"/>
      <c r="C50" s="54"/>
      <c r="D50" s="15"/>
      <c r="E50" s="693" t="s">
        <v>222</v>
      </c>
      <c r="F50" s="693"/>
      <c r="G50" s="71">
        <f>ROUNDDOWN(G49,-3)</f>
        <v>0</v>
      </c>
    </row>
    <row r="52" spans="1:30" s="550" customFormat="1">
      <c r="A52" s="549" t="s">
        <v>229</v>
      </c>
      <c r="C52" s="549"/>
    </row>
    <row r="53" spans="1:30" hidden="1">
      <c r="B53" s="4" t="s">
        <v>282</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1"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zoomScale="89" zoomScaleNormal="75" zoomScaleSheetLayoutView="89" workbookViewId="0">
      <selection activeCell="E8" sqref="E8"/>
    </sheetView>
  </sheetViews>
  <sheetFormatPr defaultColWidth="9" defaultRowHeight="14"/>
  <cols>
    <col min="1" max="1" width="6.6640625" customWidth="1"/>
    <col min="2" max="2" width="24.6640625" customWidth="1"/>
    <col min="3" max="3" width="14.6640625" customWidth="1"/>
    <col min="4" max="4" width="6.6640625" customWidth="1"/>
    <col min="5" max="5" width="14.6640625" customWidth="1"/>
    <col min="6" max="6" width="21.6640625" customWidth="1"/>
    <col min="7" max="7" width="7.6640625" customWidth="1"/>
  </cols>
  <sheetData>
    <row r="1" spans="1:8" ht="15.75" customHeight="1"/>
    <row r="2" spans="1:8" ht="15" customHeight="1">
      <c r="A2" s="38" t="s">
        <v>126</v>
      </c>
      <c r="B2" s="38" t="s">
        <v>206</v>
      </c>
      <c r="C2" s="149"/>
      <c r="D2" s="93"/>
      <c r="E2" s="149"/>
      <c r="F2" s="93"/>
      <c r="G2" s="93"/>
    </row>
    <row r="3" spans="1:8" ht="20.149999999999999" customHeight="1" thickBot="1">
      <c r="A3" s="35" t="s">
        <v>133</v>
      </c>
      <c r="B3" s="29" t="s">
        <v>134</v>
      </c>
      <c r="C3" s="149"/>
      <c r="D3" s="93"/>
      <c r="E3" s="72">
        <f>E42</f>
        <v>0</v>
      </c>
      <c r="F3" s="93" t="s">
        <v>112</v>
      </c>
      <c r="G3" s="93"/>
    </row>
    <row r="4" spans="1:8" ht="20.149999999999999" customHeight="1" thickTop="1" thickBot="1">
      <c r="A4" s="93"/>
      <c r="B4" s="152"/>
      <c r="C4" s="149"/>
      <c r="D4" s="93"/>
      <c r="E4" s="149"/>
      <c r="F4" s="93"/>
      <c r="G4" s="93"/>
    </row>
    <row r="5" spans="1:8" ht="20.149999999999999" customHeight="1">
      <c r="A5" s="258"/>
      <c r="B5" s="259" t="s">
        <v>290</v>
      </c>
      <c r="C5" s="260" t="s">
        <v>291</v>
      </c>
      <c r="D5" s="259" t="s">
        <v>292</v>
      </c>
      <c r="E5" s="260" t="s">
        <v>293</v>
      </c>
      <c r="F5" s="261" t="s">
        <v>294</v>
      </c>
      <c r="G5" s="256" t="s">
        <v>212</v>
      </c>
      <c r="H5" s="313" t="s">
        <v>213</v>
      </c>
    </row>
    <row r="6" spans="1:8" ht="20.149999999999999" customHeight="1">
      <c r="A6" s="702" t="s">
        <v>295</v>
      </c>
      <c r="B6" s="473"/>
      <c r="C6" s="474"/>
      <c r="D6" s="474"/>
      <c r="E6" s="384">
        <f>C6*D6</f>
        <v>0</v>
      </c>
      <c r="F6" s="557"/>
      <c r="G6" s="257"/>
      <c r="H6" s="354"/>
    </row>
    <row r="7" spans="1:8" ht="20.149999999999999" customHeight="1">
      <c r="A7" s="703"/>
      <c r="B7" s="153"/>
      <c r="C7" s="353"/>
      <c r="D7" s="353"/>
      <c r="E7" s="384">
        <f t="shared" ref="E7:E32" si="0">C7*D7</f>
        <v>0</v>
      </c>
      <c r="F7" s="557"/>
      <c r="G7" s="257"/>
      <c r="H7" s="354"/>
    </row>
    <row r="8" spans="1:8" ht="20.149999999999999" customHeight="1">
      <c r="A8" s="703"/>
      <c r="B8" s="153"/>
      <c r="C8" s="353"/>
      <c r="D8" s="353"/>
      <c r="E8" s="384">
        <f t="shared" si="0"/>
        <v>0</v>
      </c>
      <c r="F8" s="557"/>
      <c r="G8" s="257"/>
      <c r="H8" s="354"/>
    </row>
    <row r="9" spans="1:8" ht="20.149999999999999" customHeight="1">
      <c r="A9" s="703"/>
      <c r="B9" s="153"/>
      <c r="C9" s="353"/>
      <c r="D9" s="353"/>
      <c r="E9" s="384">
        <f t="shared" si="0"/>
        <v>0</v>
      </c>
      <c r="F9" s="557"/>
      <c r="G9" s="257"/>
      <c r="H9" s="354"/>
    </row>
    <row r="10" spans="1:8" ht="20.149999999999999" customHeight="1">
      <c r="A10" s="703"/>
      <c r="B10" s="153"/>
      <c r="C10" s="353"/>
      <c r="D10" s="353"/>
      <c r="E10" s="384">
        <f t="shared" si="0"/>
        <v>0</v>
      </c>
      <c r="F10" s="557"/>
      <c r="G10" s="257"/>
      <c r="H10" s="354"/>
    </row>
    <row r="11" spans="1:8" ht="20.149999999999999" customHeight="1">
      <c r="A11" s="703"/>
      <c r="B11" s="355"/>
      <c r="C11" s="356"/>
      <c r="D11" s="356"/>
      <c r="E11" s="385">
        <f t="shared" si="0"/>
        <v>0</v>
      </c>
      <c r="F11" s="557"/>
      <c r="G11" s="257"/>
      <c r="H11" s="354"/>
    </row>
    <row r="12" spans="1:8" ht="20.149999999999999" customHeight="1" thickBot="1">
      <c r="A12" s="704"/>
      <c r="B12" s="701" t="s">
        <v>296</v>
      </c>
      <c r="C12" s="701"/>
      <c r="D12" s="701"/>
      <c r="E12" s="386">
        <f>SUM(E6:E11)</f>
        <v>0</v>
      </c>
      <c r="F12" s="558"/>
      <c r="G12" s="301"/>
      <c r="H12" s="354"/>
    </row>
    <row r="13" spans="1:8" ht="20.149999999999999" customHeight="1">
      <c r="A13" s="698" t="s">
        <v>297</v>
      </c>
      <c r="B13" s="553"/>
      <c r="C13" s="475"/>
      <c r="D13" s="475"/>
      <c r="E13" s="387">
        <f t="shared" si="0"/>
        <v>0</v>
      </c>
      <c r="F13" s="557"/>
      <c r="G13" s="257"/>
      <c r="H13" s="354"/>
    </row>
    <row r="14" spans="1:8" ht="20.149999999999999" customHeight="1">
      <c r="A14" s="699"/>
      <c r="B14" s="554"/>
      <c r="C14" s="474"/>
      <c r="D14" s="474"/>
      <c r="E14" s="384">
        <f t="shared" si="0"/>
        <v>0</v>
      </c>
      <c r="F14" s="557"/>
      <c r="G14" s="257"/>
      <c r="H14" s="354"/>
    </row>
    <row r="15" spans="1:8" ht="20.149999999999999" customHeight="1">
      <c r="A15" s="699"/>
      <c r="B15" s="257"/>
      <c r="C15" s="353"/>
      <c r="D15" s="353"/>
      <c r="E15" s="384">
        <f t="shared" si="0"/>
        <v>0</v>
      </c>
      <c r="F15" s="557"/>
      <c r="G15" s="257"/>
      <c r="H15" s="354"/>
    </row>
    <row r="16" spans="1:8" ht="20.149999999999999" customHeight="1">
      <c r="A16" s="699"/>
      <c r="B16" s="257"/>
      <c r="C16" s="357"/>
      <c r="D16" s="353"/>
      <c r="E16" s="384">
        <f t="shared" si="0"/>
        <v>0</v>
      </c>
      <c r="F16" s="557"/>
      <c r="G16" s="257"/>
      <c r="H16" s="354"/>
    </row>
    <row r="17" spans="1:8" ht="20.149999999999999" customHeight="1">
      <c r="A17" s="699"/>
      <c r="B17" s="257"/>
      <c r="C17" s="353"/>
      <c r="D17" s="353"/>
      <c r="E17" s="384">
        <f t="shared" si="0"/>
        <v>0</v>
      </c>
      <c r="F17" s="557"/>
      <c r="G17" s="257"/>
      <c r="H17" s="354"/>
    </row>
    <row r="18" spans="1:8" ht="20.149999999999999" customHeight="1">
      <c r="A18" s="699"/>
      <c r="B18" s="358"/>
      <c r="C18" s="356"/>
      <c r="D18" s="356"/>
      <c r="E18" s="385">
        <f t="shared" si="0"/>
        <v>0</v>
      </c>
      <c r="F18" s="557"/>
      <c r="G18" s="257"/>
      <c r="H18" s="354"/>
    </row>
    <row r="19" spans="1:8" ht="20.149999999999999" customHeight="1" thickBot="1">
      <c r="A19" s="700"/>
      <c r="B19" s="705" t="s">
        <v>296</v>
      </c>
      <c r="C19" s="701"/>
      <c r="D19" s="701"/>
      <c r="E19" s="386">
        <f>SUM(E13:E18)</f>
        <v>0</v>
      </c>
      <c r="F19" s="558"/>
      <c r="G19" s="301"/>
      <c r="H19" s="354"/>
    </row>
    <row r="20" spans="1:8" ht="20.149999999999999" customHeight="1">
      <c r="A20" s="698" t="s">
        <v>298</v>
      </c>
      <c r="B20" s="555"/>
      <c r="C20" s="475"/>
      <c r="D20" s="475"/>
      <c r="E20" s="387">
        <f t="shared" si="0"/>
        <v>0</v>
      </c>
      <c r="F20" s="557"/>
      <c r="G20" s="257"/>
      <c r="H20" s="354"/>
    </row>
    <row r="21" spans="1:8" ht="20.149999999999999" customHeight="1">
      <c r="A21" s="699"/>
      <c r="B21" s="473"/>
      <c r="C21" s="474"/>
      <c r="D21" s="474"/>
      <c r="E21" s="384">
        <f t="shared" si="0"/>
        <v>0</v>
      </c>
      <c r="F21" s="557"/>
      <c r="G21" s="257"/>
      <c r="H21" s="354"/>
    </row>
    <row r="22" spans="1:8" ht="20.149999999999999" customHeight="1">
      <c r="A22" s="699"/>
      <c r="B22" s="473"/>
      <c r="C22" s="474"/>
      <c r="D22" s="474"/>
      <c r="E22" s="384">
        <f t="shared" si="0"/>
        <v>0</v>
      </c>
      <c r="F22" s="557"/>
      <c r="G22" s="257"/>
      <c r="H22" s="354"/>
    </row>
    <row r="23" spans="1:8" ht="20.149999999999999" customHeight="1">
      <c r="A23" s="699"/>
      <c r="B23" s="473"/>
      <c r="C23" s="474"/>
      <c r="D23" s="474"/>
      <c r="E23" s="384">
        <f t="shared" si="0"/>
        <v>0</v>
      </c>
      <c r="F23" s="557"/>
      <c r="G23" s="257"/>
      <c r="H23" s="354"/>
    </row>
    <row r="24" spans="1:8" ht="20.149999999999999" customHeight="1">
      <c r="A24" s="699"/>
      <c r="B24" s="473"/>
      <c r="C24" s="474"/>
      <c r="D24" s="474"/>
      <c r="E24" s="384">
        <f t="shared" si="0"/>
        <v>0</v>
      </c>
      <c r="F24" s="557"/>
      <c r="G24" s="257"/>
      <c r="H24" s="354"/>
    </row>
    <row r="25" spans="1:8" ht="20.149999999999999" customHeight="1">
      <c r="A25" s="699"/>
      <c r="B25" s="476"/>
      <c r="C25" s="477"/>
      <c r="D25" s="477"/>
      <c r="E25" s="385">
        <f t="shared" si="0"/>
        <v>0</v>
      </c>
      <c r="F25" s="557"/>
      <c r="G25" s="257"/>
      <c r="H25" s="354"/>
    </row>
    <row r="26" spans="1:8" ht="20.149999999999999" customHeight="1" thickBot="1">
      <c r="A26" s="700"/>
      <c r="B26" s="701" t="s">
        <v>296</v>
      </c>
      <c r="C26" s="701"/>
      <c r="D26" s="701"/>
      <c r="E26" s="386">
        <f>SUM(E20:E25)</f>
        <v>0</v>
      </c>
      <c r="F26" s="558"/>
      <c r="G26" s="301"/>
      <c r="H26" s="354"/>
    </row>
    <row r="27" spans="1:8" ht="20.149999999999999" customHeight="1">
      <c r="A27" s="698" t="s">
        <v>299</v>
      </c>
      <c r="B27" s="479"/>
      <c r="C27" s="478"/>
      <c r="D27" s="478"/>
      <c r="E27" s="388">
        <f t="shared" si="0"/>
        <v>0</v>
      </c>
      <c r="F27" s="559"/>
      <c r="G27" s="257"/>
      <c r="H27" s="304"/>
    </row>
    <row r="28" spans="1:8" ht="20.149999999999999" customHeight="1">
      <c r="A28" s="699"/>
      <c r="B28" s="473"/>
      <c r="C28" s="474"/>
      <c r="D28" s="474"/>
      <c r="E28" s="384">
        <f t="shared" si="0"/>
        <v>0</v>
      </c>
      <c r="F28" s="557"/>
      <c r="G28" s="257"/>
      <c r="H28" s="304"/>
    </row>
    <row r="29" spans="1:8" ht="20.149999999999999" customHeight="1">
      <c r="A29" s="699"/>
      <c r="B29" s="473"/>
      <c r="C29" s="474"/>
      <c r="D29" s="474"/>
      <c r="E29" s="384">
        <f t="shared" si="0"/>
        <v>0</v>
      </c>
      <c r="F29" s="557"/>
      <c r="G29" s="257"/>
      <c r="H29" s="304"/>
    </row>
    <row r="30" spans="1:8" ht="20.149999999999999" customHeight="1">
      <c r="A30" s="699"/>
      <c r="B30" s="473"/>
      <c r="C30" s="474"/>
      <c r="D30" s="474"/>
      <c r="E30" s="384">
        <f t="shared" si="0"/>
        <v>0</v>
      </c>
      <c r="F30" s="557"/>
      <c r="G30" s="257"/>
      <c r="H30" s="304"/>
    </row>
    <row r="31" spans="1:8" ht="20.149999999999999" customHeight="1">
      <c r="A31" s="699"/>
      <c r="B31" s="473"/>
      <c r="C31" s="474"/>
      <c r="D31" s="474"/>
      <c r="E31" s="384">
        <f t="shared" si="0"/>
        <v>0</v>
      </c>
      <c r="F31" s="557"/>
      <c r="G31" s="257"/>
      <c r="H31" s="304"/>
    </row>
    <row r="32" spans="1:8" ht="20.149999999999999" customHeight="1">
      <c r="A32" s="699"/>
      <c r="B32" s="476"/>
      <c r="C32" s="477"/>
      <c r="D32" s="477"/>
      <c r="E32" s="385">
        <f t="shared" si="0"/>
        <v>0</v>
      </c>
      <c r="F32" s="557"/>
      <c r="G32" s="257"/>
      <c r="H32" s="304"/>
    </row>
    <row r="33" spans="1:8" ht="20.149999999999999" customHeight="1" thickBot="1">
      <c r="A33" s="700"/>
      <c r="B33" s="701" t="s">
        <v>296</v>
      </c>
      <c r="C33" s="701"/>
      <c r="D33" s="701"/>
      <c r="E33" s="386">
        <f>SUM(E27:E32)</f>
        <v>0</v>
      </c>
      <c r="F33" s="560"/>
      <c r="G33" s="301"/>
      <c r="H33" s="354"/>
    </row>
    <row r="34" spans="1:8" ht="20.149999999999999" customHeight="1">
      <c r="A34" s="698" t="s">
        <v>300</v>
      </c>
      <c r="B34" s="479"/>
      <c r="C34" s="478"/>
      <c r="D34" s="478"/>
      <c r="E34" s="388">
        <f t="shared" ref="E34:E39" si="1">C34*D34</f>
        <v>0</v>
      </c>
      <c r="F34" s="559"/>
      <c r="G34" s="257"/>
      <c r="H34" s="354"/>
    </row>
    <row r="35" spans="1:8" ht="20.149999999999999" customHeight="1">
      <c r="A35" s="699"/>
      <c r="B35" s="480"/>
      <c r="C35" s="474"/>
      <c r="D35" s="474"/>
      <c r="E35" s="384">
        <f t="shared" si="1"/>
        <v>0</v>
      </c>
      <c r="F35" s="557"/>
      <c r="G35" s="257"/>
      <c r="H35" s="354"/>
    </row>
    <row r="36" spans="1:8" ht="20.149999999999999" customHeight="1">
      <c r="A36" s="699"/>
      <c r="B36" s="153"/>
      <c r="C36" s="353"/>
      <c r="D36" s="353"/>
      <c r="E36" s="384">
        <f t="shared" si="1"/>
        <v>0</v>
      </c>
      <c r="F36" s="482"/>
      <c r="G36" s="257"/>
      <c r="H36" s="354"/>
    </row>
    <row r="37" spans="1:8" ht="20.149999999999999" customHeight="1">
      <c r="A37" s="699"/>
      <c r="B37" s="153"/>
      <c r="C37" s="353"/>
      <c r="D37" s="353"/>
      <c r="E37" s="384">
        <f t="shared" si="1"/>
        <v>0</v>
      </c>
      <c r="F37" s="482"/>
      <c r="G37" s="257"/>
      <c r="H37" s="354"/>
    </row>
    <row r="38" spans="1:8" ht="20.149999999999999" customHeight="1">
      <c r="A38" s="699"/>
      <c r="B38" s="153"/>
      <c r="C38" s="353"/>
      <c r="D38" s="353"/>
      <c r="E38" s="384">
        <f t="shared" si="1"/>
        <v>0</v>
      </c>
      <c r="F38" s="482"/>
      <c r="G38" s="257"/>
      <c r="H38" s="354"/>
    </row>
    <row r="39" spans="1:8" ht="20.149999999999999" customHeight="1">
      <c r="A39" s="699"/>
      <c r="B39" s="355"/>
      <c r="C39" s="356"/>
      <c r="D39" s="356"/>
      <c r="E39" s="385">
        <f t="shared" si="1"/>
        <v>0</v>
      </c>
      <c r="F39" s="482"/>
      <c r="G39" s="257"/>
      <c r="H39" s="354"/>
    </row>
    <row r="40" spans="1:8" ht="20.149999999999999" customHeight="1" thickBot="1">
      <c r="A40" s="700"/>
      <c r="B40" s="706" t="s">
        <v>296</v>
      </c>
      <c r="C40" s="706"/>
      <c r="D40" s="706"/>
      <c r="E40" s="385">
        <f>SUM(E34:E39)</f>
        <v>0</v>
      </c>
      <c r="F40" s="483"/>
      <c r="G40" s="301"/>
      <c r="H40" s="354"/>
    </row>
    <row r="41" spans="1:8" ht="20.149999999999999" customHeight="1" thickBot="1">
      <c r="A41" s="695" t="s">
        <v>301</v>
      </c>
      <c r="B41" s="696"/>
      <c r="C41" s="696"/>
      <c r="D41" s="697"/>
      <c r="E41" s="154">
        <f>E12+E19+E26+E33+E40</f>
        <v>0</v>
      </c>
      <c r="F41" s="484"/>
      <c r="G41" s="93"/>
    </row>
    <row r="42" spans="1:8" ht="20.149999999999999" customHeight="1" thickBot="1">
      <c r="A42" s="93"/>
      <c r="B42" s="93"/>
      <c r="C42" s="149"/>
      <c r="D42" s="49" t="s">
        <v>222</v>
      </c>
      <c r="E42" s="359">
        <f>ROUNDDOWN(E41,-3)</f>
        <v>0</v>
      </c>
      <c r="F42" s="141"/>
      <c r="G42" s="93"/>
    </row>
    <row r="45" spans="1:8" s="263" customFormat="1">
      <c r="A45" s="263" t="s">
        <v>229</v>
      </c>
    </row>
    <row r="46" spans="1:8" hidden="1">
      <c r="A46" s="4" t="s">
        <v>302</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zoomScale="60" zoomScaleNormal="100" workbookViewId="0">
      <selection activeCell="Q12" sqref="Q12"/>
    </sheetView>
  </sheetViews>
  <sheetFormatPr defaultColWidth="9" defaultRowHeight="14"/>
  <cols>
    <col min="1" max="1" width="5.5" customWidth="1"/>
    <col min="2" max="2" width="20.83203125" customWidth="1"/>
    <col min="3" max="3" width="11.83203125" style="2" customWidth="1"/>
    <col min="4" max="4" width="9.83203125" customWidth="1"/>
    <col min="5" max="5" width="8" customWidth="1"/>
    <col min="6" max="6" width="14.5" customWidth="1"/>
    <col min="7" max="7" width="14.6640625" style="2" customWidth="1"/>
    <col min="8" max="8" width="6.6640625" customWidth="1"/>
  </cols>
  <sheetData>
    <row r="1" spans="1:10" ht="15.75" customHeight="1">
      <c r="G1" s="108"/>
    </row>
    <row r="2" spans="1:10" ht="15" customHeight="1">
      <c r="A2" s="38" t="s">
        <v>303</v>
      </c>
      <c r="B2" s="38" t="s">
        <v>127</v>
      </c>
      <c r="C2" s="155"/>
      <c r="D2" s="93"/>
      <c r="E2" s="93"/>
      <c r="F2" s="93"/>
      <c r="G2" s="155"/>
    </row>
    <row r="3" spans="1:10">
      <c r="A3" s="35"/>
      <c r="B3" s="4"/>
      <c r="C3" s="155"/>
      <c r="D3" s="93"/>
      <c r="E3" s="93"/>
      <c r="F3" s="93"/>
      <c r="G3" s="155"/>
    </row>
    <row r="4" spans="1:10" ht="27" customHeight="1" thickBot="1">
      <c r="A4" s="262" t="s">
        <v>304</v>
      </c>
      <c r="B4" s="15"/>
      <c r="C4" s="54"/>
      <c r="D4" s="15"/>
      <c r="E4" s="694">
        <f>E6+E16</f>
        <v>0</v>
      </c>
      <c r="F4" s="694"/>
      <c r="G4" s="15" t="s">
        <v>112</v>
      </c>
      <c r="J4" s="2"/>
    </row>
    <row r="5" spans="1:10" ht="15" thickTop="1" thickBot="1">
      <c r="A5" s="109"/>
      <c r="B5" s="15"/>
      <c r="C5" s="54"/>
      <c r="D5" s="15"/>
      <c r="E5" s="54"/>
      <c r="F5" s="15"/>
      <c r="G5" s="54"/>
      <c r="J5" s="2"/>
    </row>
    <row r="6" spans="1:10" ht="24" customHeight="1" thickBot="1">
      <c r="A6" s="109"/>
      <c r="B6" s="15" t="s">
        <v>305</v>
      </c>
      <c r="C6" s="54"/>
      <c r="D6" s="15"/>
      <c r="E6" s="707">
        <f>G14</f>
        <v>0</v>
      </c>
      <c r="F6" s="708"/>
      <c r="G6" s="15" t="s">
        <v>112</v>
      </c>
      <c r="J6" s="2"/>
    </row>
    <row r="7" spans="1:10" ht="9" customHeight="1">
      <c r="A7" s="15"/>
      <c r="B7" s="15"/>
      <c r="C7" s="54"/>
      <c r="D7" s="15"/>
      <c r="E7" s="15"/>
      <c r="F7" s="15"/>
      <c r="G7" s="54"/>
    </row>
    <row r="8" spans="1:10" ht="30" customHeight="1">
      <c r="A8" s="15"/>
      <c r="B8" s="629" t="s">
        <v>306</v>
      </c>
      <c r="C8" s="629"/>
      <c r="D8" s="142" t="s">
        <v>307</v>
      </c>
      <c r="E8" s="709" t="s">
        <v>273</v>
      </c>
      <c r="F8" s="614"/>
      <c r="G8" s="110" t="s">
        <v>308</v>
      </c>
      <c r="H8" s="137" t="s">
        <v>212</v>
      </c>
      <c r="I8" s="318" t="s">
        <v>309</v>
      </c>
    </row>
    <row r="9" spans="1:10" ht="30" customHeight="1">
      <c r="A9" s="15"/>
      <c r="B9" s="726"/>
      <c r="C9" s="727"/>
      <c r="D9" s="481"/>
      <c r="E9" s="728"/>
      <c r="F9" s="729"/>
      <c r="G9" s="401">
        <f>D9*E9</f>
        <v>0</v>
      </c>
      <c r="H9" s="153"/>
      <c r="I9" s="304"/>
    </row>
    <row r="10" spans="1:10" ht="30" customHeight="1">
      <c r="A10" s="15"/>
      <c r="B10" s="722"/>
      <c r="C10" s="723"/>
      <c r="D10" s="360"/>
      <c r="E10" s="724"/>
      <c r="F10" s="725"/>
      <c r="G10" s="401">
        <f>D10*E10</f>
        <v>0</v>
      </c>
      <c r="H10" s="153"/>
      <c r="I10" s="304"/>
    </row>
    <row r="11" spans="1:10" ht="30" customHeight="1">
      <c r="A11" s="15"/>
      <c r="B11" s="722"/>
      <c r="C11" s="723"/>
      <c r="D11" s="360"/>
      <c r="E11" s="724"/>
      <c r="F11" s="725"/>
      <c r="G11" s="401">
        <f>D11*E11</f>
        <v>0</v>
      </c>
      <c r="H11" s="153"/>
      <c r="I11" s="304"/>
    </row>
    <row r="12" spans="1:10" ht="30" customHeight="1" thickBot="1">
      <c r="A12" s="15"/>
      <c r="B12" s="712"/>
      <c r="C12" s="713"/>
      <c r="D12" s="361"/>
      <c r="E12" s="714"/>
      <c r="F12" s="715"/>
      <c r="G12" s="402">
        <f>D12*E12</f>
        <v>0</v>
      </c>
      <c r="H12" s="153"/>
      <c r="I12" s="304"/>
    </row>
    <row r="13" spans="1:10" ht="30" customHeight="1" thickBot="1">
      <c r="A13" s="15"/>
      <c r="B13" s="716" t="s">
        <v>296</v>
      </c>
      <c r="C13" s="717"/>
      <c r="D13" s="717"/>
      <c r="E13" s="717"/>
      <c r="F13" s="717"/>
      <c r="G13" s="111">
        <f>SUM(G9:G12)</f>
        <v>0</v>
      </c>
    </row>
    <row r="14" spans="1:10" ht="30" customHeight="1" thickBot="1">
      <c r="A14" s="15"/>
      <c r="B14" s="362"/>
      <c r="C14" s="362"/>
      <c r="D14" s="53"/>
      <c r="E14" s="115"/>
      <c r="F14" s="49" t="s">
        <v>222</v>
      </c>
      <c r="G14" s="359">
        <f>ROUNDDOWN(G13,-3)</f>
        <v>0</v>
      </c>
    </row>
    <row r="15" spans="1:10" ht="15" customHeight="1" thickBot="1">
      <c r="A15" s="15"/>
      <c r="B15" s="15"/>
      <c r="C15" s="54"/>
      <c r="D15" s="15"/>
      <c r="E15" s="15"/>
      <c r="F15" s="15"/>
      <c r="G15" s="54"/>
    </row>
    <row r="16" spans="1:10" ht="30" customHeight="1" thickBot="1">
      <c r="A16" s="109"/>
      <c r="B16" s="15" t="s">
        <v>310</v>
      </c>
      <c r="C16" s="54"/>
      <c r="D16" s="15"/>
      <c r="E16" s="707">
        <f>G23</f>
        <v>0</v>
      </c>
      <c r="F16" s="708"/>
      <c r="G16" s="15" t="s">
        <v>112</v>
      </c>
      <c r="J16" s="2"/>
    </row>
    <row r="17" spans="1:10" ht="10.5" customHeight="1">
      <c r="A17" s="109"/>
      <c r="B17" s="15"/>
      <c r="C17" s="54"/>
      <c r="D17" s="15"/>
      <c r="E17" s="299"/>
      <c r="F17" s="299"/>
      <c r="G17" s="15"/>
      <c r="J17" s="2"/>
    </row>
    <row r="18" spans="1:10" ht="30" customHeight="1">
      <c r="A18" s="109"/>
      <c r="B18" s="629" t="s">
        <v>311</v>
      </c>
      <c r="C18" s="629"/>
      <c r="D18" s="709" t="s">
        <v>312</v>
      </c>
      <c r="E18" s="614"/>
      <c r="F18" s="142" t="s">
        <v>313</v>
      </c>
      <c r="G18" s="110" t="s">
        <v>296</v>
      </c>
      <c r="I18" s="318" t="s">
        <v>309</v>
      </c>
      <c r="J18" s="2"/>
    </row>
    <row r="19" spans="1:10" ht="30" customHeight="1">
      <c r="A19" s="109"/>
      <c r="B19" s="718"/>
      <c r="C19" s="719"/>
      <c r="D19" s="710">
        <v>75500</v>
      </c>
      <c r="E19" s="711"/>
      <c r="F19" s="300"/>
      <c r="G19" s="403">
        <f>F19*D19</f>
        <v>0</v>
      </c>
      <c r="I19" s="304"/>
      <c r="J19" s="2"/>
    </row>
    <row r="20" spans="1:10" ht="30" hidden="1" customHeight="1">
      <c r="A20" s="109"/>
      <c r="B20" s="718" t="s">
        <v>314</v>
      </c>
      <c r="C20" s="719"/>
      <c r="D20" s="710">
        <v>75500</v>
      </c>
      <c r="E20" s="711"/>
      <c r="F20" s="300"/>
      <c r="G20" s="403">
        <f>F20*D20</f>
        <v>0</v>
      </c>
      <c r="I20" s="304"/>
      <c r="J20" s="2"/>
    </row>
    <row r="21" spans="1:10" ht="30" hidden="1" customHeight="1">
      <c r="A21" s="109"/>
      <c r="B21" s="718" t="s">
        <v>315</v>
      </c>
      <c r="C21" s="719"/>
      <c r="D21" s="710">
        <v>75500</v>
      </c>
      <c r="E21" s="711"/>
      <c r="F21" s="300"/>
      <c r="G21" s="403">
        <f>F21*D21</f>
        <v>0</v>
      </c>
      <c r="I21" s="304"/>
      <c r="J21" s="2"/>
    </row>
    <row r="22" spans="1:10" ht="30" customHeight="1" thickBot="1">
      <c r="A22" s="109"/>
      <c r="B22" s="718"/>
      <c r="C22" s="719"/>
      <c r="D22" s="710"/>
      <c r="E22" s="711"/>
      <c r="F22" s="300"/>
      <c r="G22" s="403">
        <f>F22*D22</f>
        <v>0</v>
      </c>
      <c r="I22" s="304"/>
      <c r="J22" s="2"/>
    </row>
    <row r="23" spans="1:10" ht="30" customHeight="1" thickBot="1">
      <c r="A23" s="109"/>
      <c r="B23" s="720"/>
      <c r="C23" s="721"/>
      <c r="D23" s="721"/>
      <c r="E23" s="693" t="s">
        <v>222</v>
      </c>
      <c r="F23" s="693"/>
      <c r="G23" s="359">
        <f>ROUNDDOWN(SUM(G19:G22),-3)</f>
        <v>0</v>
      </c>
      <c r="J23" s="2"/>
    </row>
    <row r="24" spans="1:10" ht="39" customHeight="1">
      <c r="A24" s="109"/>
      <c r="B24" s="321"/>
      <c r="C24" s="139"/>
      <c r="D24" s="49"/>
      <c r="E24" s="112"/>
      <c r="F24" s="49"/>
      <c r="G24" s="49"/>
      <c r="J24" s="2"/>
    </row>
    <row r="25" spans="1:10" ht="29.25" customHeight="1" thickBot="1">
      <c r="A25" s="38" t="s">
        <v>137</v>
      </c>
      <c r="B25" s="38" t="s">
        <v>138</v>
      </c>
      <c r="C25" s="54"/>
      <c r="D25" s="15"/>
      <c r="E25" s="694">
        <f>G30</f>
        <v>0</v>
      </c>
      <c r="F25" s="694"/>
      <c r="G25" s="15" t="s">
        <v>112</v>
      </c>
    </row>
    <row r="26" spans="1:10" ht="14.5" thickTop="1">
      <c r="A26" s="3"/>
      <c r="B26" s="4"/>
      <c r="C26" s="54"/>
      <c r="D26" s="15"/>
      <c r="E26" s="15"/>
      <c r="F26" s="15"/>
      <c r="G26" s="54"/>
    </row>
    <row r="27" spans="1:10" ht="15" customHeight="1">
      <c r="A27" s="15"/>
      <c r="B27" s="15" t="s">
        <v>285</v>
      </c>
      <c r="C27" s="70"/>
      <c r="D27" s="15"/>
      <c r="E27" s="15" t="s">
        <v>286</v>
      </c>
      <c r="F27" s="15"/>
      <c r="G27" s="54"/>
    </row>
    <row r="28" spans="1:10" ht="15" customHeight="1">
      <c r="A28" s="15"/>
      <c r="B28" s="253" t="s">
        <v>287</v>
      </c>
      <c r="C28" s="70"/>
      <c r="D28" s="15"/>
      <c r="E28" s="15"/>
      <c r="F28" s="15"/>
      <c r="G28" s="54"/>
    </row>
    <row r="29" spans="1:10" ht="30" customHeight="1" thickBot="1">
      <c r="A29" s="139"/>
      <c r="B29" s="692">
        <f>様式2_3機材!$F$5+様式2_4旅費!$F$4+様式2_4旅費!$F$6+様式2_5現地活動費!$E$3+'様式2_6本邦受入活動費&amp;管理費'!$E$6</f>
        <v>0</v>
      </c>
      <c r="C29" s="692">
        <f>$E$5+様式2_4旅費!$F$4+様式2_4旅費!$F$6+様式2_5現地活動費!$E$3+'様式2_6本邦受入活動費&amp;管理費'!$E$6</f>
        <v>0</v>
      </c>
      <c r="D29" s="15" t="s">
        <v>288</v>
      </c>
      <c r="E29" s="363">
        <v>10</v>
      </c>
      <c r="F29" s="55" t="s">
        <v>289</v>
      </c>
      <c r="G29" s="156">
        <f>ROUNDDOWN(B29*E29/100,0)</f>
        <v>0</v>
      </c>
    </row>
    <row r="30" spans="1:10" ht="30" customHeight="1" thickBot="1">
      <c r="A30" s="15"/>
      <c r="B30" s="15"/>
      <c r="C30" s="54"/>
      <c r="D30" s="15"/>
      <c r="E30" s="693" t="s">
        <v>222</v>
      </c>
      <c r="F30" s="693"/>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229</v>
      </c>
    </row>
    <row r="34" spans="1:2" hidden="1">
      <c r="A34" s="4" t="s">
        <v>302</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B11:C11"/>
    <mergeCell ref="E11:F11"/>
    <mergeCell ref="B8:C8"/>
    <mergeCell ref="E8:F8"/>
    <mergeCell ref="B9:C9"/>
    <mergeCell ref="E9:F9"/>
    <mergeCell ref="B10:C10"/>
    <mergeCell ref="E10:F10"/>
    <mergeCell ref="B29:C29"/>
    <mergeCell ref="E30:F30"/>
    <mergeCell ref="B12:C12"/>
    <mergeCell ref="E12:F12"/>
    <mergeCell ref="B13:F13"/>
    <mergeCell ref="B18:C18"/>
    <mergeCell ref="B22:C22"/>
    <mergeCell ref="B19:C19"/>
    <mergeCell ref="B20:C20"/>
    <mergeCell ref="D20:E20"/>
    <mergeCell ref="B21:C21"/>
    <mergeCell ref="D21:E21"/>
    <mergeCell ref="B23:D23"/>
    <mergeCell ref="E4:F4"/>
    <mergeCell ref="E6:F6"/>
    <mergeCell ref="E16:F16"/>
    <mergeCell ref="E25:F25"/>
    <mergeCell ref="E23:F23"/>
    <mergeCell ref="D18:E18"/>
    <mergeCell ref="D22:E22"/>
    <mergeCell ref="D19:E19"/>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topLeftCell="A22" zoomScale="89" zoomScaleNormal="100" zoomScaleSheetLayoutView="89" workbookViewId="0">
      <selection activeCell="C4" sqref="C4"/>
    </sheetView>
  </sheetViews>
  <sheetFormatPr defaultColWidth="9" defaultRowHeight="14"/>
  <cols>
    <col min="1" max="1" width="6.1640625" style="15" customWidth="1"/>
    <col min="2" max="2" width="30.33203125" style="15" customWidth="1"/>
    <col min="3" max="3" width="21.5" style="15" customWidth="1"/>
    <col min="4" max="4" width="16.6640625" style="15" customWidth="1"/>
    <col min="5" max="5" width="13.5" style="15" customWidth="1"/>
    <col min="6" max="6" width="22.6640625" style="15" customWidth="1"/>
    <col min="7" max="7" width="19.1640625" style="15" customWidth="1"/>
    <col min="8" max="8" width="7.6640625" style="15" customWidth="1"/>
    <col min="9" max="9" width="7.1640625" style="15" bestFit="1" customWidth="1"/>
    <col min="10" max="16384" width="9" style="15"/>
  </cols>
  <sheetData>
    <row r="2" spans="1:9" ht="15" customHeight="1">
      <c r="A2" s="29" t="s">
        <v>316</v>
      </c>
      <c r="B2" s="57"/>
      <c r="C2" s="29"/>
      <c r="D2" s="29"/>
      <c r="E2" s="29"/>
      <c r="F2" s="29"/>
      <c r="G2" s="29"/>
    </row>
    <row r="3" spans="1:9" ht="10" customHeight="1">
      <c r="A3" s="29"/>
      <c r="B3" s="29"/>
      <c r="C3" s="29"/>
      <c r="D3" s="29"/>
      <c r="E3" s="29"/>
      <c r="F3" s="29"/>
      <c r="G3" s="29"/>
    </row>
    <row r="4" spans="1:9" ht="15" customHeight="1" thickBot="1">
      <c r="A4" s="29" t="s">
        <v>317</v>
      </c>
      <c r="B4" s="29"/>
      <c r="C4" s="58">
        <f>F14</f>
        <v>0</v>
      </c>
      <c r="D4" s="29" t="s">
        <v>91</v>
      </c>
      <c r="E4" s="29"/>
      <c r="F4" s="29"/>
      <c r="G4" s="29"/>
    </row>
    <row r="5" spans="1:9" ht="15" customHeight="1">
      <c r="A5" s="29"/>
      <c r="B5" s="169" t="s">
        <v>318</v>
      </c>
      <c r="C5" s="30" t="s">
        <v>319</v>
      </c>
      <c r="D5" s="140" t="s">
        <v>320</v>
      </c>
      <c r="E5" s="30" t="s">
        <v>321</v>
      </c>
      <c r="F5" s="121" t="s">
        <v>322</v>
      </c>
      <c r="G5" s="187" t="s">
        <v>323</v>
      </c>
      <c r="H5" s="314" t="s">
        <v>212</v>
      </c>
      <c r="I5" s="313" t="s">
        <v>213</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2" t="s">
        <v>324</v>
      </c>
      <c r="C14" s="733"/>
      <c r="D14" s="116"/>
      <c r="E14" s="65"/>
      <c r="F14" s="390">
        <f>SUM(F6:F13)</f>
        <v>0</v>
      </c>
      <c r="G14" s="189"/>
      <c r="H14" s="315"/>
      <c r="I14" s="317"/>
    </row>
    <row r="15" spans="1:9" ht="10" customHeight="1"/>
    <row r="16" spans="1:9" ht="10" customHeight="1">
      <c r="A16" s="29"/>
      <c r="B16" s="57"/>
      <c r="C16" s="29"/>
      <c r="D16" s="29"/>
      <c r="E16" s="29"/>
      <c r="F16" s="31"/>
      <c r="G16" s="29"/>
    </row>
    <row r="17" spans="1:9" ht="15" customHeight="1" thickBot="1">
      <c r="A17" s="29" t="s">
        <v>325</v>
      </c>
      <c r="B17" s="62"/>
      <c r="C17" s="58">
        <f>F25</f>
        <v>0</v>
      </c>
      <c r="D17" s="29" t="s">
        <v>91</v>
      </c>
      <c r="E17" s="29"/>
      <c r="F17" s="29"/>
      <c r="G17" s="29"/>
    </row>
    <row r="18" spans="1:9" ht="15" customHeight="1">
      <c r="A18" s="57"/>
      <c r="B18" s="169" t="s">
        <v>318</v>
      </c>
      <c r="C18" s="30" t="s">
        <v>319</v>
      </c>
      <c r="D18" s="140" t="s">
        <v>320</v>
      </c>
      <c r="E18" s="30" t="s">
        <v>321</v>
      </c>
      <c r="F18" s="121" t="s">
        <v>326</v>
      </c>
      <c r="G18" s="187" t="s">
        <v>323</v>
      </c>
      <c r="H18" s="129" t="s">
        <v>212</v>
      </c>
      <c r="I18" s="313" t="s">
        <v>213</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0" t="s">
        <v>327</v>
      </c>
      <c r="C25" s="731"/>
      <c r="D25" s="117"/>
      <c r="E25" s="63"/>
      <c r="F25" s="390">
        <f>SUM(F19:F24)</f>
        <v>0</v>
      </c>
      <c r="G25" s="189"/>
      <c r="H25" s="131"/>
      <c r="I25" s="317"/>
    </row>
    <row r="26" spans="1:9" ht="10" customHeight="1">
      <c r="A26" s="29"/>
      <c r="B26" s="57"/>
      <c r="C26" s="118"/>
      <c r="D26" s="122"/>
      <c r="E26" s="64"/>
      <c r="F26" s="119"/>
      <c r="G26" s="123"/>
    </row>
    <row r="27" spans="1:9" ht="10" customHeight="1"/>
    <row r="28" spans="1:9" ht="15" customHeight="1" thickBot="1">
      <c r="A28" s="15" t="s">
        <v>328</v>
      </c>
      <c r="C28" s="58">
        <f>F36</f>
        <v>0</v>
      </c>
      <c r="D28" s="29" t="s">
        <v>91</v>
      </c>
    </row>
    <row r="29" spans="1:9" ht="15" customHeight="1">
      <c r="B29" s="169" t="s">
        <v>318</v>
      </c>
      <c r="C29" s="30" t="s">
        <v>290</v>
      </c>
      <c r="D29" s="140" t="s">
        <v>329</v>
      </c>
      <c r="E29" s="30" t="s">
        <v>330</v>
      </c>
      <c r="F29" s="140" t="s">
        <v>331</v>
      </c>
      <c r="G29" s="187" t="s">
        <v>323</v>
      </c>
      <c r="H29" s="129" t="s">
        <v>212</v>
      </c>
      <c r="I29" s="313" t="s">
        <v>213</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332</v>
      </c>
      <c r="C35" s="34"/>
      <c r="D35" s="124"/>
      <c r="E35" s="34"/>
      <c r="F35" s="389">
        <f t="shared" si="2"/>
        <v>0</v>
      </c>
      <c r="G35" s="190"/>
      <c r="H35" s="130"/>
      <c r="I35" s="316"/>
    </row>
    <row r="36" spans="1:9" ht="15" customHeight="1" thickBot="1">
      <c r="B36" s="730" t="s">
        <v>333</v>
      </c>
      <c r="C36" s="731"/>
      <c r="D36" s="116"/>
      <c r="E36" s="66"/>
      <c r="F36" s="391">
        <f>SUM(F30:F35)</f>
        <v>0</v>
      </c>
      <c r="G36" s="191"/>
      <c r="H36" s="131"/>
      <c r="I36" s="317"/>
    </row>
    <row r="37" spans="1:9" ht="5.15" customHeight="1">
      <c r="B37" s="57"/>
      <c r="C37" s="57"/>
      <c r="D37" s="118"/>
      <c r="E37" s="118"/>
      <c r="F37" s="118"/>
      <c r="G37" s="57"/>
    </row>
    <row r="38" spans="1:9" ht="14.15" customHeight="1">
      <c r="B38" s="425" t="s">
        <v>334</v>
      </c>
    </row>
    <row r="39" spans="1:9" ht="14.15" customHeight="1">
      <c r="A39" s="29"/>
      <c r="B39" s="345" t="s">
        <v>335</v>
      </c>
      <c r="C39" s="29"/>
      <c r="D39" s="118"/>
      <c r="E39" s="37"/>
      <c r="F39" s="115"/>
      <c r="G39" s="118"/>
    </row>
    <row r="40" spans="1:9" ht="5.15" customHeight="1"/>
    <row r="42" spans="1:9">
      <c r="A42" s="263" t="s">
        <v>229</v>
      </c>
      <c r="B42" s="263"/>
      <c r="C42" s="263"/>
    </row>
    <row r="43" spans="1:9" hidden="1">
      <c r="A43" s="4"/>
      <c r="B43" s="4" t="s">
        <v>282</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topLeftCell="A11" zoomScale="89" zoomScaleNormal="100" zoomScaleSheetLayoutView="89" workbookViewId="0">
      <selection activeCell="A3" sqref="A3:I26"/>
    </sheetView>
  </sheetViews>
  <sheetFormatPr defaultRowHeight="14"/>
  <cols>
    <col min="1" max="1" width="5" customWidth="1"/>
    <col min="2" max="2" width="23.6640625" customWidth="1"/>
    <col min="3" max="3" width="19.1640625" customWidth="1"/>
    <col min="4" max="4" width="18.83203125" bestFit="1" customWidth="1"/>
    <col min="5" max="5" width="5.5" style="79" bestFit="1" customWidth="1"/>
    <col min="6" max="6" width="9" style="79"/>
    <col min="7" max="7" width="16.6640625" customWidth="1"/>
    <col min="8" max="8" width="21" bestFit="1" customWidth="1"/>
    <col min="9" max="9" width="14.33203125" bestFit="1" customWidth="1"/>
  </cols>
  <sheetData>
    <row r="2" spans="1:17" ht="17.25" customHeight="1"/>
    <row r="3" spans="1:17" ht="17.25" customHeight="1">
      <c r="B3" t="str">
        <f>IF(様式1!B5="見積金額内訳書","",IF(様式1!B5="最終見積金額内訳書","",Q7))</f>
        <v/>
      </c>
      <c r="I3" s="157"/>
    </row>
    <row r="4" spans="1:17" ht="16.5">
      <c r="B4" s="734" t="str">
        <f>IF(従事者明細!C1="",業務従事者名簿!Q9,業務従事者名簿!Q10)</f>
        <v>業務従事者名簿　　</v>
      </c>
      <c r="C4" s="734"/>
      <c r="D4" s="734"/>
      <c r="E4" s="734"/>
      <c r="F4" s="734"/>
      <c r="G4" s="734"/>
      <c r="H4" s="734"/>
      <c r="I4" s="734"/>
    </row>
    <row r="5" spans="1:17" ht="17" thickBot="1">
      <c r="B5" s="735"/>
      <c r="C5" s="735"/>
      <c r="D5" s="735"/>
      <c r="E5" s="735"/>
      <c r="F5" s="735"/>
      <c r="G5" s="735"/>
      <c r="H5" s="735"/>
      <c r="I5" s="735"/>
    </row>
    <row r="6" spans="1:17" ht="30" customHeight="1" thickBot="1">
      <c r="A6" s="556" t="s">
        <v>336</v>
      </c>
      <c r="B6" s="83" t="s">
        <v>337</v>
      </c>
      <c r="C6" s="75" t="s">
        <v>338</v>
      </c>
      <c r="D6" s="75" t="s">
        <v>339</v>
      </c>
      <c r="E6" s="75" t="s">
        <v>53</v>
      </c>
      <c r="F6" s="75" t="s">
        <v>340</v>
      </c>
      <c r="G6" s="75" t="s">
        <v>341</v>
      </c>
      <c r="H6" s="75" t="s">
        <v>342</v>
      </c>
      <c r="I6" s="76" t="s">
        <v>343</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344</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345</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346</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347</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5"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4"/>
      <c r="C29" s="584"/>
      <c r="D29" s="584"/>
      <c r="E29" s="584"/>
      <c r="F29" s="584"/>
      <c r="G29" s="584"/>
      <c r="H29" s="584"/>
      <c r="I29" s="584"/>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view="pageBreakPreview" topLeftCell="J37" zoomScaleNormal="70" zoomScaleSheetLayoutView="100" workbookViewId="0">
      <selection activeCell="O1" sqref="O1"/>
    </sheetView>
  </sheetViews>
  <sheetFormatPr defaultColWidth="9" defaultRowHeight="14"/>
  <cols>
    <col min="1" max="1" width="13.83203125" hidden="1" customWidth="1"/>
    <col min="2" max="2" width="52" hidden="1" customWidth="1"/>
    <col min="3" max="9" width="15.5" hidden="1" customWidth="1"/>
    <col min="10" max="10" width="6.25" customWidth="1"/>
    <col min="11" max="11" width="20.6640625" customWidth="1"/>
    <col min="12" max="13" width="20.6640625" hidden="1" customWidth="1"/>
    <col min="14" max="14" width="39.33203125" customWidth="1"/>
    <col min="15" max="15" width="26.1640625" customWidth="1"/>
    <col min="16" max="16" width="5.5" hidden="1" customWidth="1"/>
    <col min="17" max="17" width="23.1640625" bestFit="1" customWidth="1"/>
  </cols>
  <sheetData>
    <row r="1" spans="11:17" ht="39.75" customHeight="1">
      <c r="K1" s="742"/>
      <c r="L1" s="742"/>
      <c r="N1" s="157" t="s">
        <v>348</v>
      </c>
      <c r="O1" s="531">
        <f ca="1">TODAY()</f>
        <v>45169</v>
      </c>
    </row>
    <row r="2" spans="11:17" ht="9.65" customHeight="1">
      <c r="N2" s="157"/>
    </row>
    <row r="3" spans="11:17" hidden="1">
      <c r="K3" s="380"/>
      <c r="L3" s="382" t="s">
        <v>349</v>
      </c>
      <c r="M3" s="382" t="s">
        <v>350</v>
      </c>
      <c r="N3" s="382" t="s">
        <v>351</v>
      </c>
      <c r="O3" s="382" t="s">
        <v>352</v>
      </c>
    </row>
    <row r="4" spans="11:17" ht="48.75" hidden="1" customHeight="1">
      <c r="K4" s="380"/>
      <c r="L4" s="381"/>
      <c r="M4" s="381"/>
      <c r="N4" s="381"/>
      <c r="O4" s="381"/>
    </row>
    <row r="5" spans="11:17" ht="46.5" hidden="1" customHeight="1">
      <c r="K5" s="743"/>
      <c r="L5" s="744"/>
      <c r="M5" s="744"/>
      <c r="N5" s="744"/>
      <c r="O5" s="744"/>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96</v>
      </c>
    </row>
    <row r="12" spans="11:17" ht="29.25" hidden="1" customHeight="1" thickBot="1">
      <c r="K12" s="324" t="str">
        <f>様式1!E9</f>
        <v>関西株式会社</v>
      </c>
      <c r="L12" s="322"/>
      <c r="M12" s="322"/>
      <c r="N12" s="325"/>
      <c r="Q12" s="326">
        <v>0.1</v>
      </c>
    </row>
    <row r="13" spans="11:17" ht="22" hidden="1" customHeight="1">
      <c r="K13" s="4"/>
      <c r="L13" s="4"/>
      <c r="M13" s="4"/>
    </row>
    <row r="14" spans="11:17">
      <c r="O14" s="506" t="s">
        <v>353</v>
      </c>
    </row>
    <row r="15" spans="11:17">
      <c r="L15" s="79"/>
      <c r="M15" s="79"/>
      <c r="N15" s="79" t="s">
        <v>354</v>
      </c>
    </row>
    <row r="16" spans="11:17" ht="25" customHeight="1" thickBot="1">
      <c r="K16" s="520" t="s">
        <v>103</v>
      </c>
      <c r="L16" s="507">
        <f>様式1!$G$29</f>
        <v>0</v>
      </c>
      <c r="M16" s="507">
        <f>様式1!$G$30</f>
        <v>0</v>
      </c>
      <c r="N16" s="507">
        <f>様式1!$G$31</f>
        <v>0</v>
      </c>
    </row>
    <row r="17" spans="1:17" ht="20.149999999999999" customHeight="1">
      <c r="K17" s="79"/>
      <c r="N17" s="508"/>
    </row>
    <row r="18" spans="1:17" ht="20.149999999999999" customHeight="1">
      <c r="K18" s="84" t="s">
        <v>355</v>
      </c>
      <c r="L18" s="79" t="s">
        <v>356</v>
      </c>
      <c r="M18" s="79" t="s">
        <v>357</v>
      </c>
      <c r="N18" s="79"/>
      <c r="O18" s="343"/>
      <c r="Q18" s="331"/>
    </row>
    <row r="19" spans="1:17" ht="25" customHeight="1" thickBot="1">
      <c r="K19" s="530">
        <v>2023</v>
      </c>
      <c r="L19" s="509"/>
      <c r="M19" s="509"/>
      <c r="N19" s="507">
        <f>SUMIF($P$26:$P$40,K19,$N$26:$N$40)</f>
        <v>0</v>
      </c>
      <c r="O19" s="343"/>
      <c r="Q19" s="331"/>
    </row>
    <row r="20" spans="1:17" ht="25" customHeight="1" thickBot="1">
      <c r="K20" s="510">
        <f>K19+1</f>
        <v>2024</v>
      </c>
      <c r="L20" s="511"/>
      <c r="M20" s="511"/>
      <c r="N20" s="512">
        <f>SUMIF($P$26:$P$40,K20,$N$26:$N$40)</f>
        <v>0</v>
      </c>
      <c r="O20" s="343"/>
      <c r="Q20" s="331"/>
    </row>
    <row r="21" spans="1:17" ht="25" customHeight="1" thickBot="1">
      <c r="K21" s="510">
        <f>K20+1</f>
        <v>2025</v>
      </c>
      <c r="L21" s="511"/>
      <c r="M21" s="511"/>
      <c r="N21" s="512">
        <f>SUMIF($P$26:$P$40,K21,$N$26:$N$40)</f>
        <v>0</v>
      </c>
      <c r="O21" s="343"/>
      <c r="Q21" s="331"/>
    </row>
    <row r="22" spans="1:17" ht="25" customHeight="1" thickBot="1">
      <c r="K22" s="513">
        <f>K21+1</f>
        <v>2026</v>
      </c>
      <c r="L22" s="514"/>
      <c r="M22" s="514"/>
      <c r="N22" s="515">
        <f>SUMIF($P$26:$P$40,K22,$N$26:$N$40)</f>
        <v>0</v>
      </c>
      <c r="O22" s="343"/>
      <c r="Q22" s="331"/>
    </row>
    <row r="23" spans="1:17" ht="25" customHeight="1" thickTop="1" thickBot="1">
      <c r="K23" s="528" t="s">
        <v>308</v>
      </c>
      <c r="L23" s="516"/>
      <c r="M23" s="516"/>
      <c r="N23" s="517">
        <f>SUM(N19:N22)</f>
        <v>0</v>
      </c>
      <c r="O23" s="343"/>
      <c r="Q23" s="331"/>
    </row>
    <row r="24" spans="1:17" ht="25" customHeight="1">
      <c r="K24" s="79"/>
      <c r="L24" s="508"/>
      <c r="M24" s="508"/>
      <c r="N24" s="508"/>
      <c r="O24" s="343"/>
      <c r="Q24" s="331"/>
    </row>
    <row r="25" spans="1:17" ht="16.5">
      <c r="A25" s="270"/>
      <c r="B25" s="327" t="s">
        <v>358</v>
      </c>
      <c r="C25" s="328">
        <v>1</v>
      </c>
      <c r="D25" s="328">
        <v>2</v>
      </c>
      <c r="E25" s="328">
        <v>3</v>
      </c>
      <c r="F25" s="328">
        <v>4</v>
      </c>
      <c r="G25" s="328">
        <v>5</v>
      </c>
      <c r="H25" s="328">
        <v>6</v>
      </c>
      <c r="I25" s="328">
        <v>7</v>
      </c>
      <c r="K25" s="518" t="s">
        <v>359</v>
      </c>
      <c r="L25" s="519"/>
      <c r="N25" s="79"/>
      <c r="O25" s="79" t="s">
        <v>360</v>
      </c>
      <c r="P25" s="79"/>
    </row>
    <row r="26" spans="1:17" ht="25" customHeight="1" thickBot="1">
      <c r="A26" s="736" t="s">
        <v>361</v>
      </c>
      <c r="B26" s="329" t="s">
        <v>362</v>
      </c>
      <c r="C26" s="330">
        <f>F44</f>
        <v>0</v>
      </c>
      <c r="D26" s="330">
        <f>F45</f>
        <v>0</v>
      </c>
      <c r="E26" s="330">
        <f>F46</f>
        <v>0</v>
      </c>
      <c r="F26" s="330">
        <f>F47</f>
        <v>0</v>
      </c>
      <c r="G26" s="330">
        <f>F48</f>
        <v>0</v>
      </c>
      <c r="H26" s="330">
        <f>F49</f>
        <v>0</v>
      </c>
      <c r="I26" s="330">
        <f>F50</f>
        <v>0</v>
      </c>
      <c r="K26" s="520" t="s">
        <v>363</v>
      </c>
      <c r="L26" s="521"/>
      <c r="M26" s="521"/>
      <c r="N26" s="522"/>
      <c r="O26" s="523"/>
      <c r="P26">
        <f>IF(MONTH(O26)&lt;=3, YEAR(O26)-1, YEAR(O26))</f>
        <v>1899</v>
      </c>
      <c r="Q26" s="331" t="s">
        <v>364</v>
      </c>
    </row>
    <row r="27" spans="1:17" ht="20.149999999999999" customHeight="1">
      <c r="A27" s="737"/>
      <c r="B27" s="332" t="s">
        <v>365</v>
      </c>
      <c r="C27" s="333" t="s">
        <v>366</v>
      </c>
      <c r="D27" s="333" t="s">
        <v>366</v>
      </c>
      <c r="E27" s="333" t="s">
        <v>366</v>
      </c>
      <c r="F27" s="333" t="s">
        <v>366</v>
      </c>
      <c r="G27" s="333" t="s">
        <v>366</v>
      </c>
      <c r="H27" s="333" t="s">
        <v>366</v>
      </c>
      <c r="I27" s="333" t="s">
        <v>366</v>
      </c>
      <c r="K27" s="79"/>
      <c r="L27" s="379"/>
      <c r="N27" s="379" t="s">
        <v>367</v>
      </c>
    </row>
    <row r="28" spans="1:17" ht="21.75" customHeight="1">
      <c r="A28" s="737"/>
      <c r="B28" s="334" t="s">
        <v>368</v>
      </c>
      <c r="C28" s="335">
        <v>0</v>
      </c>
      <c r="D28" s="335">
        <v>0</v>
      </c>
      <c r="E28" s="335">
        <v>0</v>
      </c>
      <c r="F28" s="335">
        <v>0</v>
      </c>
      <c r="G28" s="335">
        <v>0</v>
      </c>
      <c r="H28" s="335">
        <v>0</v>
      </c>
      <c r="I28" s="335">
        <v>0</v>
      </c>
      <c r="K28" s="79"/>
      <c r="L28" s="79" t="s">
        <v>356</v>
      </c>
      <c r="M28" s="79" t="s">
        <v>357</v>
      </c>
      <c r="N28" s="79"/>
      <c r="O28" s="79" t="s">
        <v>369</v>
      </c>
      <c r="P28" s="79"/>
    </row>
    <row r="29" spans="1:17" ht="25" customHeight="1" thickBot="1">
      <c r="A29" s="737"/>
      <c r="B29" s="336" t="s">
        <v>370</v>
      </c>
      <c r="C29" s="337" t="s">
        <v>366</v>
      </c>
      <c r="D29" s="337" t="s">
        <v>366</v>
      </c>
      <c r="E29" s="337" t="s">
        <v>366</v>
      </c>
      <c r="F29" s="337" t="s">
        <v>366</v>
      </c>
      <c r="G29" s="337" t="s">
        <v>366</v>
      </c>
      <c r="H29" s="337" t="s">
        <v>366</v>
      </c>
      <c r="I29" s="337" t="s">
        <v>366</v>
      </c>
      <c r="K29" s="520" t="s">
        <v>371</v>
      </c>
      <c r="L29" s="507">
        <f>IFERROR(C32,0)</f>
        <v>0</v>
      </c>
      <c r="M29" s="507">
        <f>IFERROR(SUM(C34:C38),0)</f>
        <v>0</v>
      </c>
      <c r="N29" s="507">
        <f>L29+M29</f>
        <v>0</v>
      </c>
      <c r="O29" s="524"/>
      <c r="P29">
        <f t="shared" ref="P29:P35" si="0">IF(MONTH(O29)&lt;=3, YEAR(O29)-1, YEAR(O29))</f>
        <v>1899</v>
      </c>
    </row>
    <row r="30" spans="1:17" ht="25" customHeight="1" thickBot="1">
      <c r="A30" s="737"/>
      <c r="B30" s="329" t="s">
        <v>372</v>
      </c>
      <c r="C30" s="338">
        <f t="shared" ref="C30:I30" si="1">IF(C28="","",C26-C28)</f>
        <v>0</v>
      </c>
      <c r="D30" s="338">
        <f t="shared" si="1"/>
        <v>0</v>
      </c>
      <c r="E30" s="338">
        <f t="shared" si="1"/>
        <v>0</v>
      </c>
      <c r="F30" s="338">
        <f t="shared" si="1"/>
        <v>0</v>
      </c>
      <c r="G30" s="338">
        <f t="shared" si="1"/>
        <v>0</v>
      </c>
      <c r="H30" s="338">
        <f t="shared" si="1"/>
        <v>0</v>
      </c>
      <c r="I30" s="338">
        <f t="shared" si="1"/>
        <v>0</v>
      </c>
      <c r="K30" s="525" t="s">
        <v>373</v>
      </c>
      <c r="L30" s="512">
        <f>IFERROR(D32,0)</f>
        <v>0</v>
      </c>
      <c r="M30" s="512">
        <f>IFERROR(SUM(D34:D38),0)</f>
        <v>0</v>
      </c>
      <c r="N30" s="512">
        <f t="shared" ref="N30:N35" si="2">L30+M30</f>
        <v>0</v>
      </c>
      <c r="O30" s="526"/>
      <c r="P30">
        <f t="shared" si="0"/>
        <v>1899</v>
      </c>
    </row>
    <row r="31" spans="1:17" ht="25" customHeight="1" thickBot="1">
      <c r="A31" s="738"/>
      <c r="B31" s="332" t="s">
        <v>374</v>
      </c>
      <c r="C31" s="339" t="s">
        <v>366</v>
      </c>
      <c r="D31" s="339" t="s">
        <v>366</v>
      </c>
      <c r="E31" s="339" t="s">
        <v>366</v>
      </c>
      <c r="F31" s="339" t="s">
        <v>366</v>
      </c>
      <c r="G31" s="339" t="s">
        <v>366</v>
      </c>
      <c r="H31" s="339" t="s">
        <v>366</v>
      </c>
      <c r="I31" s="339" t="s">
        <v>366</v>
      </c>
      <c r="K31" s="525" t="s">
        <v>375</v>
      </c>
      <c r="L31" s="512">
        <f>IFERROR(E32,0)</f>
        <v>0</v>
      </c>
      <c r="M31" s="512">
        <f>IFERROR(SUM(E34:E38),0)</f>
        <v>0</v>
      </c>
      <c r="N31" s="512">
        <f t="shared" si="2"/>
        <v>0</v>
      </c>
      <c r="O31" s="526"/>
      <c r="P31">
        <f t="shared" si="0"/>
        <v>1899</v>
      </c>
    </row>
    <row r="32" spans="1:17" ht="25" customHeight="1" thickBot="1">
      <c r="A32" s="736" t="s">
        <v>376</v>
      </c>
      <c r="B32" s="340" t="s">
        <v>377</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378</v>
      </c>
      <c r="L32" s="512">
        <f>IFERROR(F32,0)</f>
        <v>0</v>
      </c>
      <c r="M32" s="512">
        <f>IFERROR(SUM(F34:F38),0)</f>
        <v>0</v>
      </c>
      <c r="N32" s="512">
        <f t="shared" si="2"/>
        <v>0</v>
      </c>
      <c r="O32" s="526"/>
      <c r="P32">
        <f t="shared" si="0"/>
        <v>1899</v>
      </c>
    </row>
    <row r="33" spans="1:20" ht="25" customHeight="1" thickBot="1">
      <c r="A33" s="738"/>
      <c r="B33" s="332" t="s">
        <v>379</v>
      </c>
      <c r="C33" s="339" t="s">
        <v>366</v>
      </c>
      <c r="D33" s="339" t="s">
        <v>366</v>
      </c>
      <c r="E33" s="339" t="s">
        <v>366</v>
      </c>
      <c r="F33" s="339" t="s">
        <v>366</v>
      </c>
      <c r="G33" s="339" t="s">
        <v>366</v>
      </c>
      <c r="H33" s="339" t="s">
        <v>366</v>
      </c>
      <c r="I33" s="339" t="s">
        <v>366</v>
      </c>
      <c r="K33" s="525" t="s">
        <v>380</v>
      </c>
      <c r="L33" s="512">
        <f>IFERROR(G32,0)</f>
        <v>0</v>
      </c>
      <c r="M33" s="512">
        <f>IFERROR(SUM(G34:G38),0)</f>
        <v>0</v>
      </c>
      <c r="N33" s="512">
        <f t="shared" si="2"/>
        <v>0</v>
      </c>
      <c r="O33" s="526"/>
      <c r="P33">
        <f t="shared" si="0"/>
        <v>1899</v>
      </c>
    </row>
    <row r="34" spans="1:20" ht="25" customHeight="1" thickBot="1">
      <c r="A34" s="739" t="s">
        <v>381</v>
      </c>
      <c r="B34" s="340" t="s">
        <v>382</v>
      </c>
      <c r="C34" s="745">
        <f t="shared" ref="C34:I34" si="4">IF($L$26&lt;&gt;0,C30*9/10*$Q$12,0)</f>
        <v>0</v>
      </c>
      <c r="D34" s="745">
        <f t="shared" si="4"/>
        <v>0</v>
      </c>
      <c r="E34" s="745">
        <f t="shared" si="4"/>
        <v>0</v>
      </c>
      <c r="F34" s="745">
        <f t="shared" si="4"/>
        <v>0</v>
      </c>
      <c r="G34" s="745">
        <f t="shared" si="4"/>
        <v>0</v>
      </c>
      <c r="H34" s="745">
        <f t="shared" si="4"/>
        <v>0</v>
      </c>
      <c r="I34" s="745">
        <f t="shared" si="4"/>
        <v>0</v>
      </c>
      <c r="K34" s="525" t="s">
        <v>383</v>
      </c>
      <c r="L34" s="512">
        <f>IFERROR(H32,0)</f>
        <v>0</v>
      </c>
      <c r="M34" s="512">
        <f>IFERROR(SUM(H34:H38),0)</f>
        <v>0</v>
      </c>
      <c r="N34" s="512">
        <f t="shared" si="2"/>
        <v>0</v>
      </c>
      <c r="O34" s="526"/>
      <c r="P34">
        <f t="shared" si="0"/>
        <v>1899</v>
      </c>
      <c r="T34" s="84"/>
    </row>
    <row r="35" spans="1:20" ht="25" customHeight="1" thickBot="1">
      <c r="A35" s="740"/>
      <c r="B35" s="329" t="s">
        <v>384</v>
      </c>
      <c r="C35" s="746"/>
      <c r="D35" s="746"/>
      <c r="E35" s="746"/>
      <c r="F35" s="746"/>
      <c r="G35" s="746"/>
      <c r="H35" s="746"/>
      <c r="I35" s="746"/>
      <c r="K35" s="527" t="s">
        <v>385</v>
      </c>
      <c r="L35" s="515">
        <f>IFERROR(I32,0)</f>
        <v>0</v>
      </c>
      <c r="M35" s="515">
        <f>IFERROR(SUM(I34:I38),0)</f>
        <v>0</v>
      </c>
      <c r="N35" s="515">
        <f t="shared" si="2"/>
        <v>0</v>
      </c>
      <c r="O35" s="526"/>
      <c r="P35">
        <f t="shared" si="0"/>
        <v>1899</v>
      </c>
    </row>
    <row r="36" spans="1:20" ht="25" customHeight="1" thickTop="1" thickBot="1">
      <c r="A36" s="740"/>
      <c r="B36" s="329"/>
      <c r="C36" s="378"/>
      <c r="D36" s="378"/>
      <c r="E36" s="378"/>
      <c r="F36" s="378"/>
      <c r="G36" s="378"/>
      <c r="H36" s="378"/>
      <c r="I36" s="378"/>
      <c r="K36" s="528" t="s">
        <v>386</v>
      </c>
      <c r="L36" s="517">
        <f>SUM(L29:L35)</f>
        <v>0</v>
      </c>
      <c r="M36" s="517">
        <f>SUM(M29:M35)</f>
        <v>0</v>
      </c>
      <c r="N36" s="517">
        <f>SUM(N29:N35)</f>
        <v>0</v>
      </c>
      <c r="O36" s="342"/>
    </row>
    <row r="37" spans="1:20" ht="20.149999999999999" customHeight="1">
      <c r="A37" s="740"/>
      <c r="B37" s="329" t="s">
        <v>387</v>
      </c>
      <c r="C37" s="745" t="e">
        <f t="shared" ref="C37:I37" si="5">IF($L$26=0,C32*$Q$12,0)</f>
        <v>#DIV/0!</v>
      </c>
      <c r="D37" s="745" t="e">
        <f t="shared" si="5"/>
        <v>#DIV/0!</v>
      </c>
      <c r="E37" s="745" t="e">
        <f t="shared" si="5"/>
        <v>#DIV/0!</v>
      </c>
      <c r="F37" s="745" t="e">
        <f t="shared" si="5"/>
        <v>#DIV/0!</v>
      </c>
      <c r="G37" s="745" t="e">
        <f t="shared" si="5"/>
        <v>#DIV/0!</v>
      </c>
      <c r="H37" s="745" t="e">
        <f t="shared" si="5"/>
        <v>#DIV/0!</v>
      </c>
      <c r="I37" s="745" t="e">
        <f t="shared" si="5"/>
        <v>#DIV/0!</v>
      </c>
      <c r="K37" s="377"/>
      <c r="L37" s="342"/>
      <c r="M37" s="342"/>
      <c r="N37" s="342"/>
      <c r="O37" s="343"/>
      <c r="P37" s="343"/>
    </row>
    <row r="38" spans="1:20" ht="20.149999999999999" customHeight="1">
      <c r="A38" s="741"/>
      <c r="B38" s="332" t="s">
        <v>388</v>
      </c>
      <c r="C38" s="746"/>
      <c r="D38" s="746"/>
      <c r="E38" s="746"/>
      <c r="F38" s="746"/>
      <c r="G38" s="746"/>
      <c r="H38" s="746"/>
      <c r="I38" s="746"/>
      <c r="K38" s="79"/>
      <c r="L38" s="79" t="s">
        <v>356</v>
      </c>
      <c r="M38" s="79" t="s">
        <v>357</v>
      </c>
      <c r="N38" s="79"/>
      <c r="O38" s="343" t="s">
        <v>360</v>
      </c>
      <c r="P38" s="343"/>
    </row>
    <row r="39" spans="1:20" ht="25" customHeight="1" thickBot="1">
      <c r="B39" s="345" t="s">
        <v>389</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390</v>
      </c>
      <c r="L39" s="509"/>
      <c r="M39" s="509"/>
      <c r="N39" s="507">
        <f>IF($O39&lt;&gt;"",$N$16*0.9-$N$26-$N$36,0)</f>
        <v>0</v>
      </c>
      <c r="O39" s="524"/>
      <c r="P39">
        <f>IF(MONTH(O39)&lt;=3, YEAR(O39)-1, YEAR(O39))</f>
        <v>1899</v>
      </c>
      <c r="Q39" s="331" t="s">
        <v>391</v>
      </c>
    </row>
    <row r="40" spans="1:20" ht="25" customHeight="1" thickBot="1">
      <c r="K40" s="529" t="s">
        <v>392</v>
      </c>
      <c r="L40" s="511"/>
      <c r="M40" s="511"/>
      <c r="N40" s="512">
        <f>$N$16-$N$36-$N$26-$N$39</f>
        <v>0</v>
      </c>
      <c r="O40" s="526"/>
      <c r="P40">
        <f>IF(MONTH(O40)&lt;=3, YEAR(O40)-1, YEAR(O40))</f>
        <v>1899</v>
      </c>
      <c r="Q40" s="331" t="s">
        <v>393</v>
      </c>
    </row>
    <row r="41" spans="1:20" ht="20.149999999999999" customHeight="1">
      <c r="L41" s="347"/>
      <c r="M41" s="347"/>
      <c r="N41" s="347"/>
      <c r="O41" s="343"/>
      <c r="Q41" s="331"/>
    </row>
    <row r="42" spans="1:20" ht="20.149999999999999" customHeight="1" thickBot="1"/>
    <row r="43" spans="1:20" ht="14.5" thickBot="1">
      <c r="B43" s="4" t="s">
        <v>302</v>
      </c>
      <c r="C43" s="4"/>
      <c r="D43" s="348" t="s">
        <v>394</v>
      </c>
      <c r="E43" s="348" t="s">
        <v>395</v>
      </c>
      <c r="F43" s="348" t="s">
        <v>396</v>
      </c>
      <c r="K43" s="532" t="s">
        <v>294</v>
      </c>
      <c r="L43" s="533"/>
      <c r="M43" s="533"/>
      <c r="N43" s="533"/>
      <c r="O43" s="534"/>
    </row>
    <row r="44" spans="1:20" ht="14.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4.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397</v>
      </c>
      <c r="L45" s="536"/>
      <c r="M45" s="536"/>
      <c r="N45" s="536"/>
      <c r="O45" s="537"/>
    </row>
    <row r="46" spans="1:20" ht="14.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398</v>
      </c>
      <c r="L46" s="536"/>
      <c r="M46" s="536"/>
      <c r="N46" s="536"/>
      <c r="O46" s="537"/>
    </row>
    <row r="47" spans="1:20" ht="14.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4.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4.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4.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4.5" thickBot="1">
      <c r="K52" s="538"/>
      <c r="L52" s="539"/>
      <c r="M52" s="539"/>
      <c r="N52" s="539"/>
      <c r="O52" s="540"/>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ageMargins left="0.31496062992125984" right="0.11811023622047245" top="0.74803149606299213" bottom="0.35433070866141736"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topLeftCell="A19" zoomScaleNormal="100" zoomScaleSheetLayoutView="100" workbookViewId="0">
      <selection activeCell="Q19" sqref="Q19"/>
    </sheetView>
  </sheetViews>
  <sheetFormatPr defaultRowHeight="14"/>
  <cols>
    <col min="1" max="1" width="10.6640625" customWidth="1"/>
    <col min="2" max="2" width="23.5" customWidth="1"/>
    <col min="3" max="3" width="21.5" customWidth="1"/>
    <col min="4" max="4" width="10.83203125" customWidth="1"/>
    <col min="5" max="5" width="21" bestFit="1" customWidth="1"/>
    <col min="6" max="6" width="5.6640625" bestFit="1" customWidth="1"/>
    <col min="7" max="7" width="14.1640625" customWidth="1"/>
    <col min="8" max="8" width="16.6640625" customWidth="1"/>
    <col min="9" max="9" width="18" style="210" bestFit="1" customWidth="1"/>
    <col min="10" max="10" width="9.6640625" bestFit="1" customWidth="1"/>
    <col min="11" max="11" width="5.83203125" bestFit="1" customWidth="1"/>
    <col min="12" max="12" width="7.6640625" bestFit="1" customWidth="1"/>
    <col min="13" max="13" width="4.33203125" customWidth="1"/>
    <col min="14" max="14" width="5" customWidth="1"/>
    <col min="15" max="15" width="10.6640625" style="97" bestFit="1" customWidth="1"/>
    <col min="16" max="16" width="6.6640625" bestFit="1" customWidth="1"/>
    <col min="17" max="17" width="9.1640625" bestFit="1" customWidth="1"/>
  </cols>
  <sheetData>
    <row r="1" spans="1:23">
      <c r="A1" s="143" t="s">
        <v>38</v>
      </c>
      <c r="B1" s="125"/>
      <c r="C1" s="125"/>
      <c r="D1" s="144"/>
      <c r="E1" s="125"/>
      <c r="F1" s="144"/>
      <c r="G1" s="144"/>
      <c r="H1" s="144"/>
      <c r="I1" s="205"/>
      <c r="J1" s="144"/>
      <c r="K1" s="144"/>
      <c r="L1" s="144"/>
      <c r="M1" s="144"/>
      <c r="N1" s="144"/>
      <c r="O1" s="145"/>
      <c r="P1" s="144"/>
      <c r="Q1" s="93"/>
      <c r="R1" s="93"/>
      <c r="S1" s="93"/>
      <c r="T1" s="93"/>
      <c r="U1" s="93"/>
    </row>
    <row r="2" spans="1:23" ht="16.5">
      <c r="A2" s="125" t="s">
        <v>39</v>
      </c>
      <c r="B2" s="125" t="s">
        <v>40</v>
      </c>
      <c r="C2" s="125" t="s">
        <v>41</v>
      </c>
      <c r="D2" s="125" t="s">
        <v>42</v>
      </c>
      <c r="E2" s="125" t="s">
        <v>43</v>
      </c>
      <c r="F2" s="125" t="s">
        <v>44</v>
      </c>
      <c r="G2" s="125" t="s">
        <v>45</v>
      </c>
      <c r="H2" s="125" t="s">
        <v>46</v>
      </c>
      <c r="I2" s="206" t="s">
        <v>47</v>
      </c>
      <c r="J2" s="125" t="s">
        <v>48</v>
      </c>
      <c r="K2" s="125" t="s">
        <v>49</v>
      </c>
      <c r="L2" s="125" t="s">
        <v>50</v>
      </c>
      <c r="M2" s="92"/>
      <c r="N2" s="146" t="s">
        <v>51</v>
      </c>
      <c r="O2" s="147" t="s">
        <v>52</v>
      </c>
      <c r="P2" s="95" t="s">
        <v>49</v>
      </c>
      <c r="Q2" s="95" t="s">
        <v>50</v>
      </c>
      <c r="R2" s="93"/>
      <c r="S2" s="93"/>
      <c r="T2" s="93"/>
      <c r="U2" s="144" t="s">
        <v>53</v>
      </c>
      <c r="V2" s="68" t="s">
        <v>54</v>
      </c>
      <c r="W2" t="s">
        <v>55</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56</v>
      </c>
      <c r="V3" s="68" t="s">
        <v>57</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58</v>
      </c>
      <c r="V4" s="68" t="s">
        <v>59</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60</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61</v>
      </c>
    </row>
    <row r="7" spans="1:23" ht="30" customHeight="1">
      <c r="A7" s="93">
        <v>5</v>
      </c>
      <c r="B7" s="220"/>
      <c r="C7" s="78"/>
      <c r="D7" s="172"/>
      <c r="E7" s="78"/>
      <c r="F7" s="172"/>
      <c r="G7" s="132"/>
      <c r="H7" s="133"/>
      <c r="I7" s="208"/>
      <c r="J7" s="99" t="str">
        <f t="shared" si="0"/>
        <v/>
      </c>
      <c r="K7" s="99">
        <v>3800</v>
      </c>
      <c r="L7" s="99">
        <v>11600</v>
      </c>
      <c r="M7" s="93"/>
      <c r="N7" s="148">
        <v>2</v>
      </c>
      <c r="O7" s="147">
        <v>1244000</v>
      </c>
      <c r="P7" s="95">
        <v>3800</v>
      </c>
      <c r="Q7" s="95">
        <v>11600</v>
      </c>
      <c r="R7" s="93"/>
      <c r="S7" s="93"/>
      <c r="T7" s="93"/>
      <c r="U7" s="79" t="s">
        <v>62</v>
      </c>
    </row>
    <row r="8" spans="1:23" ht="30" customHeight="1">
      <c r="A8" s="93">
        <v>6</v>
      </c>
      <c r="B8" s="220"/>
      <c r="C8" s="78"/>
      <c r="D8" s="172"/>
      <c r="E8" s="78"/>
      <c r="F8" s="172"/>
      <c r="G8" s="132"/>
      <c r="H8" s="133"/>
      <c r="I8" s="207"/>
      <c r="J8" s="99" t="str">
        <f>IF($F8="","",IF(D8="Z","",VLOOKUP($F8,$N$3:$Q$12,2)))</f>
        <v/>
      </c>
      <c r="K8" s="99">
        <v>3800</v>
      </c>
      <c r="L8" s="99">
        <v>11600</v>
      </c>
      <c r="M8" s="93"/>
      <c r="N8" s="148">
        <v>3</v>
      </c>
      <c r="O8" s="147">
        <v>1104000</v>
      </c>
      <c r="P8" s="95">
        <v>3800</v>
      </c>
      <c r="Q8" s="95">
        <v>11600</v>
      </c>
      <c r="R8" s="93"/>
      <c r="S8" s="93"/>
      <c r="T8" s="93"/>
      <c r="U8" s="79" t="s">
        <v>63</v>
      </c>
    </row>
    <row r="9" spans="1:23" ht="30" customHeight="1">
      <c r="A9" s="93">
        <v>7</v>
      </c>
      <c r="B9" s="220"/>
      <c r="C9" s="78"/>
      <c r="D9" s="172"/>
      <c r="E9" s="78"/>
      <c r="F9" s="172"/>
      <c r="G9" s="132"/>
      <c r="H9" s="133"/>
      <c r="I9" s="207"/>
      <c r="J9" s="99" t="str">
        <f t="shared" si="0"/>
        <v/>
      </c>
      <c r="K9" s="99">
        <v>3800</v>
      </c>
      <c r="L9" s="99">
        <v>11600</v>
      </c>
      <c r="M9" s="93"/>
      <c r="N9" s="148">
        <v>4</v>
      </c>
      <c r="O9" s="147">
        <v>906000</v>
      </c>
      <c r="P9" s="95">
        <v>3800</v>
      </c>
      <c r="Q9" s="95">
        <v>11600</v>
      </c>
      <c r="R9" s="93"/>
      <c r="S9" s="93"/>
      <c r="T9" s="93"/>
      <c r="U9" s="79" t="s">
        <v>64</v>
      </c>
    </row>
    <row r="10" spans="1:23" ht="30" customHeight="1">
      <c r="A10" s="93">
        <v>8</v>
      </c>
      <c r="B10" s="220"/>
      <c r="C10" s="78"/>
      <c r="D10" s="172"/>
      <c r="E10" s="78"/>
      <c r="F10" s="172"/>
      <c r="G10" s="132"/>
      <c r="H10" s="133"/>
      <c r="I10" s="207"/>
      <c r="J10" s="99" t="str">
        <f t="shared" si="0"/>
        <v/>
      </c>
      <c r="K10" s="99">
        <v>3800</v>
      </c>
      <c r="L10" s="99">
        <v>11600</v>
      </c>
      <c r="M10" s="93"/>
      <c r="N10" s="148">
        <v>5</v>
      </c>
      <c r="O10" s="147">
        <v>712000</v>
      </c>
      <c r="P10" s="95">
        <v>3800</v>
      </c>
      <c r="Q10" s="95">
        <v>11600</v>
      </c>
      <c r="R10" s="93"/>
      <c r="S10" s="93"/>
      <c r="T10" s="93"/>
      <c r="U10" s="79" t="s">
        <v>65</v>
      </c>
    </row>
    <row r="11" spans="1:23" ht="30" customHeight="1">
      <c r="A11" s="93">
        <v>9</v>
      </c>
      <c r="B11" s="220"/>
      <c r="C11" s="141"/>
      <c r="D11" s="172"/>
      <c r="E11" s="78"/>
      <c r="F11" s="172"/>
      <c r="G11" s="132"/>
      <c r="H11" s="133"/>
      <c r="I11" s="208"/>
      <c r="J11" s="99" t="str">
        <f t="shared" si="0"/>
        <v/>
      </c>
      <c r="K11" s="99">
        <v>3800</v>
      </c>
      <c r="L11" s="99">
        <v>11600</v>
      </c>
      <c r="M11" s="93"/>
      <c r="N11" s="148">
        <v>6</v>
      </c>
      <c r="O11" s="147">
        <v>632000</v>
      </c>
      <c r="P11" s="95">
        <v>3800</v>
      </c>
      <c r="Q11" s="95">
        <v>11600</v>
      </c>
      <c r="R11" s="93"/>
      <c r="S11" s="93"/>
      <c r="T11" s="93"/>
      <c r="U11" s="79" t="s">
        <v>66</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67</v>
      </c>
    </row>
    <row r="13" spans="1:23" ht="20.149999999999999"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68</v>
      </c>
    </row>
    <row r="14" spans="1:23" ht="20.149999999999999"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69</v>
      </c>
    </row>
    <row r="15" spans="1:23" ht="20.149999999999999"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70</v>
      </c>
    </row>
    <row r="16" spans="1:23" ht="20.149999999999999"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71</v>
      </c>
    </row>
    <row r="17" spans="1:21" ht="20.149999999999999"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72</v>
      </c>
    </row>
    <row r="18" spans="1:21" ht="20.149999999999999"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73</v>
      </c>
    </row>
    <row r="19" spans="1:21" ht="20.149999999999999"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74</v>
      </c>
    </row>
    <row r="20" spans="1:21" ht="20.149999999999999"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49999999999999"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49999999999999"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75</v>
      </c>
      <c r="C35" s="93"/>
      <c r="D35" s="93"/>
      <c r="E35" s="93"/>
      <c r="F35" s="93"/>
      <c r="G35" s="93"/>
      <c r="H35" s="93"/>
      <c r="I35" s="209"/>
      <c r="J35" s="93"/>
      <c r="K35" s="93"/>
      <c r="L35" s="93"/>
      <c r="M35" s="93"/>
      <c r="N35" s="93"/>
      <c r="O35" s="96"/>
      <c r="P35" s="93"/>
      <c r="Q35" s="93"/>
      <c r="R35" s="93"/>
      <c r="S35" s="93"/>
      <c r="T35" s="93"/>
      <c r="U35" s="93"/>
    </row>
    <row r="36" spans="1:21">
      <c r="A36" s="93"/>
      <c r="B36" s="78" t="s">
        <v>76</v>
      </c>
      <c r="C36" s="93"/>
      <c r="D36" s="93"/>
      <c r="E36" s="93"/>
      <c r="F36" s="93"/>
      <c r="G36" s="93"/>
      <c r="H36" s="93"/>
      <c r="I36" s="209"/>
      <c r="J36" s="93"/>
      <c r="K36" s="93"/>
      <c r="L36" s="93"/>
      <c r="M36" s="93"/>
      <c r="N36" s="93"/>
      <c r="O36" s="96"/>
      <c r="P36" s="93"/>
      <c r="Q36" s="93"/>
      <c r="R36" s="93"/>
      <c r="S36" s="93"/>
      <c r="T36" s="93"/>
      <c r="U36" s="93"/>
    </row>
    <row r="37" spans="1:21">
      <c r="A37" s="93"/>
      <c r="B37" s="78" t="s">
        <v>77</v>
      </c>
      <c r="C37" s="93"/>
      <c r="D37" s="93"/>
      <c r="E37" s="93"/>
      <c r="F37" s="93"/>
      <c r="G37" s="93"/>
      <c r="H37" s="93"/>
      <c r="I37" s="209"/>
      <c r="J37" s="93"/>
      <c r="K37" s="93"/>
      <c r="L37" s="93"/>
      <c r="M37" s="93"/>
      <c r="N37" s="93"/>
      <c r="O37" s="96"/>
      <c r="P37" s="93"/>
      <c r="Q37" s="93"/>
      <c r="R37" s="93"/>
      <c r="S37" s="93"/>
      <c r="T37" s="93"/>
      <c r="U37" s="93"/>
    </row>
    <row r="38" spans="1:21">
      <c r="A38" s="93"/>
      <c r="B38" s="584" t="s">
        <v>78</v>
      </c>
      <c r="C38" s="584"/>
      <c r="D38" s="584"/>
      <c r="E38" s="584"/>
      <c r="F38" s="584"/>
      <c r="G38" s="584"/>
      <c r="H38" s="584"/>
      <c r="I38" s="584"/>
      <c r="J38" s="77"/>
      <c r="K38" s="77"/>
      <c r="L38" s="77"/>
      <c r="M38" s="77"/>
      <c r="N38" s="93"/>
      <c r="O38" s="96"/>
      <c r="P38" s="93"/>
      <c r="Q38" s="93"/>
      <c r="R38" s="93"/>
      <c r="S38" s="93"/>
      <c r="T38" s="93"/>
      <c r="U38" s="93"/>
    </row>
    <row r="39" spans="1:21">
      <c r="A39" s="93"/>
      <c r="B39" s="77" t="s">
        <v>79</v>
      </c>
      <c r="C39" s="93"/>
      <c r="D39" s="93"/>
      <c r="E39" s="93"/>
      <c r="F39" s="93"/>
      <c r="G39" s="93"/>
      <c r="H39" s="93"/>
      <c r="I39" s="209"/>
      <c r="J39" s="93"/>
      <c r="K39" s="93"/>
      <c r="L39" s="93"/>
      <c r="M39" s="93"/>
      <c r="N39" s="93"/>
      <c r="O39" s="96"/>
      <c r="P39" s="93"/>
      <c r="Q39" s="93"/>
      <c r="R39" s="93"/>
      <c r="S39" s="93"/>
      <c r="T39" s="93"/>
      <c r="U39" s="93"/>
    </row>
    <row r="40" spans="1:21">
      <c r="B40" s="77" t="s">
        <v>80</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topLeftCell="A49" zoomScaleNormal="100" zoomScaleSheetLayoutView="100" workbookViewId="0">
      <selection activeCell="A21" sqref="A21:I21"/>
    </sheetView>
  </sheetViews>
  <sheetFormatPr defaultRowHeight="14"/>
  <cols>
    <col min="1" max="2" width="8.6640625" style="86" customWidth="1"/>
    <col min="3" max="3" width="13.33203125" style="86" customWidth="1"/>
    <col min="4" max="5" width="6.6640625" style="86" customWidth="1"/>
    <col min="6" max="7" width="7.6640625" style="86" customWidth="1"/>
    <col min="8" max="8" width="13.1640625" style="86" customWidth="1"/>
    <col min="9" max="9" width="12.6640625" style="86" customWidth="1"/>
    <col min="10" max="262" width="9" style="86"/>
    <col min="263" max="263" width="8.33203125" style="86" customWidth="1"/>
    <col min="264" max="264" width="16" style="86" customWidth="1"/>
    <col min="265" max="518" width="9" style="86"/>
    <col min="519" max="519" width="8.33203125" style="86" customWidth="1"/>
    <col min="520" max="520" width="16" style="86" customWidth="1"/>
    <col min="521" max="774" width="9" style="86"/>
    <col min="775" max="775" width="8.33203125" style="86" customWidth="1"/>
    <col min="776" max="776" width="16" style="86" customWidth="1"/>
    <col min="777" max="1030" width="9" style="86"/>
    <col min="1031" max="1031" width="8.33203125" style="86" customWidth="1"/>
    <col min="1032" max="1032" width="16" style="86" customWidth="1"/>
    <col min="1033" max="1286" width="9" style="86"/>
    <col min="1287" max="1287" width="8.33203125" style="86" customWidth="1"/>
    <col min="1288" max="1288" width="16" style="86" customWidth="1"/>
    <col min="1289" max="1542" width="9" style="86"/>
    <col min="1543" max="1543" width="8.33203125" style="86" customWidth="1"/>
    <col min="1544" max="1544" width="16" style="86" customWidth="1"/>
    <col min="1545" max="1798" width="9" style="86"/>
    <col min="1799" max="1799" width="8.33203125" style="86" customWidth="1"/>
    <col min="1800" max="1800" width="16" style="86" customWidth="1"/>
    <col min="1801" max="2054" width="9" style="86"/>
    <col min="2055" max="2055" width="8.33203125" style="86" customWidth="1"/>
    <col min="2056" max="2056" width="16" style="86" customWidth="1"/>
    <col min="2057" max="2310" width="9" style="86"/>
    <col min="2311" max="2311" width="8.33203125" style="86" customWidth="1"/>
    <col min="2312" max="2312" width="16" style="86" customWidth="1"/>
    <col min="2313" max="2566" width="9" style="86"/>
    <col min="2567" max="2567" width="8.33203125" style="86" customWidth="1"/>
    <col min="2568" max="2568" width="16" style="86" customWidth="1"/>
    <col min="2569" max="2822" width="9" style="86"/>
    <col min="2823" max="2823" width="8.33203125" style="86" customWidth="1"/>
    <col min="2824" max="2824" width="16" style="86" customWidth="1"/>
    <col min="2825" max="3078" width="9" style="86"/>
    <col min="3079" max="3079" width="8.33203125" style="86" customWidth="1"/>
    <col min="3080" max="3080" width="16" style="86" customWidth="1"/>
    <col min="3081" max="3334" width="9" style="86"/>
    <col min="3335" max="3335" width="8.33203125" style="86" customWidth="1"/>
    <col min="3336" max="3336" width="16" style="86" customWidth="1"/>
    <col min="3337" max="3590" width="9" style="86"/>
    <col min="3591" max="3591" width="8.33203125" style="86" customWidth="1"/>
    <col min="3592" max="3592" width="16" style="86" customWidth="1"/>
    <col min="3593" max="3846" width="9" style="86"/>
    <col min="3847" max="3847" width="8.33203125" style="86" customWidth="1"/>
    <col min="3848" max="3848" width="16" style="86" customWidth="1"/>
    <col min="3849" max="4102" width="9" style="86"/>
    <col min="4103" max="4103" width="8.33203125" style="86" customWidth="1"/>
    <col min="4104" max="4104" width="16" style="86" customWidth="1"/>
    <col min="4105" max="4358" width="9" style="86"/>
    <col min="4359" max="4359" width="8.33203125" style="86" customWidth="1"/>
    <col min="4360" max="4360" width="16" style="86" customWidth="1"/>
    <col min="4361" max="4614" width="9" style="86"/>
    <col min="4615" max="4615" width="8.33203125" style="86" customWidth="1"/>
    <col min="4616" max="4616" width="16" style="86" customWidth="1"/>
    <col min="4617" max="4870" width="9" style="86"/>
    <col min="4871" max="4871" width="8.33203125" style="86" customWidth="1"/>
    <col min="4872" max="4872" width="16" style="86" customWidth="1"/>
    <col min="4873" max="5126" width="9" style="86"/>
    <col min="5127" max="5127" width="8.33203125" style="86" customWidth="1"/>
    <col min="5128" max="5128" width="16" style="86" customWidth="1"/>
    <col min="5129" max="5382" width="9" style="86"/>
    <col min="5383" max="5383" width="8.33203125" style="86" customWidth="1"/>
    <col min="5384" max="5384" width="16" style="86" customWidth="1"/>
    <col min="5385" max="5638" width="9" style="86"/>
    <col min="5639" max="5639" width="8.33203125" style="86" customWidth="1"/>
    <col min="5640" max="5640" width="16" style="86" customWidth="1"/>
    <col min="5641" max="5894" width="9" style="86"/>
    <col min="5895" max="5895" width="8.33203125" style="86" customWidth="1"/>
    <col min="5896" max="5896" width="16" style="86" customWidth="1"/>
    <col min="5897" max="6150" width="9" style="86"/>
    <col min="6151" max="6151" width="8.33203125" style="86" customWidth="1"/>
    <col min="6152" max="6152" width="16" style="86" customWidth="1"/>
    <col min="6153" max="6406" width="9" style="86"/>
    <col min="6407" max="6407" width="8.33203125" style="86" customWidth="1"/>
    <col min="6408" max="6408" width="16" style="86" customWidth="1"/>
    <col min="6409" max="6662" width="9" style="86"/>
    <col min="6663" max="6663" width="8.33203125" style="86" customWidth="1"/>
    <col min="6664" max="6664" width="16" style="86" customWidth="1"/>
    <col min="6665" max="6918" width="9" style="86"/>
    <col min="6919" max="6919" width="8.33203125" style="86" customWidth="1"/>
    <col min="6920" max="6920" width="16" style="86" customWidth="1"/>
    <col min="6921" max="7174" width="9" style="86"/>
    <col min="7175" max="7175" width="8.33203125" style="86" customWidth="1"/>
    <col min="7176" max="7176" width="16" style="86" customWidth="1"/>
    <col min="7177" max="7430" width="9" style="86"/>
    <col min="7431" max="7431" width="8.33203125" style="86" customWidth="1"/>
    <col min="7432" max="7432" width="16" style="86" customWidth="1"/>
    <col min="7433" max="7686" width="9" style="86"/>
    <col min="7687" max="7687" width="8.33203125" style="86" customWidth="1"/>
    <col min="7688" max="7688" width="16" style="86" customWidth="1"/>
    <col min="7689" max="7942" width="9" style="86"/>
    <col min="7943" max="7943" width="8.33203125" style="86" customWidth="1"/>
    <col min="7944" max="7944" width="16" style="86" customWidth="1"/>
    <col min="7945" max="8198" width="9" style="86"/>
    <col min="8199" max="8199" width="8.33203125" style="86" customWidth="1"/>
    <col min="8200" max="8200" width="16" style="86" customWidth="1"/>
    <col min="8201" max="8454" width="9" style="86"/>
    <col min="8455" max="8455" width="8.33203125" style="86" customWidth="1"/>
    <col min="8456" max="8456" width="16" style="86" customWidth="1"/>
    <col min="8457" max="8710" width="9" style="86"/>
    <col min="8711" max="8711" width="8.33203125" style="86" customWidth="1"/>
    <col min="8712" max="8712" width="16" style="86" customWidth="1"/>
    <col min="8713" max="8966" width="9" style="86"/>
    <col min="8967" max="8967" width="8.33203125" style="86" customWidth="1"/>
    <col min="8968" max="8968" width="16" style="86" customWidth="1"/>
    <col min="8969" max="9222" width="9" style="86"/>
    <col min="9223" max="9223" width="8.33203125" style="86" customWidth="1"/>
    <col min="9224" max="9224" width="16" style="86" customWidth="1"/>
    <col min="9225" max="9478" width="9" style="86"/>
    <col min="9479" max="9479" width="8.33203125" style="86" customWidth="1"/>
    <col min="9480" max="9480" width="16" style="86" customWidth="1"/>
    <col min="9481" max="9734" width="9" style="86"/>
    <col min="9735" max="9735" width="8.33203125" style="86" customWidth="1"/>
    <col min="9736" max="9736" width="16" style="86" customWidth="1"/>
    <col min="9737" max="9990" width="9" style="86"/>
    <col min="9991" max="9991" width="8.33203125" style="86" customWidth="1"/>
    <col min="9992" max="9992" width="16" style="86" customWidth="1"/>
    <col min="9993" max="10246" width="9" style="86"/>
    <col min="10247" max="10247" width="8.33203125" style="86" customWidth="1"/>
    <col min="10248" max="10248" width="16" style="86" customWidth="1"/>
    <col min="10249" max="10502" width="9" style="86"/>
    <col min="10503" max="10503" width="8.33203125" style="86" customWidth="1"/>
    <col min="10504" max="10504" width="16" style="86" customWidth="1"/>
    <col min="10505" max="10758" width="9" style="86"/>
    <col min="10759" max="10759" width="8.33203125" style="86" customWidth="1"/>
    <col min="10760" max="10760" width="16" style="86" customWidth="1"/>
    <col min="10761" max="11014" width="9" style="86"/>
    <col min="11015" max="11015" width="8.33203125" style="86" customWidth="1"/>
    <col min="11016" max="11016" width="16" style="86" customWidth="1"/>
    <col min="11017" max="11270" width="9" style="86"/>
    <col min="11271" max="11271" width="8.33203125" style="86" customWidth="1"/>
    <col min="11272" max="11272" width="16" style="86" customWidth="1"/>
    <col min="11273" max="11526" width="9" style="86"/>
    <col min="11527" max="11527" width="8.33203125" style="86" customWidth="1"/>
    <col min="11528" max="11528" width="16" style="86" customWidth="1"/>
    <col min="11529" max="11782" width="9" style="86"/>
    <col min="11783" max="11783" width="8.33203125" style="86" customWidth="1"/>
    <col min="11784" max="11784" width="16" style="86" customWidth="1"/>
    <col min="11785" max="12038" width="9" style="86"/>
    <col min="12039" max="12039" width="8.33203125" style="86" customWidth="1"/>
    <col min="12040" max="12040" width="16" style="86" customWidth="1"/>
    <col min="12041" max="12294" width="9" style="86"/>
    <col min="12295" max="12295" width="8.33203125" style="86" customWidth="1"/>
    <col min="12296" max="12296" width="16" style="86" customWidth="1"/>
    <col min="12297" max="12550" width="9" style="86"/>
    <col min="12551" max="12551" width="8.33203125" style="86" customWidth="1"/>
    <col min="12552" max="12552" width="16" style="86" customWidth="1"/>
    <col min="12553" max="12806" width="9" style="86"/>
    <col min="12807" max="12807" width="8.33203125" style="86" customWidth="1"/>
    <col min="12808" max="12808" width="16" style="86" customWidth="1"/>
    <col min="12809" max="13062" width="9" style="86"/>
    <col min="13063" max="13063" width="8.33203125" style="86" customWidth="1"/>
    <col min="13064" max="13064" width="16" style="86" customWidth="1"/>
    <col min="13065" max="13318" width="9" style="86"/>
    <col min="13319" max="13319" width="8.33203125" style="86" customWidth="1"/>
    <col min="13320" max="13320" width="16" style="86" customWidth="1"/>
    <col min="13321" max="13574" width="9" style="86"/>
    <col min="13575" max="13575" width="8.33203125" style="86" customWidth="1"/>
    <col min="13576" max="13576" width="16" style="86" customWidth="1"/>
    <col min="13577" max="13830" width="9" style="86"/>
    <col min="13831" max="13831" width="8.33203125" style="86" customWidth="1"/>
    <col min="13832" max="13832" width="16" style="86" customWidth="1"/>
    <col min="13833" max="14086" width="9" style="86"/>
    <col min="14087" max="14087" width="8.33203125" style="86" customWidth="1"/>
    <col min="14088" max="14088" width="16" style="86" customWidth="1"/>
    <col min="14089" max="14342" width="9" style="86"/>
    <col min="14343" max="14343" width="8.33203125" style="86" customWidth="1"/>
    <col min="14344" max="14344" width="16" style="86" customWidth="1"/>
    <col min="14345" max="14598" width="9" style="86"/>
    <col min="14599" max="14599" width="8.33203125" style="86" customWidth="1"/>
    <col min="14600" max="14600" width="16" style="86" customWidth="1"/>
    <col min="14601" max="14854" width="9" style="86"/>
    <col min="14855" max="14855" width="8.33203125" style="86" customWidth="1"/>
    <col min="14856" max="14856" width="16" style="86" customWidth="1"/>
    <col min="14857" max="15110" width="9" style="86"/>
    <col min="15111" max="15111" width="8.33203125" style="86" customWidth="1"/>
    <col min="15112" max="15112" width="16" style="86" customWidth="1"/>
    <col min="15113" max="15366" width="9" style="86"/>
    <col min="15367" max="15367" width="8.33203125" style="86" customWidth="1"/>
    <col min="15368" max="15368" width="16" style="86" customWidth="1"/>
    <col min="15369" max="15622" width="9" style="86"/>
    <col min="15623" max="15623" width="8.33203125" style="86" customWidth="1"/>
    <col min="15624" max="15624" width="16" style="86" customWidth="1"/>
    <col min="15625" max="15878" width="9" style="86"/>
    <col min="15879" max="15879" width="8.33203125" style="86" customWidth="1"/>
    <col min="15880" max="15880" width="16" style="86" customWidth="1"/>
    <col min="15881" max="16134" width="9" style="86"/>
    <col min="16135" max="16135" width="8.33203125" style="86" customWidth="1"/>
    <col min="16136" max="16136" width="16" style="86" customWidth="1"/>
    <col min="16137" max="16384" width="9" style="86"/>
  </cols>
  <sheetData>
    <row r="1" spans="1:9" ht="20.149999999999999" customHeight="1">
      <c r="A1" s="183"/>
      <c r="B1" s="125"/>
      <c r="C1" s="125"/>
      <c r="D1" s="125"/>
      <c r="E1" s="125"/>
      <c r="F1" s="125"/>
      <c r="G1" s="125"/>
      <c r="H1" s="183"/>
      <c r="I1" s="125"/>
    </row>
    <row r="2" spans="1:9" s="87" customFormat="1" ht="20.149999999999999" customHeight="1">
      <c r="A2" s="176"/>
      <c r="B2" s="176"/>
      <c r="C2" s="176"/>
      <c r="D2" s="176"/>
      <c r="E2" s="176"/>
      <c r="F2" s="176"/>
      <c r="G2" s="176"/>
      <c r="H2" s="176"/>
      <c r="I2" s="176"/>
    </row>
    <row r="3" spans="1:9" s="87" customFormat="1" ht="20.149999999999999" customHeight="1">
      <c r="A3" s="176"/>
      <c r="B3" s="176"/>
      <c r="C3" s="176"/>
      <c r="D3" s="176"/>
      <c r="E3" s="176"/>
      <c r="F3" s="176"/>
      <c r="G3" s="176"/>
      <c r="H3" s="177" t="s">
        <v>81</v>
      </c>
      <c r="I3" s="176"/>
    </row>
    <row r="4" spans="1:9" s="87" customFormat="1" ht="20.149999999999999" customHeight="1">
      <c r="A4" s="176"/>
      <c r="B4" s="176"/>
      <c r="C4" s="176"/>
      <c r="D4" s="176"/>
      <c r="E4" s="176"/>
      <c r="F4" s="176"/>
      <c r="G4" s="176"/>
      <c r="H4" s="176"/>
      <c r="I4" s="176"/>
    </row>
    <row r="5" spans="1:9" s="87" customFormat="1" ht="20.149999999999999" customHeight="1">
      <c r="A5" s="586" t="s">
        <v>82</v>
      </c>
      <c r="B5" s="586"/>
      <c r="C5" s="586"/>
      <c r="D5" s="176"/>
      <c r="E5" s="176"/>
      <c r="F5" s="176"/>
      <c r="G5" s="176"/>
      <c r="H5" s="176"/>
      <c r="I5" s="176"/>
    </row>
    <row r="6" spans="1:9" s="87" customFormat="1" ht="20.149999999999999" customHeight="1">
      <c r="A6" s="586" t="s">
        <v>83</v>
      </c>
      <c r="B6" s="586"/>
      <c r="C6" s="586"/>
      <c r="D6" s="176"/>
      <c r="E6" s="176"/>
      <c r="F6" s="176"/>
      <c r="G6" s="176"/>
      <c r="H6" s="176"/>
      <c r="I6" s="176"/>
    </row>
    <row r="7" spans="1:9" s="87" customFormat="1" ht="20.149999999999999" customHeight="1">
      <c r="A7" s="586"/>
      <c r="B7" s="586"/>
      <c r="C7" s="586"/>
      <c r="D7" s="176"/>
      <c r="E7" s="176"/>
      <c r="F7" s="176"/>
      <c r="G7" s="176"/>
      <c r="H7" s="176"/>
      <c r="I7" s="176"/>
    </row>
    <row r="8" spans="1:9" s="87" customFormat="1" ht="20.149999999999999" customHeight="1">
      <c r="A8" s="178"/>
      <c r="B8" s="178"/>
      <c r="C8" s="178"/>
      <c r="D8" s="176"/>
      <c r="E8" s="176"/>
      <c r="F8" s="176"/>
      <c r="G8" s="176"/>
      <c r="H8" s="176"/>
      <c r="I8" s="176"/>
    </row>
    <row r="9" spans="1:9" s="87" customFormat="1" ht="20.149999999999999" customHeight="1">
      <c r="A9" s="178"/>
      <c r="B9" s="178"/>
      <c r="C9" s="178"/>
      <c r="D9" s="176"/>
      <c r="E9" s="176"/>
      <c r="F9" s="176"/>
      <c r="G9" s="176"/>
      <c r="H9" s="176"/>
      <c r="I9" s="176"/>
    </row>
    <row r="10" spans="1:9" s="87" customFormat="1" ht="20.149999999999999" customHeight="1">
      <c r="A10" s="176"/>
      <c r="B10" s="176"/>
      <c r="C10" s="176"/>
      <c r="D10" s="176"/>
      <c r="E10" s="176"/>
      <c r="F10" s="176"/>
      <c r="G10" s="176"/>
      <c r="H10" s="176"/>
      <c r="I10" s="176"/>
    </row>
    <row r="11" spans="1:9" s="87" customFormat="1" ht="20.149999999999999" customHeight="1">
      <c r="A11" s="176"/>
      <c r="B11" s="176"/>
      <c r="C11" s="176"/>
      <c r="D11" s="176"/>
      <c r="E11" s="178"/>
      <c r="F11" s="176"/>
      <c r="G11" s="176"/>
      <c r="H11" s="176"/>
      <c r="I11" s="176"/>
    </row>
    <row r="12" spans="1:9" s="87" customFormat="1" ht="20.149999999999999" customHeight="1">
      <c r="A12" s="176"/>
      <c r="B12" s="176"/>
      <c r="C12" s="176"/>
      <c r="D12" s="176"/>
      <c r="E12" s="178"/>
      <c r="F12" s="176" t="s">
        <v>84</v>
      </c>
      <c r="G12" s="176"/>
      <c r="H12" s="176"/>
      <c r="I12" s="176"/>
    </row>
    <row r="13" spans="1:9" s="87" customFormat="1" ht="31.25" customHeight="1">
      <c r="A13" s="176"/>
      <c r="B13" s="176"/>
      <c r="C13" s="176"/>
      <c r="D13" s="176"/>
      <c r="E13" s="178"/>
      <c r="F13" s="176" t="s">
        <v>85</v>
      </c>
      <c r="G13" s="176"/>
      <c r="H13" s="176"/>
      <c r="I13" s="176"/>
    </row>
    <row r="14" spans="1:9" s="87" customFormat="1" ht="20.149999999999999" customHeight="1">
      <c r="A14" s="176"/>
      <c r="B14" s="176"/>
      <c r="C14" s="176"/>
      <c r="D14" s="176"/>
      <c r="E14" s="179"/>
      <c r="F14" s="176"/>
      <c r="G14" s="176"/>
      <c r="H14" s="176"/>
      <c r="I14" s="176"/>
    </row>
    <row r="15" spans="1:9" s="87" customFormat="1" ht="20.149999999999999" customHeight="1">
      <c r="A15" s="176"/>
      <c r="B15" s="176"/>
      <c r="C15" s="176"/>
      <c r="D15" s="176"/>
      <c r="E15" s="176"/>
      <c r="F15" s="176"/>
      <c r="G15" s="176"/>
      <c r="H15" s="176"/>
      <c r="I15" s="176"/>
    </row>
    <row r="16" spans="1:9" s="87" customFormat="1" ht="20.149999999999999" customHeight="1">
      <c r="A16" s="176"/>
      <c r="B16" s="176"/>
      <c r="C16" s="125"/>
      <c r="D16" s="176"/>
      <c r="E16" s="176"/>
      <c r="F16" s="176"/>
      <c r="G16" s="176"/>
      <c r="H16" s="176"/>
      <c r="I16" s="176"/>
    </row>
    <row r="17" spans="1:9" s="87" customFormat="1" ht="20.149999999999999" customHeight="1">
      <c r="A17" s="176"/>
      <c r="B17" s="176"/>
      <c r="C17" s="176"/>
      <c r="D17" s="176"/>
      <c r="E17" s="176"/>
      <c r="F17" s="176"/>
      <c r="G17" s="176"/>
      <c r="H17" s="176"/>
      <c r="I17" s="176"/>
    </row>
    <row r="18" spans="1:9" s="87" customFormat="1" ht="20.149999999999999" customHeight="1">
      <c r="A18" s="176"/>
      <c r="B18" s="176"/>
      <c r="C18" s="176"/>
      <c r="D18" s="176"/>
      <c r="E18" s="176"/>
      <c r="F18" s="176"/>
      <c r="G18" s="176"/>
      <c r="H18" s="176"/>
      <c r="I18" s="176"/>
    </row>
    <row r="19" spans="1:9" ht="20.149999999999999" customHeight="1">
      <c r="A19" s="587" t="str">
        <f>様式1!E7</f>
        <v>バングラデシュ国ボールペン製造普及実証ビジネス化事業（中小企業支援型）</v>
      </c>
      <c r="B19" s="587"/>
      <c r="C19" s="587"/>
      <c r="D19" s="587"/>
      <c r="E19" s="587"/>
      <c r="F19" s="587"/>
      <c r="G19" s="587"/>
      <c r="H19" s="587"/>
      <c r="I19" s="587"/>
    </row>
    <row r="20" spans="1:9" ht="20.149999999999999" customHeight="1">
      <c r="A20" s="587"/>
      <c r="B20" s="587"/>
      <c r="C20" s="587"/>
      <c r="D20" s="587"/>
      <c r="E20" s="587"/>
      <c r="F20" s="587"/>
      <c r="G20" s="587"/>
      <c r="H20" s="587"/>
      <c r="I20" s="587"/>
    </row>
    <row r="21" spans="1:9" ht="20.149999999999999" customHeight="1">
      <c r="A21" s="588" t="s">
        <v>86</v>
      </c>
      <c r="B21" s="588"/>
      <c r="C21" s="588"/>
      <c r="D21" s="588"/>
      <c r="E21" s="588"/>
      <c r="F21" s="588"/>
      <c r="G21" s="588"/>
      <c r="H21" s="588"/>
      <c r="I21" s="588"/>
    </row>
    <row r="22" spans="1:9" ht="20.149999999999999" customHeight="1">
      <c r="A22" s="180"/>
      <c r="B22" s="180"/>
      <c r="C22" s="180"/>
      <c r="D22" s="180"/>
      <c r="E22" s="180"/>
      <c r="F22" s="180"/>
      <c r="G22" s="180"/>
      <c r="H22" s="180"/>
      <c r="I22" s="125"/>
    </row>
    <row r="23" spans="1:9" ht="20.149999999999999" customHeight="1">
      <c r="A23" s="180"/>
      <c r="B23" s="180"/>
      <c r="C23" s="180"/>
      <c r="D23" s="180"/>
      <c r="E23" s="180"/>
      <c r="F23" s="180"/>
      <c r="G23" s="180"/>
      <c r="H23" s="180"/>
      <c r="I23" s="125"/>
    </row>
    <row r="24" spans="1:9" ht="20.149999999999999" customHeight="1">
      <c r="A24" s="589" t="s">
        <v>87</v>
      </c>
      <c r="B24" s="589"/>
      <c r="C24" s="589"/>
      <c r="D24" s="589"/>
      <c r="E24" s="589"/>
      <c r="F24" s="589"/>
      <c r="G24" s="589"/>
      <c r="H24" s="589"/>
      <c r="I24" s="125"/>
    </row>
    <row r="25" spans="1:9" ht="20.149999999999999" customHeight="1">
      <c r="A25" s="125"/>
      <c r="B25" s="125"/>
      <c r="C25" s="125"/>
      <c r="D25" s="125"/>
      <c r="E25" s="125"/>
      <c r="F25" s="125"/>
      <c r="G25" s="125"/>
      <c r="H25" s="125"/>
      <c r="I25" s="125"/>
    </row>
    <row r="26" spans="1:9" ht="20.149999999999999" customHeight="1">
      <c r="A26" s="125"/>
      <c r="B26" s="125"/>
      <c r="C26" s="125"/>
      <c r="D26" s="125"/>
      <c r="E26" s="125"/>
      <c r="F26" s="125"/>
      <c r="G26" s="125"/>
      <c r="H26" s="125"/>
      <c r="I26" s="125"/>
    </row>
    <row r="27" spans="1:9" ht="20.149999999999999" customHeight="1">
      <c r="A27" s="125"/>
      <c r="B27" s="125"/>
      <c r="C27" s="125"/>
      <c r="D27" s="125"/>
      <c r="E27" s="125"/>
      <c r="F27" s="125"/>
      <c r="G27" s="125"/>
      <c r="H27" s="125"/>
      <c r="I27" s="125"/>
    </row>
    <row r="28" spans="1:9" ht="30" customHeight="1">
      <c r="A28" s="585" t="s">
        <v>88</v>
      </c>
      <c r="B28" s="585"/>
      <c r="C28" s="585"/>
      <c r="D28" s="585"/>
      <c r="E28" s="585"/>
      <c r="F28" s="585"/>
      <c r="G28" s="585"/>
      <c r="H28" s="585"/>
      <c r="I28" s="125"/>
    </row>
    <row r="29" spans="1:9" ht="30" customHeight="1">
      <c r="A29" s="125"/>
      <c r="B29" s="125"/>
      <c r="C29" s="125" t="s">
        <v>89</v>
      </c>
      <c r="D29" s="125"/>
      <c r="E29" s="125"/>
      <c r="F29" s="125"/>
      <c r="G29" s="125"/>
      <c r="H29" s="125"/>
      <c r="I29" s="125"/>
    </row>
    <row r="30" spans="1:9" ht="20.149999999999999" customHeight="1">
      <c r="A30" s="125" t="s">
        <v>90</v>
      </c>
      <c r="B30" s="125"/>
      <c r="C30" s="181">
        <f>様式1!G31</f>
        <v>0</v>
      </c>
      <c r="D30" s="182" t="s">
        <v>91</v>
      </c>
      <c r="E30" s="183" t="s">
        <v>92</v>
      </c>
      <c r="F30" s="125"/>
      <c r="G30" s="125"/>
      <c r="H30" s="181">
        <f>様式1!G30</f>
        <v>0</v>
      </c>
      <c r="I30" s="125" t="s">
        <v>93</v>
      </c>
    </row>
    <row r="31" spans="1:9" ht="20.149999999999999" customHeight="1">
      <c r="A31" s="125"/>
      <c r="B31" s="125"/>
      <c r="C31" s="125"/>
      <c r="D31" s="125"/>
      <c r="E31" s="125"/>
      <c r="F31" s="125"/>
      <c r="G31" s="125"/>
      <c r="H31" s="125"/>
      <c r="I31" s="125"/>
    </row>
    <row r="32" spans="1:9" ht="20.149999999999999" customHeight="1">
      <c r="A32" s="125"/>
      <c r="B32" s="125"/>
      <c r="C32" s="125"/>
      <c r="D32" s="125"/>
      <c r="E32" s="125"/>
      <c r="F32" s="125"/>
      <c r="G32" s="125"/>
      <c r="H32" s="125"/>
      <c r="I32" s="125"/>
    </row>
    <row r="33" spans="1:9" ht="20.149999999999999" customHeight="1">
      <c r="A33" s="125" t="s">
        <v>94</v>
      </c>
      <c r="B33" s="125"/>
      <c r="C33" s="125"/>
      <c r="D33" s="125"/>
      <c r="E33" s="125"/>
      <c r="F33" s="125"/>
      <c r="G33" s="125"/>
      <c r="H33" s="125"/>
      <c r="I33" s="125"/>
    </row>
    <row r="34" spans="1:9" ht="20.149999999999999" customHeight="1">
      <c r="A34" s="125"/>
      <c r="B34" s="125"/>
      <c r="C34" s="125"/>
      <c r="D34" s="125"/>
      <c r="E34" s="125"/>
      <c r="F34" s="125"/>
      <c r="G34" s="125"/>
      <c r="H34" s="125"/>
      <c r="I34" s="125"/>
    </row>
    <row r="35" spans="1:9" ht="20.149999999999999" customHeight="1">
      <c r="A35" s="125"/>
      <c r="B35" s="125"/>
      <c r="C35" s="125"/>
      <c r="D35" s="125"/>
      <c r="E35" s="125"/>
      <c r="F35" s="125"/>
      <c r="G35" s="125"/>
      <c r="H35" s="125"/>
      <c r="I35" s="125"/>
    </row>
    <row r="36" spans="1:9" ht="20.149999999999999" customHeight="1">
      <c r="A36" s="125"/>
      <c r="B36" s="125"/>
      <c r="C36" s="125"/>
      <c r="D36" s="125"/>
      <c r="E36" s="125"/>
      <c r="F36" s="125"/>
      <c r="G36" s="125"/>
      <c r="H36" s="125"/>
      <c r="I36" s="125"/>
    </row>
    <row r="37" spans="1:9" ht="20.149999999999999" customHeight="1">
      <c r="A37" s="125"/>
      <c r="B37" s="125"/>
      <c r="C37" s="125"/>
      <c r="D37" s="125"/>
      <c r="E37" s="125"/>
      <c r="F37" s="125"/>
      <c r="G37" s="125"/>
      <c r="H37" s="125"/>
      <c r="I37" s="125"/>
    </row>
    <row r="38" spans="1:9" ht="20.149999999999999" customHeight="1">
      <c r="A38" s="125"/>
      <c r="B38" s="125"/>
      <c r="C38" s="125"/>
      <c r="D38" s="125"/>
      <c r="E38" s="125"/>
      <c r="F38" s="125"/>
      <c r="G38" s="125"/>
      <c r="H38" s="125"/>
      <c r="I38" s="125"/>
    </row>
    <row r="39" spans="1:9" ht="20.149999999999999" customHeight="1">
      <c r="A39" s="125"/>
      <c r="B39" s="125"/>
      <c r="C39" s="125"/>
      <c r="D39" s="125"/>
      <c r="E39" s="125"/>
      <c r="F39" s="125"/>
      <c r="G39" s="125"/>
      <c r="H39" s="184" t="s">
        <v>95</v>
      </c>
      <c r="I39" s="125"/>
    </row>
    <row r="40" spans="1:9" ht="20.149999999999999" customHeight="1">
      <c r="A40" s="125"/>
      <c r="B40" s="125"/>
      <c r="C40" s="125"/>
      <c r="D40" s="125"/>
      <c r="E40" s="125"/>
      <c r="F40" s="125"/>
      <c r="G40" s="125"/>
      <c r="H40" s="125"/>
      <c r="I40" s="125"/>
    </row>
    <row r="41" spans="1:9" ht="20.149999999999999" customHeight="1">
      <c r="A41" s="125"/>
      <c r="B41" s="125"/>
      <c r="C41" s="125"/>
      <c r="D41" s="125"/>
      <c r="E41" s="125"/>
      <c r="F41" s="125"/>
      <c r="G41" s="125"/>
      <c r="H41" s="125"/>
      <c r="I41" s="125"/>
    </row>
    <row r="42" spans="1:9" ht="20.149999999999999" customHeight="1">
      <c r="A42" s="125"/>
      <c r="B42" s="125"/>
      <c r="C42" s="125"/>
      <c r="D42" s="125"/>
      <c r="E42" s="125"/>
      <c r="F42" s="125"/>
      <c r="G42" s="125"/>
      <c r="H42" s="125"/>
      <c r="I42" s="125"/>
    </row>
    <row r="43" spans="1:9" ht="20.149999999999999"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scale="9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2"/>
  <sheetViews>
    <sheetView showGridLines="0" view="pageBreakPreview" topLeftCell="A22" zoomScale="89" zoomScaleNormal="100" zoomScaleSheetLayoutView="89" workbookViewId="0">
      <selection activeCell="L26" sqref="L26"/>
    </sheetView>
  </sheetViews>
  <sheetFormatPr defaultColWidth="9" defaultRowHeight="14"/>
  <cols>
    <col min="1" max="1" width="1.83203125" style="4" customWidth="1"/>
    <col min="2" max="2" width="4.83203125" style="4" customWidth="1"/>
    <col min="3" max="3" width="7.1640625" style="4" customWidth="1"/>
    <col min="4" max="4" width="4.83203125" style="4" customWidth="1"/>
    <col min="5" max="5" width="39.25" style="4" customWidth="1"/>
    <col min="6" max="6" width="4.33203125" style="4" customWidth="1"/>
    <col min="7" max="7" width="19.6640625" style="4" customWidth="1"/>
    <col min="8" max="8" width="3.6640625" style="4" customWidth="1"/>
    <col min="9" max="9" width="9" style="4" customWidth="1"/>
    <col min="10" max="16" width="9" style="4"/>
    <col min="17" max="17" width="11" style="4" customWidth="1"/>
    <col min="18" max="16384" width="9" style="4"/>
  </cols>
  <sheetData>
    <row r="1" spans="1:21" ht="20.149999999999999" customHeight="1">
      <c r="A1" s="595" t="str">
        <f>IF(B5="見積金額内訳書","",IF(B5="最終見積金額内訳書","",Q6))</f>
        <v/>
      </c>
      <c r="B1" s="595"/>
      <c r="C1" s="595"/>
      <c r="D1" s="595"/>
      <c r="F1" s="40"/>
    </row>
    <row r="2" spans="1:21" ht="20.149999999999999" customHeight="1" thickBot="1">
      <c r="A2" s="596"/>
      <c r="B2" s="596"/>
      <c r="G2" s="16"/>
      <c r="J2" t="s">
        <v>96</v>
      </c>
    </row>
    <row r="3" spans="1:21" ht="20.149999999999999" customHeight="1" thickBot="1">
      <c r="B3" s="601" t="s">
        <v>97</v>
      </c>
      <c r="C3" s="600"/>
      <c r="D3" s="600"/>
      <c r="E3" s="600"/>
      <c r="F3" s="600"/>
      <c r="G3" s="600"/>
      <c r="J3" s="326">
        <v>0.1</v>
      </c>
    </row>
    <row r="4" spans="1:21" ht="20.149999999999999" customHeight="1">
      <c r="B4" s="598"/>
      <c r="C4" s="599"/>
      <c r="D4" s="599"/>
      <c r="E4" s="599"/>
      <c r="F4" s="599"/>
      <c r="G4" s="599"/>
      <c r="H4" s="18"/>
      <c r="I4" s="17"/>
      <c r="J4" s="17"/>
      <c r="K4" s="17"/>
      <c r="L4" s="17"/>
      <c r="O4" s="4" t="s">
        <v>98</v>
      </c>
      <c r="Q4" s="4" t="s">
        <v>99</v>
      </c>
      <c r="S4" s="43" t="s">
        <v>100</v>
      </c>
      <c r="U4" s="4" t="s">
        <v>101</v>
      </c>
    </row>
    <row r="5" spans="1:21" ht="20.149999999999999" customHeight="1">
      <c r="B5" s="600" t="s">
        <v>98</v>
      </c>
      <c r="C5" s="600"/>
      <c r="D5" s="600"/>
      <c r="E5" s="600"/>
      <c r="F5" s="600"/>
      <c r="G5" s="600"/>
      <c r="H5" s="18"/>
      <c r="I5" s="17"/>
      <c r="J5" s="17"/>
      <c r="K5" s="17"/>
      <c r="L5" s="17"/>
      <c r="O5" s="4" t="s">
        <v>102</v>
      </c>
      <c r="Q5" s="4" t="s">
        <v>103</v>
      </c>
      <c r="S5" s="4" t="s">
        <v>104</v>
      </c>
      <c r="U5" s="4" t="s">
        <v>105</v>
      </c>
    </row>
    <row r="6" spans="1:21" ht="20.149999999999999" customHeight="1">
      <c r="C6" s="41"/>
      <c r="D6" s="41"/>
      <c r="E6" s="41"/>
      <c r="F6" s="41"/>
      <c r="G6" s="41"/>
      <c r="H6" s="41"/>
      <c r="I6" s="42"/>
      <c r="J6" s="42"/>
      <c r="K6" s="42"/>
      <c r="L6" s="42"/>
      <c r="M6" s="42"/>
      <c r="N6" s="42"/>
      <c r="O6" s="4" t="s">
        <v>106</v>
      </c>
      <c r="P6" s="42"/>
      <c r="Q6" s="42" t="s">
        <v>107</v>
      </c>
    </row>
    <row r="7" spans="1:21" ht="20.149999999999999" customHeight="1">
      <c r="B7" s="605" t="str">
        <f>IF(B5="契約金額内訳書",U5,U4)</f>
        <v>提案事業名</v>
      </c>
      <c r="C7" s="605"/>
      <c r="D7" s="249"/>
      <c r="E7" s="602" t="s">
        <v>108</v>
      </c>
      <c r="F7" s="603"/>
      <c r="G7" s="603"/>
      <c r="H7" s="41"/>
      <c r="I7" s="42"/>
      <c r="J7" s="42"/>
      <c r="K7" s="42"/>
      <c r="L7" s="42"/>
      <c r="M7" s="42"/>
      <c r="N7" s="42"/>
      <c r="O7" s="42"/>
      <c r="P7" s="42"/>
      <c r="Q7" s="88" t="s">
        <v>109</v>
      </c>
    </row>
    <row r="8" spans="1:21" ht="20.149999999999999" customHeight="1">
      <c r="B8" s="605"/>
      <c r="C8" s="605"/>
      <c r="D8" s="249"/>
      <c r="E8" s="604"/>
      <c r="F8" s="604"/>
      <c r="G8" s="604"/>
      <c r="H8" s="41"/>
      <c r="I8" s="42"/>
      <c r="J8" s="42"/>
      <c r="K8" s="42"/>
      <c r="L8" s="42"/>
      <c r="M8" s="42"/>
      <c r="N8" s="42"/>
      <c r="O8" s="42"/>
      <c r="P8" s="42"/>
      <c r="Q8" s="88"/>
    </row>
    <row r="9" spans="1:21" ht="20.149999999999999" customHeight="1">
      <c r="B9" s="249" t="str">
        <f>IF(B5="契約金額内訳書",S5,S4)</f>
        <v>事業提案法人名</v>
      </c>
      <c r="C9" s="249"/>
      <c r="D9" s="249"/>
      <c r="E9" s="44" t="s">
        <v>110</v>
      </c>
      <c r="F9" s="44"/>
      <c r="G9" s="44"/>
      <c r="H9" s="41"/>
      <c r="I9" s="42"/>
      <c r="J9" s="42"/>
      <c r="K9" s="42"/>
      <c r="L9" s="42"/>
      <c r="M9" s="42"/>
      <c r="N9" s="42"/>
      <c r="O9" s="42"/>
      <c r="P9" s="42"/>
      <c r="Q9" s="42"/>
    </row>
    <row r="10" spans="1:21" ht="20.149999999999999" customHeight="1">
      <c r="C10" s="41"/>
      <c r="D10" s="45"/>
      <c r="E10" s="46"/>
      <c r="F10" s="46"/>
      <c r="G10" s="46"/>
      <c r="H10" s="41"/>
      <c r="I10" s="42"/>
      <c r="J10" s="42"/>
      <c r="K10" s="42"/>
      <c r="L10" s="42"/>
      <c r="M10" s="42"/>
      <c r="N10" s="42"/>
      <c r="O10" s="42"/>
      <c r="P10" s="42"/>
      <c r="Q10" s="42"/>
    </row>
    <row r="11" spans="1:21" ht="20.149999999999999" customHeight="1">
      <c r="I11" s="42"/>
      <c r="J11" s="42"/>
      <c r="K11" s="42"/>
      <c r="L11" s="42"/>
      <c r="M11" s="42"/>
      <c r="N11" s="42"/>
      <c r="O11" s="127" t="s">
        <v>97</v>
      </c>
      <c r="P11" s="42"/>
      <c r="Q11" s="42"/>
      <c r="U11" s="4" t="s">
        <v>111</v>
      </c>
    </row>
    <row r="12" spans="1:21" ht="30" customHeight="1" thickBot="1">
      <c r="B12" s="250" t="str">
        <f>IF(B5="見積金額内訳書",Q4,IF(B5="契約金額内訳書",Q5,Q7))</f>
        <v>見積金額</v>
      </c>
      <c r="C12" s="251"/>
      <c r="D12" s="252"/>
      <c r="E12" s="24">
        <f>G31</f>
        <v>0</v>
      </c>
      <c r="F12" s="25" t="s">
        <v>112</v>
      </c>
      <c r="I12" s="42"/>
      <c r="J12" s="42"/>
      <c r="K12" s="42"/>
      <c r="L12" s="42"/>
      <c r="M12" s="42"/>
      <c r="N12" s="42"/>
      <c r="O12" s="4" t="s">
        <v>113</v>
      </c>
      <c r="P12" s="42"/>
      <c r="Q12" s="42"/>
      <c r="U12" s="4" t="s">
        <v>114</v>
      </c>
    </row>
    <row r="13" spans="1:21" ht="15" customHeight="1">
      <c r="I13" s="42"/>
      <c r="J13" s="42"/>
      <c r="K13" s="42"/>
      <c r="L13" s="42"/>
      <c r="M13" s="42"/>
      <c r="N13" s="42"/>
      <c r="O13" s="126" t="s">
        <v>115</v>
      </c>
      <c r="U13" s="4" t="s">
        <v>116</v>
      </c>
    </row>
    <row r="14" spans="1:21" ht="15" customHeight="1">
      <c r="I14" s="42"/>
      <c r="J14" s="42"/>
      <c r="K14" s="42"/>
      <c r="L14" s="42"/>
      <c r="M14" s="42"/>
      <c r="N14" s="42"/>
      <c r="O14" s="126" t="s">
        <v>117</v>
      </c>
    </row>
    <row r="15" spans="1:21" ht="15" customHeight="1">
      <c r="I15" s="42"/>
      <c r="J15" s="42"/>
      <c r="K15" s="42"/>
      <c r="L15" s="42"/>
      <c r="M15" s="42"/>
      <c r="N15" s="42"/>
      <c r="P15" s="42"/>
      <c r="Q15" s="42"/>
    </row>
    <row r="16" spans="1:21" ht="30" customHeight="1" thickBot="1">
      <c r="B16" s="18" t="s">
        <v>118</v>
      </c>
      <c r="C16" s="597" t="s">
        <v>119</v>
      </c>
      <c r="D16" s="597"/>
      <c r="E16" s="597"/>
      <c r="F16" s="19"/>
      <c r="G16" s="20">
        <f>G17+G18+G19</f>
        <v>0</v>
      </c>
      <c r="H16" s="20" t="s">
        <v>112</v>
      </c>
      <c r="O16" s="126"/>
    </row>
    <row r="17" spans="2:17" ht="25" customHeight="1" thickTop="1">
      <c r="C17" s="21" t="s">
        <v>120</v>
      </c>
      <c r="D17" s="593" t="s">
        <v>121</v>
      </c>
      <c r="E17" s="593"/>
      <c r="F17" s="43"/>
      <c r="G17" s="246">
        <f>様式2_2_2その他原価・一般管理費等!$D$30</f>
        <v>0</v>
      </c>
      <c r="H17" s="246" t="s">
        <v>112</v>
      </c>
      <c r="O17" s="126"/>
    </row>
    <row r="18" spans="2:17" ht="25" customHeight="1">
      <c r="C18" s="21" t="s">
        <v>122</v>
      </c>
      <c r="D18" s="593" t="s">
        <v>123</v>
      </c>
      <c r="E18" s="593"/>
      <c r="F18" s="43"/>
      <c r="G18" s="247">
        <f>様式2_2_2その他原価・一般管理費等!$F$30</f>
        <v>0</v>
      </c>
      <c r="H18" s="247" t="s">
        <v>112</v>
      </c>
    </row>
    <row r="19" spans="2:17" ht="25" customHeight="1">
      <c r="B19" s="21"/>
      <c r="C19" s="21" t="s">
        <v>124</v>
      </c>
      <c r="D19" s="592" t="s">
        <v>125</v>
      </c>
      <c r="E19" s="592"/>
      <c r="F19" s="22"/>
      <c r="G19" s="247">
        <f>様式2_2_2その他原価・一般管理費等!$H$30</f>
        <v>0</v>
      </c>
      <c r="H19" s="247" t="s">
        <v>112</v>
      </c>
    </row>
    <row r="20" spans="2:17" ht="30" customHeight="1" thickBot="1">
      <c r="B20" s="18" t="s">
        <v>126</v>
      </c>
      <c r="C20" s="19" t="s">
        <v>127</v>
      </c>
      <c r="D20" s="19"/>
      <c r="E20" s="19"/>
      <c r="F20" s="19"/>
      <c r="G20" s="20">
        <f>G21+G22+G25+G26+G27</f>
        <v>0</v>
      </c>
      <c r="H20" s="20" t="s">
        <v>112</v>
      </c>
      <c r="I20" s="42"/>
      <c r="J20" s="42"/>
      <c r="K20" s="42"/>
      <c r="L20" s="42"/>
      <c r="M20" s="42"/>
      <c r="N20" s="42"/>
      <c r="O20" s="42"/>
      <c r="P20" s="42"/>
      <c r="Q20" s="42"/>
    </row>
    <row r="21" spans="2:17" ht="25" customHeight="1" thickTop="1">
      <c r="B21" s="21"/>
      <c r="C21" s="21" t="s">
        <v>120</v>
      </c>
      <c r="D21" s="22" t="s">
        <v>128</v>
      </c>
      <c r="E21" s="22"/>
      <c r="F21" s="22"/>
      <c r="G21" s="246">
        <f>様式2_3機材!$F$5</f>
        <v>0</v>
      </c>
      <c r="H21" s="246" t="s">
        <v>112</v>
      </c>
      <c r="I21" s="42"/>
      <c r="J21" s="42"/>
      <c r="K21" s="42"/>
      <c r="L21" s="42"/>
      <c r="M21" s="42"/>
      <c r="N21" s="42"/>
      <c r="O21" s="42"/>
      <c r="P21" s="42"/>
      <c r="Q21" s="42"/>
    </row>
    <row r="22" spans="2:17" ht="25" customHeight="1">
      <c r="C22" s="21" t="s">
        <v>129</v>
      </c>
      <c r="D22" s="4" t="s">
        <v>130</v>
      </c>
      <c r="G22" s="247">
        <f>G23+G24</f>
        <v>0</v>
      </c>
      <c r="H22" s="247" t="s">
        <v>112</v>
      </c>
    </row>
    <row r="23" spans="2:17" ht="25" customHeight="1">
      <c r="C23" s="21"/>
      <c r="E23" s="4" t="s">
        <v>131</v>
      </c>
      <c r="G23" s="247">
        <f>様式2_4旅費!$F$4</f>
        <v>0</v>
      </c>
      <c r="H23" s="247" t="s">
        <v>112</v>
      </c>
      <c r="I23" s="245"/>
    </row>
    <row r="24" spans="2:17" ht="25" customHeight="1">
      <c r="C24" s="21"/>
      <c r="E24" s="4" t="s">
        <v>132</v>
      </c>
      <c r="G24" s="247">
        <f>様式2_4旅費!$F$6</f>
        <v>0</v>
      </c>
      <c r="H24" s="247" t="s">
        <v>112</v>
      </c>
    </row>
    <row r="25" spans="2:17" ht="25" customHeight="1">
      <c r="C25" s="35" t="s">
        <v>133</v>
      </c>
      <c r="D25" s="22" t="s">
        <v>134</v>
      </c>
      <c r="G25" s="247">
        <f>様式2_5現地活動費!$E$3</f>
        <v>0</v>
      </c>
      <c r="H25" s="247" t="s">
        <v>112</v>
      </c>
    </row>
    <row r="26" spans="2:17" ht="27" customHeight="1">
      <c r="C26" s="35" t="s">
        <v>135</v>
      </c>
      <c r="D26" s="4" t="s">
        <v>136</v>
      </c>
      <c r="G26" s="247">
        <f>'様式2_6本邦受入活動費&amp;管理費'!$E$4</f>
        <v>0</v>
      </c>
      <c r="H26" s="247" t="s">
        <v>112</v>
      </c>
    </row>
    <row r="27" spans="2:17">
      <c r="C27" s="128"/>
      <c r="G27" s="248"/>
      <c r="H27" s="248"/>
    </row>
    <row r="28" spans="2:17" ht="30" customHeight="1" thickBot="1">
      <c r="B28" s="18" t="s">
        <v>137</v>
      </c>
      <c r="C28" s="597" t="s">
        <v>138</v>
      </c>
      <c r="D28" s="597"/>
      <c r="E28" s="597"/>
      <c r="G28" s="20">
        <f>'様式2_6本邦受入活動費&amp;管理費'!E25</f>
        <v>0</v>
      </c>
      <c r="H28" s="20" t="s">
        <v>112</v>
      </c>
    </row>
    <row r="29" spans="2:17" ht="30" customHeight="1" thickTop="1" thickBot="1">
      <c r="B29" s="18" t="s">
        <v>139</v>
      </c>
      <c r="C29" s="594" t="s">
        <v>140</v>
      </c>
      <c r="D29" s="594"/>
      <c r="E29" s="594"/>
      <c r="F29" s="138"/>
      <c r="G29" s="20">
        <f>G16+G20+G28</f>
        <v>0</v>
      </c>
      <c r="H29" s="20" t="s">
        <v>112</v>
      </c>
    </row>
    <row r="30" spans="2:17" ht="30" customHeight="1" thickTop="1" thickBot="1">
      <c r="B30" s="18" t="s">
        <v>141</v>
      </c>
      <c r="C30" s="594" t="s">
        <v>142</v>
      </c>
      <c r="D30" s="594"/>
      <c r="E30" s="594"/>
      <c r="F30" s="14"/>
      <c r="G30" s="23">
        <f>G29*J3</f>
        <v>0</v>
      </c>
      <c r="H30" s="23" t="s">
        <v>112</v>
      </c>
    </row>
    <row r="31" spans="2:17" ht="30" customHeight="1" thickTop="1" thickBot="1">
      <c r="B31" s="18" t="s">
        <v>143</v>
      </c>
      <c r="C31" s="594" t="s">
        <v>144</v>
      </c>
      <c r="D31" s="594"/>
      <c r="E31" s="594"/>
      <c r="F31" s="594"/>
      <c r="G31" s="23">
        <f>G29+G30</f>
        <v>0</v>
      </c>
      <c r="H31" s="23" t="s">
        <v>112</v>
      </c>
    </row>
    <row r="32" spans="2:17" ht="51" customHeight="1" thickTop="1">
      <c r="B32" s="590"/>
      <c r="C32" s="590"/>
      <c r="D32" s="590"/>
      <c r="E32" s="591"/>
      <c r="F32" s="591"/>
      <c r="G32" s="591"/>
      <c r="H32" s="591"/>
    </row>
  </sheetData>
  <mergeCells count="16">
    <mergeCell ref="A1:D1"/>
    <mergeCell ref="A2:B2"/>
    <mergeCell ref="C30:E30"/>
    <mergeCell ref="C29:E29"/>
    <mergeCell ref="C16:E16"/>
    <mergeCell ref="B4:G4"/>
    <mergeCell ref="B5:G5"/>
    <mergeCell ref="B3:G3"/>
    <mergeCell ref="E7:G8"/>
    <mergeCell ref="B7:C8"/>
    <mergeCell ref="C28:E28"/>
    <mergeCell ref="B32:H32"/>
    <mergeCell ref="D19:E19"/>
    <mergeCell ref="D18:E18"/>
    <mergeCell ref="D17:E17"/>
    <mergeCell ref="C31:F31"/>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2"/>
  <sheetViews>
    <sheetView showGridLines="0" view="pageBreakPreview" topLeftCell="A24" zoomScale="89" zoomScaleNormal="100" zoomScaleSheetLayoutView="89" workbookViewId="0">
      <selection activeCell="L30" sqref="L30"/>
    </sheetView>
  </sheetViews>
  <sheetFormatPr defaultColWidth="9" defaultRowHeight="14"/>
  <cols>
    <col min="1" max="1" width="1.83203125" style="4" customWidth="1"/>
    <col min="2" max="2" width="4.83203125" style="4" customWidth="1"/>
    <col min="3" max="3" width="7.1640625" style="4" customWidth="1"/>
    <col min="4" max="4" width="4.83203125" style="4" customWidth="1"/>
    <col min="5" max="5" width="39.25" style="4" customWidth="1"/>
    <col min="6" max="6" width="4.33203125" style="4" customWidth="1"/>
    <col min="7" max="7" width="19.6640625" style="4" customWidth="1"/>
    <col min="8" max="8" width="3.6640625" style="4" customWidth="1"/>
    <col min="9" max="9" width="9" style="4" customWidth="1"/>
    <col min="10" max="16" width="9" style="4"/>
    <col min="17" max="17" width="11" style="4" customWidth="1"/>
    <col min="18" max="16384" width="9" style="4"/>
  </cols>
  <sheetData>
    <row r="1" spans="1:21" ht="20.149999999999999" customHeight="1">
      <c r="A1" s="595" t="str">
        <f>IF(B5="見積金額内訳書","",IF(B5="最終見積金額内訳書","",Q6))</f>
        <v/>
      </c>
      <c r="B1" s="595"/>
      <c r="C1" s="595"/>
      <c r="D1" s="595"/>
      <c r="F1" s="40"/>
    </row>
    <row r="2" spans="1:21" ht="20.149999999999999" customHeight="1" thickBot="1">
      <c r="A2" s="7"/>
      <c r="B2" s="609" t="s">
        <v>145</v>
      </c>
      <c r="C2" s="610"/>
      <c r="D2" s="610"/>
      <c r="E2" s="610"/>
      <c r="F2" s="610"/>
      <c r="G2" s="610"/>
      <c r="J2" t="s">
        <v>96</v>
      </c>
    </row>
    <row r="3" spans="1:21" ht="20.149999999999999" customHeight="1" thickBot="1">
      <c r="B3" s="601" t="str">
        <f>様式1!B3</f>
        <v>事業名</v>
      </c>
      <c r="C3" s="600"/>
      <c r="D3" s="600"/>
      <c r="E3" s="600"/>
      <c r="F3" s="600"/>
      <c r="G3" s="600"/>
      <c r="J3" s="326">
        <v>0.1</v>
      </c>
    </row>
    <row r="4" spans="1:21" ht="20.149999999999999" customHeight="1">
      <c r="B4" s="598"/>
      <c r="C4" s="599"/>
      <c r="D4" s="599"/>
      <c r="E4" s="599"/>
      <c r="F4" s="599"/>
      <c r="G4" s="599"/>
      <c r="H4" s="18"/>
      <c r="I4" s="17"/>
      <c r="J4" s="17"/>
      <c r="K4" s="17"/>
      <c r="L4" s="17"/>
      <c r="O4" s="4" t="s">
        <v>98</v>
      </c>
      <c r="Q4" s="4" t="s">
        <v>99</v>
      </c>
      <c r="S4" s="43" t="s">
        <v>100</v>
      </c>
      <c r="U4" s="4" t="s">
        <v>101</v>
      </c>
    </row>
    <row r="5" spans="1:21" ht="20.149999999999999" customHeight="1">
      <c r="B5" s="601" t="str">
        <f>様式1!B5</f>
        <v>見積金額内訳書</v>
      </c>
      <c r="C5" s="600"/>
      <c r="D5" s="600"/>
      <c r="E5" s="600"/>
      <c r="F5" s="600"/>
      <c r="G5" s="600"/>
      <c r="H5" s="18"/>
      <c r="I5" s="17"/>
      <c r="J5" s="17"/>
      <c r="K5" s="17"/>
      <c r="L5" s="17"/>
      <c r="O5" s="4" t="s">
        <v>102</v>
      </c>
      <c r="Q5" s="4" t="s">
        <v>103</v>
      </c>
      <c r="S5" s="4" t="s">
        <v>104</v>
      </c>
      <c r="U5" s="4" t="s">
        <v>105</v>
      </c>
    </row>
    <row r="6" spans="1:21" ht="20.149999999999999" customHeight="1">
      <c r="C6" s="41"/>
      <c r="D6" s="41"/>
      <c r="E6" s="41"/>
      <c r="F6" s="41"/>
      <c r="G6" s="41"/>
      <c r="H6" s="41"/>
      <c r="I6" s="42"/>
      <c r="J6" s="42"/>
      <c r="K6" s="42"/>
      <c r="L6" s="42"/>
      <c r="M6" s="42"/>
      <c r="N6" s="42"/>
      <c r="O6" s="4" t="s">
        <v>106</v>
      </c>
      <c r="P6" s="42"/>
      <c r="Q6" s="42" t="s">
        <v>107</v>
      </c>
    </row>
    <row r="7" spans="1:21" ht="20.149999999999999" customHeight="1">
      <c r="B7" s="605" t="str">
        <f>IF(B5="契約金額内訳書",U5,U4)</f>
        <v>提案事業名</v>
      </c>
      <c r="C7" s="605"/>
      <c r="D7" s="249"/>
      <c r="E7" s="606" t="str">
        <f>様式1!E7</f>
        <v>バングラデシュ国ボールペン製造普及実証ビジネス化事業（中小企業支援型）</v>
      </c>
      <c r="F7" s="607"/>
      <c r="G7" s="607"/>
      <c r="H7" s="41"/>
      <c r="I7" s="42"/>
      <c r="J7" s="42"/>
      <c r="K7" s="42"/>
      <c r="L7" s="42"/>
      <c r="M7" s="42"/>
      <c r="N7" s="42"/>
      <c r="O7" s="42"/>
      <c r="P7" s="42"/>
      <c r="Q7" s="88" t="s">
        <v>109</v>
      </c>
    </row>
    <row r="8" spans="1:21" ht="20.149999999999999" customHeight="1">
      <c r="B8" s="605"/>
      <c r="C8" s="605"/>
      <c r="D8" s="249"/>
      <c r="E8" s="608"/>
      <c r="F8" s="608"/>
      <c r="G8" s="608"/>
      <c r="H8" s="41"/>
      <c r="I8" s="42"/>
      <c r="J8" s="42"/>
      <c r="K8" s="42"/>
      <c r="L8" s="42"/>
      <c r="M8" s="42"/>
      <c r="N8" s="42"/>
      <c r="O8" s="42"/>
      <c r="P8" s="42"/>
      <c r="Q8" s="88"/>
    </row>
    <row r="9" spans="1:21" ht="20.149999999999999"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49999999999999" customHeight="1">
      <c r="C10" s="41"/>
      <c r="D10" s="45"/>
      <c r="E10" s="46"/>
      <c r="F10" s="46"/>
      <c r="G10" s="46"/>
      <c r="H10" s="41"/>
      <c r="I10" s="42"/>
      <c r="J10" s="42"/>
      <c r="K10" s="42"/>
      <c r="L10" s="42"/>
      <c r="M10" s="42"/>
      <c r="N10" s="42"/>
      <c r="O10" s="42"/>
      <c r="P10" s="42"/>
      <c r="Q10" s="42"/>
    </row>
    <row r="11" spans="1:21" ht="20.149999999999999" customHeight="1">
      <c r="I11" s="42"/>
      <c r="J11" s="42"/>
      <c r="K11" s="42"/>
      <c r="L11" s="42"/>
      <c r="M11" s="42"/>
      <c r="N11" s="42"/>
      <c r="O11" s="127" t="s">
        <v>97</v>
      </c>
      <c r="P11" s="42"/>
      <c r="Q11" s="42"/>
      <c r="U11" s="4" t="s">
        <v>111</v>
      </c>
    </row>
    <row r="12" spans="1:21" ht="30" customHeight="1" thickBot="1">
      <c r="B12" s="250" t="str">
        <f>IF(B5="見積金額内訳書",Q4,IF(B5="契約金額内訳書",Q5,Q7))</f>
        <v>見積金額</v>
      </c>
      <c r="C12" s="251"/>
      <c r="D12" s="252"/>
      <c r="E12" s="24">
        <f>G31</f>
        <v>0</v>
      </c>
      <c r="F12" s="25" t="s">
        <v>112</v>
      </c>
      <c r="I12" s="42"/>
      <c r="J12" s="42"/>
      <c r="K12" s="42"/>
      <c r="L12" s="42"/>
      <c r="M12" s="42"/>
      <c r="N12" s="42"/>
      <c r="O12" s="126" t="s">
        <v>146</v>
      </c>
      <c r="P12" s="42"/>
      <c r="Q12" s="42"/>
      <c r="U12" s="4" t="s">
        <v>147</v>
      </c>
    </row>
    <row r="13" spans="1:21" ht="15" customHeight="1">
      <c r="I13" s="42"/>
      <c r="J13" s="42"/>
      <c r="K13" s="42"/>
      <c r="L13" s="42"/>
      <c r="M13" s="42"/>
      <c r="N13" s="42"/>
      <c r="O13" s="126" t="s">
        <v>148</v>
      </c>
      <c r="P13" s="42"/>
      <c r="Q13" s="42"/>
      <c r="U13" s="4" t="s">
        <v>149</v>
      </c>
    </row>
    <row r="14" spans="1:21" ht="15" customHeight="1">
      <c r="I14" s="42"/>
      <c r="J14" s="42"/>
      <c r="K14" s="42"/>
      <c r="L14" s="42"/>
      <c r="M14" s="42"/>
      <c r="N14" s="42"/>
      <c r="O14" s="126" t="s">
        <v>150</v>
      </c>
      <c r="P14" s="42"/>
      <c r="Q14" s="42"/>
      <c r="U14" s="4" t="s">
        <v>151</v>
      </c>
    </row>
    <row r="15" spans="1:21" ht="15" customHeight="1">
      <c r="I15" s="42"/>
      <c r="J15" s="42"/>
      <c r="K15" s="42"/>
      <c r="L15" s="42"/>
      <c r="M15" s="42"/>
      <c r="N15" s="42"/>
      <c r="O15" s="4" t="s">
        <v>113</v>
      </c>
      <c r="P15" s="42"/>
      <c r="Q15" s="42"/>
      <c r="U15" s="4" t="s">
        <v>114</v>
      </c>
    </row>
    <row r="16" spans="1:21" ht="30" customHeight="1" thickBot="1">
      <c r="B16" s="18" t="s">
        <v>118</v>
      </c>
      <c r="C16" s="597" t="s">
        <v>119</v>
      </c>
      <c r="D16" s="597"/>
      <c r="E16" s="597"/>
      <c r="F16" s="19"/>
      <c r="G16" s="20">
        <f>G17+G18+G19</f>
        <v>0</v>
      </c>
      <c r="H16" s="20" t="s">
        <v>112</v>
      </c>
      <c r="O16" s="126" t="s">
        <v>115</v>
      </c>
      <c r="U16" s="4" t="s">
        <v>116</v>
      </c>
    </row>
    <row r="17" spans="2:17" ht="25" customHeight="1" thickTop="1">
      <c r="C17" s="21" t="s">
        <v>120</v>
      </c>
      <c r="D17" s="593" t="s">
        <v>121</v>
      </c>
      <c r="E17" s="593"/>
      <c r="F17" s="43"/>
      <c r="G17" s="571">
        <f>様式2_2_2銀外!$D$30</f>
        <v>0</v>
      </c>
      <c r="H17" s="246" t="s">
        <v>112</v>
      </c>
      <c r="O17" s="126" t="s">
        <v>117</v>
      </c>
    </row>
    <row r="18" spans="2:17" ht="25" customHeight="1">
      <c r="C18" s="21" t="s">
        <v>122</v>
      </c>
      <c r="D18" s="593" t="s">
        <v>123</v>
      </c>
      <c r="E18" s="593"/>
      <c r="F18" s="43"/>
      <c r="G18" s="572">
        <f>様式2_2_2銀外!$F$30</f>
        <v>0</v>
      </c>
      <c r="H18" s="247" t="s">
        <v>112</v>
      </c>
    </row>
    <row r="19" spans="2:17" ht="25" customHeight="1">
      <c r="B19" s="21"/>
      <c r="C19" s="21" t="s">
        <v>124</v>
      </c>
      <c r="D19" s="592" t="s">
        <v>125</v>
      </c>
      <c r="E19" s="592"/>
      <c r="F19" s="22"/>
      <c r="G19" s="572">
        <f>様式2_2_2銀外!$H$30</f>
        <v>0</v>
      </c>
      <c r="H19" s="247" t="s">
        <v>112</v>
      </c>
    </row>
    <row r="20" spans="2:17" ht="30" customHeight="1" thickBot="1">
      <c r="B20" s="18" t="s">
        <v>126</v>
      </c>
      <c r="C20" s="19" t="s">
        <v>127</v>
      </c>
      <c r="D20" s="19"/>
      <c r="E20" s="19"/>
      <c r="F20" s="19"/>
      <c r="G20" s="20">
        <f>G21+G22+G25+G26</f>
        <v>0</v>
      </c>
      <c r="H20" s="20" t="s">
        <v>112</v>
      </c>
      <c r="I20" s="42"/>
      <c r="J20" s="42"/>
      <c r="K20" s="42"/>
      <c r="L20" s="42"/>
      <c r="M20" s="42"/>
      <c r="N20" s="42"/>
      <c r="O20" s="42"/>
      <c r="P20" s="42"/>
      <c r="Q20" s="42"/>
    </row>
    <row r="21" spans="2:17" ht="25" customHeight="1" thickTop="1">
      <c r="B21" s="21"/>
      <c r="C21" s="21" t="s">
        <v>120</v>
      </c>
      <c r="D21" s="22" t="s">
        <v>128</v>
      </c>
      <c r="E21" s="22"/>
      <c r="F21" s="22"/>
      <c r="G21" s="246">
        <f>様式2_3機材!$F$5</f>
        <v>0</v>
      </c>
      <c r="H21" s="246" t="s">
        <v>112</v>
      </c>
      <c r="I21" s="42"/>
      <c r="J21" s="42"/>
      <c r="K21" s="42"/>
      <c r="L21" s="42"/>
      <c r="M21" s="42"/>
      <c r="N21" s="42"/>
      <c r="O21" s="42"/>
      <c r="P21" s="42"/>
      <c r="Q21" s="42"/>
    </row>
    <row r="22" spans="2:17" ht="25" customHeight="1">
      <c r="C22" s="21" t="s">
        <v>129</v>
      </c>
      <c r="D22" s="4" t="s">
        <v>130</v>
      </c>
      <c r="G22" s="247">
        <f>G23+G24</f>
        <v>0</v>
      </c>
      <c r="H22" s="247" t="s">
        <v>112</v>
      </c>
    </row>
    <row r="23" spans="2:17" ht="25" customHeight="1">
      <c r="C23" s="21"/>
      <c r="E23" s="4" t="s">
        <v>131</v>
      </c>
      <c r="G23" s="572">
        <f>様式2_4銀行外!$F$4</f>
        <v>0</v>
      </c>
      <c r="H23" s="247" t="s">
        <v>112</v>
      </c>
      <c r="I23" s="245"/>
    </row>
    <row r="24" spans="2:17" ht="25" customHeight="1">
      <c r="C24" s="21"/>
      <c r="E24" s="4" t="s">
        <v>132</v>
      </c>
      <c r="G24" s="572">
        <f>様式2_4銀行外!$F$6</f>
        <v>0</v>
      </c>
      <c r="H24" s="247" t="s">
        <v>112</v>
      </c>
    </row>
    <row r="25" spans="2:17" ht="25" customHeight="1">
      <c r="C25" s="35" t="s">
        <v>133</v>
      </c>
      <c r="D25" s="22" t="s">
        <v>134</v>
      </c>
      <c r="G25" s="247">
        <f>様式2_5現地活動費!$E$3</f>
        <v>0</v>
      </c>
      <c r="H25" s="247" t="s">
        <v>112</v>
      </c>
    </row>
    <row r="26" spans="2:17" ht="27" customHeight="1">
      <c r="C26" s="35" t="s">
        <v>135</v>
      </c>
      <c r="D26" s="4" t="s">
        <v>136</v>
      </c>
      <c r="G26" s="247">
        <f>'様式2_6本邦受入活動費&amp;管理費'!$E$4</f>
        <v>0</v>
      </c>
      <c r="H26" s="247" t="s">
        <v>112</v>
      </c>
    </row>
    <row r="27" spans="2:17">
      <c r="C27" s="128"/>
      <c r="G27" s="248"/>
      <c r="H27" s="248"/>
    </row>
    <row r="28" spans="2:17" ht="30" customHeight="1" thickBot="1">
      <c r="B28" s="18" t="s">
        <v>137</v>
      </c>
      <c r="C28" s="597" t="s">
        <v>138</v>
      </c>
      <c r="D28" s="597"/>
      <c r="E28" s="597"/>
      <c r="F28" s="22"/>
      <c r="G28" s="573">
        <f>様式2_4銀行外!$G$50</f>
        <v>0</v>
      </c>
      <c r="H28" s="20" t="s">
        <v>112</v>
      </c>
    </row>
    <row r="29" spans="2:17" ht="30" customHeight="1" thickTop="1" thickBot="1">
      <c r="B29" s="18" t="s">
        <v>139</v>
      </c>
      <c r="C29" s="594" t="s">
        <v>140</v>
      </c>
      <c r="D29" s="594"/>
      <c r="E29" s="594"/>
      <c r="F29" s="138"/>
      <c r="G29" s="20">
        <f>G16+G20+G28</f>
        <v>0</v>
      </c>
      <c r="H29" s="20" t="s">
        <v>112</v>
      </c>
    </row>
    <row r="30" spans="2:17" ht="30" customHeight="1" thickTop="1" thickBot="1">
      <c r="B30" s="18" t="s">
        <v>141</v>
      </c>
      <c r="C30" s="594" t="s">
        <v>142</v>
      </c>
      <c r="D30" s="594"/>
      <c r="E30" s="594"/>
      <c r="F30" s="14"/>
      <c r="G30" s="23">
        <f>G29*J3</f>
        <v>0</v>
      </c>
      <c r="H30" s="23" t="s">
        <v>112</v>
      </c>
    </row>
    <row r="31" spans="2:17" ht="30" customHeight="1" thickTop="1" thickBot="1">
      <c r="B31" s="18" t="s">
        <v>143</v>
      </c>
      <c r="C31" s="594" t="s">
        <v>144</v>
      </c>
      <c r="D31" s="594"/>
      <c r="E31" s="594"/>
      <c r="F31" s="594"/>
      <c r="G31" s="23">
        <f>G29+G30</f>
        <v>0</v>
      </c>
      <c r="H31" s="23" t="s">
        <v>112</v>
      </c>
    </row>
    <row r="32" spans="2:17" ht="51" customHeight="1" thickTop="1">
      <c r="B32" s="590"/>
      <c r="C32" s="590"/>
      <c r="D32" s="590"/>
      <c r="E32" s="591"/>
      <c r="F32" s="591"/>
      <c r="G32" s="591"/>
      <c r="H32" s="591"/>
    </row>
  </sheetData>
  <sheetProtection algorithmName="SHA-512" hashValue="HBhnT3zebatxeOwKOM+g4LuriKSz0TT4ndeQrW0JAkXeCQuixgFY5iJ1ekglDyLNPzTG9YROCYmvxGYclzjdng==" saltValue="69LLhlPuq2YtZB1nj63eJg==" spinCount="100000" sheet="1" objects="1" scenarios="1"/>
  <mergeCells count="16">
    <mergeCell ref="B7:C8"/>
    <mergeCell ref="E7:G8"/>
    <mergeCell ref="A1:D1"/>
    <mergeCell ref="B3:G3"/>
    <mergeCell ref="B4:G4"/>
    <mergeCell ref="B5:G5"/>
    <mergeCell ref="B2:G2"/>
    <mergeCell ref="C30:E30"/>
    <mergeCell ref="C31:F31"/>
    <mergeCell ref="B32:H32"/>
    <mergeCell ref="C16:E16"/>
    <mergeCell ref="D17:E17"/>
    <mergeCell ref="D18:E18"/>
    <mergeCell ref="D19:E19"/>
    <mergeCell ref="C28:E28"/>
    <mergeCell ref="C29:E29"/>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56" zoomScale="89" zoomScaleNormal="86" zoomScaleSheetLayoutView="89" workbookViewId="0">
      <selection activeCell="A2" sqref="A2:I89"/>
    </sheetView>
  </sheetViews>
  <sheetFormatPr defaultColWidth="9" defaultRowHeight="14"/>
  <cols>
    <col min="1" max="1" width="4.6640625" style="15" customWidth="1"/>
    <col min="2" max="2" width="14.6640625" style="15" customWidth="1"/>
    <col min="3" max="3" width="15.6640625" style="15" customWidth="1"/>
    <col min="4" max="4" width="6.6640625" style="139" customWidth="1"/>
    <col min="5" max="5" width="12.6640625" style="15" customWidth="1"/>
    <col min="6" max="6" width="10.6640625" style="15" customWidth="1"/>
    <col min="7" max="7" width="12" style="15" customWidth="1"/>
    <col min="8" max="8" width="16" style="15" customWidth="1"/>
    <col min="9" max="9" width="5.6640625" style="139" customWidth="1"/>
    <col min="10" max="10" width="6.6640625" style="15" customWidth="1"/>
    <col min="11" max="11" width="8.83203125" style="15" hidden="1" customWidth="1"/>
    <col min="12" max="12" width="6.33203125" style="15" hidden="1" customWidth="1"/>
    <col min="13" max="13" width="6.6640625" style="15" customWidth="1"/>
    <col min="14" max="14" width="10.6640625" style="15" hidden="1" customWidth="1"/>
    <col min="15" max="15" width="6.6640625" style="15" hidden="1" customWidth="1"/>
    <col min="16" max="16" width="6.6640625" style="15" customWidth="1"/>
    <col min="17" max="18" width="6.6640625" style="15" hidden="1" customWidth="1"/>
    <col min="19" max="19" width="6.6640625" style="15" customWidth="1"/>
    <col min="20" max="21" width="6.6640625" style="15" hidden="1" customWidth="1"/>
    <col min="22" max="22" width="6.6640625" style="15" customWidth="1"/>
    <col min="23" max="24" width="6.6640625" style="15" hidden="1" customWidth="1"/>
    <col min="25" max="25" width="6.6640625" style="15" customWidth="1"/>
    <col min="26" max="27" width="6.6640625" style="15" hidden="1" customWidth="1"/>
    <col min="28" max="28" width="6.6640625" style="15" customWidth="1"/>
    <col min="29" max="30" width="6.6640625" style="15" hidden="1" customWidth="1"/>
    <col min="31" max="31" width="6.6640625" style="15" customWidth="1"/>
    <col min="32" max="32" width="8.83203125" style="15" hidden="1" customWidth="1"/>
    <col min="33" max="33" width="13.33203125" style="15" hidden="1" customWidth="1"/>
    <col min="34" max="34" width="10.6640625" style="15" customWidth="1"/>
    <col min="35" max="16384" width="9" style="15"/>
  </cols>
  <sheetData>
    <row r="2" spans="1:34" ht="15" customHeight="1">
      <c r="A2" s="618" t="str">
        <f>様式1!B5</f>
        <v>見積金額内訳書</v>
      </c>
      <c r="B2" s="610"/>
      <c r="C2" s="610"/>
      <c r="D2" s="610"/>
      <c r="E2" s="610"/>
      <c r="F2" s="610"/>
      <c r="G2" s="610"/>
      <c r="H2" s="610"/>
      <c r="I2" s="61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152</v>
      </c>
      <c r="B4" s="236"/>
      <c r="C4" s="236"/>
      <c r="D4" s="237"/>
      <c r="E4" s="237"/>
    </row>
    <row r="5" spans="1:34" ht="15" customHeight="1" thickBot="1">
      <c r="B5" s="29"/>
      <c r="C5" s="29"/>
    </row>
    <row r="6" spans="1:34" ht="15" customHeight="1" thickBot="1">
      <c r="E6" s="621">
        <f>様式2_2_2その他原価・一般管理費等!$D$30+様式2_2_2その他原価・一般管理費等!$F$30+様式2_2_2その他原価・一般管理費等!$H$30</f>
        <v>0</v>
      </c>
      <c r="F6" s="622"/>
      <c r="G6" s="15" t="s">
        <v>112</v>
      </c>
    </row>
    <row r="7" spans="1:34" ht="15" customHeight="1"/>
    <row r="8" spans="1:34" ht="15" customHeight="1" thickBot="1">
      <c r="A8" s="15" t="s">
        <v>153</v>
      </c>
      <c r="E8" s="619">
        <f>G89</f>
        <v>0</v>
      </c>
      <c r="F8" s="620"/>
      <c r="G8" s="15" t="s">
        <v>112</v>
      </c>
    </row>
    <row r="9" spans="1:34" ht="15" customHeight="1" thickTop="1">
      <c r="E9" s="91"/>
    </row>
    <row r="10" spans="1:34" ht="15" customHeight="1" thickBot="1">
      <c r="B10" s="15" t="s">
        <v>154</v>
      </c>
      <c r="J10" s="236" t="s">
        <v>155</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15">
        <v>1</v>
      </c>
      <c r="K11" s="616"/>
      <c r="L11" s="617"/>
      <c r="M11" s="615">
        <v>2</v>
      </c>
      <c r="N11" s="616"/>
      <c r="O11" s="617"/>
      <c r="P11" s="615">
        <v>3</v>
      </c>
      <c r="Q11" s="616"/>
      <c r="R11" s="617"/>
      <c r="S11" s="615">
        <v>4</v>
      </c>
      <c r="T11" s="616"/>
      <c r="U11" s="617"/>
      <c r="V11" s="615">
        <v>5</v>
      </c>
      <c r="W11" s="616"/>
      <c r="X11" s="617"/>
      <c r="Y11" s="615">
        <v>6</v>
      </c>
      <c r="Z11" s="616"/>
      <c r="AA11" s="617"/>
      <c r="AB11" s="615">
        <v>7</v>
      </c>
      <c r="AC11" s="616"/>
      <c r="AD11" s="617"/>
      <c r="AE11" s="615" t="s">
        <v>156</v>
      </c>
      <c r="AF11" s="616"/>
      <c r="AG11" s="617"/>
      <c r="AH11" s="279"/>
    </row>
    <row r="12" spans="1:34" ht="30" customHeight="1">
      <c r="A12" s="422" t="s">
        <v>157</v>
      </c>
      <c r="B12" s="47" t="s">
        <v>158</v>
      </c>
      <c r="C12" s="47" t="s">
        <v>159</v>
      </c>
      <c r="D12" s="416" t="s">
        <v>160</v>
      </c>
      <c r="E12" s="416" t="s">
        <v>161</v>
      </c>
      <c r="F12" s="416" t="s">
        <v>162</v>
      </c>
      <c r="G12" s="416" t="s">
        <v>163</v>
      </c>
      <c r="H12" s="416" t="s">
        <v>164</v>
      </c>
      <c r="I12" s="416" t="s">
        <v>165</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166</v>
      </c>
    </row>
    <row r="13" spans="1:34" ht="28"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8"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8"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8"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8"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8"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8"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8"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8"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8"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8"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8"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8"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8"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8"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167</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20"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49999999999999"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49999999999999" hidden="1" customHeight="1">
      <c r="A31" s="139"/>
      <c r="B31" s="52"/>
      <c r="C31" s="52"/>
      <c r="F31" s="613" t="s">
        <v>168</v>
      </c>
      <c r="G31" s="614"/>
      <c r="K31" s="613" t="str">
        <f>J11&amp;"回目部分払い金額
所属法人別"</f>
        <v>1回目部分払い金額
所属法人別</v>
      </c>
      <c r="L31" s="614"/>
      <c r="N31" s="613" t="str">
        <f>M11&amp;"回目部分払い金額
所属法人別"</f>
        <v>2回目部分払い金額
所属法人別</v>
      </c>
      <c r="O31" s="614"/>
      <c r="Q31" s="613" t="str">
        <f>P11&amp;"回目部分払い金額
所属法人別"</f>
        <v>3回目部分払い金額
所属法人別</v>
      </c>
      <c r="R31" s="614"/>
      <c r="T31" s="613" t="str">
        <f>S11&amp;"回目部分払い金額
所属法人別"</f>
        <v>4回目部分払い金額
所属法人別</v>
      </c>
      <c r="U31" s="614"/>
      <c r="W31" s="613" t="str">
        <f>V11&amp;"回目部分払い金額
所属法人別"</f>
        <v>5回目部分払い金額
所属法人別</v>
      </c>
      <c r="X31" s="614"/>
      <c r="Z31" s="613" t="str">
        <f>Y11&amp;"回目部分払い金額
所属法人別"</f>
        <v>6回目部分払い金額
所属法人別</v>
      </c>
      <c r="AA31" s="614"/>
      <c r="AC31" s="613" t="str">
        <f>AB11&amp;"回目部分払い金額
所属法人別"</f>
        <v>7回目部分払い金額
所属法人別</v>
      </c>
      <c r="AD31" s="614"/>
    </row>
    <row r="32" spans="1:34" ht="20.149999999999999" hidden="1" customHeight="1">
      <c r="A32" s="139"/>
      <c r="B32" s="52"/>
      <c r="C32" s="52"/>
      <c r="F32" s="67" t="s">
        <v>169</v>
      </c>
      <c r="G32" s="164">
        <f>SUMIF($H$13:$H$27,$F32,$G$13:$G$27)</f>
        <v>0</v>
      </c>
      <c r="H32" s="91"/>
      <c r="K32" s="67" t="s">
        <v>169</v>
      </c>
      <c r="L32" s="164">
        <f t="shared" ref="L32:L47" si="22">SUMIF($H$13:$H$27,K32,L$13:L$27)</f>
        <v>0</v>
      </c>
      <c r="N32" s="67" t="s">
        <v>169</v>
      </c>
      <c r="O32" s="164">
        <f t="shared" ref="O32:O47" si="23">SUMIF($H$13:$H$27,N32,O$13:O$27)</f>
        <v>0</v>
      </c>
      <c r="Q32" s="67" t="s">
        <v>169</v>
      </c>
      <c r="R32" s="164">
        <f t="shared" ref="R32:R47" si="24">SUMIF($H$13:$H$27,Q32,R$13:R$27)</f>
        <v>0</v>
      </c>
      <c r="T32" s="67" t="s">
        <v>169</v>
      </c>
      <c r="U32" s="164">
        <f t="shared" ref="U32:U47" si="25">SUMIF($H$13:$H$27,T32,U$13:U$27)</f>
        <v>0</v>
      </c>
      <c r="W32" s="67" t="s">
        <v>169</v>
      </c>
      <c r="X32" s="164">
        <f t="shared" ref="X32:X47" si="26">SUMIF($H$13:$H$27,W32,X$13:X$27)</f>
        <v>0</v>
      </c>
      <c r="Z32" s="67" t="s">
        <v>169</v>
      </c>
      <c r="AA32" s="164">
        <f t="shared" ref="AA32:AA47" si="27">SUMIF($H$13:$H$27,Z32,AA$13:AA$27)</f>
        <v>0</v>
      </c>
      <c r="AC32" s="67" t="s">
        <v>169</v>
      </c>
      <c r="AD32" s="164">
        <f t="shared" ref="AD32:AD47" si="28">SUMIF($H$13:$H$27,AC32,AD$13:AD$27)</f>
        <v>0</v>
      </c>
    </row>
    <row r="33" spans="1:34" ht="20.149999999999999" hidden="1" customHeight="1">
      <c r="A33" s="139"/>
      <c r="B33" s="52"/>
      <c r="C33" s="52"/>
      <c r="F33" s="67" t="s">
        <v>170</v>
      </c>
      <c r="G33" s="164">
        <f t="shared" ref="G33:G47" si="29">SUMIF($H$13:$H$27,$F33,$G$13:$G$27)</f>
        <v>0</v>
      </c>
      <c r="H33" s="91"/>
      <c r="K33" s="67" t="s">
        <v>170</v>
      </c>
      <c r="L33" s="164">
        <f t="shared" si="22"/>
        <v>0</v>
      </c>
      <c r="N33" s="67" t="s">
        <v>170</v>
      </c>
      <c r="O33" s="164">
        <f t="shared" si="23"/>
        <v>0</v>
      </c>
      <c r="Q33" s="67" t="s">
        <v>170</v>
      </c>
      <c r="R33" s="164">
        <f t="shared" si="24"/>
        <v>0</v>
      </c>
      <c r="T33" s="67" t="s">
        <v>170</v>
      </c>
      <c r="U33" s="164">
        <f t="shared" si="25"/>
        <v>0</v>
      </c>
      <c r="W33" s="67" t="s">
        <v>170</v>
      </c>
      <c r="X33" s="164">
        <f t="shared" si="26"/>
        <v>0</v>
      </c>
      <c r="Z33" s="67" t="s">
        <v>170</v>
      </c>
      <c r="AA33" s="164">
        <f t="shared" si="27"/>
        <v>0</v>
      </c>
      <c r="AC33" s="67" t="s">
        <v>170</v>
      </c>
      <c r="AD33" s="164">
        <f t="shared" si="28"/>
        <v>0</v>
      </c>
    </row>
    <row r="34" spans="1:34" ht="20.149999999999999" hidden="1" customHeight="1">
      <c r="A34" s="139"/>
      <c r="B34" s="52"/>
      <c r="C34" s="52"/>
      <c r="F34" s="67" t="s">
        <v>171</v>
      </c>
      <c r="G34" s="164">
        <f t="shared" si="29"/>
        <v>0</v>
      </c>
      <c r="H34" s="91"/>
      <c r="K34" s="67" t="s">
        <v>171</v>
      </c>
      <c r="L34" s="164">
        <f t="shared" si="22"/>
        <v>0</v>
      </c>
      <c r="N34" s="67" t="s">
        <v>171</v>
      </c>
      <c r="O34" s="164">
        <f t="shared" si="23"/>
        <v>0</v>
      </c>
      <c r="Q34" s="67" t="s">
        <v>171</v>
      </c>
      <c r="R34" s="164">
        <f t="shared" si="24"/>
        <v>0</v>
      </c>
      <c r="T34" s="67" t="s">
        <v>171</v>
      </c>
      <c r="U34" s="164">
        <f t="shared" si="25"/>
        <v>0</v>
      </c>
      <c r="W34" s="67" t="s">
        <v>171</v>
      </c>
      <c r="X34" s="164">
        <f t="shared" si="26"/>
        <v>0</v>
      </c>
      <c r="Z34" s="67" t="s">
        <v>171</v>
      </c>
      <c r="AA34" s="164">
        <f t="shared" si="27"/>
        <v>0</v>
      </c>
      <c r="AC34" s="67" t="s">
        <v>171</v>
      </c>
      <c r="AD34" s="164">
        <f t="shared" si="28"/>
        <v>0</v>
      </c>
    </row>
    <row r="35" spans="1:34" ht="20.149999999999999" hidden="1" customHeight="1">
      <c r="A35" s="139"/>
      <c r="B35" s="52"/>
      <c r="C35" s="52"/>
      <c r="F35" s="214" t="s">
        <v>172</v>
      </c>
      <c r="G35" s="164">
        <f t="shared" si="29"/>
        <v>0</v>
      </c>
      <c r="H35" s="91"/>
      <c r="K35" s="214" t="s">
        <v>172</v>
      </c>
      <c r="L35" s="164">
        <f t="shared" si="22"/>
        <v>0</v>
      </c>
      <c r="N35" s="214" t="s">
        <v>172</v>
      </c>
      <c r="O35" s="164">
        <f t="shared" si="23"/>
        <v>0</v>
      </c>
      <c r="Q35" s="214" t="s">
        <v>172</v>
      </c>
      <c r="R35" s="164">
        <f t="shared" si="24"/>
        <v>0</v>
      </c>
      <c r="T35" s="214" t="s">
        <v>172</v>
      </c>
      <c r="U35" s="164">
        <f t="shared" si="25"/>
        <v>0</v>
      </c>
      <c r="W35" s="214" t="s">
        <v>172</v>
      </c>
      <c r="X35" s="164">
        <f t="shared" si="26"/>
        <v>0</v>
      </c>
      <c r="Z35" s="214" t="s">
        <v>172</v>
      </c>
      <c r="AA35" s="164">
        <f t="shared" si="27"/>
        <v>0</v>
      </c>
      <c r="AC35" s="214" t="s">
        <v>172</v>
      </c>
      <c r="AD35" s="164">
        <f t="shared" si="28"/>
        <v>0</v>
      </c>
    </row>
    <row r="36" spans="1:34" ht="20.149999999999999" hidden="1" customHeight="1">
      <c r="A36" s="139"/>
      <c r="B36" s="52"/>
      <c r="C36" s="52"/>
      <c r="F36" s="214" t="s">
        <v>63</v>
      </c>
      <c r="G36" s="164">
        <f t="shared" si="29"/>
        <v>0</v>
      </c>
      <c r="H36" s="91"/>
      <c r="K36" s="214" t="s">
        <v>63</v>
      </c>
      <c r="L36" s="164">
        <f t="shared" si="22"/>
        <v>0</v>
      </c>
      <c r="N36" s="214" t="s">
        <v>63</v>
      </c>
      <c r="O36" s="164">
        <f t="shared" si="23"/>
        <v>0</v>
      </c>
      <c r="Q36" s="214" t="s">
        <v>63</v>
      </c>
      <c r="R36" s="164">
        <f t="shared" si="24"/>
        <v>0</v>
      </c>
      <c r="T36" s="214" t="s">
        <v>63</v>
      </c>
      <c r="U36" s="164">
        <f t="shared" si="25"/>
        <v>0</v>
      </c>
      <c r="W36" s="214" t="s">
        <v>63</v>
      </c>
      <c r="X36" s="164">
        <f t="shared" si="26"/>
        <v>0</v>
      </c>
      <c r="Z36" s="214" t="s">
        <v>63</v>
      </c>
      <c r="AA36" s="164">
        <f t="shared" si="27"/>
        <v>0</v>
      </c>
      <c r="AC36" s="214" t="s">
        <v>63</v>
      </c>
      <c r="AD36" s="164">
        <f t="shared" si="28"/>
        <v>0</v>
      </c>
    </row>
    <row r="37" spans="1:34" ht="20.149999999999999" hidden="1" customHeight="1">
      <c r="A37" s="139"/>
      <c r="B37" s="52"/>
      <c r="C37" s="52"/>
      <c r="F37" s="214" t="s">
        <v>173</v>
      </c>
      <c r="G37" s="164">
        <f t="shared" si="29"/>
        <v>0</v>
      </c>
      <c r="H37" s="91"/>
      <c r="K37" s="214" t="s">
        <v>173</v>
      </c>
      <c r="L37" s="164">
        <f t="shared" si="22"/>
        <v>0</v>
      </c>
      <c r="N37" s="214" t="s">
        <v>173</v>
      </c>
      <c r="O37" s="164">
        <f t="shared" si="23"/>
        <v>0</v>
      </c>
      <c r="Q37" s="214" t="s">
        <v>173</v>
      </c>
      <c r="R37" s="164">
        <f t="shared" si="24"/>
        <v>0</v>
      </c>
      <c r="T37" s="214" t="s">
        <v>173</v>
      </c>
      <c r="U37" s="164">
        <f t="shared" si="25"/>
        <v>0</v>
      </c>
      <c r="W37" s="214" t="s">
        <v>173</v>
      </c>
      <c r="X37" s="164">
        <f t="shared" si="26"/>
        <v>0</v>
      </c>
      <c r="Z37" s="214" t="s">
        <v>173</v>
      </c>
      <c r="AA37" s="164">
        <f t="shared" si="27"/>
        <v>0</v>
      </c>
      <c r="AC37" s="214" t="s">
        <v>173</v>
      </c>
      <c r="AD37" s="164">
        <f t="shared" si="28"/>
        <v>0</v>
      </c>
    </row>
    <row r="38" spans="1:34" ht="20.149999999999999" hidden="1" customHeight="1">
      <c r="A38" s="139"/>
      <c r="B38" s="52"/>
      <c r="C38" s="52"/>
      <c r="F38" s="214" t="s">
        <v>174</v>
      </c>
      <c r="G38" s="164">
        <f t="shared" si="29"/>
        <v>0</v>
      </c>
      <c r="H38" s="91"/>
      <c r="K38" s="214" t="s">
        <v>174</v>
      </c>
      <c r="L38" s="164">
        <f t="shared" si="22"/>
        <v>0</v>
      </c>
      <c r="N38" s="214" t="s">
        <v>174</v>
      </c>
      <c r="O38" s="164">
        <f t="shared" si="23"/>
        <v>0</v>
      </c>
      <c r="Q38" s="214" t="s">
        <v>174</v>
      </c>
      <c r="R38" s="164">
        <f t="shared" si="24"/>
        <v>0</v>
      </c>
      <c r="T38" s="214" t="s">
        <v>174</v>
      </c>
      <c r="U38" s="164">
        <f t="shared" si="25"/>
        <v>0</v>
      </c>
      <c r="W38" s="214" t="s">
        <v>174</v>
      </c>
      <c r="X38" s="164">
        <f t="shared" si="26"/>
        <v>0</v>
      </c>
      <c r="Z38" s="214" t="s">
        <v>174</v>
      </c>
      <c r="AA38" s="164">
        <f t="shared" si="27"/>
        <v>0</v>
      </c>
      <c r="AC38" s="214" t="s">
        <v>174</v>
      </c>
      <c r="AD38" s="164">
        <f t="shared" si="28"/>
        <v>0</v>
      </c>
    </row>
    <row r="39" spans="1:34" ht="20.149999999999999" hidden="1" customHeight="1">
      <c r="A39" s="139"/>
      <c r="B39" s="52"/>
      <c r="C39" s="52"/>
      <c r="F39" s="214" t="s">
        <v>175</v>
      </c>
      <c r="G39" s="164">
        <f t="shared" si="29"/>
        <v>0</v>
      </c>
      <c r="H39" s="91"/>
      <c r="K39" s="214" t="s">
        <v>175</v>
      </c>
      <c r="L39" s="164">
        <f t="shared" si="22"/>
        <v>0</v>
      </c>
      <c r="N39" s="214" t="s">
        <v>175</v>
      </c>
      <c r="O39" s="164">
        <f t="shared" si="23"/>
        <v>0</v>
      </c>
      <c r="Q39" s="214" t="s">
        <v>175</v>
      </c>
      <c r="R39" s="164">
        <f t="shared" si="24"/>
        <v>0</v>
      </c>
      <c r="T39" s="214" t="s">
        <v>175</v>
      </c>
      <c r="U39" s="164">
        <f t="shared" si="25"/>
        <v>0</v>
      </c>
      <c r="W39" s="214" t="s">
        <v>175</v>
      </c>
      <c r="X39" s="164">
        <f t="shared" si="26"/>
        <v>0</v>
      </c>
      <c r="Z39" s="214" t="s">
        <v>175</v>
      </c>
      <c r="AA39" s="164">
        <f t="shared" si="27"/>
        <v>0</v>
      </c>
      <c r="AC39" s="214" t="s">
        <v>175</v>
      </c>
      <c r="AD39" s="164">
        <f t="shared" si="28"/>
        <v>0</v>
      </c>
    </row>
    <row r="40" spans="1:34" ht="20.149999999999999" hidden="1" customHeight="1">
      <c r="A40" s="139"/>
      <c r="B40" s="52"/>
      <c r="C40" s="52"/>
      <c r="F40" s="214" t="s">
        <v>176</v>
      </c>
      <c r="G40" s="164">
        <f t="shared" si="29"/>
        <v>0</v>
      </c>
      <c r="H40" s="91"/>
      <c r="K40" s="214" t="s">
        <v>176</v>
      </c>
      <c r="L40" s="164">
        <f t="shared" si="22"/>
        <v>0</v>
      </c>
      <c r="N40" s="214" t="s">
        <v>176</v>
      </c>
      <c r="O40" s="164">
        <f t="shared" si="23"/>
        <v>0</v>
      </c>
      <c r="Q40" s="214" t="s">
        <v>176</v>
      </c>
      <c r="R40" s="164">
        <f t="shared" si="24"/>
        <v>0</v>
      </c>
      <c r="T40" s="214" t="s">
        <v>176</v>
      </c>
      <c r="U40" s="164">
        <f t="shared" si="25"/>
        <v>0</v>
      </c>
      <c r="W40" s="214" t="s">
        <v>176</v>
      </c>
      <c r="X40" s="164">
        <f t="shared" si="26"/>
        <v>0</v>
      </c>
      <c r="Z40" s="214" t="s">
        <v>176</v>
      </c>
      <c r="AA40" s="164">
        <f t="shared" si="27"/>
        <v>0</v>
      </c>
      <c r="AC40" s="214" t="s">
        <v>176</v>
      </c>
      <c r="AD40" s="164">
        <f t="shared" si="28"/>
        <v>0</v>
      </c>
    </row>
    <row r="41" spans="1:34" ht="20.149999999999999" hidden="1" customHeight="1">
      <c r="A41" s="139"/>
      <c r="B41" s="52"/>
      <c r="C41" s="52"/>
      <c r="F41" s="214" t="s">
        <v>177</v>
      </c>
      <c r="G41" s="164">
        <f t="shared" si="29"/>
        <v>0</v>
      </c>
      <c r="H41" s="91"/>
      <c r="K41" s="214" t="s">
        <v>177</v>
      </c>
      <c r="L41" s="164">
        <f t="shared" si="22"/>
        <v>0</v>
      </c>
      <c r="N41" s="214" t="s">
        <v>177</v>
      </c>
      <c r="O41" s="164">
        <f t="shared" si="23"/>
        <v>0</v>
      </c>
      <c r="Q41" s="214" t="s">
        <v>177</v>
      </c>
      <c r="R41" s="164">
        <f t="shared" si="24"/>
        <v>0</v>
      </c>
      <c r="T41" s="214" t="s">
        <v>177</v>
      </c>
      <c r="U41" s="164">
        <f t="shared" si="25"/>
        <v>0</v>
      </c>
      <c r="W41" s="214" t="s">
        <v>177</v>
      </c>
      <c r="X41" s="164">
        <f t="shared" si="26"/>
        <v>0</v>
      </c>
      <c r="Z41" s="214" t="s">
        <v>177</v>
      </c>
      <c r="AA41" s="164">
        <f t="shared" si="27"/>
        <v>0</v>
      </c>
      <c r="AC41" s="214" t="s">
        <v>177</v>
      </c>
      <c r="AD41" s="164">
        <f t="shared" si="28"/>
        <v>0</v>
      </c>
    </row>
    <row r="42" spans="1:34" ht="20.149999999999999" hidden="1" customHeight="1">
      <c r="A42" s="139"/>
      <c r="B42" s="52"/>
      <c r="C42" s="52"/>
      <c r="F42" s="214" t="s">
        <v>178</v>
      </c>
      <c r="G42" s="164">
        <f t="shared" si="29"/>
        <v>0</v>
      </c>
      <c r="H42" s="91"/>
      <c r="K42" s="214" t="s">
        <v>178</v>
      </c>
      <c r="L42" s="164">
        <f t="shared" si="22"/>
        <v>0</v>
      </c>
      <c r="N42" s="214" t="s">
        <v>178</v>
      </c>
      <c r="O42" s="164">
        <f t="shared" si="23"/>
        <v>0</v>
      </c>
      <c r="Q42" s="214" t="s">
        <v>178</v>
      </c>
      <c r="R42" s="164">
        <f t="shared" si="24"/>
        <v>0</v>
      </c>
      <c r="T42" s="214" t="s">
        <v>178</v>
      </c>
      <c r="U42" s="164">
        <f t="shared" si="25"/>
        <v>0</v>
      </c>
      <c r="W42" s="214" t="s">
        <v>178</v>
      </c>
      <c r="X42" s="164">
        <f t="shared" si="26"/>
        <v>0</v>
      </c>
      <c r="Z42" s="214" t="s">
        <v>178</v>
      </c>
      <c r="AA42" s="164">
        <f t="shared" si="27"/>
        <v>0</v>
      </c>
      <c r="AC42" s="214" t="s">
        <v>178</v>
      </c>
      <c r="AD42" s="164">
        <f t="shared" si="28"/>
        <v>0</v>
      </c>
    </row>
    <row r="43" spans="1:34" ht="20.149999999999999" hidden="1" customHeight="1">
      <c r="A43" s="139"/>
      <c r="B43" s="52"/>
      <c r="C43" s="52"/>
      <c r="F43" s="214" t="s">
        <v>179</v>
      </c>
      <c r="G43" s="164">
        <f t="shared" si="29"/>
        <v>0</v>
      </c>
      <c r="H43" s="91"/>
      <c r="K43" s="214" t="s">
        <v>179</v>
      </c>
      <c r="L43" s="164">
        <f t="shared" si="22"/>
        <v>0</v>
      </c>
      <c r="N43" s="214" t="s">
        <v>179</v>
      </c>
      <c r="O43" s="164">
        <f t="shared" si="23"/>
        <v>0</v>
      </c>
      <c r="Q43" s="214" t="s">
        <v>179</v>
      </c>
      <c r="R43" s="164">
        <f t="shared" si="24"/>
        <v>0</v>
      </c>
      <c r="T43" s="214" t="s">
        <v>179</v>
      </c>
      <c r="U43" s="164">
        <f t="shared" si="25"/>
        <v>0</v>
      </c>
      <c r="W43" s="214" t="s">
        <v>179</v>
      </c>
      <c r="X43" s="164">
        <f t="shared" si="26"/>
        <v>0</v>
      </c>
      <c r="Z43" s="214" t="s">
        <v>179</v>
      </c>
      <c r="AA43" s="164">
        <f t="shared" si="27"/>
        <v>0</v>
      </c>
      <c r="AC43" s="214" t="s">
        <v>179</v>
      </c>
      <c r="AD43" s="164">
        <f t="shared" si="28"/>
        <v>0</v>
      </c>
    </row>
    <row r="44" spans="1:34" ht="20.149999999999999" hidden="1" customHeight="1">
      <c r="A44" s="139"/>
      <c r="B44" s="52"/>
      <c r="C44" s="52"/>
      <c r="F44" s="214" t="s">
        <v>180</v>
      </c>
      <c r="G44" s="164">
        <f t="shared" si="29"/>
        <v>0</v>
      </c>
      <c r="H44" s="91"/>
      <c r="K44" s="214" t="s">
        <v>180</v>
      </c>
      <c r="L44" s="164">
        <f t="shared" si="22"/>
        <v>0</v>
      </c>
      <c r="N44" s="214" t="s">
        <v>180</v>
      </c>
      <c r="O44" s="164">
        <f t="shared" si="23"/>
        <v>0</v>
      </c>
      <c r="Q44" s="214" t="s">
        <v>180</v>
      </c>
      <c r="R44" s="164">
        <f t="shared" si="24"/>
        <v>0</v>
      </c>
      <c r="T44" s="214" t="s">
        <v>180</v>
      </c>
      <c r="U44" s="164">
        <f t="shared" si="25"/>
        <v>0</v>
      </c>
      <c r="W44" s="214" t="s">
        <v>180</v>
      </c>
      <c r="X44" s="164">
        <f t="shared" si="26"/>
        <v>0</v>
      </c>
      <c r="Z44" s="214" t="s">
        <v>180</v>
      </c>
      <c r="AA44" s="164">
        <f t="shared" si="27"/>
        <v>0</v>
      </c>
      <c r="AC44" s="214" t="s">
        <v>180</v>
      </c>
      <c r="AD44" s="164">
        <f t="shared" si="28"/>
        <v>0</v>
      </c>
    </row>
    <row r="45" spans="1:34" ht="20.149999999999999" hidden="1" customHeight="1">
      <c r="A45" s="139"/>
      <c r="B45" s="52"/>
      <c r="C45" s="52"/>
      <c r="F45" s="214" t="s">
        <v>181</v>
      </c>
      <c r="G45" s="164">
        <f t="shared" si="29"/>
        <v>0</v>
      </c>
      <c r="H45" s="91"/>
      <c r="K45" s="214" t="s">
        <v>181</v>
      </c>
      <c r="L45" s="164">
        <f t="shared" si="22"/>
        <v>0</v>
      </c>
      <c r="N45" s="214" t="s">
        <v>181</v>
      </c>
      <c r="O45" s="164">
        <f t="shared" si="23"/>
        <v>0</v>
      </c>
      <c r="Q45" s="214" t="s">
        <v>181</v>
      </c>
      <c r="R45" s="164">
        <f t="shared" si="24"/>
        <v>0</v>
      </c>
      <c r="T45" s="214" t="s">
        <v>181</v>
      </c>
      <c r="U45" s="164">
        <f t="shared" si="25"/>
        <v>0</v>
      </c>
      <c r="W45" s="214" t="s">
        <v>181</v>
      </c>
      <c r="X45" s="164">
        <f t="shared" si="26"/>
        <v>0</v>
      </c>
      <c r="Z45" s="214" t="s">
        <v>181</v>
      </c>
      <c r="AA45" s="164">
        <f t="shared" si="27"/>
        <v>0</v>
      </c>
      <c r="AC45" s="214" t="s">
        <v>181</v>
      </c>
      <c r="AD45" s="164">
        <f t="shared" si="28"/>
        <v>0</v>
      </c>
    </row>
    <row r="46" spans="1:34" ht="20.149999999999999" hidden="1" customHeight="1">
      <c r="A46" s="139"/>
      <c r="B46" s="52"/>
      <c r="C46" s="52"/>
      <c r="F46" s="214" t="s">
        <v>73</v>
      </c>
      <c r="G46" s="164">
        <f t="shared" si="29"/>
        <v>0</v>
      </c>
      <c r="H46" s="167"/>
      <c r="K46" s="214" t="s">
        <v>73</v>
      </c>
      <c r="L46" s="164">
        <f t="shared" si="22"/>
        <v>0</v>
      </c>
      <c r="N46" s="214" t="s">
        <v>73</v>
      </c>
      <c r="O46" s="164">
        <f t="shared" si="23"/>
        <v>0</v>
      </c>
      <c r="Q46" s="214" t="s">
        <v>73</v>
      </c>
      <c r="R46" s="164">
        <f t="shared" si="24"/>
        <v>0</v>
      </c>
      <c r="T46" s="214" t="s">
        <v>73</v>
      </c>
      <c r="U46" s="164">
        <f t="shared" si="25"/>
        <v>0</v>
      </c>
      <c r="W46" s="214" t="s">
        <v>73</v>
      </c>
      <c r="X46" s="164">
        <f t="shared" si="26"/>
        <v>0</v>
      </c>
      <c r="Z46" s="214" t="s">
        <v>73</v>
      </c>
      <c r="AA46" s="164">
        <f t="shared" si="27"/>
        <v>0</v>
      </c>
      <c r="AC46" s="214" t="s">
        <v>73</v>
      </c>
      <c r="AD46" s="164">
        <f t="shared" si="28"/>
        <v>0</v>
      </c>
    </row>
    <row r="47" spans="1:34" ht="20.149999999999999" hidden="1" customHeight="1">
      <c r="A47" s="139"/>
      <c r="B47" s="52"/>
      <c r="C47" s="52"/>
      <c r="F47" s="214" t="s">
        <v>74</v>
      </c>
      <c r="G47" s="164">
        <f t="shared" si="29"/>
        <v>0</v>
      </c>
      <c r="H47" s="167"/>
      <c r="K47" s="67" t="s">
        <v>74</v>
      </c>
      <c r="L47" s="164">
        <f t="shared" si="22"/>
        <v>0</v>
      </c>
      <c r="N47" s="67" t="s">
        <v>74</v>
      </c>
      <c r="O47" s="164">
        <f t="shared" si="23"/>
        <v>0</v>
      </c>
      <c r="Q47" s="67" t="s">
        <v>74</v>
      </c>
      <c r="R47" s="164">
        <f t="shared" si="24"/>
        <v>0</v>
      </c>
      <c r="T47" s="67" t="s">
        <v>74</v>
      </c>
      <c r="U47" s="164">
        <f t="shared" si="25"/>
        <v>0</v>
      </c>
      <c r="W47" s="67" t="s">
        <v>74</v>
      </c>
      <c r="X47" s="164">
        <f t="shared" si="26"/>
        <v>0</v>
      </c>
      <c r="Z47" s="67" t="s">
        <v>74</v>
      </c>
      <c r="AA47" s="164">
        <f t="shared" si="27"/>
        <v>0</v>
      </c>
      <c r="AC47" s="67" t="s">
        <v>74</v>
      </c>
      <c r="AD47" s="164">
        <f t="shared" si="28"/>
        <v>0</v>
      </c>
    </row>
    <row r="48" spans="1:34" ht="20.149999999999999" customHeight="1" thickBot="1">
      <c r="A48" s="139"/>
      <c r="B48" s="52"/>
      <c r="C48" s="52"/>
      <c r="F48" s="282"/>
      <c r="G48" s="167"/>
      <c r="H48" s="167"/>
      <c r="J48" s="236" t="s">
        <v>155</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182</v>
      </c>
      <c r="J49" s="615">
        <v>1</v>
      </c>
      <c r="K49" s="616"/>
      <c r="L49" s="617"/>
      <c r="M49" s="615">
        <v>2</v>
      </c>
      <c r="N49" s="616"/>
      <c r="O49" s="617"/>
      <c r="P49" s="615">
        <v>3</v>
      </c>
      <c r="Q49" s="616"/>
      <c r="R49" s="617"/>
      <c r="S49" s="615">
        <v>4</v>
      </c>
      <c r="T49" s="616"/>
      <c r="U49" s="617"/>
      <c r="V49" s="615">
        <v>5</v>
      </c>
      <c r="W49" s="616"/>
      <c r="X49" s="617"/>
      <c r="Y49" s="615">
        <v>6</v>
      </c>
      <c r="Z49" s="616"/>
      <c r="AA49" s="617"/>
      <c r="AB49" s="615">
        <v>7</v>
      </c>
      <c r="AC49" s="616"/>
      <c r="AD49" s="617"/>
      <c r="AE49" s="615" t="s">
        <v>156</v>
      </c>
      <c r="AF49" s="616"/>
      <c r="AG49" s="617"/>
      <c r="AH49" s="279"/>
    </row>
    <row r="50" spans="1:34" ht="30" customHeight="1">
      <c r="A50" s="422" t="s">
        <v>157</v>
      </c>
      <c r="B50" s="47" t="s">
        <v>158</v>
      </c>
      <c r="C50" s="47" t="s">
        <v>159</v>
      </c>
      <c r="D50" s="416" t="s">
        <v>160</v>
      </c>
      <c r="E50" s="416" t="s">
        <v>161</v>
      </c>
      <c r="F50" s="416" t="s">
        <v>183</v>
      </c>
      <c r="G50" s="416" t="s">
        <v>163</v>
      </c>
      <c r="H50" s="416" t="s">
        <v>164</v>
      </c>
      <c r="I50" s="416" t="s">
        <v>184</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166</v>
      </c>
    </row>
    <row r="51" spans="1:34" ht="28"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8"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8"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8"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8"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8"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8"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8"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8"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8"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8"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8"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8"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8"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8"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49999999999999" customHeight="1" thickBot="1">
      <c r="E66" s="49" t="s">
        <v>167</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49999999999999" customHeight="1">
      <c r="B67" s="51"/>
      <c r="C67" s="51"/>
      <c r="F67" s="49"/>
      <c r="G67" s="90"/>
    </row>
    <row r="68" spans="1:34" ht="20.149999999999999" hidden="1" customHeight="1">
      <c r="B68" s="51"/>
      <c r="C68" s="51"/>
      <c r="F68" s="49"/>
      <c r="G68" s="90"/>
      <c r="K68" s="613" t="str">
        <f>J49&amp;"回目部分払い金額
所属法人別"</f>
        <v>1回目部分払い金額
所属法人別</v>
      </c>
      <c r="L68" s="614"/>
      <c r="N68" s="613" t="str">
        <f>M49&amp;"回目部分払い金額
所属法人別"</f>
        <v>2回目部分払い金額
所属法人別</v>
      </c>
      <c r="O68" s="614"/>
      <c r="Q68" s="613" t="str">
        <f>P49&amp;"回目部分払い金額
所属法人別"</f>
        <v>3回目部分払い金額
所属法人別</v>
      </c>
      <c r="R68" s="614"/>
      <c r="T68" s="613" t="str">
        <f>S49&amp;"回目部分払い金額
所属法人別"</f>
        <v>4回目部分払い金額
所属法人別</v>
      </c>
      <c r="U68" s="614"/>
      <c r="W68" s="613" t="str">
        <f>V49&amp;"回目部分払い金額
所属法人別"</f>
        <v>5回目部分払い金額
所属法人別</v>
      </c>
      <c r="X68" s="614"/>
      <c r="Z68" s="613" t="str">
        <f>Y49&amp;"回目部分払い金額
所属法人別"</f>
        <v>6回目部分払い金額
所属法人別</v>
      </c>
      <c r="AA68" s="614"/>
      <c r="AC68" s="613" t="str">
        <f>AB49&amp;"回目部分払い金額
所属法人別"</f>
        <v>7回目部分払い金額
所属法人別</v>
      </c>
      <c r="AD68" s="614"/>
    </row>
    <row r="69" spans="1:34" ht="20.149999999999999" hidden="1" customHeight="1">
      <c r="B69" s="52"/>
      <c r="C69" s="52"/>
      <c r="H69" s="142" t="s">
        <v>185</v>
      </c>
      <c r="K69" s="142" t="s">
        <v>186</v>
      </c>
      <c r="L69" s="142" t="s">
        <v>185</v>
      </c>
      <c r="N69" s="142" t="s">
        <v>186</v>
      </c>
      <c r="O69" s="142" t="s">
        <v>185</v>
      </c>
      <c r="Q69" s="142" t="s">
        <v>186</v>
      </c>
      <c r="R69" s="142" t="s">
        <v>185</v>
      </c>
      <c r="T69" s="142" t="s">
        <v>186</v>
      </c>
      <c r="U69" s="142" t="s">
        <v>185</v>
      </c>
      <c r="W69" s="142" t="s">
        <v>186</v>
      </c>
      <c r="X69" s="142" t="s">
        <v>185</v>
      </c>
      <c r="Z69" s="142" t="s">
        <v>186</v>
      </c>
      <c r="AA69" s="142" t="s">
        <v>185</v>
      </c>
      <c r="AC69" s="142" t="s">
        <v>186</v>
      </c>
      <c r="AD69" s="142" t="s">
        <v>185</v>
      </c>
    </row>
    <row r="70" spans="1:34" ht="20.149999999999999" hidden="1" customHeight="1">
      <c r="B70" s="52"/>
      <c r="C70" s="52"/>
      <c r="F70" s="67" t="s">
        <v>169</v>
      </c>
      <c r="G70" s="164">
        <f>SUMIF($H$51:$H$65,$F70,$G$51:$G$65)</f>
        <v>0</v>
      </c>
      <c r="H70" s="89">
        <f t="shared" ref="H70:H85" si="52">G32+G70</f>
        <v>0</v>
      </c>
      <c r="I70" s="460"/>
      <c r="J70" s="67" t="s">
        <v>169</v>
      </c>
      <c r="K70" s="164">
        <f t="shared" ref="K70:K83" si="53">SUMIF($H$51:$H$65,J70,L$51:L$65)</f>
        <v>0</v>
      </c>
      <c r="L70" s="89">
        <f t="shared" ref="L70:L83" si="54">L32+K70</f>
        <v>0</v>
      </c>
      <c r="M70" s="67" t="s">
        <v>169</v>
      </c>
      <c r="N70" s="164">
        <f t="shared" ref="N70:N84" si="55">SUMIF($H$51:$H$65,M70,O$51:O$65)</f>
        <v>0</v>
      </c>
      <c r="O70" s="89">
        <f t="shared" ref="O70:O84" si="56">O32+N70</f>
        <v>0</v>
      </c>
      <c r="P70" s="67" t="s">
        <v>169</v>
      </c>
      <c r="Q70" s="164">
        <f t="shared" ref="Q70:Q84" si="57">SUMIF($H$51:$H$65,P70,R$51:R$65)</f>
        <v>0</v>
      </c>
      <c r="R70" s="89">
        <f t="shared" ref="R70:R84" si="58">R32+Q70</f>
        <v>0</v>
      </c>
      <c r="S70" s="67" t="s">
        <v>169</v>
      </c>
      <c r="T70" s="164">
        <f t="shared" ref="T70:T84" si="59">SUMIF($H$51:$H$65,S70,U$51:U$65)</f>
        <v>0</v>
      </c>
      <c r="U70" s="89">
        <f t="shared" ref="U70:U84" si="60">U32+T70</f>
        <v>0</v>
      </c>
      <c r="V70" s="67" t="s">
        <v>169</v>
      </c>
      <c r="W70" s="164">
        <f t="shared" ref="W70:W84" si="61">SUMIF($H$51:$H$65,V70,X$51:X$65)</f>
        <v>0</v>
      </c>
      <c r="X70" s="89">
        <f t="shared" ref="X70:X84" si="62">X32+W70</f>
        <v>0</v>
      </c>
      <c r="Y70" s="67" t="s">
        <v>169</v>
      </c>
      <c r="Z70" s="164">
        <f t="shared" ref="Z70:Z84" si="63">SUMIF($H$51:$H$65,Y70,AA$51:AA$65)</f>
        <v>0</v>
      </c>
      <c r="AA70" s="89">
        <f t="shared" ref="AA70:AA84" si="64">AA32+Z70</f>
        <v>0</v>
      </c>
      <c r="AB70" s="67" t="s">
        <v>169</v>
      </c>
      <c r="AC70" s="164">
        <f t="shared" ref="AC70:AC84" si="65">SUMIF($H$51:$H$65,AB70,AD$51:AD$65)</f>
        <v>0</v>
      </c>
      <c r="AD70" s="89">
        <f t="shared" ref="AD70:AD84" si="66">AD32+AC70</f>
        <v>0</v>
      </c>
      <c r="AE70" s="167"/>
      <c r="AF70" s="167"/>
      <c r="AG70" s="167"/>
      <c r="AH70" s="167"/>
    </row>
    <row r="71" spans="1:34" ht="20.149999999999999" hidden="1" customHeight="1">
      <c r="B71" s="52"/>
      <c r="C71" s="52"/>
      <c r="F71" s="67" t="s">
        <v>170</v>
      </c>
      <c r="G71" s="164">
        <f t="shared" ref="G71:G85" si="67">SUMIF($H$51:$H$65,$F71,$G$51:$G$65)</f>
        <v>0</v>
      </c>
      <c r="H71" s="89">
        <f t="shared" si="52"/>
        <v>0</v>
      </c>
      <c r="I71" s="460"/>
      <c r="J71" s="67" t="s">
        <v>170</v>
      </c>
      <c r="K71" s="164">
        <f t="shared" si="53"/>
        <v>0</v>
      </c>
      <c r="L71" s="89">
        <f t="shared" si="54"/>
        <v>0</v>
      </c>
      <c r="M71" s="67" t="s">
        <v>170</v>
      </c>
      <c r="N71" s="164">
        <f t="shared" si="55"/>
        <v>0</v>
      </c>
      <c r="O71" s="89">
        <f t="shared" si="56"/>
        <v>0</v>
      </c>
      <c r="P71" s="67" t="s">
        <v>170</v>
      </c>
      <c r="Q71" s="164">
        <f t="shared" si="57"/>
        <v>0</v>
      </c>
      <c r="R71" s="89">
        <f t="shared" si="58"/>
        <v>0</v>
      </c>
      <c r="S71" s="67" t="s">
        <v>170</v>
      </c>
      <c r="T71" s="164">
        <f t="shared" si="59"/>
        <v>0</v>
      </c>
      <c r="U71" s="89">
        <f t="shared" si="60"/>
        <v>0</v>
      </c>
      <c r="V71" s="67" t="s">
        <v>170</v>
      </c>
      <c r="W71" s="164">
        <f t="shared" si="61"/>
        <v>0</v>
      </c>
      <c r="X71" s="89">
        <f t="shared" si="62"/>
        <v>0</v>
      </c>
      <c r="Y71" s="67" t="s">
        <v>170</v>
      </c>
      <c r="Z71" s="164">
        <f t="shared" si="63"/>
        <v>0</v>
      </c>
      <c r="AA71" s="89">
        <f t="shared" si="64"/>
        <v>0</v>
      </c>
      <c r="AB71" s="67" t="s">
        <v>170</v>
      </c>
      <c r="AC71" s="164">
        <f t="shared" si="65"/>
        <v>0</v>
      </c>
      <c r="AD71" s="89">
        <f t="shared" si="66"/>
        <v>0</v>
      </c>
      <c r="AE71" s="167"/>
      <c r="AF71" s="167"/>
      <c r="AG71" s="167"/>
      <c r="AH71" s="167"/>
    </row>
    <row r="72" spans="1:34" ht="20.149999999999999" hidden="1" customHeight="1">
      <c r="B72" s="52"/>
      <c r="C72" s="52"/>
      <c r="F72" s="67" t="s">
        <v>171</v>
      </c>
      <c r="G72" s="164">
        <f t="shared" si="67"/>
        <v>0</v>
      </c>
      <c r="H72" s="89">
        <f t="shared" si="52"/>
        <v>0</v>
      </c>
      <c r="I72" s="460"/>
      <c r="J72" s="67" t="s">
        <v>171</v>
      </c>
      <c r="K72" s="164">
        <f t="shared" si="53"/>
        <v>0</v>
      </c>
      <c r="L72" s="89">
        <f t="shared" si="54"/>
        <v>0</v>
      </c>
      <c r="M72" s="67" t="s">
        <v>171</v>
      </c>
      <c r="N72" s="164">
        <f t="shared" si="55"/>
        <v>0</v>
      </c>
      <c r="O72" s="89">
        <f t="shared" si="56"/>
        <v>0</v>
      </c>
      <c r="P72" s="67" t="s">
        <v>171</v>
      </c>
      <c r="Q72" s="164">
        <f t="shared" si="57"/>
        <v>0</v>
      </c>
      <c r="R72" s="89">
        <f t="shared" si="58"/>
        <v>0</v>
      </c>
      <c r="S72" s="67" t="s">
        <v>171</v>
      </c>
      <c r="T72" s="164">
        <f t="shared" si="59"/>
        <v>0</v>
      </c>
      <c r="U72" s="89">
        <f t="shared" si="60"/>
        <v>0</v>
      </c>
      <c r="V72" s="67" t="s">
        <v>171</v>
      </c>
      <c r="W72" s="164">
        <f t="shared" si="61"/>
        <v>0</v>
      </c>
      <c r="X72" s="89">
        <f t="shared" si="62"/>
        <v>0</v>
      </c>
      <c r="Y72" s="67" t="s">
        <v>171</v>
      </c>
      <c r="Z72" s="164">
        <f t="shared" si="63"/>
        <v>0</v>
      </c>
      <c r="AA72" s="89">
        <f t="shared" si="64"/>
        <v>0</v>
      </c>
      <c r="AB72" s="67" t="s">
        <v>171</v>
      </c>
      <c r="AC72" s="164">
        <f t="shared" si="65"/>
        <v>0</v>
      </c>
      <c r="AD72" s="89">
        <f t="shared" si="66"/>
        <v>0</v>
      </c>
      <c r="AE72" s="167"/>
      <c r="AF72" s="167"/>
      <c r="AG72" s="167"/>
      <c r="AH72" s="167"/>
    </row>
    <row r="73" spans="1:34" ht="20.149999999999999" hidden="1" customHeight="1">
      <c r="B73" s="52"/>
      <c r="C73" s="52"/>
      <c r="F73" s="214" t="s">
        <v>172</v>
      </c>
      <c r="G73" s="164">
        <f t="shared" si="67"/>
        <v>0</v>
      </c>
      <c r="H73" s="89">
        <f t="shared" si="52"/>
        <v>0</v>
      </c>
      <c r="I73" s="460"/>
      <c r="J73" s="214" t="s">
        <v>172</v>
      </c>
      <c r="K73" s="164">
        <f t="shared" si="53"/>
        <v>0</v>
      </c>
      <c r="L73" s="89">
        <f t="shared" si="54"/>
        <v>0</v>
      </c>
      <c r="M73" s="214" t="s">
        <v>172</v>
      </c>
      <c r="N73" s="164">
        <f t="shared" si="55"/>
        <v>0</v>
      </c>
      <c r="O73" s="89">
        <f t="shared" si="56"/>
        <v>0</v>
      </c>
      <c r="P73" s="214" t="s">
        <v>172</v>
      </c>
      <c r="Q73" s="164">
        <f t="shared" si="57"/>
        <v>0</v>
      </c>
      <c r="R73" s="89">
        <f t="shared" si="58"/>
        <v>0</v>
      </c>
      <c r="S73" s="214" t="s">
        <v>172</v>
      </c>
      <c r="T73" s="164">
        <f t="shared" si="59"/>
        <v>0</v>
      </c>
      <c r="U73" s="89">
        <f t="shared" si="60"/>
        <v>0</v>
      </c>
      <c r="V73" s="214" t="s">
        <v>172</v>
      </c>
      <c r="W73" s="164">
        <f t="shared" si="61"/>
        <v>0</v>
      </c>
      <c r="X73" s="89">
        <f t="shared" si="62"/>
        <v>0</v>
      </c>
      <c r="Y73" s="214" t="s">
        <v>172</v>
      </c>
      <c r="Z73" s="164">
        <f t="shared" si="63"/>
        <v>0</v>
      </c>
      <c r="AA73" s="89">
        <f t="shared" si="64"/>
        <v>0</v>
      </c>
      <c r="AB73" s="214" t="s">
        <v>172</v>
      </c>
      <c r="AC73" s="164">
        <f t="shared" si="65"/>
        <v>0</v>
      </c>
      <c r="AD73" s="89">
        <f t="shared" si="66"/>
        <v>0</v>
      </c>
      <c r="AE73" s="167"/>
      <c r="AF73" s="167"/>
      <c r="AG73" s="167"/>
      <c r="AH73" s="167"/>
    </row>
    <row r="74" spans="1:34" ht="20.149999999999999" hidden="1" customHeight="1">
      <c r="B74" s="52"/>
      <c r="C74" s="52"/>
      <c r="F74" s="214" t="s">
        <v>63</v>
      </c>
      <c r="G74" s="164">
        <f t="shared" si="67"/>
        <v>0</v>
      </c>
      <c r="H74" s="89">
        <f t="shared" si="52"/>
        <v>0</v>
      </c>
      <c r="I74" s="460"/>
      <c r="J74" s="214" t="s">
        <v>63</v>
      </c>
      <c r="K74" s="164">
        <f t="shared" si="53"/>
        <v>0</v>
      </c>
      <c r="L74" s="89">
        <f t="shared" si="54"/>
        <v>0</v>
      </c>
      <c r="M74" s="214" t="s">
        <v>63</v>
      </c>
      <c r="N74" s="164">
        <f t="shared" si="55"/>
        <v>0</v>
      </c>
      <c r="O74" s="89">
        <f t="shared" si="56"/>
        <v>0</v>
      </c>
      <c r="P74" s="214" t="s">
        <v>63</v>
      </c>
      <c r="Q74" s="164">
        <f t="shared" si="57"/>
        <v>0</v>
      </c>
      <c r="R74" s="89">
        <f t="shared" si="58"/>
        <v>0</v>
      </c>
      <c r="S74" s="214" t="s">
        <v>63</v>
      </c>
      <c r="T74" s="164">
        <f t="shared" si="59"/>
        <v>0</v>
      </c>
      <c r="U74" s="89">
        <f t="shared" si="60"/>
        <v>0</v>
      </c>
      <c r="V74" s="214" t="s">
        <v>63</v>
      </c>
      <c r="W74" s="164">
        <f t="shared" si="61"/>
        <v>0</v>
      </c>
      <c r="X74" s="89">
        <f t="shared" si="62"/>
        <v>0</v>
      </c>
      <c r="Y74" s="214" t="s">
        <v>63</v>
      </c>
      <c r="Z74" s="164">
        <f t="shared" si="63"/>
        <v>0</v>
      </c>
      <c r="AA74" s="89">
        <f t="shared" si="64"/>
        <v>0</v>
      </c>
      <c r="AB74" s="214" t="s">
        <v>63</v>
      </c>
      <c r="AC74" s="164">
        <f t="shared" si="65"/>
        <v>0</v>
      </c>
      <c r="AD74" s="89">
        <f t="shared" si="66"/>
        <v>0</v>
      </c>
      <c r="AE74" s="167"/>
      <c r="AF74" s="167"/>
      <c r="AG74" s="167"/>
      <c r="AH74" s="167"/>
    </row>
    <row r="75" spans="1:34" ht="20.149999999999999" hidden="1" customHeight="1">
      <c r="B75" s="52"/>
      <c r="C75" s="52"/>
      <c r="F75" s="214" t="s">
        <v>173</v>
      </c>
      <c r="G75" s="164">
        <f t="shared" si="67"/>
        <v>0</v>
      </c>
      <c r="H75" s="89">
        <f t="shared" si="52"/>
        <v>0</v>
      </c>
      <c r="I75" s="460"/>
      <c r="J75" s="214" t="s">
        <v>173</v>
      </c>
      <c r="K75" s="164">
        <f t="shared" si="53"/>
        <v>0</v>
      </c>
      <c r="L75" s="89">
        <f t="shared" si="54"/>
        <v>0</v>
      </c>
      <c r="M75" s="214" t="s">
        <v>173</v>
      </c>
      <c r="N75" s="164">
        <f t="shared" si="55"/>
        <v>0</v>
      </c>
      <c r="O75" s="89">
        <f t="shared" si="56"/>
        <v>0</v>
      </c>
      <c r="P75" s="214" t="s">
        <v>173</v>
      </c>
      <c r="Q75" s="164">
        <f t="shared" si="57"/>
        <v>0</v>
      </c>
      <c r="R75" s="89">
        <f t="shared" si="58"/>
        <v>0</v>
      </c>
      <c r="S75" s="214" t="s">
        <v>173</v>
      </c>
      <c r="T75" s="164">
        <f t="shared" si="59"/>
        <v>0</v>
      </c>
      <c r="U75" s="89">
        <f t="shared" si="60"/>
        <v>0</v>
      </c>
      <c r="V75" s="214" t="s">
        <v>173</v>
      </c>
      <c r="W75" s="164">
        <f t="shared" si="61"/>
        <v>0</v>
      </c>
      <c r="X75" s="89">
        <f t="shared" si="62"/>
        <v>0</v>
      </c>
      <c r="Y75" s="214" t="s">
        <v>173</v>
      </c>
      <c r="Z75" s="164">
        <f t="shared" si="63"/>
        <v>0</v>
      </c>
      <c r="AA75" s="89">
        <f t="shared" si="64"/>
        <v>0</v>
      </c>
      <c r="AB75" s="214" t="s">
        <v>173</v>
      </c>
      <c r="AC75" s="164">
        <f t="shared" si="65"/>
        <v>0</v>
      </c>
      <c r="AD75" s="89">
        <f t="shared" si="66"/>
        <v>0</v>
      </c>
      <c r="AE75" s="167"/>
      <c r="AF75" s="167"/>
      <c r="AG75" s="167"/>
      <c r="AH75" s="167"/>
    </row>
    <row r="76" spans="1:34" ht="20.149999999999999" hidden="1" customHeight="1">
      <c r="B76" s="52"/>
      <c r="C76" s="52"/>
      <c r="F76" s="214" t="s">
        <v>174</v>
      </c>
      <c r="G76" s="164">
        <f t="shared" si="67"/>
        <v>0</v>
      </c>
      <c r="H76" s="89">
        <f t="shared" si="52"/>
        <v>0</v>
      </c>
      <c r="I76" s="460"/>
      <c r="J76" s="214" t="s">
        <v>174</v>
      </c>
      <c r="K76" s="164">
        <f t="shared" si="53"/>
        <v>0</v>
      </c>
      <c r="L76" s="89">
        <f t="shared" si="54"/>
        <v>0</v>
      </c>
      <c r="M76" s="214" t="s">
        <v>174</v>
      </c>
      <c r="N76" s="164">
        <f t="shared" si="55"/>
        <v>0</v>
      </c>
      <c r="O76" s="89">
        <f t="shared" si="56"/>
        <v>0</v>
      </c>
      <c r="P76" s="214" t="s">
        <v>174</v>
      </c>
      <c r="Q76" s="164">
        <f t="shared" si="57"/>
        <v>0</v>
      </c>
      <c r="R76" s="89">
        <f t="shared" si="58"/>
        <v>0</v>
      </c>
      <c r="S76" s="214" t="s">
        <v>174</v>
      </c>
      <c r="T76" s="164">
        <f t="shared" si="59"/>
        <v>0</v>
      </c>
      <c r="U76" s="89">
        <f t="shared" si="60"/>
        <v>0</v>
      </c>
      <c r="V76" s="214" t="s">
        <v>174</v>
      </c>
      <c r="W76" s="164">
        <f t="shared" si="61"/>
        <v>0</v>
      </c>
      <c r="X76" s="89">
        <f t="shared" si="62"/>
        <v>0</v>
      </c>
      <c r="Y76" s="214" t="s">
        <v>174</v>
      </c>
      <c r="Z76" s="164">
        <f t="shared" si="63"/>
        <v>0</v>
      </c>
      <c r="AA76" s="89">
        <f t="shared" si="64"/>
        <v>0</v>
      </c>
      <c r="AB76" s="214" t="s">
        <v>174</v>
      </c>
      <c r="AC76" s="164">
        <f t="shared" si="65"/>
        <v>0</v>
      </c>
      <c r="AD76" s="89">
        <f t="shared" si="66"/>
        <v>0</v>
      </c>
      <c r="AE76" s="167"/>
      <c r="AF76" s="167"/>
      <c r="AG76" s="167"/>
      <c r="AH76" s="167"/>
    </row>
    <row r="77" spans="1:34" ht="20.149999999999999" hidden="1" customHeight="1">
      <c r="B77" s="52"/>
      <c r="C77" s="52"/>
      <c r="F77" s="214" t="s">
        <v>175</v>
      </c>
      <c r="G77" s="164">
        <f t="shared" si="67"/>
        <v>0</v>
      </c>
      <c r="H77" s="89">
        <f t="shared" si="52"/>
        <v>0</v>
      </c>
      <c r="I77" s="460"/>
      <c r="J77" s="214" t="s">
        <v>175</v>
      </c>
      <c r="K77" s="164">
        <f t="shared" si="53"/>
        <v>0</v>
      </c>
      <c r="L77" s="89">
        <f t="shared" si="54"/>
        <v>0</v>
      </c>
      <c r="M77" s="214" t="s">
        <v>175</v>
      </c>
      <c r="N77" s="164">
        <f t="shared" si="55"/>
        <v>0</v>
      </c>
      <c r="O77" s="89">
        <f t="shared" si="56"/>
        <v>0</v>
      </c>
      <c r="P77" s="214" t="s">
        <v>175</v>
      </c>
      <c r="Q77" s="164">
        <f t="shared" si="57"/>
        <v>0</v>
      </c>
      <c r="R77" s="89">
        <f t="shared" si="58"/>
        <v>0</v>
      </c>
      <c r="S77" s="214" t="s">
        <v>175</v>
      </c>
      <c r="T77" s="164">
        <f t="shared" si="59"/>
        <v>0</v>
      </c>
      <c r="U77" s="89">
        <f t="shared" si="60"/>
        <v>0</v>
      </c>
      <c r="V77" s="214" t="s">
        <v>175</v>
      </c>
      <c r="W77" s="164">
        <f t="shared" si="61"/>
        <v>0</v>
      </c>
      <c r="X77" s="89">
        <f t="shared" si="62"/>
        <v>0</v>
      </c>
      <c r="Y77" s="214" t="s">
        <v>175</v>
      </c>
      <c r="Z77" s="164">
        <f t="shared" si="63"/>
        <v>0</v>
      </c>
      <c r="AA77" s="89">
        <f t="shared" si="64"/>
        <v>0</v>
      </c>
      <c r="AB77" s="214" t="s">
        <v>175</v>
      </c>
      <c r="AC77" s="164">
        <f t="shared" si="65"/>
        <v>0</v>
      </c>
      <c r="AD77" s="89">
        <f t="shared" si="66"/>
        <v>0</v>
      </c>
      <c r="AE77" s="167"/>
      <c r="AF77" s="167"/>
      <c r="AG77" s="167"/>
      <c r="AH77" s="167"/>
    </row>
    <row r="78" spans="1:34" ht="20.149999999999999" hidden="1" customHeight="1">
      <c r="B78" s="52"/>
      <c r="C78" s="52"/>
      <c r="F78" s="214" t="s">
        <v>176</v>
      </c>
      <c r="G78" s="164">
        <f t="shared" si="67"/>
        <v>0</v>
      </c>
      <c r="H78" s="89">
        <f t="shared" si="52"/>
        <v>0</v>
      </c>
      <c r="I78" s="460"/>
      <c r="J78" s="214" t="s">
        <v>176</v>
      </c>
      <c r="K78" s="164">
        <f t="shared" si="53"/>
        <v>0</v>
      </c>
      <c r="L78" s="89">
        <f t="shared" si="54"/>
        <v>0</v>
      </c>
      <c r="M78" s="214" t="s">
        <v>176</v>
      </c>
      <c r="N78" s="164">
        <f t="shared" si="55"/>
        <v>0</v>
      </c>
      <c r="O78" s="89">
        <f t="shared" si="56"/>
        <v>0</v>
      </c>
      <c r="P78" s="214" t="s">
        <v>176</v>
      </c>
      <c r="Q78" s="164">
        <f t="shared" si="57"/>
        <v>0</v>
      </c>
      <c r="R78" s="89">
        <f t="shared" si="58"/>
        <v>0</v>
      </c>
      <c r="S78" s="214" t="s">
        <v>176</v>
      </c>
      <c r="T78" s="164">
        <f t="shared" si="59"/>
        <v>0</v>
      </c>
      <c r="U78" s="89">
        <f t="shared" si="60"/>
        <v>0</v>
      </c>
      <c r="V78" s="214" t="s">
        <v>176</v>
      </c>
      <c r="W78" s="164">
        <f t="shared" si="61"/>
        <v>0</v>
      </c>
      <c r="X78" s="89">
        <f t="shared" si="62"/>
        <v>0</v>
      </c>
      <c r="Y78" s="214" t="s">
        <v>176</v>
      </c>
      <c r="Z78" s="164">
        <f t="shared" si="63"/>
        <v>0</v>
      </c>
      <c r="AA78" s="89">
        <f t="shared" si="64"/>
        <v>0</v>
      </c>
      <c r="AB78" s="214" t="s">
        <v>176</v>
      </c>
      <c r="AC78" s="164">
        <f t="shared" si="65"/>
        <v>0</v>
      </c>
      <c r="AD78" s="89">
        <f t="shared" si="66"/>
        <v>0</v>
      </c>
      <c r="AE78" s="167"/>
      <c r="AF78" s="167"/>
      <c r="AG78" s="167"/>
      <c r="AH78" s="167"/>
    </row>
    <row r="79" spans="1:34" ht="20.149999999999999" hidden="1" customHeight="1">
      <c r="B79" s="52"/>
      <c r="C79" s="52"/>
      <c r="F79" s="214" t="s">
        <v>177</v>
      </c>
      <c r="G79" s="164">
        <f t="shared" si="67"/>
        <v>0</v>
      </c>
      <c r="H79" s="89">
        <f t="shared" si="52"/>
        <v>0</v>
      </c>
      <c r="I79" s="460"/>
      <c r="J79" s="214" t="s">
        <v>177</v>
      </c>
      <c r="K79" s="164">
        <f t="shared" si="53"/>
        <v>0</v>
      </c>
      <c r="L79" s="89">
        <f t="shared" si="54"/>
        <v>0</v>
      </c>
      <c r="M79" s="214" t="s">
        <v>177</v>
      </c>
      <c r="N79" s="164">
        <f t="shared" si="55"/>
        <v>0</v>
      </c>
      <c r="O79" s="89">
        <f t="shared" si="56"/>
        <v>0</v>
      </c>
      <c r="P79" s="214" t="s">
        <v>177</v>
      </c>
      <c r="Q79" s="164">
        <f t="shared" si="57"/>
        <v>0</v>
      </c>
      <c r="R79" s="89">
        <f t="shared" si="58"/>
        <v>0</v>
      </c>
      <c r="S79" s="214" t="s">
        <v>177</v>
      </c>
      <c r="T79" s="164">
        <f t="shared" si="59"/>
        <v>0</v>
      </c>
      <c r="U79" s="89">
        <f t="shared" si="60"/>
        <v>0</v>
      </c>
      <c r="V79" s="214" t="s">
        <v>177</v>
      </c>
      <c r="W79" s="164">
        <f t="shared" si="61"/>
        <v>0</v>
      </c>
      <c r="X79" s="89">
        <f t="shared" si="62"/>
        <v>0</v>
      </c>
      <c r="Y79" s="214" t="s">
        <v>177</v>
      </c>
      <c r="Z79" s="164">
        <f t="shared" si="63"/>
        <v>0</v>
      </c>
      <c r="AA79" s="89">
        <f t="shared" si="64"/>
        <v>0</v>
      </c>
      <c r="AB79" s="214" t="s">
        <v>177</v>
      </c>
      <c r="AC79" s="164">
        <f t="shared" si="65"/>
        <v>0</v>
      </c>
      <c r="AD79" s="89">
        <f t="shared" si="66"/>
        <v>0</v>
      </c>
      <c r="AE79" s="167"/>
      <c r="AF79" s="167"/>
      <c r="AG79" s="167"/>
      <c r="AH79" s="167"/>
    </row>
    <row r="80" spans="1:34" ht="20.149999999999999" hidden="1" customHeight="1">
      <c r="B80" s="52"/>
      <c r="C80" s="52"/>
      <c r="F80" s="214" t="s">
        <v>178</v>
      </c>
      <c r="G80" s="164">
        <f t="shared" si="67"/>
        <v>0</v>
      </c>
      <c r="H80" s="89">
        <f t="shared" si="52"/>
        <v>0</v>
      </c>
      <c r="I80" s="460"/>
      <c r="J80" s="214" t="s">
        <v>178</v>
      </c>
      <c r="K80" s="164">
        <f t="shared" si="53"/>
        <v>0</v>
      </c>
      <c r="L80" s="89">
        <f t="shared" si="54"/>
        <v>0</v>
      </c>
      <c r="M80" s="214" t="s">
        <v>178</v>
      </c>
      <c r="N80" s="164">
        <f t="shared" si="55"/>
        <v>0</v>
      </c>
      <c r="O80" s="89">
        <f t="shared" si="56"/>
        <v>0</v>
      </c>
      <c r="P80" s="214" t="s">
        <v>178</v>
      </c>
      <c r="Q80" s="164">
        <f t="shared" si="57"/>
        <v>0</v>
      </c>
      <c r="R80" s="89">
        <f t="shared" si="58"/>
        <v>0</v>
      </c>
      <c r="S80" s="214" t="s">
        <v>178</v>
      </c>
      <c r="T80" s="164">
        <f t="shared" si="59"/>
        <v>0</v>
      </c>
      <c r="U80" s="89">
        <f t="shared" si="60"/>
        <v>0</v>
      </c>
      <c r="V80" s="214" t="s">
        <v>178</v>
      </c>
      <c r="W80" s="164">
        <f t="shared" si="61"/>
        <v>0</v>
      </c>
      <c r="X80" s="89">
        <f t="shared" si="62"/>
        <v>0</v>
      </c>
      <c r="Y80" s="214" t="s">
        <v>178</v>
      </c>
      <c r="Z80" s="164">
        <f t="shared" si="63"/>
        <v>0</v>
      </c>
      <c r="AA80" s="89">
        <f t="shared" si="64"/>
        <v>0</v>
      </c>
      <c r="AB80" s="214" t="s">
        <v>178</v>
      </c>
      <c r="AC80" s="164">
        <f t="shared" si="65"/>
        <v>0</v>
      </c>
      <c r="AD80" s="89">
        <f t="shared" si="66"/>
        <v>0</v>
      </c>
      <c r="AE80" s="167"/>
      <c r="AF80" s="167"/>
      <c r="AG80" s="167"/>
      <c r="AH80" s="167"/>
    </row>
    <row r="81" spans="1:34" ht="20.149999999999999" hidden="1" customHeight="1">
      <c r="B81" s="52"/>
      <c r="C81" s="52"/>
      <c r="F81" s="214" t="s">
        <v>179</v>
      </c>
      <c r="G81" s="164">
        <f t="shared" si="67"/>
        <v>0</v>
      </c>
      <c r="H81" s="89">
        <f t="shared" si="52"/>
        <v>0</v>
      </c>
      <c r="I81" s="460"/>
      <c r="J81" s="214" t="s">
        <v>179</v>
      </c>
      <c r="K81" s="164">
        <f t="shared" si="53"/>
        <v>0</v>
      </c>
      <c r="L81" s="89">
        <f t="shared" si="54"/>
        <v>0</v>
      </c>
      <c r="M81" s="214" t="s">
        <v>179</v>
      </c>
      <c r="N81" s="164">
        <f t="shared" si="55"/>
        <v>0</v>
      </c>
      <c r="O81" s="89">
        <f t="shared" si="56"/>
        <v>0</v>
      </c>
      <c r="P81" s="214" t="s">
        <v>179</v>
      </c>
      <c r="Q81" s="164">
        <f t="shared" si="57"/>
        <v>0</v>
      </c>
      <c r="R81" s="89">
        <f t="shared" si="58"/>
        <v>0</v>
      </c>
      <c r="S81" s="214" t="s">
        <v>179</v>
      </c>
      <c r="T81" s="164">
        <f t="shared" si="59"/>
        <v>0</v>
      </c>
      <c r="U81" s="89">
        <f t="shared" si="60"/>
        <v>0</v>
      </c>
      <c r="V81" s="214" t="s">
        <v>179</v>
      </c>
      <c r="W81" s="164">
        <f t="shared" si="61"/>
        <v>0</v>
      </c>
      <c r="X81" s="89">
        <f t="shared" si="62"/>
        <v>0</v>
      </c>
      <c r="Y81" s="214" t="s">
        <v>179</v>
      </c>
      <c r="Z81" s="164">
        <f t="shared" si="63"/>
        <v>0</v>
      </c>
      <c r="AA81" s="89">
        <f t="shared" si="64"/>
        <v>0</v>
      </c>
      <c r="AB81" s="214" t="s">
        <v>179</v>
      </c>
      <c r="AC81" s="164">
        <f t="shared" si="65"/>
        <v>0</v>
      </c>
      <c r="AD81" s="89">
        <f t="shared" si="66"/>
        <v>0</v>
      </c>
      <c r="AE81" s="167"/>
      <c r="AF81" s="167"/>
      <c r="AG81" s="167"/>
      <c r="AH81" s="167"/>
    </row>
    <row r="82" spans="1:34" ht="20.149999999999999" hidden="1" customHeight="1">
      <c r="B82" s="52"/>
      <c r="C82" s="52"/>
      <c r="F82" s="214" t="s">
        <v>180</v>
      </c>
      <c r="G82" s="164">
        <f t="shared" si="67"/>
        <v>0</v>
      </c>
      <c r="H82" s="89">
        <f t="shared" si="52"/>
        <v>0</v>
      </c>
      <c r="I82" s="460"/>
      <c r="J82" s="214" t="s">
        <v>180</v>
      </c>
      <c r="K82" s="164">
        <f t="shared" si="53"/>
        <v>0</v>
      </c>
      <c r="L82" s="89">
        <f t="shared" si="54"/>
        <v>0</v>
      </c>
      <c r="M82" s="214" t="s">
        <v>180</v>
      </c>
      <c r="N82" s="164">
        <f t="shared" si="55"/>
        <v>0</v>
      </c>
      <c r="O82" s="89">
        <f t="shared" si="56"/>
        <v>0</v>
      </c>
      <c r="P82" s="214" t="s">
        <v>180</v>
      </c>
      <c r="Q82" s="164">
        <f t="shared" si="57"/>
        <v>0</v>
      </c>
      <c r="R82" s="89">
        <f t="shared" si="58"/>
        <v>0</v>
      </c>
      <c r="S82" s="214" t="s">
        <v>180</v>
      </c>
      <c r="T82" s="164">
        <f t="shared" si="59"/>
        <v>0</v>
      </c>
      <c r="U82" s="89">
        <f t="shared" si="60"/>
        <v>0</v>
      </c>
      <c r="V82" s="214" t="s">
        <v>180</v>
      </c>
      <c r="W82" s="164">
        <f t="shared" si="61"/>
        <v>0</v>
      </c>
      <c r="X82" s="89">
        <f t="shared" si="62"/>
        <v>0</v>
      </c>
      <c r="Y82" s="214" t="s">
        <v>180</v>
      </c>
      <c r="Z82" s="164">
        <f t="shared" si="63"/>
        <v>0</v>
      </c>
      <c r="AA82" s="89">
        <f t="shared" si="64"/>
        <v>0</v>
      </c>
      <c r="AB82" s="214" t="s">
        <v>180</v>
      </c>
      <c r="AC82" s="164">
        <f t="shared" si="65"/>
        <v>0</v>
      </c>
      <c r="AD82" s="89">
        <f t="shared" si="66"/>
        <v>0</v>
      </c>
      <c r="AE82" s="167"/>
      <c r="AF82" s="167"/>
      <c r="AG82" s="167"/>
      <c r="AH82" s="167"/>
    </row>
    <row r="83" spans="1:34" ht="20.149999999999999" hidden="1" customHeight="1">
      <c r="B83" s="52"/>
      <c r="C83" s="52"/>
      <c r="F83" s="214" t="s">
        <v>181</v>
      </c>
      <c r="G83" s="164">
        <f t="shared" si="67"/>
        <v>0</v>
      </c>
      <c r="H83" s="89">
        <f t="shared" si="52"/>
        <v>0</v>
      </c>
      <c r="I83" s="460"/>
      <c r="J83" s="214" t="s">
        <v>181</v>
      </c>
      <c r="K83" s="164">
        <f t="shared" si="53"/>
        <v>0</v>
      </c>
      <c r="L83" s="89">
        <f t="shared" si="54"/>
        <v>0</v>
      </c>
      <c r="M83" s="214" t="s">
        <v>181</v>
      </c>
      <c r="N83" s="164">
        <f t="shared" si="55"/>
        <v>0</v>
      </c>
      <c r="O83" s="89">
        <f t="shared" si="56"/>
        <v>0</v>
      </c>
      <c r="P83" s="214" t="s">
        <v>181</v>
      </c>
      <c r="Q83" s="164">
        <f t="shared" si="57"/>
        <v>0</v>
      </c>
      <c r="R83" s="89">
        <f t="shared" si="58"/>
        <v>0</v>
      </c>
      <c r="S83" s="214" t="s">
        <v>181</v>
      </c>
      <c r="T83" s="164">
        <f t="shared" si="59"/>
        <v>0</v>
      </c>
      <c r="U83" s="89">
        <f t="shared" si="60"/>
        <v>0</v>
      </c>
      <c r="V83" s="214" t="s">
        <v>181</v>
      </c>
      <c r="W83" s="164">
        <f t="shared" si="61"/>
        <v>0</v>
      </c>
      <c r="X83" s="89">
        <f t="shared" si="62"/>
        <v>0</v>
      </c>
      <c r="Y83" s="214" t="s">
        <v>181</v>
      </c>
      <c r="Z83" s="164">
        <f t="shared" si="63"/>
        <v>0</v>
      </c>
      <c r="AA83" s="89">
        <f t="shared" si="64"/>
        <v>0</v>
      </c>
      <c r="AB83" s="214" t="s">
        <v>181</v>
      </c>
      <c r="AC83" s="164">
        <f t="shared" si="65"/>
        <v>0</v>
      </c>
      <c r="AD83" s="89">
        <f t="shared" si="66"/>
        <v>0</v>
      </c>
      <c r="AE83" s="167"/>
      <c r="AF83" s="167"/>
      <c r="AG83" s="167"/>
      <c r="AH83" s="167"/>
    </row>
    <row r="84" spans="1:34" ht="20.149999999999999" hidden="1" customHeight="1">
      <c r="B84" s="52"/>
      <c r="C84" s="52"/>
      <c r="F84" s="214" t="s">
        <v>73</v>
      </c>
      <c r="G84" s="164">
        <f t="shared" si="67"/>
        <v>0</v>
      </c>
      <c r="H84" s="89">
        <f t="shared" si="52"/>
        <v>0</v>
      </c>
      <c r="I84" s="460"/>
      <c r="J84" s="214" t="s">
        <v>73</v>
      </c>
      <c r="K84" s="164">
        <f t="shared" ref="K84:K85" si="68">SUMIF($H$51:$H$65,J84,L$51:L$65)</f>
        <v>0</v>
      </c>
      <c r="L84" s="89">
        <f t="shared" ref="L84:L85" si="69">L46+K84</f>
        <v>0</v>
      </c>
      <c r="M84" s="214" t="s">
        <v>73</v>
      </c>
      <c r="N84" s="164">
        <f t="shared" si="55"/>
        <v>0</v>
      </c>
      <c r="O84" s="89">
        <f t="shared" si="56"/>
        <v>0</v>
      </c>
      <c r="P84" s="214" t="s">
        <v>73</v>
      </c>
      <c r="Q84" s="164">
        <f t="shared" si="57"/>
        <v>0</v>
      </c>
      <c r="R84" s="89">
        <f t="shared" si="58"/>
        <v>0</v>
      </c>
      <c r="S84" s="214" t="s">
        <v>73</v>
      </c>
      <c r="T84" s="164">
        <f t="shared" si="59"/>
        <v>0</v>
      </c>
      <c r="U84" s="89">
        <f t="shared" si="60"/>
        <v>0</v>
      </c>
      <c r="V84" s="214" t="s">
        <v>73</v>
      </c>
      <c r="W84" s="164">
        <f t="shared" si="61"/>
        <v>0</v>
      </c>
      <c r="X84" s="89">
        <f t="shared" si="62"/>
        <v>0</v>
      </c>
      <c r="Y84" s="214" t="s">
        <v>73</v>
      </c>
      <c r="Z84" s="164">
        <f t="shared" si="63"/>
        <v>0</v>
      </c>
      <c r="AA84" s="89">
        <f t="shared" si="64"/>
        <v>0</v>
      </c>
      <c r="AB84" s="214" t="s">
        <v>73</v>
      </c>
      <c r="AC84" s="164">
        <f t="shared" si="65"/>
        <v>0</v>
      </c>
      <c r="AD84" s="89">
        <f t="shared" si="66"/>
        <v>0</v>
      </c>
      <c r="AE84" s="167"/>
      <c r="AF84" s="167"/>
      <c r="AG84" s="167"/>
      <c r="AH84" s="167"/>
    </row>
    <row r="85" spans="1:34" ht="20.149999999999999" hidden="1" customHeight="1">
      <c r="B85" s="52"/>
      <c r="C85" s="52"/>
      <c r="F85" s="67" t="s">
        <v>74</v>
      </c>
      <c r="G85" s="164">
        <f t="shared" si="67"/>
        <v>0</v>
      </c>
      <c r="H85" s="89">
        <f t="shared" si="52"/>
        <v>0</v>
      </c>
      <c r="I85" s="460"/>
      <c r="J85" s="67" t="s">
        <v>74</v>
      </c>
      <c r="K85" s="164">
        <f t="shared" si="68"/>
        <v>0</v>
      </c>
      <c r="L85" s="89">
        <f t="shared" si="69"/>
        <v>0</v>
      </c>
      <c r="M85" s="67" t="s">
        <v>74</v>
      </c>
      <c r="N85" s="164">
        <f t="shared" ref="N85" si="70">SUMIF($H$51:$H$65,M85,O$51:O$65)</f>
        <v>0</v>
      </c>
      <c r="O85" s="89">
        <f t="shared" ref="O85" si="71">O47+N85</f>
        <v>0</v>
      </c>
      <c r="P85" s="67" t="s">
        <v>74</v>
      </c>
      <c r="Q85" s="164">
        <f t="shared" ref="Q85" si="72">SUMIF($H$51:$H$65,P85,R$51:R$65)</f>
        <v>0</v>
      </c>
      <c r="R85" s="89">
        <f t="shared" ref="R85" si="73">R47+Q85</f>
        <v>0</v>
      </c>
      <c r="S85" s="67" t="s">
        <v>74</v>
      </c>
      <c r="T85" s="164">
        <f t="shared" ref="T85" si="74">SUMIF($H$51:$H$65,S85,U$51:U$65)</f>
        <v>0</v>
      </c>
      <c r="U85" s="89">
        <f t="shared" ref="U85" si="75">U47+T85</f>
        <v>0</v>
      </c>
      <c r="V85" s="67" t="s">
        <v>74</v>
      </c>
      <c r="W85" s="164">
        <f t="shared" ref="W85" si="76">SUMIF($H$51:$H$65,V85,X$51:X$65)</f>
        <v>0</v>
      </c>
      <c r="X85" s="89">
        <f t="shared" ref="X85" si="77">X47+W85</f>
        <v>0</v>
      </c>
      <c r="Y85" s="67" t="s">
        <v>74</v>
      </c>
      <c r="Z85" s="164">
        <f t="shared" ref="Z85" si="78">SUMIF($H$51:$H$65,Y85,AA$51:AA$65)</f>
        <v>0</v>
      </c>
      <c r="AA85" s="89">
        <f t="shared" ref="AA85" si="79">AA47+Z85</f>
        <v>0</v>
      </c>
      <c r="AB85" s="67" t="s">
        <v>74</v>
      </c>
      <c r="AC85" s="164">
        <f t="shared" ref="AC85" si="80">SUMIF($H$51:$H$65,AB85,AD$51:AD$65)</f>
        <v>0</v>
      </c>
      <c r="AD85" s="89">
        <f t="shared" ref="AD85" si="81">AD47+AC85</f>
        <v>0</v>
      </c>
      <c r="AE85" s="167"/>
      <c r="AF85" s="167"/>
      <c r="AG85" s="167"/>
      <c r="AH85" s="167"/>
    </row>
    <row r="86" spans="1:34" ht="20.149999999999999" customHeight="1" thickBot="1"/>
    <row r="87" spans="1:34" ht="30" customHeight="1" thickBot="1">
      <c r="A87" s="168"/>
      <c r="B87" s="15" t="s">
        <v>187</v>
      </c>
      <c r="C87" s="168"/>
      <c r="D87" s="7"/>
      <c r="E87" s="4"/>
      <c r="F87" s="418" t="s">
        <v>183</v>
      </c>
      <c r="G87" s="419" t="s">
        <v>188</v>
      </c>
      <c r="J87" s="309"/>
      <c r="K87" s="103" t="s">
        <v>189</v>
      </c>
      <c r="L87" s="232" t="s">
        <v>188</v>
      </c>
      <c r="M87" s="309"/>
      <c r="N87" s="103" t="s">
        <v>189</v>
      </c>
      <c r="O87" s="232" t="s">
        <v>188</v>
      </c>
      <c r="P87" s="309"/>
      <c r="Q87" s="103" t="s">
        <v>189</v>
      </c>
      <c r="R87" s="232" t="s">
        <v>188</v>
      </c>
      <c r="S87" s="309"/>
      <c r="T87" s="103" t="s">
        <v>189</v>
      </c>
      <c r="U87" s="232" t="s">
        <v>188</v>
      </c>
      <c r="V87" s="309"/>
      <c r="W87" s="103" t="s">
        <v>189</v>
      </c>
      <c r="X87" s="232" t="s">
        <v>188</v>
      </c>
      <c r="Y87" s="309"/>
      <c r="Z87" s="103" t="s">
        <v>189</v>
      </c>
      <c r="AA87" s="232" t="s">
        <v>188</v>
      </c>
      <c r="AB87" s="309"/>
      <c r="AC87" s="103" t="s">
        <v>189</v>
      </c>
      <c r="AD87" s="232" t="s">
        <v>188</v>
      </c>
    </row>
    <row r="88" spans="1:34" ht="30" customHeight="1">
      <c r="A88" s="168"/>
      <c r="B88" s="168"/>
      <c r="C88" s="168"/>
      <c r="D88" s="611" t="s">
        <v>190</v>
      </c>
      <c r="E88" s="612"/>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191</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A2:I2"/>
    <mergeCell ref="V11:X11"/>
    <mergeCell ref="Y11:AA11"/>
    <mergeCell ref="E8:F8"/>
    <mergeCell ref="E6:F6"/>
    <mergeCell ref="J11:L11"/>
    <mergeCell ref="AB11:AD11"/>
    <mergeCell ref="F31:G31"/>
    <mergeCell ref="AE11:AG11"/>
    <mergeCell ref="N31:O31"/>
    <mergeCell ref="Q31:R31"/>
    <mergeCell ref="T31:U31"/>
    <mergeCell ref="W31:X31"/>
    <mergeCell ref="Z31:AA31"/>
    <mergeCell ref="M11:O11"/>
    <mergeCell ref="P11:R11"/>
    <mergeCell ref="S11:U11"/>
    <mergeCell ref="AE49:AG49"/>
    <mergeCell ref="K68:L68"/>
    <mergeCell ref="N68:O68"/>
    <mergeCell ref="Q68:R68"/>
    <mergeCell ref="T68:U68"/>
    <mergeCell ref="W68:X68"/>
    <mergeCell ref="J49:L49"/>
    <mergeCell ref="M49:O49"/>
    <mergeCell ref="P49:R49"/>
    <mergeCell ref="S49:U49"/>
    <mergeCell ref="V49:X49"/>
    <mergeCell ref="D88:E88"/>
    <mergeCell ref="Z68:AA68"/>
    <mergeCell ref="AC68:AD68"/>
    <mergeCell ref="AC31:AD31"/>
    <mergeCell ref="Y49:AA49"/>
    <mergeCell ref="AB49:AD49"/>
    <mergeCell ref="K31:L3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topLeftCell="A22" zoomScale="89" zoomScaleNormal="100" zoomScaleSheetLayoutView="89" workbookViewId="0">
      <selection activeCell="AH24" sqref="AH24"/>
    </sheetView>
  </sheetViews>
  <sheetFormatPr defaultColWidth="9" defaultRowHeight="14"/>
  <cols>
    <col min="1" max="1" width="0.75" style="15" customWidth="1"/>
    <col min="2" max="2" width="5.6640625" style="139" customWidth="1"/>
    <col min="3" max="3" width="26.6640625" style="15" customWidth="1"/>
    <col min="4" max="4" width="14.6640625" style="15" customWidth="1"/>
    <col min="5" max="5" width="5.6640625" style="15" customWidth="1"/>
    <col min="6" max="6" width="14.6640625" style="15" customWidth="1"/>
    <col min="7" max="7" width="5.6640625" style="15" customWidth="1"/>
    <col min="8" max="8" width="14.6640625" style="15" customWidth="1"/>
    <col min="9" max="9" width="13.33203125" style="15" hidden="1" customWidth="1"/>
    <col min="10" max="10" width="23.75" style="15" hidden="1" customWidth="1"/>
    <col min="11" max="29" width="13.33203125" style="15" hidden="1" customWidth="1"/>
    <col min="30" max="30" width="19.6640625" style="15" customWidth="1"/>
    <col min="31" max="16384" width="9" style="15"/>
  </cols>
  <sheetData>
    <row r="2" spans="1:30" ht="24.75" customHeight="1">
      <c r="A2" s="40"/>
      <c r="J2" s="15" t="s">
        <v>192</v>
      </c>
    </row>
    <row r="3" spans="1:30">
      <c r="A3" s="139"/>
      <c r="J3" s="15" t="s">
        <v>193</v>
      </c>
    </row>
    <row r="4" spans="1:30">
      <c r="B4" s="236" t="s">
        <v>152</v>
      </c>
      <c r="C4" s="236"/>
      <c r="D4" s="236"/>
      <c r="E4" s="237"/>
      <c r="F4" s="237"/>
      <c r="J4" s="15" t="s">
        <v>194</v>
      </c>
    </row>
    <row r="6" spans="1:30" ht="20.149999999999999" customHeight="1" thickBot="1">
      <c r="B6" s="15" t="s">
        <v>195</v>
      </c>
      <c r="D6" s="218">
        <f>F30</f>
        <v>0</v>
      </c>
      <c r="E6" s="15" t="s">
        <v>112</v>
      </c>
    </row>
    <row r="7" spans="1:30" ht="20.149999999999999" customHeight="1" thickTop="1">
      <c r="D7" s="234"/>
      <c r="E7" s="139"/>
    </row>
    <row r="8" spans="1:30" ht="20.149999999999999" customHeight="1" thickBot="1">
      <c r="B8" s="15" t="s">
        <v>196</v>
      </c>
      <c r="D8" s="218">
        <f>H30</f>
        <v>0</v>
      </c>
      <c r="E8" s="15" t="s">
        <v>112</v>
      </c>
    </row>
    <row r="9" spans="1:30" ht="20.149999999999999" customHeight="1" thickTop="1">
      <c r="B9" s="15"/>
      <c r="D9" s="235"/>
    </row>
    <row r="10" spans="1:30" ht="21" customHeight="1">
      <c r="D10" s="383"/>
      <c r="E10" s="623"/>
      <c r="F10" s="623"/>
      <c r="G10" s="623"/>
      <c r="H10" s="623"/>
      <c r="I10" s="296" t="s">
        <v>197</v>
      </c>
      <c r="J10" s="297"/>
      <c r="K10" s="297"/>
      <c r="L10" s="236"/>
      <c r="M10" s="236"/>
      <c r="N10" s="236"/>
      <c r="O10" s="236"/>
      <c r="P10" s="236"/>
      <c r="Q10" s="236"/>
      <c r="R10" s="236"/>
      <c r="S10" s="236"/>
      <c r="T10" s="236"/>
      <c r="U10" s="236"/>
      <c r="V10" s="236"/>
      <c r="W10" s="236"/>
      <c r="X10" s="236"/>
      <c r="Y10" s="236"/>
      <c r="Z10" s="236"/>
      <c r="AA10" s="236"/>
      <c r="AB10" s="236"/>
      <c r="AC10" s="236"/>
    </row>
    <row r="11" spans="1:30" ht="22" customHeight="1">
      <c r="D11" s="47" t="s">
        <v>198</v>
      </c>
      <c r="E11" s="628" t="s">
        <v>123</v>
      </c>
      <c r="F11" s="629"/>
      <c r="G11" s="629" t="s">
        <v>125</v>
      </c>
      <c r="H11" s="629"/>
      <c r="I11" s="630">
        <v>1</v>
      </c>
      <c r="J11" s="625"/>
      <c r="K11" s="626"/>
      <c r="L11" s="624">
        <v>2</v>
      </c>
      <c r="M11" s="625"/>
      <c r="N11" s="626"/>
      <c r="O11" s="624">
        <v>3</v>
      </c>
      <c r="P11" s="625"/>
      <c r="Q11" s="626"/>
      <c r="R11" s="624">
        <v>4</v>
      </c>
      <c r="S11" s="625"/>
      <c r="T11" s="626"/>
      <c r="U11" s="624">
        <v>5</v>
      </c>
      <c r="V11" s="625"/>
      <c r="W11" s="626"/>
      <c r="X11" s="624">
        <v>6</v>
      </c>
      <c r="Y11" s="625"/>
      <c r="Z11" s="626"/>
      <c r="AA11" s="624">
        <v>7</v>
      </c>
      <c r="AB11" s="625"/>
      <c r="AC11" s="627"/>
      <c r="AD11" s="48" t="s">
        <v>199</v>
      </c>
    </row>
    <row r="12" spans="1:30" ht="70" customHeight="1">
      <c r="B12" s="424" t="s">
        <v>164</v>
      </c>
      <c r="C12" s="47" t="s">
        <v>43</v>
      </c>
      <c r="D12" s="424" t="s">
        <v>200</v>
      </c>
      <c r="E12" s="47" t="s">
        <v>201</v>
      </c>
      <c r="F12" s="416" t="s">
        <v>202</v>
      </c>
      <c r="G12" s="47" t="s">
        <v>201</v>
      </c>
      <c r="H12" s="416" t="s">
        <v>203</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8"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8"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8"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8"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8"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8"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8"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8"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8"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8"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8"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8"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8"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8"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8"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8" customHeight="1">
      <c r="C28" s="49" t="s">
        <v>167</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204</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5" customHeight="1">
      <c r="A50" s="212"/>
      <c r="B50" s="215"/>
      <c r="C50" s="631"/>
      <c r="D50" s="631"/>
      <c r="E50" s="631"/>
      <c r="F50" s="631"/>
      <c r="G50" s="631"/>
      <c r="H50" s="631"/>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C50:H50"/>
    <mergeCell ref="L11:N11"/>
    <mergeCell ref="O11:Q11"/>
    <mergeCell ref="R11:T11"/>
    <mergeCell ref="U11:W11"/>
    <mergeCell ref="E10:F10"/>
    <mergeCell ref="G10:H10"/>
    <mergeCell ref="X11:Z11"/>
    <mergeCell ref="AA11:AC11"/>
    <mergeCell ref="E11:F11"/>
    <mergeCell ref="G11:H11"/>
    <mergeCell ref="I11:K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12" zoomScale="89" zoomScaleNormal="100" zoomScaleSheetLayoutView="89" workbookViewId="0">
      <selection activeCell="E7" sqref="E7:G8"/>
    </sheetView>
  </sheetViews>
  <sheetFormatPr defaultColWidth="9" defaultRowHeight="14"/>
  <cols>
    <col min="1" max="1" width="0.75" style="15" customWidth="1"/>
    <col min="2" max="2" width="5.6640625" style="139" customWidth="1"/>
    <col min="3" max="3" width="26.6640625" style="15" customWidth="1"/>
    <col min="4" max="4" width="14.6640625" style="15" customWidth="1"/>
    <col min="5" max="5" width="5.6640625" style="15" customWidth="1"/>
    <col min="6" max="6" width="14.6640625" style="15" customWidth="1"/>
    <col min="7" max="7" width="5.6640625" style="15" customWidth="1"/>
    <col min="8" max="8" width="14.6640625" style="15" customWidth="1"/>
    <col min="9" max="9" width="13.33203125" style="15" hidden="1" customWidth="1"/>
    <col min="10" max="10" width="23.75" style="15" hidden="1" customWidth="1"/>
    <col min="11" max="29" width="13.33203125" style="15" hidden="1" customWidth="1"/>
    <col min="30" max="30" width="19.6640625" style="15" customWidth="1"/>
    <col min="31" max="16384" width="9" style="15"/>
  </cols>
  <sheetData>
    <row r="2" spans="1:30" ht="24.75" customHeight="1">
      <c r="A2" s="40"/>
      <c r="J2" s="15" t="s">
        <v>192</v>
      </c>
    </row>
    <row r="3" spans="1:30">
      <c r="A3" s="139"/>
      <c r="J3" s="15" t="s">
        <v>193</v>
      </c>
    </row>
    <row r="4" spans="1:30">
      <c r="B4" s="236" t="s">
        <v>152</v>
      </c>
      <c r="C4" s="236"/>
      <c r="D4" s="236"/>
      <c r="E4" s="237"/>
      <c r="F4" s="609" t="s">
        <v>205</v>
      </c>
      <c r="G4" s="632"/>
      <c r="H4" s="632"/>
      <c r="J4" s="15" t="s">
        <v>194</v>
      </c>
    </row>
    <row r="6" spans="1:30" ht="20.149999999999999" customHeight="1" thickBot="1">
      <c r="B6" s="15" t="s">
        <v>195</v>
      </c>
      <c r="D6" s="218">
        <f>F30</f>
        <v>0</v>
      </c>
      <c r="E6" s="15" t="s">
        <v>112</v>
      </c>
    </row>
    <row r="7" spans="1:30" ht="20.149999999999999" customHeight="1" thickTop="1">
      <c r="D7" s="234"/>
      <c r="E7" s="139"/>
    </row>
    <row r="8" spans="1:30" ht="20.149999999999999" customHeight="1" thickBot="1">
      <c r="B8" s="15" t="s">
        <v>196</v>
      </c>
      <c r="D8" s="218">
        <f>H30</f>
        <v>0</v>
      </c>
      <c r="E8" s="15" t="s">
        <v>112</v>
      </c>
    </row>
    <row r="9" spans="1:30" ht="20.149999999999999" customHeight="1" thickTop="1">
      <c r="B9" s="15"/>
      <c r="D9" s="235"/>
    </row>
    <row r="10" spans="1:30" ht="21" customHeight="1">
      <c r="D10" s="383"/>
      <c r="E10" s="623"/>
      <c r="F10" s="623"/>
      <c r="G10" s="623"/>
      <c r="H10" s="623"/>
      <c r="I10" s="296" t="s">
        <v>197</v>
      </c>
      <c r="J10" s="297"/>
      <c r="K10" s="297"/>
      <c r="L10" s="236"/>
      <c r="M10" s="236"/>
      <c r="N10" s="236"/>
      <c r="O10" s="236"/>
      <c r="P10" s="236"/>
      <c r="Q10" s="236"/>
      <c r="R10" s="236"/>
      <c r="S10" s="236"/>
      <c r="T10" s="236"/>
      <c r="U10" s="236"/>
      <c r="V10" s="236"/>
      <c r="W10" s="236"/>
      <c r="X10" s="236"/>
      <c r="Y10" s="236"/>
      <c r="Z10" s="236"/>
      <c r="AA10" s="236"/>
      <c r="AB10" s="236"/>
      <c r="AC10" s="236"/>
    </row>
    <row r="11" spans="1:30" ht="22" customHeight="1">
      <c r="D11" s="47" t="s">
        <v>198</v>
      </c>
      <c r="E11" s="628" t="s">
        <v>123</v>
      </c>
      <c r="F11" s="629"/>
      <c r="G11" s="629" t="s">
        <v>125</v>
      </c>
      <c r="H11" s="629"/>
      <c r="I11" s="630">
        <v>1</v>
      </c>
      <c r="J11" s="625"/>
      <c r="K11" s="626"/>
      <c r="L11" s="624">
        <v>2</v>
      </c>
      <c r="M11" s="625"/>
      <c r="N11" s="626"/>
      <c r="O11" s="624">
        <v>3</v>
      </c>
      <c r="P11" s="625"/>
      <c r="Q11" s="626"/>
      <c r="R11" s="624">
        <v>4</v>
      </c>
      <c r="S11" s="625"/>
      <c r="T11" s="626"/>
      <c r="U11" s="624">
        <v>5</v>
      </c>
      <c r="V11" s="625"/>
      <c r="W11" s="626"/>
      <c r="X11" s="624">
        <v>6</v>
      </c>
      <c r="Y11" s="625"/>
      <c r="Z11" s="626"/>
      <c r="AA11" s="624">
        <v>7</v>
      </c>
      <c r="AB11" s="625"/>
      <c r="AC11" s="627"/>
      <c r="AD11" s="48" t="s">
        <v>199</v>
      </c>
    </row>
    <row r="12" spans="1:30" ht="70" customHeight="1">
      <c r="B12" s="424" t="s">
        <v>164</v>
      </c>
      <c r="C12" s="47" t="s">
        <v>43</v>
      </c>
      <c r="D12" s="424" t="s">
        <v>200</v>
      </c>
      <c r="E12" s="47" t="s">
        <v>201</v>
      </c>
      <c r="F12" s="416" t="s">
        <v>202</v>
      </c>
      <c r="G12" s="47" t="s">
        <v>201</v>
      </c>
      <c r="H12" s="416" t="s">
        <v>203</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8"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8"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8"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8"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8"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8"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8"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8"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8"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8"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8"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8"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8"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8"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8"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8" customHeight="1">
      <c r="C28" s="49" t="s">
        <v>167</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204</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5" customHeight="1">
      <c r="A50" s="212"/>
      <c r="B50" s="215"/>
      <c r="C50" s="631"/>
      <c r="D50" s="631"/>
      <c r="E50" s="631"/>
      <c r="F50" s="631"/>
      <c r="G50" s="631"/>
      <c r="H50" s="631"/>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F4:H4"/>
    <mergeCell ref="I11:K11"/>
    <mergeCell ref="L11:N11"/>
    <mergeCell ref="C50:H50"/>
    <mergeCell ref="E10:F10"/>
    <mergeCell ref="G10:H10"/>
    <mergeCell ref="E11:F11"/>
    <mergeCell ref="G11:H11"/>
    <mergeCell ref="O11:Q11"/>
    <mergeCell ref="R11:T11"/>
    <mergeCell ref="U11:W11"/>
    <mergeCell ref="X11:Z11"/>
    <mergeCell ref="AA11:AC11"/>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40" zoomScale="89" zoomScaleNormal="80" zoomScaleSheetLayoutView="89" workbookViewId="0">
      <selection activeCell="G44" sqref="G44"/>
    </sheetView>
  </sheetViews>
  <sheetFormatPr defaultColWidth="9" defaultRowHeight="14"/>
  <cols>
    <col min="1" max="1" width="6.6640625" style="15" customWidth="1"/>
    <col min="2" max="2" width="16.6640625" style="15" customWidth="1"/>
    <col min="3" max="3" width="8.6640625" style="53" customWidth="1"/>
    <col min="4" max="4" width="14.6640625" style="15" customWidth="1"/>
    <col min="5" max="5" width="8.6640625" style="53" customWidth="1"/>
    <col min="6" max="6" width="14.5" style="15" customWidth="1"/>
    <col min="7" max="7" width="18.6640625" style="15" customWidth="1"/>
    <col min="8" max="8" width="9.1640625" style="15" customWidth="1"/>
    <col min="9" max="16384" width="9" style="15"/>
  </cols>
  <sheetData>
    <row r="1" spans="1:9" ht="18" hidden="1" customHeight="1">
      <c r="A1" s="665"/>
      <c r="B1" s="665"/>
      <c r="C1" s="665"/>
      <c r="D1" s="665"/>
      <c r="E1" s="665"/>
      <c r="F1" s="665"/>
      <c r="G1" s="665"/>
    </row>
    <row r="2" spans="1:9" ht="12" customHeight="1" thickBot="1">
      <c r="A2" s="18"/>
      <c r="B2" s="18"/>
      <c r="C2" s="26"/>
      <c r="D2" s="29"/>
      <c r="E2" s="36"/>
      <c r="F2" s="29"/>
      <c r="G2" s="29"/>
    </row>
    <row r="3" spans="1:9" ht="20.149999999999999" customHeight="1" thickBot="1">
      <c r="A3" s="38" t="s">
        <v>126</v>
      </c>
      <c r="B3" s="38" t="s">
        <v>206</v>
      </c>
      <c r="C3" s="26"/>
      <c r="E3" s="29"/>
      <c r="F3" s="74">
        <f>F5+様式2_4旅費!F4+様式2_4旅費!F6+様式2_5現地活動費!E3+'様式2_6本邦受入活動費&amp;管理費'!E4</f>
        <v>0</v>
      </c>
      <c r="G3" s="29" t="s">
        <v>112</v>
      </c>
    </row>
    <row r="4" spans="1:9" ht="20.149999999999999" customHeight="1">
      <c r="A4" s="27"/>
      <c r="B4" s="28"/>
      <c r="C4" s="26"/>
      <c r="E4" s="29"/>
      <c r="F4" s="36"/>
      <c r="G4" s="149"/>
    </row>
    <row r="5" spans="1:9" ht="20.149999999999999" customHeight="1" thickBot="1">
      <c r="A5" s="39" t="s">
        <v>120</v>
      </c>
      <c r="B5" s="28" t="s">
        <v>207</v>
      </c>
      <c r="C5" s="26"/>
      <c r="E5" s="29"/>
      <c r="F5" s="73">
        <f>F42</f>
        <v>0</v>
      </c>
      <c r="G5" s="29" t="s">
        <v>112</v>
      </c>
    </row>
    <row r="6" spans="1:9" ht="12" customHeight="1" thickTop="1">
      <c r="A6" s="29"/>
      <c r="B6" s="29"/>
      <c r="C6" s="36"/>
      <c r="D6" s="29"/>
      <c r="E6" s="36"/>
      <c r="F6" s="29"/>
      <c r="G6" s="29"/>
    </row>
    <row r="7" spans="1:9" ht="20.149999999999999" customHeight="1" thickBot="1">
      <c r="A7" s="425" t="s">
        <v>208</v>
      </c>
      <c r="B7" s="426"/>
      <c r="C7" s="426"/>
      <c r="D7" s="427">
        <f>F22</f>
        <v>0</v>
      </c>
      <c r="E7" s="425" t="s">
        <v>91</v>
      </c>
      <c r="F7" s="425"/>
      <c r="G7" s="425"/>
    </row>
    <row r="8" spans="1:9" ht="20.149999999999999" customHeight="1">
      <c r="A8" s="646" t="s">
        <v>209</v>
      </c>
      <c r="B8" s="647"/>
      <c r="C8" s="647"/>
      <c r="D8" s="654"/>
      <c r="E8" s="655"/>
      <c r="F8" s="428" t="s">
        <v>210</v>
      </c>
      <c r="G8" s="429" t="s">
        <v>211</v>
      </c>
      <c r="H8" s="485" t="s">
        <v>212</v>
      </c>
      <c r="I8" s="486" t="s">
        <v>213</v>
      </c>
    </row>
    <row r="9" spans="1:9" ht="20.149999999999999" customHeight="1">
      <c r="A9" s="651" t="s">
        <v>214</v>
      </c>
      <c r="B9" s="656"/>
      <c r="C9" s="657"/>
      <c r="D9" s="658"/>
      <c r="E9" s="659"/>
      <c r="F9" s="430">
        <f>'機材様式（別紙明細）'!C4</f>
        <v>0</v>
      </c>
      <c r="G9" s="448" t="s">
        <v>215</v>
      </c>
      <c r="H9" s="48"/>
      <c r="I9" s="302"/>
    </row>
    <row r="10" spans="1:9" ht="20.149999999999999" customHeight="1">
      <c r="A10" s="666"/>
      <c r="B10" s="636"/>
      <c r="C10" s="637"/>
      <c r="D10" s="501"/>
      <c r="E10" s="502"/>
      <c r="F10" s="503"/>
      <c r="G10" s="448"/>
      <c r="H10" s="48"/>
      <c r="I10" s="302"/>
    </row>
    <row r="11" spans="1:9" ht="20.149999999999999" customHeight="1">
      <c r="A11" s="667"/>
      <c r="B11" s="636"/>
      <c r="C11" s="637"/>
      <c r="D11" s="501"/>
      <c r="E11" s="502"/>
      <c r="F11" s="503"/>
      <c r="G11" s="448"/>
      <c r="H11" s="48"/>
      <c r="I11" s="302"/>
    </row>
    <row r="12" spans="1:9" ht="20.149999999999999" customHeight="1">
      <c r="A12" s="660" t="s">
        <v>216</v>
      </c>
      <c r="B12" s="661"/>
      <c r="C12" s="661"/>
      <c r="D12" s="661"/>
      <c r="E12" s="662"/>
      <c r="F12" s="431">
        <f>SUM(F9:F11)</f>
        <v>0</v>
      </c>
      <c r="G12" s="449"/>
      <c r="H12" s="264"/>
    </row>
    <row r="13" spans="1:9" ht="20.149999999999999" customHeight="1">
      <c r="A13" s="651" t="s">
        <v>217</v>
      </c>
      <c r="B13" s="656"/>
      <c r="C13" s="657"/>
      <c r="D13" s="658"/>
      <c r="E13" s="659"/>
      <c r="F13" s="432">
        <f>'機材様式（別紙明細）'!C17</f>
        <v>0</v>
      </c>
      <c r="G13" s="450" t="s">
        <v>218</v>
      </c>
      <c r="H13" s="48"/>
      <c r="I13" s="302"/>
    </row>
    <row r="14" spans="1:9" ht="20.149999999999999" customHeight="1">
      <c r="A14" s="652"/>
      <c r="B14" s="636"/>
      <c r="C14" s="637"/>
      <c r="D14" s="501"/>
      <c r="E14" s="502"/>
      <c r="F14" s="503"/>
      <c r="G14" s="450"/>
      <c r="H14" s="48"/>
      <c r="I14" s="302"/>
    </row>
    <row r="15" spans="1:9" ht="20.149999999999999" customHeight="1">
      <c r="A15" s="653"/>
      <c r="B15" s="636"/>
      <c r="C15" s="637"/>
      <c r="D15" s="501"/>
      <c r="E15" s="502"/>
      <c r="F15" s="503"/>
      <c r="G15" s="450"/>
      <c r="H15" s="48"/>
      <c r="I15" s="302"/>
    </row>
    <row r="16" spans="1:9" ht="20.149999999999999" customHeight="1">
      <c r="A16" s="660" t="s">
        <v>216</v>
      </c>
      <c r="B16" s="661"/>
      <c r="C16" s="661"/>
      <c r="D16" s="661"/>
      <c r="E16" s="662"/>
      <c r="F16" s="431">
        <f>SUM(F13:F15)</f>
        <v>0</v>
      </c>
      <c r="G16" s="451"/>
      <c r="H16" s="264"/>
    </row>
    <row r="17" spans="1:9" ht="20.149999999999999" customHeight="1">
      <c r="A17" s="663" t="s">
        <v>219</v>
      </c>
      <c r="B17" s="656"/>
      <c r="C17" s="657"/>
      <c r="D17" s="658"/>
      <c r="E17" s="659"/>
      <c r="F17" s="433">
        <f>'機材様式（別紙明細）'!C28</f>
        <v>0</v>
      </c>
      <c r="G17" s="452" t="s">
        <v>220</v>
      </c>
      <c r="H17" s="48"/>
      <c r="I17" s="302"/>
    </row>
    <row r="18" spans="1:9" ht="20.149999999999999" customHeight="1">
      <c r="A18" s="664"/>
      <c r="B18" s="636"/>
      <c r="C18" s="637"/>
      <c r="D18" s="501"/>
      <c r="E18" s="502"/>
      <c r="F18" s="503"/>
      <c r="G18" s="453"/>
      <c r="H18" s="48"/>
      <c r="I18" s="302"/>
    </row>
    <row r="19" spans="1:9" ht="20.149999999999999" customHeight="1">
      <c r="A19" s="664"/>
      <c r="B19" s="636"/>
      <c r="C19" s="637"/>
      <c r="D19" s="501"/>
      <c r="E19" s="502"/>
      <c r="F19" s="503"/>
      <c r="G19" s="453"/>
      <c r="H19" s="48"/>
      <c r="I19" s="302"/>
    </row>
    <row r="20" spans="1:9" ht="20.149999999999999" customHeight="1">
      <c r="A20" s="644" t="s">
        <v>216</v>
      </c>
      <c r="B20" s="637"/>
      <c r="C20" s="637"/>
      <c r="D20" s="637"/>
      <c r="E20" s="645"/>
      <c r="F20" s="431">
        <f>SUM(F17:F19)</f>
        <v>0</v>
      </c>
      <c r="G20" s="454"/>
    </row>
    <row r="21" spans="1:9" ht="20.149999999999999" customHeight="1" thickBot="1">
      <c r="A21" s="649" t="s">
        <v>221</v>
      </c>
      <c r="B21" s="650"/>
      <c r="C21" s="650"/>
      <c r="D21" s="650"/>
      <c r="E21" s="650"/>
      <c r="F21" s="434">
        <f>F12+F16+F20</f>
        <v>0</v>
      </c>
      <c r="G21" s="435"/>
    </row>
    <row r="22" spans="1:9" ht="20.149999999999999" customHeight="1" thickBot="1">
      <c r="A22" s="425"/>
      <c r="B22" s="425"/>
      <c r="C22" s="425"/>
      <c r="D22" s="425"/>
      <c r="E22" s="108" t="s">
        <v>222</v>
      </c>
      <c r="F22" s="436">
        <f>ROUNDDOWN(F21,-3)</f>
        <v>0</v>
      </c>
      <c r="G22" s="425"/>
      <c r="H22" s="29"/>
    </row>
    <row r="23" spans="1:9" ht="20.149999999999999" customHeight="1">
      <c r="A23" s="425"/>
      <c r="B23" s="425"/>
      <c r="C23" s="425"/>
      <c r="D23" s="425"/>
      <c r="E23" s="437"/>
      <c r="F23" s="437"/>
      <c r="G23" s="425"/>
    </row>
    <row r="24" spans="1:9" ht="22" customHeight="1" thickBot="1">
      <c r="A24" s="425" t="s">
        <v>223</v>
      </c>
      <c r="B24" s="425"/>
      <c r="C24" s="425"/>
      <c r="D24" s="427">
        <f>F32</f>
        <v>0</v>
      </c>
      <c r="E24" s="425" t="s">
        <v>91</v>
      </c>
      <c r="F24" s="425"/>
      <c r="G24" s="425"/>
    </row>
    <row r="25" spans="1:9" ht="20.149999999999999" customHeight="1">
      <c r="A25" s="646" t="s">
        <v>209</v>
      </c>
      <c r="B25" s="647"/>
      <c r="C25" s="648"/>
      <c r="D25" s="428" t="s">
        <v>224</v>
      </c>
      <c r="E25" s="428" t="s">
        <v>225</v>
      </c>
      <c r="F25" s="428" t="s">
        <v>210</v>
      </c>
      <c r="G25" s="429" t="s">
        <v>211</v>
      </c>
      <c r="H25" s="485" t="s">
        <v>212</v>
      </c>
      <c r="I25" s="486" t="s">
        <v>213</v>
      </c>
    </row>
    <row r="26" spans="1:9" ht="20.149999999999999" customHeight="1">
      <c r="A26" s="638"/>
      <c r="B26" s="639"/>
      <c r="C26" s="640"/>
      <c r="D26" s="461"/>
      <c r="E26" s="34"/>
      <c r="F26" s="430">
        <f>D26*E26</f>
        <v>0</v>
      </c>
      <c r="G26" s="468"/>
      <c r="H26" s="48"/>
      <c r="I26" s="316"/>
    </row>
    <row r="27" spans="1:9" ht="20.149999999999999" customHeight="1">
      <c r="A27" s="641"/>
      <c r="B27" s="642"/>
      <c r="C27" s="643"/>
      <c r="D27" s="438"/>
      <c r="E27" s="439"/>
      <c r="F27" s="430">
        <f>D27*E27</f>
        <v>0</v>
      </c>
      <c r="G27" s="465"/>
      <c r="H27" s="48"/>
      <c r="I27" s="316"/>
    </row>
    <row r="28" spans="1:9" ht="20.149999999999999" customHeight="1">
      <c r="A28" s="641"/>
      <c r="B28" s="642"/>
      <c r="C28" s="643"/>
      <c r="D28" s="438"/>
      <c r="E28" s="439"/>
      <c r="F28" s="430">
        <f>D28*E28</f>
        <v>0</v>
      </c>
      <c r="G28" s="465"/>
      <c r="H28" s="48"/>
      <c r="I28" s="316"/>
    </row>
    <row r="29" spans="1:9" ht="20.149999999999999" customHeight="1">
      <c r="A29" s="641"/>
      <c r="B29" s="642"/>
      <c r="C29" s="643"/>
      <c r="D29" s="438"/>
      <c r="E29" s="439"/>
      <c r="F29" s="430">
        <f>D29*E29</f>
        <v>0</v>
      </c>
      <c r="G29" s="465"/>
      <c r="H29" s="48"/>
      <c r="I29" s="316"/>
    </row>
    <row r="30" spans="1:9" ht="20.149999999999999" customHeight="1">
      <c r="A30" s="641"/>
      <c r="B30" s="642"/>
      <c r="C30" s="643"/>
      <c r="D30" s="440"/>
      <c r="E30" s="441"/>
      <c r="F30" s="430">
        <f>D30*E30</f>
        <v>0</v>
      </c>
      <c r="G30" s="466"/>
      <c r="H30" s="48"/>
      <c r="I30" s="316"/>
    </row>
    <row r="31" spans="1:9" ht="20.149999999999999" customHeight="1" thickBot="1">
      <c r="A31" s="633" t="s">
        <v>226</v>
      </c>
      <c r="B31" s="634"/>
      <c r="C31" s="634"/>
      <c r="D31" s="634"/>
      <c r="E31" s="635"/>
      <c r="F31" s="434">
        <f>SUM(F26:F30)</f>
        <v>0</v>
      </c>
      <c r="G31" s="467"/>
    </row>
    <row r="32" spans="1:9" ht="20.149999999999999" customHeight="1" thickBot="1">
      <c r="A32" s="425"/>
      <c r="B32" s="425"/>
      <c r="C32" s="425"/>
      <c r="D32" s="425"/>
      <c r="E32" s="108" t="s">
        <v>222</v>
      </c>
      <c r="F32" s="436">
        <f>ROUNDDOWN(F31,-3)</f>
        <v>0</v>
      </c>
      <c r="G32" s="463"/>
    </row>
    <row r="33" spans="1:9" ht="20.149999999999999" customHeight="1">
      <c r="A33" s="425"/>
      <c r="B33" s="425"/>
      <c r="C33" s="425"/>
      <c r="D33" s="425"/>
      <c r="E33" s="437"/>
      <c r="F33" s="442"/>
      <c r="G33" s="463"/>
    </row>
    <row r="34" spans="1:9" ht="20.149999999999999" customHeight="1" thickBot="1">
      <c r="A34" s="345" t="s">
        <v>227</v>
      </c>
      <c r="B34" s="345"/>
      <c r="C34" s="425"/>
      <c r="D34" s="427">
        <f>F40</f>
        <v>0</v>
      </c>
      <c r="E34" s="425" t="s">
        <v>91</v>
      </c>
      <c r="F34" s="425"/>
      <c r="G34" s="463"/>
    </row>
    <row r="35" spans="1:9" ht="20.149999999999999" customHeight="1">
      <c r="A35" s="646" t="s">
        <v>209</v>
      </c>
      <c r="B35" s="647"/>
      <c r="C35" s="648"/>
      <c r="D35" s="428" t="s">
        <v>224</v>
      </c>
      <c r="E35" s="428" t="s">
        <v>225</v>
      </c>
      <c r="F35" s="428" t="s">
        <v>210</v>
      </c>
      <c r="G35" s="464" t="s">
        <v>211</v>
      </c>
      <c r="H35" s="485" t="s">
        <v>212</v>
      </c>
      <c r="I35" s="486" t="s">
        <v>213</v>
      </c>
    </row>
    <row r="36" spans="1:9" ht="20.149999999999999" customHeight="1">
      <c r="A36" s="638"/>
      <c r="B36" s="639"/>
      <c r="C36" s="640"/>
      <c r="D36" s="461"/>
      <c r="E36" s="462"/>
      <c r="F36" s="430">
        <f>D36*E36</f>
        <v>0</v>
      </c>
      <c r="G36" s="469"/>
      <c r="H36" s="48"/>
      <c r="I36" s="316"/>
    </row>
    <row r="37" spans="1:9" ht="20.149999999999999" customHeight="1">
      <c r="A37" s="638"/>
      <c r="B37" s="639"/>
      <c r="C37" s="640"/>
      <c r="D37" s="461"/>
      <c r="E37" s="462"/>
      <c r="F37" s="430">
        <f>D37*E37</f>
        <v>0</v>
      </c>
      <c r="G37" s="469"/>
      <c r="H37" s="48"/>
      <c r="I37" s="316"/>
    </row>
    <row r="38" spans="1:9" ht="20.149999999999999" customHeight="1">
      <c r="A38" s="641"/>
      <c r="B38" s="642"/>
      <c r="C38" s="643"/>
      <c r="D38" s="440"/>
      <c r="E38" s="443"/>
      <c r="F38" s="430">
        <f>D38*E38</f>
        <v>0</v>
      </c>
      <c r="G38" s="470"/>
      <c r="H38" s="48"/>
      <c r="I38" s="316"/>
    </row>
    <row r="39" spans="1:9" ht="20.149999999999999" customHeight="1" thickBot="1">
      <c r="A39" s="633" t="s">
        <v>226</v>
      </c>
      <c r="B39" s="634"/>
      <c r="C39" s="634"/>
      <c r="D39" s="634"/>
      <c r="E39" s="635"/>
      <c r="F39" s="434">
        <f>SUM(F36:F38)</f>
        <v>0</v>
      </c>
      <c r="G39" s="471"/>
    </row>
    <row r="40" spans="1:9" ht="20.149999999999999" customHeight="1" thickBot="1">
      <c r="A40" s="425"/>
      <c r="B40" s="425"/>
      <c r="C40" s="425"/>
      <c r="D40" s="425"/>
      <c r="E40" s="108" t="s">
        <v>222</v>
      </c>
      <c r="F40" s="436">
        <f>ROUNDDOWN(F39,-3)</f>
        <v>0</v>
      </c>
      <c r="G40" s="425"/>
    </row>
    <row r="41" spans="1:9" ht="20.149999999999999" customHeight="1">
      <c r="A41" s="425"/>
      <c r="B41" s="425"/>
      <c r="C41" s="425"/>
      <c r="D41" s="425"/>
      <c r="E41" s="437"/>
      <c r="F41" s="442"/>
      <c r="G41" s="425"/>
    </row>
    <row r="42" spans="1:9" ht="20.149999999999999" customHeight="1">
      <c r="A42" s="425" t="s">
        <v>228</v>
      </c>
      <c r="B42" s="425"/>
      <c r="C42" s="425"/>
      <c r="D42" s="345"/>
      <c r="E42" s="444"/>
      <c r="F42" s="445">
        <f>D7+D24+D34</f>
        <v>0</v>
      </c>
      <c r="G42" s="446" t="s">
        <v>91</v>
      </c>
    </row>
    <row r="43" spans="1:9" ht="20.149999999999999" customHeight="1">
      <c r="A43" s="425"/>
      <c r="B43" s="425"/>
      <c r="C43" s="425"/>
      <c r="D43" s="425"/>
      <c r="E43" s="425"/>
      <c r="F43" s="425"/>
      <c r="G43" s="425"/>
    </row>
    <row r="44" spans="1:9" ht="20.149999999999999"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229</v>
      </c>
      <c r="B52" s="263"/>
      <c r="C52" s="263"/>
    </row>
    <row r="53" spans="1:4" hidden="1">
      <c r="A53" s="4"/>
      <c r="B53" s="4" t="s">
        <v>230</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1:G1"/>
    <mergeCell ref="A9:A11"/>
    <mergeCell ref="B10:C10"/>
    <mergeCell ref="B11:C11"/>
    <mergeCell ref="A12:E12"/>
    <mergeCell ref="B18:C18"/>
    <mergeCell ref="A13:A15"/>
    <mergeCell ref="B15:C15"/>
    <mergeCell ref="A35:C35"/>
    <mergeCell ref="A8:E8"/>
    <mergeCell ref="B9:E9"/>
    <mergeCell ref="B13:E13"/>
    <mergeCell ref="B17:E17"/>
    <mergeCell ref="A16:E16"/>
    <mergeCell ref="B14:C14"/>
    <mergeCell ref="A17:A19"/>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030433-536E-482B-95F2-60D5791C57A2}">
  <ds:schemaRefs>
    <ds:schemaRef ds:uri="http://schemas.microsoft.com/sharepoint/v3/contenttype/forms"/>
  </ds:schemaRefs>
</ds:datastoreItem>
</file>

<file path=customXml/itemProps2.xml><?xml version="1.0" encoding="utf-8"?>
<ds:datastoreItem xmlns:ds="http://schemas.openxmlformats.org/officeDocument/2006/customXml" ds:itemID="{4FC4E64C-1606-4870-9503-E4A778DC62FD}">
  <ds:schemaRefs>
    <ds:schemaRef ds:uri="http://purl.org/dc/dcmitype/"/>
    <ds:schemaRef ds:uri="http://schemas.microsoft.com/office/infopath/2007/PartnerControls"/>
    <ds:schemaRef ds:uri="9f7ad151-f813-4cf2-b65f-12034e3a9bca"/>
    <ds:schemaRef ds:uri="ad8f79b2-322d-4c43-bfc0-b69f9f82a610"/>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Saito, Mei[齋藤 芽依]</cp:lastModifiedBy>
  <cp:revision/>
  <dcterms:created xsi:type="dcterms:W3CDTF">2013-03-18T00:38:39Z</dcterms:created>
  <dcterms:modified xsi:type="dcterms:W3CDTF">2023-08-31T05:59:04Z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