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02-hoj-top.dir.toppan.co.jp\vol6\employ\hiroko.tarumi\デスクトップ\資料編2\"/>
    </mc:Choice>
  </mc:AlternateContent>
  <bookViews>
    <workbookView xWindow="-15" yWindow="45" windowWidth="12720" windowHeight="11685" tabRatio="865" activeTab="2"/>
  </bookViews>
  <sheets>
    <sheet name="一般勘定BS、PL" sheetId="16" r:id="rId1"/>
    <sheet name="有償勘定BS" sheetId="6" r:id="rId2"/>
    <sheet name="有償勘定PL" sheetId="15" r:id="rId3"/>
  </sheets>
  <externalReferences>
    <externalReference r:id="rId4"/>
  </externalReferences>
  <definedNames>
    <definedName name="借換2年">#N/A</definedName>
    <definedName name="手数料" localSheetId="1">[1]貸倒!#REF!</definedName>
    <definedName name="手数料" localSheetId="2">[1]貸倒!#REF!</definedName>
    <definedName name="手数料">[1]貸倒!#REF!</definedName>
    <definedName name="出資" localSheetId="1">[1]貸倒!#REF!</definedName>
    <definedName name="出資" localSheetId="2">[1]貸倒!#REF!</definedName>
    <definedName name="出資">[1]貸倒!#REF!</definedName>
  </definedNames>
  <calcPr calcId="152511"/>
</workbook>
</file>

<file path=xl/calcChain.xml><?xml version="1.0" encoding="utf-8"?>
<calcChain xmlns="http://schemas.openxmlformats.org/spreadsheetml/2006/main">
  <c r="V50" i="16" l="1"/>
  <c r="U50" i="16"/>
  <c r="T50" i="16"/>
  <c r="S50" i="16"/>
  <c r="AB18" i="16"/>
  <c r="AA18" i="16"/>
  <c r="Z18" i="16"/>
  <c r="Y18" i="16"/>
  <c r="X18" i="16"/>
  <c r="X10" i="16"/>
  <c r="W18" i="16"/>
  <c r="V18" i="16"/>
  <c r="U18" i="16"/>
  <c r="T18" i="16"/>
  <c r="S18" i="16"/>
  <c r="X14" i="16"/>
  <c r="W14" i="16"/>
  <c r="V14" i="16"/>
  <c r="U14" i="16"/>
  <c r="T14" i="16"/>
  <c r="W11" i="16"/>
  <c r="W10" i="16"/>
  <c r="V11" i="16"/>
  <c r="U11" i="16"/>
  <c r="U10" i="16"/>
  <c r="T11" i="16"/>
  <c r="T10" i="16"/>
  <c r="V10" i="16"/>
  <c r="I34" i="16"/>
  <c r="H34" i="16"/>
  <c r="G34" i="16"/>
  <c r="F34" i="16"/>
  <c r="E34" i="16"/>
  <c r="G28" i="16"/>
  <c r="G35" i="16"/>
  <c r="F28" i="16"/>
  <c r="F35" i="16"/>
  <c r="I26" i="16"/>
  <c r="I28" i="16"/>
  <c r="I35" i="16"/>
  <c r="H26" i="16"/>
  <c r="H28" i="16"/>
  <c r="H35" i="16"/>
  <c r="E26" i="16"/>
  <c r="E28" i="16"/>
  <c r="E35" i="16"/>
  <c r="I18" i="16"/>
  <c r="H18" i="16"/>
  <c r="G18" i="16"/>
  <c r="F18" i="16"/>
  <c r="E18" i="16"/>
  <c r="I14" i="16"/>
  <c r="I19" i="16"/>
  <c r="H14" i="16"/>
  <c r="H19" i="16"/>
  <c r="G14" i="16"/>
  <c r="G19" i="16"/>
  <c r="F14" i="16"/>
  <c r="F19" i="16"/>
  <c r="E14" i="16"/>
  <c r="H59" i="16"/>
  <c r="G59" i="16"/>
  <c r="F59" i="16"/>
  <c r="E59" i="16"/>
  <c r="N27" i="16"/>
  <c r="L27" i="16"/>
  <c r="H56" i="16"/>
  <c r="G56" i="16"/>
  <c r="F56" i="16"/>
  <c r="E56" i="16"/>
  <c r="N24" i="16"/>
  <c r="L24" i="16"/>
  <c r="K24" i="16"/>
  <c r="J24" i="16"/>
  <c r="H46" i="16"/>
  <c r="G46" i="16"/>
  <c r="F46" i="16"/>
  <c r="N14" i="16"/>
  <c r="M14" i="16"/>
  <c r="L14" i="16"/>
  <c r="K14" i="16"/>
  <c r="J14" i="16"/>
</calcChain>
</file>

<file path=xl/sharedStrings.xml><?xml version="1.0" encoding="utf-8"?>
<sst xmlns="http://schemas.openxmlformats.org/spreadsheetml/2006/main" count="556" uniqueCount="198">
  <si>
    <t>借入金利息</t>
    <rPh sb="0" eb="2">
      <t>カリイレ</t>
    </rPh>
    <rPh sb="2" eb="3">
      <t>キン</t>
    </rPh>
    <rPh sb="3" eb="5">
      <t>リソク</t>
    </rPh>
    <phoneticPr fontId="2"/>
  </si>
  <si>
    <t>資産の部</t>
  </si>
  <si>
    <t>負債の部</t>
  </si>
  <si>
    <t>流動資産</t>
  </si>
  <si>
    <t>流動負債</t>
  </si>
  <si>
    <t>その他</t>
  </si>
  <si>
    <t>固定資産</t>
  </si>
  <si>
    <t>有形固定資産</t>
  </si>
  <si>
    <t>投資その他の資産</t>
  </si>
  <si>
    <t>負債合計</t>
  </si>
  <si>
    <t>純資産の部</t>
  </si>
  <si>
    <t>資本金</t>
  </si>
  <si>
    <t>利益剰余金</t>
  </si>
  <si>
    <t>純資産合計</t>
  </si>
  <si>
    <t>貸倒引当金(△）</t>
    <rPh sb="0" eb="2">
      <t>カシダオレ</t>
    </rPh>
    <rPh sb="2" eb="4">
      <t>ヒキアテ</t>
    </rPh>
    <rPh sb="4" eb="5">
      <t>キン</t>
    </rPh>
    <phoneticPr fontId="2"/>
  </si>
  <si>
    <t>評価・換算差額等</t>
    <rPh sb="0" eb="2">
      <t>ヒョウカ</t>
    </rPh>
    <rPh sb="3" eb="5">
      <t>カンサン</t>
    </rPh>
    <rPh sb="5" eb="7">
      <t>サガク</t>
    </rPh>
    <rPh sb="7" eb="8">
      <t>ナド</t>
    </rPh>
    <phoneticPr fontId="2"/>
  </si>
  <si>
    <t>その他</t>
    <rPh sb="2" eb="3">
      <t>ホカ</t>
    </rPh>
    <phoneticPr fontId="2"/>
  </si>
  <si>
    <t>物件費</t>
    <rPh sb="0" eb="3">
      <t>ブッケンヒ</t>
    </rPh>
    <phoneticPr fontId="2"/>
  </si>
  <si>
    <t>業務委託費</t>
    <rPh sb="0" eb="2">
      <t>ギョウム</t>
    </rPh>
    <rPh sb="2" eb="4">
      <t>イタク</t>
    </rPh>
    <rPh sb="4" eb="5">
      <t>ヒ</t>
    </rPh>
    <phoneticPr fontId="2"/>
  </si>
  <si>
    <t>貸付金利息</t>
    <rPh sb="0" eb="2">
      <t>カシツケ</t>
    </rPh>
    <rPh sb="2" eb="3">
      <t>キン</t>
    </rPh>
    <rPh sb="3" eb="5">
      <t>リソク</t>
    </rPh>
    <phoneticPr fontId="2"/>
  </si>
  <si>
    <t>貸付金</t>
    <rPh sb="0" eb="2">
      <t>カシツケ</t>
    </rPh>
    <rPh sb="2" eb="3">
      <t>キン</t>
    </rPh>
    <phoneticPr fontId="2"/>
  </si>
  <si>
    <t>1年以内償還予定財政融資資金借入金</t>
    <rPh sb="1" eb="2">
      <t>ネン</t>
    </rPh>
    <rPh sb="2" eb="4">
      <t>イナイ</t>
    </rPh>
    <rPh sb="4" eb="6">
      <t>ショウカン</t>
    </rPh>
    <rPh sb="6" eb="8">
      <t>ヨテイ</t>
    </rPh>
    <rPh sb="8" eb="10">
      <t>ザイセイ</t>
    </rPh>
    <rPh sb="10" eb="12">
      <t>ユウシ</t>
    </rPh>
    <rPh sb="12" eb="14">
      <t>シキン</t>
    </rPh>
    <rPh sb="14" eb="16">
      <t>カリイレ</t>
    </rPh>
    <rPh sb="16" eb="17">
      <t>キン</t>
    </rPh>
    <phoneticPr fontId="2"/>
  </si>
  <si>
    <t>有償資金協力業務関係費</t>
    <rPh sb="0" eb="2">
      <t>ユウショウ</t>
    </rPh>
    <rPh sb="2" eb="4">
      <t>シキン</t>
    </rPh>
    <rPh sb="4" eb="6">
      <t>キョウリョク</t>
    </rPh>
    <rPh sb="6" eb="8">
      <t>ギョウム</t>
    </rPh>
    <rPh sb="8" eb="11">
      <t>カンケイヒ</t>
    </rPh>
    <phoneticPr fontId="2"/>
  </si>
  <si>
    <t>有償資金協力業務収入</t>
    <rPh sb="0" eb="2">
      <t>ユウショウ</t>
    </rPh>
    <rPh sb="2" eb="4">
      <t>シキン</t>
    </rPh>
    <rPh sb="4" eb="6">
      <t>キョウリョク</t>
    </rPh>
    <rPh sb="6" eb="8">
      <t>ギョウム</t>
    </rPh>
    <rPh sb="8" eb="10">
      <t>シュウニュウ</t>
    </rPh>
    <phoneticPr fontId="2"/>
  </si>
  <si>
    <t>固定負債</t>
    <rPh sb="0" eb="2">
      <t>コテイ</t>
    </rPh>
    <rPh sb="2" eb="4">
      <t>フサイ</t>
    </rPh>
    <phoneticPr fontId="2"/>
  </si>
  <si>
    <t>準備金</t>
    <rPh sb="0" eb="3">
      <t>ジュンビキン</t>
    </rPh>
    <phoneticPr fontId="2"/>
  </si>
  <si>
    <t>無形固定資産</t>
    <rPh sb="0" eb="2">
      <t>ムケイ</t>
    </rPh>
    <rPh sb="2" eb="4">
      <t>コテイ</t>
    </rPh>
    <rPh sb="4" eb="6">
      <t>シサン</t>
    </rPh>
    <phoneticPr fontId="2"/>
  </si>
  <si>
    <t>受取配当金</t>
    <rPh sb="0" eb="1">
      <t>ウ</t>
    </rPh>
    <rPh sb="1" eb="2">
      <t>ト</t>
    </rPh>
    <rPh sb="2" eb="5">
      <t>ハイトウキン</t>
    </rPh>
    <phoneticPr fontId="2"/>
  </si>
  <si>
    <t>金利スワップ支払利息</t>
    <rPh sb="0" eb="2">
      <t>キンリ</t>
    </rPh>
    <rPh sb="6" eb="8">
      <t>シハライ</t>
    </rPh>
    <rPh sb="8" eb="10">
      <t>リソク</t>
    </rPh>
    <phoneticPr fontId="2"/>
  </si>
  <si>
    <t>貸倒引当金繰入</t>
    <rPh sb="0" eb="2">
      <t>カシダオレ</t>
    </rPh>
    <rPh sb="2" eb="4">
      <t>ヒキアテ</t>
    </rPh>
    <rPh sb="4" eb="5">
      <t>キン</t>
    </rPh>
    <rPh sb="5" eb="7">
      <t>クリイレ</t>
    </rPh>
    <phoneticPr fontId="2"/>
  </si>
  <si>
    <t>債券利息</t>
    <rPh sb="0" eb="2">
      <t>サイケン</t>
    </rPh>
    <rPh sb="2" eb="4">
      <t>リソク</t>
    </rPh>
    <phoneticPr fontId="2"/>
  </si>
  <si>
    <t>偶発損失引当金戻入</t>
    <rPh sb="0" eb="2">
      <t>グウハツ</t>
    </rPh>
    <rPh sb="2" eb="4">
      <t>ソンシツ</t>
    </rPh>
    <rPh sb="4" eb="6">
      <t>ヒキアテ</t>
    </rPh>
    <rPh sb="6" eb="7">
      <t>キン</t>
    </rPh>
    <rPh sb="7" eb="9">
      <t>レイニュウ</t>
    </rPh>
    <phoneticPr fontId="2"/>
  </si>
  <si>
    <t>財政融資資金借入金</t>
    <phoneticPr fontId="2"/>
  </si>
  <si>
    <t>政府出資金</t>
    <phoneticPr fontId="2"/>
  </si>
  <si>
    <t>その他</t>
    <phoneticPr fontId="2"/>
  </si>
  <si>
    <t>資産の部</t>
    <rPh sb="0" eb="2">
      <t>シサン</t>
    </rPh>
    <rPh sb="3" eb="4">
      <t>ブ</t>
    </rPh>
    <phoneticPr fontId="2"/>
  </si>
  <si>
    <t>資産合計</t>
    <rPh sb="0" eb="2">
      <t>シサン</t>
    </rPh>
    <rPh sb="2" eb="4">
      <t>ゴウケイ</t>
    </rPh>
    <phoneticPr fontId="2"/>
  </si>
  <si>
    <t>H28</t>
    <phoneticPr fontId="2"/>
  </si>
  <si>
    <t>H27</t>
    <phoneticPr fontId="2"/>
  </si>
  <si>
    <t>H26</t>
  </si>
  <si>
    <t>H25</t>
  </si>
  <si>
    <t>負債純資産合計</t>
    <rPh sb="0" eb="2">
      <t>フサイ</t>
    </rPh>
    <phoneticPr fontId="2"/>
  </si>
  <si>
    <t>H21</t>
  </si>
  <si>
    <t>H23</t>
  </si>
  <si>
    <t>H24</t>
  </si>
  <si>
    <t>H16</t>
  </si>
  <si>
    <t>H17</t>
  </si>
  <si>
    <t>H18</t>
  </si>
  <si>
    <t>H19</t>
  </si>
  <si>
    <t>H14</t>
  </si>
  <si>
    <t>H15</t>
  </si>
  <si>
    <t>H12</t>
  </si>
  <si>
    <t>H13</t>
  </si>
  <si>
    <t>H11下半期</t>
    <rPh sb="3" eb="6">
      <t>シモハンキ</t>
    </rPh>
    <phoneticPr fontId="2"/>
  </si>
  <si>
    <t>出資金</t>
    <rPh sb="0" eb="3">
      <t>シュッシキン</t>
    </rPh>
    <phoneticPr fontId="2"/>
  </si>
  <si>
    <t>現金預け金</t>
    <rPh sb="0" eb="2">
      <t>ゲンキン</t>
    </rPh>
    <rPh sb="2" eb="3">
      <t>アズ</t>
    </rPh>
    <rPh sb="4" eb="5">
      <t>キン</t>
    </rPh>
    <phoneticPr fontId="2"/>
  </si>
  <si>
    <t>未収収益</t>
    <rPh sb="0" eb="2">
      <t>ミシュウ</t>
    </rPh>
    <rPh sb="2" eb="4">
      <t>シュウエキ</t>
    </rPh>
    <phoneticPr fontId="2"/>
  </si>
  <si>
    <t>雑勘定</t>
    <rPh sb="0" eb="1">
      <t>ザツ</t>
    </rPh>
    <rPh sb="1" eb="3">
      <t>カンジョウ</t>
    </rPh>
    <phoneticPr fontId="2"/>
  </si>
  <si>
    <t>動産不動産</t>
    <rPh sb="0" eb="2">
      <t>ドウサン</t>
    </rPh>
    <rPh sb="2" eb="5">
      <t>フドウサン</t>
    </rPh>
    <phoneticPr fontId="2"/>
  </si>
  <si>
    <t>繰延勘定</t>
    <rPh sb="0" eb="2">
      <t>クリノベ</t>
    </rPh>
    <rPh sb="2" eb="4">
      <t>カンジョウ</t>
    </rPh>
    <phoneticPr fontId="2"/>
  </si>
  <si>
    <t>負債の部</t>
    <rPh sb="0" eb="2">
      <t>フサイ</t>
    </rPh>
    <rPh sb="3" eb="4">
      <t>ブ</t>
    </rPh>
    <phoneticPr fontId="2"/>
  </si>
  <si>
    <t>借入金</t>
    <rPh sb="0" eb="2">
      <t>カリイレ</t>
    </rPh>
    <rPh sb="2" eb="3">
      <t>キン</t>
    </rPh>
    <phoneticPr fontId="2"/>
  </si>
  <si>
    <t>未払費用</t>
    <rPh sb="0" eb="2">
      <t>ミバラ</t>
    </rPh>
    <rPh sb="2" eb="4">
      <t>ヒヨウ</t>
    </rPh>
    <phoneticPr fontId="2"/>
  </si>
  <si>
    <t>貸倒等引当金</t>
    <rPh sb="0" eb="2">
      <t>カシダオレ</t>
    </rPh>
    <rPh sb="2" eb="3">
      <t>トウ</t>
    </rPh>
    <rPh sb="3" eb="5">
      <t>ヒキアテ</t>
    </rPh>
    <rPh sb="5" eb="6">
      <t>キン</t>
    </rPh>
    <phoneticPr fontId="2"/>
  </si>
  <si>
    <t>負債合計</t>
    <rPh sb="0" eb="2">
      <t>フサイ</t>
    </rPh>
    <rPh sb="2" eb="4">
      <t>ゴウケイ</t>
    </rPh>
    <phoneticPr fontId="2"/>
  </si>
  <si>
    <t>資本の部</t>
    <rPh sb="0" eb="2">
      <t>シホン</t>
    </rPh>
    <rPh sb="3" eb="4">
      <t>ブ</t>
    </rPh>
    <phoneticPr fontId="2"/>
  </si>
  <si>
    <t>資本金</t>
    <rPh sb="0" eb="3">
      <t>シホンキン</t>
    </rPh>
    <phoneticPr fontId="2"/>
  </si>
  <si>
    <t>積立金</t>
    <rPh sb="0" eb="2">
      <t>ツミタテ</t>
    </rPh>
    <rPh sb="2" eb="3">
      <t>キン</t>
    </rPh>
    <phoneticPr fontId="2"/>
  </si>
  <si>
    <t>当年度利益金</t>
    <rPh sb="0" eb="3">
      <t>トウネンド</t>
    </rPh>
    <rPh sb="3" eb="6">
      <t>リエキキン</t>
    </rPh>
    <phoneticPr fontId="2"/>
  </si>
  <si>
    <t>資本合計</t>
    <rPh sb="0" eb="2">
      <t>シホン</t>
    </rPh>
    <rPh sb="2" eb="4">
      <t>ゴウケイ</t>
    </rPh>
    <phoneticPr fontId="2"/>
  </si>
  <si>
    <t>-</t>
    <phoneticPr fontId="2"/>
  </si>
  <si>
    <t>（単位：百万円）</t>
    <rPh sb="1" eb="3">
      <t>タンイ</t>
    </rPh>
    <rPh sb="4" eb="7">
      <t>ヒャクマンエン</t>
    </rPh>
    <phoneticPr fontId="2"/>
  </si>
  <si>
    <t>H21</t>
    <phoneticPr fontId="2"/>
  </si>
  <si>
    <t>H22</t>
    <phoneticPr fontId="2"/>
  </si>
  <si>
    <t>H20</t>
    <phoneticPr fontId="2"/>
  </si>
  <si>
    <t>-</t>
  </si>
  <si>
    <t>合計</t>
    <rPh sb="0" eb="2">
      <t>ゴウケイ</t>
    </rPh>
    <phoneticPr fontId="2"/>
  </si>
  <si>
    <t>H29</t>
  </si>
  <si>
    <t>H20上半期</t>
    <phoneticPr fontId="2"/>
  </si>
  <si>
    <t>当年度利益金（又は△当年度損失金）</t>
    <rPh sb="0" eb="3">
      <t>トウネンド</t>
    </rPh>
    <rPh sb="3" eb="6">
      <t>リエキキン</t>
    </rPh>
    <rPh sb="7" eb="8">
      <t>マタ</t>
    </rPh>
    <rPh sb="10" eb="13">
      <t>トウネンド</t>
    </rPh>
    <rPh sb="13" eb="15">
      <t>ソンシツ</t>
    </rPh>
    <rPh sb="15" eb="16">
      <t>キン</t>
    </rPh>
    <phoneticPr fontId="2"/>
  </si>
  <si>
    <t>経常費用</t>
    <rPh sb="0" eb="2">
      <t>ケイジョウ</t>
    </rPh>
    <rPh sb="2" eb="4">
      <t>ヒヨウ</t>
    </rPh>
    <phoneticPr fontId="2"/>
  </si>
  <si>
    <t>借入金利息</t>
    <rPh sb="0" eb="2">
      <t>カリイ</t>
    </rPh>
    <rPh sb="2" eb="3">
      <t>キン</t>
    </rPh>
    <rPh sb="3" eb="5">
      <t>リソク</t>
    </rPh>
    <phoneticPr fontId="2"/>
  </si>
  <si>
    <t>-</t>
    <phoneticPr fontId="2"/>
  </si>
  <si>
    <t>支払雑利息</t>
    <rPh sb="0" eb="2">
      <t>シハライ</t>
    </rPh>
    <rPh sb="2" eb="5">
      <t>ザツリソク</t>
    </rPh>
    <phoneticPr fontId="2"/>
  </si>
  <si>
    <t>事務費</t>
    <rPh sb="0" eb="3">
      <t>ジムヒ</t>
    </rPh>
    <phoneticPr fontId="2"/>
  </si>
  <si>
    <t>動産不動産減価償却費</t>
    <rPh sb="0" eb="2">
      <t>ドウサン</t>
    </rPh>
    <rPh sb="2" eb="5">
      <t>フドウサン</t>
    </rPh>
    <rPh sb="5" eb="7">
      <t>ゲンカ</t>
    </rPh>
    <rPh sb="7" eb="9">
      <t>ショウキャク</t>
    </rPh>
    <rPh sb="9" eb="10">
      <t>ヒ</t>
    </rPh>
    <phoneticPr fontId="2"/>
  </si>
  <si>
    <t>支払手数料</t>
    <rPh sb="0" eb="2">
      <t>シハライ</t>
    </rPh>
    <rPh sb="2" eb="5">
      <t>テスウリョウ</t>
    </rPh>
    <phoneticPr fontId="2"/>
  </si>
  <si>
    <t>外国為替損</t>
    <rPh sb="0" eb="2">
      <t>ガイコク</t>
    </rPh>
    <rPh sb="2" eb="4">
      <t>カワセ</t>
    </rPh>
    <rPh sb="4" eb="5">
      <t>ソン</t>
    </rPh>
    <phoneticPr fontId="2"/>
  </si>
  <si>
    <t>-</t>
    <phoneticPr fontId="2"/>
  </si>
  <si>
    <t>出資金処分損</t>
    <rPh sb="0" eb="3">
      <t>シュッシキン</t>
    </rPh>
    <rPh sb="3" eb="5">
      <t>ショブン</t>
    </rPh>
    <rPh sb="5" eb="6">
      <t>ソン</t>
    </rPh>
    <phoneticPr fontId="2"/>
  </si>
  <si>
    <t>貸付金償却</t>
    <rPh sb="0" eb="2">
      <t>カシツケ</t>
    </rPh>
    <rPh sb="2" eb="3">
      <t>キン</t>
    </rPh>
    <rPh sb="3" eb="5">
      <t>ショウキャク</t>
    </rPh>
    <phoneticPr fontId="2"/>
  </si>
  <si>
    <t>債券発行差金償却</t>
    <rPh sb="0" eb="2">
      <t>サイケン</t>
    </rPh>
    <rPh sb="2" eb="4">
      <t>ハッコウ</t>
    </rPh>
    <rPh sb="4" eb="6">
      <t>サキン</t>
    </rPh>
    <rPh sb="6" eb="8">
      <t>ショウキャク</t>
    </rPh>
    <phoneticPr fontId="2"/>
  </si>
  <si>
    <t>貸倒等引当金繰入</t>
    <rPh sb="0" eb="2">
      <t>カシダオレ</t>
    </rPh>
    <rPh sb="2" eb="3">
      <t>トウ</t>
    </rPh>
    <rPh sb="3" eb="5">
      <t>ヒキアテ</t>
    </rPh>
    <rPh sb="5" eb="6">
      <t>キン</t>
    </rPh>
    <rPh sb="6" eb="7">
      <t>ク</t>
    </rPh>
    <rPh sb="7" eb="8">
      <t>イ</t>
    </rPh>
    <phoneticPr fontId="2"/>
  </si>
  <si>
    <t>経常収益</t>
    <rPh sb="0" eb="2">
      <t>ケイジョウ</t>
    </rPh>
    <rPh sb="2" eb="4">
      <t>シュウエキ</t>
    </rPh>
    <phoneticPr fontId="2"/>
  </si>
  <si>
    <t>受取配当金</t>
    <rPh sb="0" eb="2">
      <t>ウケトリ</t>
    </rPh>
    <rPh sb="2" eb="5">
      <t>ハイトウキン</t>
    </rPh>
    <phoneticPr fontId="2"/>
  </si>
  <si>
    <t>一般会計より受入</t>
    <rPh sb="0" eb="2">
      <t>イッパン</t>
    </rPh>
    <rPh sb="2" eb="4">
      <t>カイケイ</t>
    </rPh>
    <rPh sb="6" eb="8">
      <t>ウケイレ</t>
    </rPh>
    <phoneticPr fontId="2"/>
  </si>
  <si>
    <t>預け金利息</t>
    <rPh sb="0" eb="1">
      <t>アズ</t>
    </rPh>
    <rPh sb="2" eb="3">
      <t>キン</t>
    </rPh>
    <rPh sb="3" eb="5">
      <t>リソク</t>
    </rPh>
    <phoneticPr fontId="2"/>
  </si>
  <si>
    <t>受入雑利息</t>
    <rPh sb="0" eb="2">
      <t>ウケイレ</t>
    </rPh>
    <rPh sb="2" eb="5">
      <t>ザツリソク</t>
    </rPh>
    <phoneticPr fontId="2"/>
  </si>
  <si>
    <t>受入手数料</t>
    <rPh sb="0" eb="2">
      <t>ウケイレ</t>
    </rPh>
    <rPh sb="2" eb="5">
      <t>テスウリョウ</t>
    </rPh>
    <phoneticPr fontId="2"/>
  </si>
  <si>
    <t>外国為替益</t>
    <rPh sb="0" eb="2">
      <t>ガイコク</t>
    </rPh>
    <rPh sb="2" eb="4">
      <t>カワセ</t>
    </rPh>
    <rPh sb="4" eb="5">
      <t>エキ</t>
    </rPh>
    <phoneticPr fontId="2"/>
  </si>
  <si>
    <t>有価証券益</t>
    <rPh sb="0" eb="2">
      <t>ユウカ</t>
    </rPh>
    <rPh sb="2" eb="4">
      <t>ショウケン</t>
    </rPh>
    <rPh sb="4" eb="5">
      <t>エキ</t>
    </rPh>
    <phoneticPr fontId="2"/>
  </si>
  <si>
    <t>出資金処分益</t>
    <rPh sb="0" eb="3">
      <t>シュッシキン</t>
    </rPh>
    <rPh sb="3" eb="5">
      <t>ショブン</t>
    </rPh>
    <rPh sb="5" eb="6">
      <t>エキ</t>
    </rPh>
    <phoneticPr fontId="2"/>
  </si>
  <si>
    <t>貸倒等引当金戻入</t>
    <rPh sb="0" eb="2">
      <t>カシダオレ</t>
    </rPh>
    <rPh sb="2" eb="3">
      <t>トウ</t>
    </rPh>
    <rPh sb="3" eb="5">
      <t>ヒキアテ</t>
    </rPh>
    <rPh sb="5" eb="6">
      <t>キン</t>
    </rPh>
    <rPh sb="6" eb="8">
      <t>レイニュウ</t>
    </rPh>
    <phoneticPr fontId="2"/>
  </si>
  <si>
    <t>H20下半期</t>
    <rPh sb="3" eb="6">
      <t>シモハンキ</t>
    </rPh>
    <phoneticPr fontId="2"/>
  </si>
  <si>
    <t>H22</t>
  </si>
  <si>
    <t>偶発損失引当金繰入</t>
    <rPh sb="0" eb="2">
      <t>グウハツ</t>
    </rPh>
    <rPh sb="2" eb="4">
      <t>ソンシツ</t>
    </rPh>
    <rPh sb="4" eb="6">
      <t>ヒキアテ</t>
    </rPh>
    <rPh sb="6" eb="7">
      <t>キン</t>
    </rPh>
    <rPh sb="7" eb="8">
      <t>ク</t>
    </rPh>
    <rPh sb="8" eb="9">
      <t>イ</t>
    </rPh>
    <phoneticPr fontId="2"/>
  </si>
  <si>
    <t>貸倒引当金戻入</t>
    <rPh sb="0" eb="2">
      <t>カシダオレ</t>
    </rPh>
    <rPh sb="2" eb="4">
      <t>ヒキアテ</t>
    </rPh>
    <rPh sb="4" eb="5">
      <t>キン</t>
    </rPh>
    <rPh sb="5" eb="7">
      <t>レイニュウ</t>
    </rPh>
    <phoneticPr fontId="2"/>
  </si>
  <si>
    <t>政府交付金収入</t>
    <rPh sb="0" eb="2">
      <t>セイフ</t>
    </rPh>
    <rPh sb="2" eb="5">
      <t>コウフキン</t>
    </rPh>
    <rPh sb="5" eb="7">
      <t>シュウニュウ</t>
    </rPh>
    <phoneticPr fontId="2"/>
  </si>
  <si>
    <t>（単位：百万円）</t>
    <rPh sb="1" eb="3">
      <t>タンイ</t>
    </rPh>
    <rPh sb="4" eb="7">
      <t>ヒャクマンエン</t>
    </rPh>
    <phoneticPr fontId="29"/>
  </si>
  <si>
    <t>H11</t>
  </si>
  <si>
    <t>H15</t>
    <phoneticPr fontId="29"/>
  </si>
  <si>
    <t>H20</t>
  </si>
  <si>
    <t>H27</t>
  </si>
  <si>
    <t>H28</t>
    <phoneticPr fontId="29"/>
  </si>
  <si>
    <t>H29</t>
    <phoneticPr fontId="29"/>
  </si>
  <si>
    <t>上半期</t>
    <rPh sb="0" eb="3">
      <t>カミハンキ</t>
    </rPh>
    <phoneticPr fontId="29"/>
  </si>
  <si>
    <t>下半期</t>
    <rPh sb="0" eb="3">
      <t>シモハンキ</t>
    </rPh>
    <phoneticPr fontId="29"/>
  </si>
  <si>
    <t>資産の部</t>
    <rPh sb="0" eb="2">
      <t>シサン</t>
    </rPh>
    <rPh sb="3" eb="4">
      <t>ブ</t>
    </rPh>
    <phoneticPr fontId="29"/>
  </si>
  <si>
    <t>-</t>
    <phoneticPr fontId="29"/>
  </si>
  <si>
    <t>-</t>
    <phoneticPr fontId="29"/>
  </si>
  <si>
    <t>-</t>
    <phoneticPr fontId="29"/>
  </si>
  <si>
    <t>資産合計</t>
    <rPh sb="0" eb="2">
      <t>シサン</t>
    </rPh>
    <rPh sb="2" eb="4">
      <t>ゴウケイ</t>
    </rPh>
    <phoneticPr fontId="29"/>
  </si>
  <si>
    <t>負債の部</t>
    <rPh sb="0" eb="2">
      <t>フサイ</t>
    </rPh>
    <rPh sb="3" eb="4">
      <t>ブ</t>
    </rPh>
    <phoneticPr fontId="29"/>
  </si>
  <si>
    <t>純資産の部</t>
    <rPh sb="0" eb="3">
      <t>ジュンシサン</t>
    </rPh>
    <rPh sb="4" eb="5">
      <t>ブ</t>
    </rPh>
    <phoneticPr fontId="29"/>
  </si>
  <si>
    <t>負債純資産合計</t>
    <rPh sb="0" eb="2">
      <t>フサイ</t>
    </rPh>
    <rPh sb="2" eb="5">
      <t>ジュンシサン</t>
    </rPh>
    <rPh sb="5" eb="7">
      <t>ゴウケイ</t>
    </rPh>
    <phoneticPr fontId="29"/>
  </si>
  <si>
    <t>経常費用</t>
    <rPh sb="0" eb="2">
      <t>ケイジョウ</t>
    </rPh>
    <rPh sb="2" eb="4">
      <t>ヒヨウ</t>
    </rPh>
    <phoneticPr fontId="29"/>
  </si>
  <si>
    <t>経常収益</t>
    <rPh sb="0" eb="2">
      <t>ケイジョウ</t>
    </rPh>
    <rPh sb="2" eb="4">
      <t>シュウエキ</t>
    </rPh>
    <phoneticPr fontId="29"/>
  </si>
  <si>
    <t>臨時損失</t>
    <rPh sb="0" eb="2">
      <t>リンジ</t>
    </rPh>
    <rPh sb="2" eb="4">
      <t>ソンシツ</t>
    </rPh>
    <phoneticPr fontId="29"/>
  </si>
  <si>
    <t>臨時利益</t>
    <phoneticPr fontId="29"/>
  </si>
  <si>
    <t>前中期目標期間繰越積立金取崩額</t>
    <rPh sb="0" eb="1">
      <t>ゼン</t>
    </rPh>
    <rPh sb="1" eb="3">
      <t>チュウキ</t>
    </rPh>
    <rPh sb="3" eb="5">
      <t>モクヒョウ</t>
    </rPh>
    <rPh sb="5" eb="7">
      <t>キカン</t>
    </rPh>
    <rPh sb="7" eb="9">
      <t>クリコシ</t>
    </rPh>
    <rPh sb="9" eb="11">
      <t>ツミタテ</t>
    </rPh>
    <rPh sb="11" eb="12">
      <t>キン</t>
    </rPh>
    <rPh sb="12" eb="14">
      <t>トリクズシ</t>
    </rPh>
    <rPh sb="14" eb="15">
      <t>ガク</t>
    </rPh>
    <phoneticPr fontId="29"/>
  </si>
  <si>
    <t>当期総利益（当期総損失）</t>
    <rPh sb="0" eb="2">
      <t>トウキ</t>
    </rPh>
    <rPh sb="2" eb="5">
      <t>ソウリエキ</t>
    </rPh>
    <rPh sb="6" eb="8">
      <t>トウキ</t>
    </rPh>
    <rPh sb="8" eb="9">
      <t>ソウ</t>
    </rPh>
    <rPh sb="9" eb="11">
      <t>ソンシツ</t>
    </rPh>
    <phoneticPr fontId="29"/>
  </si>
  <si>
    <t>統合前（1999～2007年度）</t>
    <rPh sb="0" eb="2">
      <t>トウゴウ</t>
    </rPh>
    <rPh sb="2" eb="3">
      <t>マエ</t>
    </rPh>
    <phoneticPr fontId="2"/>
  </si>
  <si>
    <t>統合後（2008～2017年度）　</t>
    <rPh sb="0" eb="2">
      <t>トウゴウ</t>
    </rPh>
    <rPh sb="2" eb="3">
      <t>ゴ</t>
    </rPh>
    <phoneticPr fontId="29"/>
  </si>
  <si>
    <t>破産債権、再生債権、更生債権その他これらに準ずる債権</t>
    <phoneticPr fontId="2"/>
  </si>
  <si>
    <t>※独立行政法人会計基準改訂（2015年1月）により、運営費交付金債務に関し、精算のために収益に振り替えられた金額を臨時利益として計上するための規定が新設された（第二期中期目標期間末まで経常収益に含むこととしていた）</t>
    <phoneticPr fontId="29"/>
  </si>
  <si>
    <t>〔4〕財務諸表</t>
    <rPh sb="3" eb="5">
      <t>ザイム</t>
    </rPh>
    <rPh sb="5" eb="7">
      <t>ショヒョウ</t>
    </rPh>
    <phoneticPr fontId="2"/>
  </si>
  <si>
    <t>（1）JICA貸借対照表〈一般勘定〉(1999～2017年度)　</t>
    <rPh sb="7" eb="12">
      <t>タイシャクタイショウヒョウ</t>
    </rPh>
    <rPh sb="13" eb="15">
      <t>イッパン</t>
    </rPh>
    <rPh sb="15" eb="17">
      <t>カンジョウ</t>
    </rPh>
    <rPh sb="28" eb="30">
      <t>ネンド</t>
    </rPh>
    <phoneticPr fontId="29"/>
  </si>
  <si>
    <t>-</t>
    <phoneticPr fontId="2"/>
  </si>
  <si>
    <t>（2）JICA損益計算書〈一般勘定〉(1999～2017年度)　</t>
    <rPh sb="7" eb="9">
      <t>ソンエキ</t>
    </rPh>
    <rPh sb="9" eb="12">
      <t>ケイサンショ</t>
    </rPh>
    <rPh sb="13" eb="15">
      <t>イッパン</t>
    </rPh>
    <rPh sb="15" eb="17">
      <t>カンジョウ</t>
    </rPh>
    <phoneticPr fontId="29"/>
  </si>
  <si>
    <t>（3）JBIC海外経済協力勘定　貸借対照表（1999年度～2008年度上半期）</t>
    <rPh sb="7" eb="9">
      <t>カイガイ</t>
    </rPh>
    <rPh sb="9" eb="11">
      <t>ケイザイ</t>
    </rPh>
    <rPh sb="11" eb="13">
      <t>キョウリョク</t>
    </rPh>
    <rPh sb="13" eb="15">
      <t>カンジョウ</t>
    </rPh>
    <rPh sb="26" eb="27">
      <t>ネン</t>
    </rPh>
    <rPh sb="27" eb="28">
      <t>ド</t>
    </rPh>
    <rPh sb="33" eb="34">
      <t>ネン</t>
    </rPh>
    <rPh sb="34" eb="35">
      <t>ド</t>
    </rPh>
    <rPh sb="35" eb="38">
      <t>カミハンキ</t>
    </rPh>
    <phoneticPr fontId="29"/>
  </si>
  <si>
    <t>債　券</t>
    <rPh sb="0" eb="1">
      <t>サイ</t>
    </rPh>
    <rPh sb="2" eb="3">
      <t>ケン</t>
    </rPh>
    <phoneticPr fontId="2"/>
  </si>
  <si>
    <t>負債資本合計</t>
    <rPh sb="0" eb="2">
      <t>フサイ</t>
    </rPh>
    <rPh sb="2" eb="4">
      <t>シホン</t>
    </rPh>
    <rPh sb="4" eb="6">
      <t>ゴウケイ</t>
    </rPh>
    <phoneticPr fontId="2"/>
  </si>
  <si>
    <t>（注）特殊法人等会計処理基準に準拠</t>
    <rPh sb="1" eb="2">
      <t>チュウ</t>
    </rPh>
    <rPh sb="3" eb="5">
      <t>トクシュ</t>
    </rPh>
    <rPh sb="5" eb="7">
      <t>ホウジン</t>
    </rPh>
    <rPh sb="7" eb="8">
      <t>トウ</t>
    </rPh>
    <rPh sb="8" eb="10">
      <t>カイケイ</t>
    </rPh>
    <rPh sb="10" eb="12">
      <t>ショリ</t>
    </rPh>
    <rPh sb="12" eb="14">
      <t>キジュン</t>
    </rPh>
    <rPh sb="15" eb="17">
      <t>ジュンキョ</t>
    </rPh>
    <phoneticPr fontId="2"/>
  </si>
  <si>
    <t>（5）JBIC海外経済協力勘定　損益計算書（1999年度下半期～2008年度上半期）</t>
    <rPh sb="7" eb="9">
      <t>カイガイ</t>
    </rPh>
    <rPh sb="9" eb="11">
      <t>ケイザイ</t>
    </rPh>
    <rPh sb="11" eb="13">
      <t>キョウリョク</t>
    </rPh>
    <rPh sb="13" eb="15">
      <t>カンジョウ</t>
    </rPh>
    <rPh sb="16" eb="18">
      <t>ソンエキ</t>
    </rPh>
    <rPh sb="18" eb="21">
      <t>ケイサンショ</t>
    </rPh>
    <rPh sb="26" eb="27">
      <t>ネン</t>
    </rPh>
    <rPh sb="27" eb="28">
      <t>ド</t>
    </rPh>
    <rPh sb="28" eb="31">
      <t>シモハンキ</t>
    </rPh>
    <rPh sb="36" eb="37">
      <t>ネン</t>
    </rPh>
    <rPh sb="37" eb="38">
      <t>ド</t>
    </rPh>
    <rPh sb="38" eb="41">
      <t>カミハンキ</t>
    </rPh>
    <phoneticPr fontId="29"/>
  </si>
  <si>
    <t>損　失</t>
    <rPh sb="0" eb="1">
      <t>ソン</t>
    </rPh>
    <rPh sb="2" eb="3">
      <t>シッ</t>
    </rPh>
    <phoneticPr fontId="2"/>
  </si>
  <si>
    <t>利　益</t>
    <rPh sb="0" eb="1">
      <t>リ</t>
    </rPh>
    <rPh sb="2" eb="3">
      <t>エキ</t>
    </rPh>
    <phoneticPr fontId="2"/>
  </si>
  <si>
    <t>当年度損失金</t>
  </si>
  <si>
    <t>雑　損</t>
    <rPh sb="0" eb="1">
      <t>ザツ</t>
    </rPh>
    <rPh sb="2" eb="3">
      <t>ソン</t>
    </rPh>
    <phoneticPr fontId="2"/>
  </si>
  <si>
    <t>雑　益</t>
    <rPh sb="0" eb="1">
      <t>ザツ</t>
    </rPh>
    <rPh sb="2" eb="3">
      <t>エキ</t>
    </rPh>
    <phoneticPr fontId="2"/>
  </si>
  <si>
    <t xml:space="preserve">経常費用 </t>
    <phoneticPr fontId="2"/>
  </si>
  <si>
    <t xml:space="preserve">経常収益 </t>
    <phoneticPr fontId="2"/>
  </si>
  <si>
    <t>臨時損失</t>
    <rPh sb="2" eb="4">
      <t>ソンシツ</t>
    </rPh>
    <phoneticPr fontId="2"/>
  </si>
  <si>
    <t>臨時利益</t>
    <rPh sb="0" eb="2">
      <t>リンジ</t>
    </rPh>
    <rPh sb="2" eb="4">
      <t>リエキ</t>
    </rPh>
    <phoneticPr fontId="2"/>
  </si>
  <si>
    <t xml:space="preserve">当期総利益 </t>
    <rPh sb="3" eb="5">
      <t>リエキ</t>
    </rPh>
    <phoneticPr fontId="2"/>
  </si>
  <si>
    <t>現金及び預金</t>
    <rPh sb="0" eb="2">
      <t>ゲンキン</t>
    </rPh>
    <rPh sb="2" eb="3">
      <t>オヨ</t>
    </rPh>
    <rPh sb="4" eb="6">
      <t>ヨキン</t>
    </rPh>
    <phoneticPr fontId="29"/>
  </si>
  <si>
    <t>有価証券</t>
    <rPh sb="0" eb="2">
      <t>ユウカ</t>
    </rPh>
    <rPh sb="2" eb="4">
      <t>ショウケン</t>
    </rPh>
    <phoneticPr fontId="29"/>
  </si>
  <si>
    <t>その他</t>
    <rPh sb="2" eb="3">
      <t>タ</t>
    </rPh>
    <phoneticPr fontId="29"/>
  </si>
  <si>
    <t>有形固定資産</t>
    <rPh sb="0" eb="2">
      <t>ユウケイ</t>
    </rPh>
    <rPh sb="2" eb="4">
      <t>コテイ</t>
    </rPh>
    <rPh sb="4" eb="6">
      <t>シサン</t>
    </rPh>
    <phoneticPr fontId="29"/>
  </si>
  <si>
    <t>無形固定資産</t>
    <rPh sb="0" eb="2">
      <t>ムケイ</t>
    </rPh>
    <rPh sb="2" eb="4">
      <t>コテイ</t>
    </rPh>
    <rPh sb="4" eb="6">
      <t>シサン</t>
    </rPh>
    <phoneticPr fontId="29"/>
  </si>
  <si>
    <t>投資その他の資産</t>
    <rPh sb="0" eb="2">
      <t>トウシ</t>
    </rPh>
    <rPh sb="4" eb="5">
      <t>タ</t>
    </rPh>
    <rPh sb="6" eb="8">
      <t>シサン</t>
    </rPh>
    <phoneticPr fontId="29"/>
  </si>
  <si>
    <t>運営費交付金債務</t>
    <phoneticPr fontId="2"/>
  </si>
  <si>
    <t>無償資金協力事業資金</t>
    <phoneticPr fontId="2"/>
  </si>
  <si>
    <t>その他</t>
    <phoneticPr fontId="2"/>
  </si>
  <si>
    <t>固定負債</t>
  </si>
  <si>
    <t>資産見返負債</t>
    <phoneticPr fontId="2"/>
  </si>
  <si>
    <t>政府出資金</t>
    <phoneticPr fontId="2"/>
  </si>
  <si>
    <t>資本剰余金</t>
  </si>
  <si>
    <t>純資産合計</t>
    <rPh sb="0" eb="3">
      <t>ジュンシサン</t>
    </rPh>
    <rPh sb="3" eb="5">
      <t>ゴウケイ</t>
    </rPh>
    <phoneticPr fontId="2"/>
  </si>
  <si>
    <t>現金及び預金</t>
    <phoneticPr fontId="2"/>
  </si>
  <si>
    <t>有価証券</t>
    <phoneticPr fontId="2"/>
  </si>
  <si>
    <t>有形固定資産</t>
    <phoneticPr fontId="2"/>
  </si>
  <si>
    <t>無形固定資産</t>
    <phoneticPr fontId="2"/>
  </si>
  <si>
    <t>投資その他の資産</t>
    <phoneticPr fontId="2"/>
  </si>
  <si>
    <t>運営費交付金債務</t>
    <phoneticPr fontId="2"/>
  </si>
  <si>
    <t>資産見返負債</t>
    <phoneticPr fontId="2"/>
  </si>
  <si>
    <t>年度</t>
    <rPh sb="0" eb="2">
      <t>ネンド</t>
    </rPh>
    <phoneticPr fontId="2"/>
  </si>
  <si>
    <t>年　度</t>
    <rPh sb="0" eb="1">
      <t>ネン</t>
    </rPh>
    <rPh sb="2" eb="3">
      <t>ド</t>
    </rPh>
    <phoneticPr fontId="2"/>
  </si>
  <si>
    <t>業務費</t>
    <rPh sb="0" eb="2">
      <t>ギョウム</t>
    </rPh>
    <rPh sb="2" eb="3">
      <t>ヒ</t>
    </rPh>
    <phoneticPr fontId="29"/>
  </si>
  <si>
    <t>一般管理費</t>
    <rPh sb="0" eb="2">
      <t>イッパン</t>
    </rPh>
    <rPh sb="2" eb="5">
      <t>カンリヒ</t>
    </rPh>
    <phoneticPr fontId="29"/>
  </si>
  <si>
    <t>財務費用</t>
    <rPh sb="0" eb="2">
      <t>ザイム</t>
    </rPh>
    <rPh sb="2" eb="4">
      <t>ヒヨウ</t>
    </rPh>
    <phoneticPr fontId="29"/>
  </si>
  <si>
    <t>運営費交付金収益</t>
    <rPh sb="0" eb="3">
      <t>ウンエイヒ</t>
    </rPh>
    <rPh sb="3" eb="6">
      <t>コウフキン</t>
    </rPh>
    <rPh sb="6" eb="8">
      <t>シュウエキ</t>
    </rPh>
    <phoneticPr fontId="29"/>
  </si>
  <si>
    <t>無償資金協力事業資金収入</t>
    <rPh sb="0" eb="2">
      <t>ムショウ</t>
    </rPh>
    <rPh sb="2" eb="4">
      <t>シキン</t>
    </rPh>
    <rPh sb="4" eb="6">
      <t>キョウリョク</t>
    </rPh>
    <rPh sb="6" eb="8">
      <t>ジギョウ</t>
    </rPh>
    <rPh sb="8" eb="10">
      <t>シキン</t>
    </rPh>
    <rPh sb="10" eb="12">
      <t>シュウニュウ</t>
    </rPh>
    <phoneticPr fontId="29"/>
  </si>
  <si>
    <t>運営費交付金精算収益化額</t>
    <rPh sb="0" eb="3">
      <t>ウンエイヒ</t>
    </rPh>
    <rPh sb="3" eb="6">
      <t>コウフキン</t>
    </rPh>
    <rPh sb="6" eb="8">
      <t>セイサン</t>
    </rPh>
    <rPh sb="8" eb="11">
      <t>シュウエキカ</t>
    </rPh>
    <rPh sb="11" eb="12">
      <t>ガク</t>
    </rPh>
    <phoneticPr fontId="29"/>
  </si>
  <si>
    <t>業務費</t>
    <phoneticPr fontId="2"/>
  </si>
  <si>
    <t>一般管理費</t>
    <phoneticPr fontId="2"/>
  </si>
  <si>
    <t>財務費用</t>
    <phoneticPr fontId="2"/>
  </si>
  <si>
    <t>運営費交付金収益</t>
    <phoneticPr fontId="2"/>
  </si>
  <si>
    <t>無償資金協力事業資金収入</t>
    <phoneticPr fontId="2"/>
  </si>
  <si>
    <t>運営費交付金精算収益化額※</t>
    <phoneticPr fontId="2"/>
  </si>
  <si>
    <t>（6）JICA有償資金協力勘定　損益計算書（2008年度下半期～2017年度）</t>
    <rPh sb="7" eb="9">
      <t>ユウショウ</t>
    </rPh>
    <rPh sb="9" eb="11">
      <t>シキン</t>
    </rPh>
    <rPh sb="11" eb="13">
      <t>キョウリョク</t>
    </rPh>
    <rPh sb="16" eb="18">
      <t>ソンエキ</t>
    </rPh>
    <rPh sb="18" eb="21">
      <t>ケイサンショ</t>
    </rPh>
    <rPh sb="26" eb="28">
      <t>ネンド</t>
    </rPh>
    <rPh sb="28" eb="31">
      <t>シモハンキ</t>
    </rPh>
    <phoneticPr fontId="29"/>
  </si>
  <si>
    <t>（4）JICA有償資金協力勘定　貸借対照表（2008～2017年度）</t>
    <rPh sb="7" eb="9">
      <t>ユウショウ</t>
    </rPh>
    <rPh sb="9" eb="11">
      <t>シキン</t>
    </rPh>
    <rPh sb="11" eb="13">
      <t>キョウリョク</t>
    </rPh>
    <rPh sb="16" eb="18">
      <t>タイシャク</t>
    </rPh>
    <rPh sb="18" eb="21">
      <t>タイショウヒョウ</t>
    </rPh>
    <phoneticPr fontId="29"/>
  </si>
  <si>
    <r>
      <t xml:space="preserve">2003
</t>
    </r>
    <r>
      <rPr>
        <sz val="9"/>
        <color indexed="8"/>
        <rFont val="ＭＳ ゴシック"/>
        <family val="3"/>
        <charset val="128"/>
      </rPr>
      <t>(上半期）</t>
    </r>
    <rPh sb="6" eb="9">
      <t>カミハンキ</t>
    </rPh>
    <phoneticPr fontId="2"/>
  </si>
  <si>
    <r>
      <t xml:space="preserve">2003
</t>
    </r>
    <r>
      <rPr>
        <sz val="9"/>
        <color indexed="8"/>
        <rFont val="ＭＳ ゴシック"/>
        <family val="3"/>
        <charset val="128"/>
      </rPr>
      <t>(下半期）</t>
    </r>
    <rPh sb="6" eb="9">
      <t>シモハンキ</t>
    </rPh>
    <phoneticPr fontId="2"/>
  </si>
  <si>
    <r>
      <t>2008</t>
    </r>
    <r>
      <rPr>
        <sz val="9"/>
        <rFont val="ＭＳ Ｐゴシック"/>
        <family val="3"/>
        <charset val="128"/>
      </rPr>
      <t>（上半期）</t>
    </r>
    <rPh sb="5" eb="6">
      <t>カミ</t>
    </rPh>
    <rPh sb="6" eb="8">
      <t>ハンキ</t>
    </rPh>
    <phoneticPr fontId="2"/>
  </si>
  <si>
    <r>
      <t>1999</t>
    </r>
    <r>
      <rPr>
        <sz val="9"/>
        <rFont val="ＭＳ Ｐゴシック"/>
        <family val="3"/>
        <charset val="128"/>
      </rPr>
      <t>（下半期）</t>
    </r>
    <rPh sb="5" eb="8">
      <t>シモハンキ</t>
    </rPh>
    <phoneticPr fontId="2"/>
  </si>
  <si>
    <r>
      <t>2008</t>
    </r>
    <r>
      <rPr>
        <sz val="9"/>
        <rFont val="ＭＳ Ｐゴシック"/>
        <family val="3"/>
        <charset val="128"/>
      </rPr>
      <t>（下半期）</t>
    </r>
    <rPh sb="5" eb="8">
      <t>シモハンキ</t>
    </rPh>
    <phoneticPr fontId="2"/>
  </si>
  <si>
    <r>
      <t>2008</t>
    </r>
    <r>
      <rPr>
        <sz val="9"/>
        <rFont val="ＭＳ ゴシック"/>
        <family val="3"/>
        <charset val="128"/>
      </rPr>
      <t>（上半期）</t>
    </r>
    <rPh sb="5" eb="6">
      <t>カミ</t>
    </rPh>
    <rPh sb="6" eb="8">
      <t>ハンキ</t>
    </rPh>
    <phoneticPr fontId="2"/>
  </si>
  <si>
    <t>破産債権、再生債権、更生債権その他これらに準ずる債権</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</si>
</sst>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quot;△ &quot;#,##0"/>
    <numFmt numFmtId="177" formatCode="#,##0,,;&quot;△ &quot;#,##0,,"/>
    <numFmt numFmtId="178" formatCode="#,##0,,"/>
    <numFmt numFmtId="179" formatCode="#,##0;&quot;△ &quot;#,##0,,"/>
  </numFmts>
  <fonts count="49">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ゴシック"/>
      <family val="3"/>
      <charset val="128"/>
    </font>
    <font>
      <sz val="11"/>
      <color indexed="10"/>
      <name val="ＭＳ Ｐゴシック"/>
      <family val="3"/>
      <charset val="128"/>
    </font>
    <font>
      <sz val="10"/>
      <name val="MS PGothic"/>
      <family val="3"/>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2"/>
      <name val="Osaka"/>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MS PGothic"/>
      <family val="3"/>
      <charset val="128"/>
    </font>
    <font>
      <sz val="11"/>
      <color indexed="17"/>
      <name val="ＭＳ Ｐゴシック"/>
      <family val="3"/>
      <charset val="128"/>
    </font>
    <font>
      <sz val="11"/>
      <name val="ＭＳ Ｐゴシック"/>
      <family val="3"/>
      <charset val="128"/>
    </font>
    <font>
      <b/>
      <sz val="11"/>
      <name val="ＭＳ Ｐゴシック"/>
      <family val="3"/>
      <charset val="128"/>
    </font>
    <font>
      <b/>
      <sz val="11"/>
      <name val="ＭＳ 明朝"/>
      <family val="1"/>
      <charset val="128"/>
    </font>
    <font>
      <sz val="6"/>
      <name val="ＭＳ 明朝"/>
      <family val="1"/>
      <charset val="128"/>
    </font>
    <font>
      <sz val="6"/>
      <name val="ＭＳ 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sz val="14"/>
      <name val="ＭＳ 明朝"/>
      <family val="1"/>
      <charset val="128"/>
    </font>
    <font>
      <sz val="9"/>
      <color indexed="8"/>
      <name val="ＭＳ ゴシック"/>
      <family val="3"/>
      <charset val="128"/>
    </font>
    <font>
      <sz val="11"/>
      <name val="ＭＳ ゴシック"/>
      <family val="3"/>
      <charset val="128"/>
    </font>
    <font>
      <b/>
      <sz val="11"/>
      <name val="ＭＳ ゴシック"/>
      <family val="3"/>
      <charset val="128"/>
    </font>
    <font>
      <sz val="9"/>
      <name val="ＭＳ ゴシック"/>
      <family val="3"/>
      <charset val="128"/>
    </font>
    <font>
      <sz val="8"/>
      <name val="ＭＳ ゴシック"/>
      <family val="3"/>
      <charset val="128"/>
    </font>
    <font>
      <sz val="12"/>
      <color theme="1"/>
      <name val="ＭＳ ゴシック"/>
      <family val="3"/>
      <charset val="128"/>
    </font>
    <font>
      <b/>
      <sz val="12"/>
      <color theme="1"/>
      <name val="ＭＳ ゴシック"/>
      <family val="3"/>
      <charset val="128"/>
    </font>
    <font>
      <sz val="10"/>
      <color theme="1"/>
      <name val="ＭＳ ゴシック"/>
      <family val="3"/>
      <charset val="128"/>
    </font>
    <font>
      <b/>
      <sz val="14"/>
      <color theme="1"/>
      <name val="ＭＳ ゴシック"/>
      <family val="3"/>
      <charset val="128"/>
    </font>
    <font>
      <b/>
      <sz val="16"/>
      <color theme="1"/>
      <name val="ＭＳ ゴシック"/>
      <family val="3"/>
      <charset val="128"/>
    </font>
    <font>
      <sz val="14"/>
      <color theme="1"/>
      <name val="ＭＳ 明朝"/>
      <family val="1"/>
      <charset val="128"/>
    </font>
    <font>
      <b/>
      <sz val="14"/>
      <color theme="1"/>
      <name val="ＭＳ 明朝"/>
      <family val="1"/>
      <charset val="128"/>
    </font>
    <font>
      <sz val="11"/>
      <color theme="1"/>
      <name val="ＭＳ ゴシック"/>
      <family val="3"/>
      <charset val="128"/>
    </font>
    <font>
      <sz val="11"/>
      <color rgb="FFFF0000"/>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FFCC"/>
      </patternFill>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s>
  <cellStyleXfs count="70">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9" fontId="12" fillId="0" borderId="0" applyFont="0" applyFill="0" applyBorder="0" applyAlignment="0" applyProtection="0"/>
    <xf numFmtId="9" fontId="40" fillId="0" borderId="0" applyFont="0" applyFill="0" applyBorder="0" applyAlignment="0" applyProtection="0">
      <alignment vertical="center"/>
    </xf>
    <xf numFmtId="0" fontId="4" fillId="22" borderId="2" applyNumberFormat="0" applyFont="0" applyAlignment="0" applyProtection="0">
      <alignment vertical="center"/>
    </xf>
    <xf numFmtId="0" fontId="25" fillId="25" borderId="34"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5" fillId="0" borderId="0" applyNumberFormat="0" applyFill="0" applyBorder="0" applyAlignment="0" applyProtection="0">
      <alignment vertical="center"/>
    </xf>
    <xf numFmtId="38" fontId="1" fillId="0" borderId="0" applyFont="0" applyFill="0" applyBorder="0" applyAlignment="0" applyProtection="0"/>
    <xf numFmtId="41" fontId="6" fillId="0" borderId="0" applyFont="0" applyFill="0" applyBorder="0" applyAlignment="0" applyProtection="0"/>
    <xf numFmtId="38" fontId="12"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38" fontId="40"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25" fillId="0" borderId="0">
      <alignment vertical="center"/>
    </xf>
    <xf numFmtId="0" fontId="1" fillId="0" borderId="0"/>
    <xf numFmtId="0" fontId="25" fillId="0" borderId="0"/>
    <xf numFmtId="0" fontId="6" fillId="0" borderId="0"/>
    <xf numFmtId="0" fontId="23" fillId="0" borderId="0"/>
    <xf numFmtId="0" fontId="6"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6" fillId="0" borderId="0"/>
    <xf numFmtId="0" fontId="40" fillId="0" borderId="0">
      <alignment vertical="center"/>
    </xf>
    <xf numFmtId="0" fontId="24" fillId="4" borderId="0" applyNumberFormat="0" applyBorder="0" applyAlignment="0" applyProtection="0">
      <alignment vertical="center"/>
    </xf>
  </cellStyleXfs>
  <cellXfs count="344">
    <xf numFmtId="0" fontId="0" fillId="0" borderId="0" xfId="0"/>
    <xf numFmtId="0" fontId="26" fillId="0" borderId="0" xfId="0" applyFont="1"/>
    <xf numFmtId="0" fontId="26" fillId="0" borderId="0" xfId="0" applyFont="1" applyAlignment="1">
      <alignment horizontal="center"/>
    </xf>
    <xf numFmtId="0" fontId="0" fillId="0" borderId="0" xfId="0" applyFill="1"/>
    <xf numFmtId="0" fontId="26" fillId="0" borderId="10" xfId="0" applyFont="1" applyBorder="1" applyAlignment="1">
      <alignment horizontal="center"/>
    </xf>
    <xf numFmtId="0" fontId="26" fillId="0" borderId="10" xfId="0" applyFont="1" applyFill="1" applyBorder="1" applyAlignment="1">
      <alignment horizontal="center"/>
    </xf>
    <xf numFmtId="0" fontId="3" fillId="0" borderId="10" xfId="0" applyFont="1" applyFill="1" applyBorder="1" applyAlignment="1">
      <alignment vertical="center"/>
    </xf>
    <xf numFmtId="0" fontId="0" fillId="0" borderId="10" xfId="0" applyFill="1" applyBorder="1" applyAlignment="1"/>
    <xf numFmtId="0" fontId="0" fillId="0" borderId="10" xfId="0" applyBorder="1"/>
    <xf numFmtId="176" fontId="3" fillId="0" borderId="10" xfId="0" applyNumberFormat="1" applyFont="1" applyFill="1" applyBorder="1" applyAlignment="1">
      <alignment vertical="center"/>
    </xf>
    <xf numFmtId="176" fontId="3" fillId="0" borderId="10" xfId="0" applyNumberFormat="1" applyFont="1" applyFill="1" applyBorder="1" applyAlignment="1">
      <alignment horizontal="right" vertical="center"/>
    </xf>
    <xf numFmtId="177" fontId="3" fillId="0" borderId="10" xfId="0" applyNumberFormat="1" applyFont="1" applyFill="1" applyBorder="1" applyAlignment="1">
      <alignment horizontal="right" vertical="center"/>
    </xf>
    <xf numFmtId="177" fontId="3" fillId="26" borderId="10" xfId="0" applyNumberFormat="1" applyFont="1" applyFill="1" applyBorder="1" applyAlignment="1">
      <alignment horizontal="right" vertical="center"/>
    </xf>
    <xf numFmtId="0" fontId="28" fillId="0" borderId="10" xfId="0" applyFont="1" applyFill="1" applyBorder="1" applyAlignment="1">
      <alignment vertical="center"/>
    </xf>
    <xf numFmtId="0" fontId="3" fillId="0" borderId="10" xfId="0" applyFont="1" applyFill="1" applyBorder="1" applyAlignment="1">
      <alignment horizontal="left" vertical="center"/>
    </xf>
    <xf numFmtId="176" fontId="3" fillId="0" borderId="10" xfId="0" applyNumberFormat="1" applyFont="1" applyFill="1" applyBorder="1" applyAlignment="1">
      <alignment horizontal="left" vertical="center" wrapText="1"/>
    </xf>
    <xf numFmtId="176" fontId="3" fillId="0" borderId="10" xfId="0" applyNumberFormat="1" applyFont="1" applyFill="1" applyBorder="1" applyAlignment="1">
      <alignment vertical="center" wrapText="1"/>
    </xf>
    <xf numFmtId="0" fontId="26" fillId="0" borderId="0" xfId="0" applyFont="1" applyAlignment="1">
      <alignment horizontal="left" vertical="top"/>
    </xf>
    <xf numFmtId="176" fontId="3" fillId="0" borderId="11" xfId="0" applyNumberFormat="1" applyFont="1" applyFill="1" applyBorder="1" applyAlignment="1">
      <alignment vertical="center"/>
    </xf>
    <xf numFmtId="0" fontId="0" fillId="0" borderId="10" xfId="0" applyFill="1" applyBorder="1"/>
    <xf numFmtId="0" fontId="3" fillId="0" borderId="12" xfId="0" applyFont="1" applyFill="1" applyBorder="1" applyAlignment="1">
      <alignment vertical="center"/>
    </xf>
    <xf numFmtId="0" fontId="0" fillId="0" borderId="12" xfId="0" applyFill="1" applyBorder="1"/>
    <xf numFmtId="0" fontId="0" fillId="0" borderId="12" xfId="0" applyFill="1" applyBorder="1" applyAlignment="1"/>
    <xf numFmtId="0" fontId="0" fillId="0" borderId="12" xfId="0" applyBorder="1"/>
    <xf numFmtId="176" fontId="3" fillId="0" borderId="12" xfId="0" applyNumberFormat="1" applyFont="1" applyFill="1" applyBorder="1" applyAlignment="1">
      <alignment vertical="center"/>
    </xf>
    <xf numFmtId="176" fontId="3" fillId="0" borderId="10" xfId="0" applyNumberFormat="1" applyFont="1" applyFill="1" applyBorder="1" applyAlignment="1">
      <alignment horizontal="right" vertical="center" wrapText="1"/>
    </xf>
    <xf numFmtId="0" fontId="26" fillId="26" borderId="10" xfId="0" applyFont="1" applyFill="1" applyBorder="1" applyAlignment="1">
      <alignment horizontal="center"/>
    </xf>
    <xf numFmtId="0" fontId="3" fillId="26" borderId="10" xfId="0" applyFont="1" applyFill="1" applyBorder="1" applyAlignment="1">
      <alignment vertical="center"/>
    </xf>
    <xf numFmtId="176" fontId="3" fillId="26" borderId="10" xfId="0" applyNumberFormat="1" applyFont="1" applyFill="1" applyBorder="1" applyAlignment="1">
      <alignment vertical="center"/>
    </xf>
    <xf numFmtId="0" fontId="3" fillId="26" borderId="12" xfId="0" applyFont="1" applyFill="1" applyBorder="1" applyAlignment="1">
      <alignment vertical="center"/>
    </xf>
    <xf numFmtId="176" fontId="3" fillId="26" borderId="10" xfId="0" applyNumberFormat="1" applyFont="1" applyFill="1" applyBorder="1" applyAlignment="1">
      <alignment vertical="center" wrapText="1"/>
    </xf>
    <xf numFmtId="176" fontId="3" fillId="26" borderId="10" xfId="0" applyNumberFormat="1" applyFont="1" applyFill="1" applyBorder="1" applyAlignment="1">
      <alignment horizontal="right" vertical="center" wrapText="1"/>
    </xf>
    <xf numFmtId="176" fontId="3" fillId="26" borderId="12" xfId="0" applyNumberFormat="1" applyFont="1" applyFill="1" applyBorder="1" applyAlignment="1">
      <alignment vertical="center"/>
    </xf>
    <xf numFmtId="0" fontId="0" fillId="26" borderId="0" xfId="0" applyFill="1"/>
    <xf numFmtId="0" fontId="0" fillId="26" borderId="12" xfId="0" applyFill="1" applyBorder="1"/>
    <xf numFmtId="0" fontId="0" fillId="0" borderId="0" xfId="0" applyBorder="1"/>
    <xf numFmtId="0" fontId="26" fillId="0" borderId="13" xfId="0" applyFont="1" applyBorder="1" applyAlignment="1">
      <alignment horizontal="center"/>
    </xf>
    <xf numFmtId="0" fontId="26" fillId="0" borderId="13" xfId="0" applyFont="1" applyFill="1" applyBorder="1" applyAlignment="1">
      <alignment horizontal="center"/>
    </xf>
    <xf numFmtId="0" fontId="0" fillId="0" borderId="14" xfId="0" applyBorder="1"/>
    <xf numFmtId="176" fontId="3" fillId="26" borderId="10" xfId="0" applyNumberFormat="1" applyFont="1" applyFill="1" applyBorder="1" applyAlignment="1">
      <alignment horizontal="right" vertical="center"/>
    </xf>
    <xf numFmtId="0" fontId="0" fillId="0" borderId="15" xfId="0" applyBorder="1" applyAlignment="1"/>
    <xf numFmtId="0" fontId="0" fillId="0" borderId="16" xfId="0" applyBorder="1" applyAlignment="1"/>
    <xf numFmtId="0" fontId="26" fillId="0" borderId="17" xfId="0" applyFont="1" applyBorder="1" applyAlignment="1">
      <alignment horizontal="center"/>
    </xf>
    <xf numFmtId="0" fontId="26" fillId="0" borderId="15" xfId="0" applyFont="1" applyFill="1" applyBorder="1" applyAlignment="1">
      <alignment horizontal="center"/>
    </xf>
    <xf numFmtId="0" fontId="26" fillId="0" borderId="15" xfId="0" applyFont="1" applyBorder="1" applyAlignment="1">
      <alignment horizontal="center"/>
    </xf>
    <xf numFmtId="0" fontId="26" fillId="0" borderId="16" xfId="0" applyFont="1" applyBorder="1" applyAlignment="1">
      <alignment horizontal="center"/>
    </xf>
    <xf numFmtId="0" fontId="0" fillId="0" borderId="18" xfId="0" applyBorder="1"/>
    <xf numFmtId="0" fontId="0" fillId="0" borderId="19" xfId="0" applyBorder="1"/>
    <xf numFmtId="38" fontId="3" fillId="0" borderId="10" xfId="45" applyFont="1" applyFill="1" applyBorder="1" applyAlignment="1">
      <alignment horizontal="right" vertical="center"/>
    </xf>
    <xf numFmtId="38" fontId="3" fillId="0" borderId="10" xfId="45" applyFont="1" applyFill="1" applyBorder="1" applyAlignment="1">
      <alignment vertical="center"/>
    </xf>
    <xf numFmtId="0" fontId="0" fillId="0" borderId="18" xfId="0" applyFont="1" applyFill="1" applyBorder="1"/>
    <xf numFmtId="0" fontId="0" fillId="0" borderId="0" xfId="0" applyFont="1" applyFill="1" applyBorder="1"/>
    <xf numFmtId="0" fontId="0" fillId="0" borderId="19" xfId="0" applyFont="1" applyFill="1" applyBorder="1"/>
    <xf numFmtId="0" fontId="0" fillId="0" borderId="0" xfId="0" applyFont="1" applyFill="1"/>
    <xf numFmtId="0" fontId="0" fillId="0" borderId="18" xfId="0" applyFill="1" applyBorder="1"/>
    <xf numFmtId="0" fontId="0" fillId="0" borderId="0" xfId="0" applyFill="1" applyBorder="1"/>
    <xf numFmtId="0" fontId="0" fillId="0" borderId="19" xfId="0" applyFill="1" applyBorder="1"/>
    <xf numFmtId="38" fontId="0" fillId="0" borderId="0" xfId="45" applyFont="1" applyFill="1"/>
    <xf numFmtId="38" fontId="0" fillId="0" borderId="0" xfId="0" applyNumberFormat="1"/>
    <xf numFmtId="0" fontId="0" fillId="0" borderId="0" xfId="0" applyBorder="1" applyAlignment="1">
      <alignment vertical="center"/>
    </xf>
    <xf numFmtId="0" fontId="40" fillId="0" borderId="0" xfId="68">
      <alignment vertical="center"/>
    </xf>
    <xf numFmtId="0" fontId="40" fillId="0" borderId="0" xfId="68" applyBorder="1">
      <alignment vertical="center"/>
    </xf>
    <xf numFmtId="176" fontId="40" fillId="27" borderId="10" xfId="68" applyNumberFormat="1" applyFill="1" applyBorder="1" applyAlignment="1">
      <alignment horizontal="center" vertical="center"/>
    </xf>
    <xf numFmtId="176" fontId="40" fillId="0" borderId="10" xfId="68" applyNumberFormat="1" applyBorder="1">
      <alignment vertical="center"/>
    </xf>
    <xf numFmtId="38" fontId="40" fillId="0" borderId="0" xfId="43" applyFont="1">
      <alignment vertical="center"/>
    </xf>
    <xf numFmtId="38" fontId="40" fillId="0" borderId="11" xfId="43" applyFont="1" applyBorder="1">
      <alignment vertical="center"/>
    </xf>
    <xf numFmtId="38" fontId="40" fillId="0" borderId="12" xfId="43" applyFont="1" applyBorder="1">
      <alignment vertical="center"/>
    </xf>
    <xf numFmtId="178" fontId="40" fillId="0" borderId="12" xfId="43" applyNumberFormat="1" applyFont="1" applyBorder="1">
      <alignment vertical="center"/>
    </xf>
    <xf numFmtId="176" fontId="40" fillId="0" borderId="12" xfId="43" applyNumberFormat="1" applyFont="1" applyBorder="1">
      <alignment vertical="center"/>
    </xf>
    <xf numFmtId="178" fontId="40" fillId="0" borderId="10" xfId="43" applyNumberFormat="1" applyFont="1" applyBorder="1">
      <alignment vertical="center"/>
    </xf>
    <xf numFmtId="176" fontId="40" fillId="0" borderId="10" xfId="43" applyNumberFormat="1" applyFont="1" applyBorder="1">
      <alignment vertical="center"/>
    </xf>
    <xf numFmtId="176" fontId="40" fillId="0" borderId="10" xfId="68" applyNumberFormat="1" applyFill="1" applyBorder="1" applyAlignment="1">
      <alignment horizontal="center" vertical="center"/>
    </xf>
    <xf numFmtId="0" fontId="40" fillId="0" borderId="10" xfId="68" applyFont="1" applyBorder="1" applyAlignment="1">
      <alignment horizontal="left" vertical="center"/>
    </xf>
    <xf numFmtId="178" fontId="40" fillId="0" borderId="10" xfId="68" applyNumberFormat="1" applyFill="1" applyBorder="1" applyAlignment="1">
      <alignment horizontal="right" vertical="center"/>
    </xf>
    <xf numFmtId="178" fontId="40" fillId="0" borderId="10" xfId="68" applyNumberFormat="1" applyBorder="1" applyAlignment="1">
      <alignment horizontal="right" vertical="center"/>
    </xf>
    <xf numFmtId="176" fontId="40" fillId="0" borderId="10" xfId="68" applyNumberFormat="1" applyBorder="1" applyAlignment="1">
      <alignment horizontal="right" vertical="center"/>
    </xf>
    <xf numFmtId="0" fontId="40" fillId="0" borderId="11" xfId="68" applyBorder="1">
      <alignment vertical="center"/>
    </xf>
    <xf numFmtId="0" fontId="40" fillId="0" borderId="12" xfId="68" applyBorder="1">
      <alignment vertical="center"/>
    </xf>
    <xf numFmtId="178" fontId="40" fillId="0" borderId="12" xfId="68" applyNumberFormat="1" applyFill="1" applyBorder="1" applyAlignment="1">
      <alignment horizontal="right" vertical="center"/>
    </xf>
    <xf numFmtId="178" fontId="40" fillId="0" borderId="12" xfId="68" applyNumberFormat="1" applyBorder="1" applyAlignment="1">
      <alignment horizontal="right" vertical="center"/>
    </xf>
    <xf numFmtId="176" fontId="40" fillId="0" borderId="12" xfId="68" applyNumberFormat="1" applyBorder="1" applyAlignment="1">
      <alignment horizontal="right" vertical="center"/>
    </xf>
    <xf numFmtId="0" fontId="40" fillId="0" borderId="13" xfId="68" applyFont="1" applyBorder="1" applyAlignment="1">
      <alignment horizontal="left" vertical="center"/>
    </xf>
    <xf numFmtId="178" fontId="40" fillId="0" borderId="13" xfId="68" applyNumberFormat="1" applyFill="1" applyBorder="1" applyAlignment="1">
      <alignment horizontal="right" vertical="center"/>
    </xf>
    <xf numFmtId="178" fontId="40" fillId="0" borderId="13" xfId="68" applyNumberFormat="1" applyBorder="1" applyAlignment="1">
      <alignment horizontal="right" vertical="center"/>
    </xf>
    <xf numFmtId="0" fontId="40" fillId="0" borderId="12" xfId="68" applyFont="1" applyBorder="1">
      <alignment vertical="center"/>
    </xf>
    <xf numFmtId="0" fontId="40" fillId="0" borderId="10" xfId="68" applyFont="1" applyBorder="1">
      <alignment vertical="center"/>
    </xf>
    <xf numFmtId="0" fontId="41" fillId="0" borderId="0" xfId="68" applyFont="1">
      <alignment vertical="center"/>
    </xf>
    <xf numFmtId="0" fontId="40" fillId="0" borderId="0" xfId="68" applyAlignment="1">
      <alignment vertical="center"/>
    </xf>
    <xf numFmtId="0" fontId="0" fillId="0" borderId="0" xfId="0" applyFont="1" applyAlignment="1">
      <alignment vertical="center"/>
    </xf>
    <xf numFmtId="0" fontId="42" fillId="0" borderId="0" xfId="68" applyFont="1" applyBorder="1" applyAlignment="1">
      <alignment horizontal="right" vertical="center"/>
    </xf>
    <xf numFmtId="0" fontId="30" fillId="0" borderId="0" xfId="0" applyFont="1" applyAlignment="1">
      <alignment horizontal="left" vertical="top"/>
    </xf>
    <xf numFmtId="0" fontId="30" fillId="0" borderId="0" xfId="0" applyFont="1" applyAlignment="1">
      <alignment horizontal="right" vertical="top"/>
    </xf>
    <xf numFmtId="0" fontId="31" fillId="0" borderId="0" xfId="0" applyFont="1" applyAlignment="1">
      <alignment vertical="center"/>
    </xf>
    <xf numFmtId="0" fontId="32" fillId="0" borderId="0" xfId="0" applyFont="1"/>
    <xf numFmtId="0" fontId="32" fillId="26" borderId="0" xfId="0" applyFont="1" applyFill="1"/>
    <xf numFmtId="0" fontId="32" fillId="0" borderId="0" xfId="0" applyFont="1" applyFill="1"/>
    <xf numFmtId="0" fontId="33" fillId="0" borderId="0" xfId="0" applyFont="1"/>
    <xf numFmtId="0" fontId="30" fillId="0" borderId="0" xfId="0" applyFont="1" applyFill="1" applyAlignment="1">
      <alignment horizontal="right"/>
    </xf>
    <xf numFmtId="176" fontId="3" fillId="0" borderId="18" xfId="0" applyNumberFormat="1" applyFont="1" applyFill="1" applyBorder="1" applyAlignment="1">
      <alignment horizontal="right" vertical="center"/>
    </xf>
    <xf numFmtId="0" fontId="43" fillId="0" borderId="0" xfId="68" applyFont="1">
      <alignment vertical="center"/>
    </xf>
    <xf numFmtId="0" fontId="43" fillId="0" borderId="0" xfId="68" applyFont="1" applyAlignment="1">
      <alignment vertical="center"/>
    </xf>
    <xf numFmtId="176" fontId="40" fillId="0" borderId="10" xfId="68" applyNumberFormat="1" applyFill="1" applyBorder="1">
      <alignment vertical="center"/>
    </xf>
    <xf numFmtId="178" fontId="40" fillId="0" borderId="12" xfId="43" applyNumberFormat="1" applyFont="1" applyFill="1" applyBorder="1">
      <alignment vertical="center"/>
    </xf>
    <xf numFmtId="178" fontId="40" fillId="0" borderId="10" xfId="43" applyNumberFormat="1" applyFont="1" applyFill="1" applyBorder="1">
      <alignment vertical="center"/>
    </xf>
    <xf numFmtId="0" fontId="40" fillId="0" borderId="12" xfId="68" applyFont="1" applyFill="1" applyBorder="1">
      <alignment vertical="center"/>
    </xf>
    <xf numFmtId="0" fontId="40" fillId="0" borderId="10" xfId="68" applyFont="1" applyFill="1" applyBorder="1">
      <alignment vertical="center"/>
    </xf>
    <xf numFmtId="176" fontId="40" fillId="0" borderId="10" xfId="68" applyNumberFormat="1" applyFill="1" applyBorder="1" applyAlignment="1">
      <alignment horizontal="right" vertical="center"/>
    </xf>
    <xf numFmtId="0" fontId="26" fillId="0" borderId="20" xfId="0" applyFont="1" applyBorder="1" applyAlignment="1">
      <alignment horizontal="center"/>
    </xf>
    <xf numFmtId="0" fontId="43" fillId="0" borderId="0" xfId="68" applyFont="1" applyFill="1" applyAlignment="1">
      <alignment vertical="center"/>
    </xf>
    <xf numFmtId="0" fontId="43" fillId="0" borderId="0" xfId="68" applyFont="1" applyFill="1">
      <alignment vertical="center"/>
    </xf>
    <xf numFmtId="0" fontId="25" fillId="0" borderId="0" xfId="56" applyBorder="1" applyAlignment="1">
      <alignment horizontal="right" vertical="center"/>
    </xf>
    <xf numFmtId="178" fontId="32" fillId="0" borderId="10" xfId="56" applyNumberFormat="1" applyFont="1" applyFill="1" applyBorder="1" applyAlignment="1">
      <alignment horizontal="right" vertical="center"/>
    </xf>
    <xf numFmtId="178" fontId="32" fillId="0" borderId="13" xfId="56" applyNumberFormat="1" applyFont="1" applyFill="1" applyBorder="1" applyAlignment="1">
      <alignment horizontal="right" vertical="center"/>
    </xf>
    <xf numFmtId="178" fontId="32" fillId="0" borderId="12" xfId="56" applyNumberFormat="1" applyFont="1" applyFill="1" applyBorder="1" applyAlignment="1">
      <alignment horizontal="right" vertical="center"/>
    </xf>
    <xf numFmtId="0" fontId="40" fillId="0" borderId="0" xfId="68" applyFont="1" applyBorder="1">
      <alignment vertical="center"/>
    </xf>
    <xf numFmtId="178" fontId="32" fillId="0" borderId="0" xfId="56" applyNumberFormat="1" applyFont="1" applyFill="1" applyBorder="1" applyAlignment="1">
      <alignment horizontal="right" vertical="center"/>
    </xf>
    <xf numFmtId="178" fontId="40" fillId="0" borderId="0" xfId="68" applyNumberFormat="1" applyFill="1" applyBorder="1" applyAlignment="1">
      <alignment horizontal="right" vertical="center"/>
    </xf>
    <xf numFmtId="178" fontId="40" fillId="0" borderId="0" xfId="68" applyNumberFormat="1" applyBorder="1" applyAlignment="1">
      <alignment horizontal="right" vertical="center"/>
    </xf>
    <xf numFmtId="179" fontId="32" fillId="0" borderId="0" xfId="56" applyNumberFormat="1" applyFont="1" applyFill="1" applyBorder="1" applyAlignment="1">
      <alignment horizontal="right" vertical="center"/>
    </xf>
    <xf numFmtId="178" fontId="40" fillId="0" borderId="0" xfId="68" applyNumberFormat="1" applyFont="1" applyFill="1" applyBorder="1" applyAlignment="1">
      <alignment horizontal="right" vertical="center"/>
    </xf>
    <xf numFmtId="178" fontId="40" fillId="0" borderId="0" xfId="68" applyNumberFormat="1" applyFont="1" applyBorder="1" applyAlignment="1">
      <alignment horizontal="right" vertical="center"/>
    </xf>
    <xf numFmtId="0" fontId="25" fillId="0" borderId="0" xfId="56" applyFont="1" applyFill="1" applyBorder="1" applyAlignment="1">
      <alignment vertical="center"/>
    </xf>
    <xf numFmtId="176" fontId="40" fillId="0" borderId="0" xfId="68" applyNumberFormat="1" applyFill="1" applyBorder="1" applyAlignment="1">
      <alignment horizontal="right" vertical="center"/>
    </xf>
    <xf numFmtId="176" fontId="40" fillId="0" borderId="0" xfId="68" applyNumberFormat="1" applyBorder="1" applyAlignment="1">
      <alignment horizontal="right" vertical="center"/>
    </xf>
    <xf numFmtId="0" fontId="40" fillId="0" borderId="0" xfId="68" applyFont="1" applyFill="1" applyBorder="1">
      <alignment vertical="center"/>
    </xf>
    <xf numFmtId="176" fontId="40" fillId="0" borderId="0" xfId="68" applyNumberFormat="1" applyFont="1" applyFill="1" applyBorder="1" applyAlignment="1">
      <alignment horizontal="right" vertical="center"/>
    </xf>
    <xf numFmtId="176" fontId="40" fillId="0" borderId="0" xfId="68" applyNumberFormat="1" applyFont="1" applyBorder="1" applyAlignment="1">
      <alignment horizontal="right" vertical="center"/>
    </xf>
    <xf numFmtId="0" fontId="41" fillId="0" borderId="10" xfId="68" applyFont="1" applyBorder="1" applyAlignment="1">
      <alignment horizontal="left" vertical="top"/>
    </xf>
    <xf numFmtId="38" fontId="41" fillId="0" borderId="10" xfId="43" applyFont="1" applyBorder="1" applyAlignment="1">
      <alignment horizontal="left" vertical="center"/>
    </xf>
    <xf numFmtId="38" fontId="41" fillId="0" borderId="12" xfId="43" applyFont="1" applyBorder="1" applyAlignment="1">
      <alignment horizontal="center" vertical="center"/>
    </xf>
    <xf numFmtId="0" fontId="41" fillId="0" borderId="10" xfId="68" applyFont="1" applyBorder="1" applyAlignment="1">
      <alignment horizontal="left" vertical="center"/>
    </xf>
    <xf numFmtId="38" fontId="3" fillId="0" borderId="13" xfId="45" applyFont="1" applyFill="1" applyBorder="1" applyAlignment="1">
      <alignment horizontal="right" vertical="center"/>
    </xf>
    <xf numFmtId="176" fontId="3" fillId="0" borderId="13" xfId="0" applyNumberFormat="1" applyFont="1" applyFill="1" applyBorder="1" applyAlignment="1">
      <alignment horizontal="right" vertical="center"/>
    </xf>
    <xf numFmtId="38" fontId="3" fillId="0" borderId="20" xfId="45" applyFont="1" applyFill="1" applyBorder="1" applyAlignment="1">
      <alignment vertical="center"/>
    </xf>
    <xf numFmtId="176" fontId="3" fillId="0" borderId="20" xfId="0" applyNumberFormat="1" applyFont="1" applyFill="1" applyBorder="1" applyAlignment="1">
      <alignment horizontal="right" vertical="center"/>
    </xf>
    <xf numFmtId="177" fontId="3" fillId="0" borderId="20" xfId="0" applyNumberFormat="1" applyFont="1" applyFill="1" applyBorder="1" applyAlignment="1">
      <alignment horizontal="right" vertical="center"/>
    </xf>
    <xf numFmtId="177" fontId="3" fillId="0" borderId="21" xfId="0" applyNumberFormat="1" applyFont="1" applyFill="1" applyBorder="1" applyAlignment="1">
      <alignment horizontal="right" vertical="center"/>
    </xf>
    <xf numFmtId="38" fontId="3" fillId="0" borderId="11" xfId="45" applyFont="1" applyFill="1" applyBorder="1" applyAlignment="1">
      <alignment horizontal="right" vertical="center"/>
    </xf>
    <xf numFmtId="38" fontId="3" fillId="0" borderId="11" xfId="45" applyFont="1" applyFill="1" applyBorder="1" applyAlignment="1">
      <alignment vertical="center"/>
    </xf>
    <xf numFmtId="176" fontId="3" fillId="0" borderId="11" xfId="0" applyNumberFormat="1" applyFont="1" applyFill="1" applyBorder="1" applyAlignment="1">
      <alignment horizontal="right" vertical="center"/>
    </xf>
    <xf numFmtId="0" fontId="40" fillId="0" borderId="13" xfId="68" applyBorder="1" applyAlignment="1">
      <alignment horizontal="center" vertical="center"/>
    </xf>
    <xf numFmtId="0" fontId="40" fillId="0" borderId="12" xfId="68" applyBorder="1" applyAlignment="1">
      <alignment horizontal="center" vertical="center"/>
    </xf>
    <xf numFmtId="0" fontId="44" fillId="0" borderId="0" xfId="68" applyFont="1">
      <alignment vertical="center"/>
    </xf>
    <xf numFmtId="38" fontId="41" fillId="0" borderId="17" xfId="43" applyFont="1" applyBorder="1" applyAlignment="1">
      <alignment vertical="center"/>
    </xf>
    <xf numFmtId="38" fontId="40" fillId="0" borderId="19" xfId="43" applyFont="1" applyBorder="1">
      <alignment vertical="center"/>
    </xf>
    <xf numFmtId="38" fontId="40" fillId="0" borderId="21" xfId="43" applyFont="1" applyBorder="1">
      <alignment vertical="center"/>
    </xf>
    <xf numFmtId="38" fontId="40" fillId="0" borderId="13" xfId="43" applyFont="1" applyBorder="1">
      <alignment vertical="center"/>
    </xf>
    <xf numFmtId="38" fontId="40" fillId="0" borderId="18" xfId="43" applyFont="1" applyBorder="1">
      <alignment vertical="center"/>
    </xf>
    <xf numFmtId="38" fontId="40" fillId="0" borderId="22" xfId="43" applyFont="1" applyBorder="1">
      <alignment vertical="center"/>
    </xf>
    <xf numFmtId="38" fontId="40" fillId="0" borderId="19" xfId="43" applyFont="1" applyBorder="1" applyAlignment="1">
      <alignment vertical="center"/>
    </xf>
    <xf numFmtId="38" fontId="41" fillId="0" borderId="12" xfId="43" applyFont="1" applyBorder="1" applyAlignment="1">
      <alignment horizontal="left" vertical="center"/>
    </xf>
    <xf numFmtId="178" fontId="40" fillId="0" borderId="23" xfId="43" applyNumberFormat="1" applyFont="1" applyFill="1" applyBorder="1">
      <alignment vertical="center"/>
    </xf>
    <xf numFmtId="178" fontId="40" fillId="0" borderId="23" xfId="43" applyNumberFormat="1" applyFont="1" applyBorder="1">
      <alignment vertical="center"/>
    </xf>
    <xf numFmtId="178" fontId="40" fillId="0" borderId="23" xfId="43" applyNumberFormat="1" applyFont="1" applyFill="1" applyBorder="1" applyAlignment="1">
      <alignment horizontal="right" vertical="center"/>
    </xf>
    <xf numFmtId="176" fontId="40" fillId="0" borderId="10" xfId="43" applyNumberFormat="1" applyFont="1" applyFill="1" applyBorder="1">
      <alignment vertical="center"/>
    </xf>
    <xf numFmtId="178" fontId="40" fillId="0" borderId="10" xfId="43" applyNumberFormat="1" applyFont="1" applyFill="1" applyBorder="1" applyAlignment="1">
      <alignment horizontal="right" vertical="center"/>
    </xf>
    <xf numFmtId="178" fontId="40" fillId="0" borderId="10" xfId="43" applyNumberFormat="1" applyFont="1" applyBorder="1" applyAlignment="1">
      <alignment horizontal="right" vertical="center"/>
    </xf>
    <xf numFmtId="179" fontId="40" fillId="0" borderId="10" xfId="43" applyNumberFormat="1" applyFont="1" applyFill="1" applyBorder="1">
      <alignment vertical="center"/>
    </xf>
    <xf numFmtId="179" fontId="40" fillId="0" borderId="10" xfId="43" applyNumberFormat="1" applyFont="1" applyBorder="1">
      <alignment vertical="center"/>
    </xf>
    <xf numFmtId="176" fontId="40" fillId="0" borderId="10" xfId="43" applyNumberFormat="1" applyFont="1" applyBorder="1" applyAlignment="1">
      <alignment horizontal="right" vertical="center"/>
    </xf>
    <xf numFmtId="176" fontId="40" fillId="0" borderId="23" xfId="43" applyNumberFormat="1" applyFont="1" applyBorder="1">
      <alignment vertical="center"/>
    </xf>
    <xf numFmtId="0" fontId="40" fillId="0" borderId="24" xfId="68" applyFont="1" applyBorder="1" applyAlignment="1">
      <alignment horizontal="left" vertical="center"/>
    </xf>
    <xf numFmtId="0" fontId="40" fillId="0" borderId="21" xfId="68" applyFont="1" applyBorder="1">
      <alignment vertical="center"/>
    </xf>
    <xf numFmtId="0" fontId="40" fillId="0" borderId="24" xfId="68" applyFont="1" applyBorder="1">
      <alignment vertical="center"/>
    </xf>
    <xf numFmtId="0" fontId="40" fillId="0" borderId="16" xfId="68" applyFont="1" applyBorder="1">
      <alignment vertical="center"/>
    </xf>
    <xf numFmtId="0" fontId="40" fillId="0" borderId="18" xfId="68" applyBorder="1">
      <alignment vertical="center"/>
    </xf>
    <xf numFmtId="0" fontId="40" fillId="0" borderId="17" xfId="68" applyFont="1" applyBorder="1">
      <alignment vertical="center"/>
    </xf>
    <xf numFmtId="0" fontId="40" fillId="0" borderId="25" xfId="68" applyFont="1" applyBorder="1" applyAlignment="1">
      <alignment horizontal="left" vertical="center"/>
    </xf>
    <xf numFmtId="0" fontId="40" fillId="0" borderId="25" xfId="68" applyFont="1" applyBorder="1">
      <alignment vertical="center"/>
    </xf>
    <xf numFmtId="0" fontId="40" fillId="0" borderId="23" xfId="68" applyFont="1" applyBorder="1">
      <alignment vertical="center"/>
    </xf>
    <xf numFmtId="179" fontId="32" fillId="0" borderId="23" xfId="56" applyNumberFormat="1" applyFont="1" applyFill="1" applyBorder="1" applyAlignment="1">
      <alignment horizontal="right" vertical="center"/>
    </xf>
    <xf numFmtId="178" fontId="32" fillId="0" borderId="23" xfId="56" applyNumberFormat="1" applyFont="1" applyFill="1" applyBorder="1" applyAlignment="1">
      <alignment horizontal="right" vertical="center"/>
    </xf>
    <xf numFmtId="178" fontId="40" fillId="0" borderId="23" xfId="68" applyNumberFormat="1" applyFont="1" applyFill="1" applyBorder="1" applyAlignment="1">
      <alignment horizontal="right" vertical="center"/>
    </xf>
    <xf numFmtId="178" fontId="40" fillId="0" borderId="23" xfId="68" applyNumberFormat="1" applyFont="1" applyBorder="1" applyAlignment="1">
      <alignment horizontal="right" vertical="center"/>
    </xf>
    <xf numFmtId="0" fontId="40" fillId="0" borderId="18" xfId="68" applyFill="1" applyBorder="1">
      <alignment vertical="center"/>
    </xf>
    <xf numFmtId="0" fontId="40" fillId="0" borderId="22" xfId="68" applyFill="1" applyBorder="1">
      <alignment vertical="center"/>
    </xf>
    <xf numFmtId="0" fontId="40" fillId="0" borderId="11" xfId="68" applyFont="1" applyBorder="1" applyAlignment="1">
      <alignment horizontal="left" vertical="center"/>
    </xf>
    <xf numFmtId="0" fontId="40" fillId="0" borderId="11" xfId="68" applyFont="1" applyBorder="1">
      <alignment vertical="center"/>
    </xf>
    <xf numFmtId="0" fontId="25" fillId="0" borderId="11" xfId="56" applyFont="1" applyFill="1" applyBorder="1" applyAlignment="1">
      <alignment vertical="center"/>
    </xf>
    <xf numFmtId="0" fontId="40" fillId="0" borderId="10" xfId="68" applyFill="1" applyBorder="1">
      <alignment vertical="center"/>
    </xf>
    <xf numFmtId="0" fontId="40" fillId="0" borderId="10" xfId="68" applyBorder="1">
      <alignment vertical="center"/>
    </xf>
    <xf numFmtId="0" fontId="0" fillId="0" borderId="10" xfId="56" applyFont="1" applyFill="1" applyBorder="1" applyAlignment="1">
      <alignment vertical="center"/>
    </xf>
    <xf numFmtId="0" fontId="40" fillId="0" borderId="23" xfId="68" applyFont="1" applyFill="1" applyBorder="1">
      <alignment vertical="center"/>
    </xf>
    <xf numFmtId="176" fontId="40" fillId="0" borderId="23" xfId="68" applyNumberFormat="1" applyFont="1" applyFill="1" applyBorder="1" applyAlignment="1">
      <alignment horizontal="right" vertical="center"/>
    </xf>
    <xf numFmtId="176" fontId="40" fillId="0" borderId="23" xfId="68" applyNumberFormat="1" applyFont="1" applyBorder="1" applyAlignment="1">
      <alignment horizontal="right" vertical="center"/>
    </xf>
    <xf numFmtId="0" fontId="0" fillId="0" borderId="11" xfId="0" applyBorder="1"/>
    <xf numFmtId="0" fontId="26" fillId="0" borderId="19" xfId="0" applyFont="1" applyBorder="1" applyAlignment="1">
      <alignment horizontal="left" vertical="top"/>
    </xf>
    <xf numFmtId="176" fontId="27" fillId="0" borderId="23" xfId="0" applyNumberFormat="1" applyFont="1" applyFill="1" applyBorder="1" applyAlignment="1">
      <alignment horizontal="center" vertical="center"/>
    </xf>
    <xf numFmtId="0" fontId="26" fillId="0" borderId="11" xfId="0" applyFont="1" applyBorder="1"/>
    <xf numFmtId="176" fontId="27" fillId="0" borderId="10" xfId="0" applyNumberFormat="1" applyFont="1" applyFill="1" applyBorder="1" applyAlignment="1">
      <alignment horizontal="center" vertical="center"/>
    </xf>
    <xf numFmtId="176" fontId="27" fillId="0" borderId="13" xfId="0" applyNumberFormat="1" applyFont="1" applyFill="1" applyBorder="1" applyAlignment="1">
      <alignment horizontal="center" vertical="center"/>
    </xf>
    <xf numFmtId="176" fontId="3" fillId="26" borderId="23" xfId="0" applyNumberFormat="1" applyFont="1" applyFill="1" applyBorder="1" applyAlignment="1">
      <alignment vertical="center"/>
    </xf>
    <xf numFmtId="176" fontId="3" fillId="0" borderId="23" xfId="0" applyNumberFormat="1" applyFont="1" applyFill="1" applyBorder="1" applyAlignment="1">
      <alignment vertical="center"/>
    </xf>
    <xf numFmtId="176" fontId="3" fillId="26" borderId="13" xfId="0" applyNumberFormat="1" applyFont="1" applyFill="1" applyBorder="1" applyAlignment="1">
      <alignment horizontal="right" vertical="center"/>
    </xf>
    <xf numFmtId="176" fontId="3" fillId="26" borderId="13" xfId="0" applyNumberFormat="1" applyFont="1" applyFill="1" applyBorder="1" applyAlignment="1">
      <alignment vertical="center"/>
    </xf>
    <xf numFmtId="176" fontId="3" fillId="26" borderId="23" xfId="0" applyNumberFormat="1" applyFont="1" applyFill="1" applyBorder="1" applyAlignment="1">
      <alignment horizontal="right" vertical="center"/>
    </xf>
    <xf numFmtId="176" fontId="3" fillId="0" borderId="23" xfId="0" applyNumberFormat="1" applyFont="1" applyFill="1" applyBorder="1" applyAlignment="1">
      <alignment horizontal="right" vertical="center"/>
    </xf>
    <xf numFmtId="177" fontId="3" fillId="0" borderId="23" xfId="0" applyNumberFormat="1" applyFont="1" applyFill="1" applyBorder="1" applyAlignment="1">
      <alignment vertical="center"/>
    </xf>
    <xf numFmtId="177" fontId="3" fillId="26" borderId="23" xfId="0" applyNumberFormat="1" applyFont="1" applyFill="1" applyBorder="1" applyAlignment="1">
      <alignment vertical="center"/>
    </xf>
    <xf numFmtId="177" fontId="3" fillId="0" borderId="10" xfId="0" applyNumberFormat="1" applyFont="1" applyFill="1" applyBorder="1" applyAlignment="1">
      <alignment vertical="center"/>
    </xf>
    <xf numFmtId="176" fontId="3" fillId="0" borderId="13" xfId="0" applyNumberFormat="1" applyFont="1" applyFill="1" applyBorder="1" applyAlignment="1">
      <alignment vertical="center"/>
    </xf>
    <xf numFmtId="177" fontId="3" fillId="0" borderId="13" xfId="0" applyNumberFormat="1" applyFont="1" applyFill="1" applyBorder="1" applyAlignment="1">
      <alignment vertical="center"/>
    </xf>
    <xf numFmtId="177" fontId="3" fillId="26" borderId="13" xfId="0" applyNumberFormat="1" applyFont="1" applyFill="1" applyBorder="1" applyAlignment="1">
      <alignment vertical="center"/>
    </xf>
    <xf numFmtId="38" fontId="3" fillId="0" borderId="23" xfId="45" applyFont="1" applyFill="1" applyBorder="1" applyAlignment="1">
      <alignment horizontal="right" vertical="center"/>
    </xf>
    <xf numFmtId="0" fontId="0" fillId="0" borderId="26" xfId="0" applyBorder="1"/>
    <xf numFmtId="38" fontId="0" fillId="0" borderId="23" xfId="45" applyFont="1" applyFill="1" applyBorder="1"/>
    <xf numFmtId="38" fontId="3" fillId="0" borderId="13" xfId="45" applyFont="1" applyFill="1" applyBorder="1" applyAlignment="1">
      <alignment vertical="center"/>
    </xf>
    <xf numFmtId="177" fontId="3" fillId="0" borderId="13" xfId="0" applyNumberFormat="1" applyFont="1" applyFill="1" applyBorder="1" applyAlignment="1">
      <alignment horizontal="right" vertical="center"/>
    </xf>
    <xf numFmtId="177" fontId="3" fillId="0" borderId="11" xfId="0" applyNumberFormat="1" applyFont="1" applyFill="1" applyBorder="1" applyAlignment="1">
      <alignment horizontal="right" vertical="center"/>
    </xf>
    <xf numFmtId="38" fontId="3" fillId="0" borderId="23" xfId="45" applyFont="1" applyFill="1" applyBorder="1" applyAlignment="1">
      <alignment vertical="center"/>
    </xf>
    <xf numFmtId="38" fontId="3" fillId="26" borderId="23" xfId="45" applyFont="1" applyFill="1" applyBorder="1" applyAlignment="1">
      <alignment horizontal="right" vertical="center"/>
    </xf>
    <xf numFmtId="177" fontId="3" fillId="26" borderId="23" xfId="0" applyNumberFormat="1" applyFont="1" applyFill="1" applyBorder="1" applyAlignment="1">
      <alignment horizontal="right" vertical="center"/>
    </xf>
    <xf numFmtId="0" fontId="45" fillId="0" borderId="0" xfId="68" applyFont="1" applyAlignment="1">
      <alignment vertical="center"/>
    </xf>
    <xf numFmtId="0" fontId="45" fillId="0" borderId="0" xfId="68" applyFont="1" applyFill="1" applyAlignment="1">
      <alignment vertical="center"/>
    </xf>
    <xf numFmtId="0" fontId="46" fillId="0" borderId="0" xfId="68" applyFont="1" applyAlignment="1">
      <alignment vertical="top"/>
    </xf>
    <xf numFmtId="0" fontId="45" fillId="0" borderId="0" xfId="68" applyFont="1" applyAlignment="1">
      <alignment vertical="top"/>
    </xf>
    <xf numFmtId="0" fontId="34" fillId="0" borderId="0" xfId="0" applyFont="1" applyAlignment="1">
      <alignment vertical="center"/>
    </xf>
    <xf numFmtId="0" fontId="45" fillId="0" borderId="0" xfId="68" applyFont="1">
      <alignment vertical="center"/>
    </xf>
    <xf numFmtId="0" fontId="40" fillId="0" borderId="13" xfId="68" applyFont="1" applyBorder="1" applyAlignment="1">
      <alignment horizontal="left" vertical="top"/>
    </xf>
    <xf numFmtId="38" fontId="40" fillId="0" borderId="12" xfId="43" applyFont="1" applyBorder="1" applyAlignment="1">
      <alignment horizontal="left" vertical="center"/>
    </xf>
    <xf numFmtId="38" fontId="40" fillId="0" borderId="10" xfId="43" applyFont="1" applyBorder="1" applyAlignment="1">
      <alignment horizontal="left" vertical="center"/>
    </xf>
    <xf numFmtId="0" fontId="41" fillId="0" borderId="0" xfId="68" applyFont="1" applyAlignment="1">
      <alignment vertical="center"/>
    </xf>
    <xf numFmtId="0" fontId="0" fillId="0" borderId="17" xfId="0" applyFont="1" applyBorder="1"/>
    <xf numFmtId="0" fontId="0" fillId="0" borderId="22" xfId="0" applyFont="1" applyBorder="1"/>
    <xf numFmtId="0" fontId="36" fillId="0" borderId="13" xfId="0" applyFont="1" applyFill="1" applyBorder="1" applyAlignment="1">
      <alignment vertical="center"/>
    </xf>
    <xf numFmtId="0" fontId="36" fillId="0" borderId="16" xfId="0" applyFont="1" applyFill="1" applyBorder="1" applyAlignment="1">
      <alignment vertical="center"/>
    </xf>
    <xf numFmtId="0" fontId="36" fillId="0" borderId="11" xfId="0" applyFont="1" applyBorder="1"/>
    <xf numFmtId="0" fontId="36" fillId="0" borderId="10" xfId="0" applyFont="1" applyFill="1" applyBorder="1" applyAlignment="1">
      <alignment vertical="center"/>
    </xf>
    <xf numFmtId="0" fontId="36" fillId="0" borderId="12" xfId="0" applyFont="1" applyBorder="1"/>
    <xf numFmtId="176" fontId="36" fillId="0" borderId="10" xfId="0" applyNumberFormat="1" applyFont="1" applyFill="1" applyBorder="1" applyAlignment="1">
      <alignment horizontal="left" vertical="center" wrapText="1"/>
    </xf>
    <xf numFmtId="0" fontId="36" fillId="0" borderId="11" xfId="0" applyFont="1" applyFill="1" applyBorder="1" applyAlignment="1">
      <alignment vertical="center"/>
    </xf>
    <xf numFmtId="0" fontId="37" fillId="0" borderId="12" xfId="0" applyFont="1" applyFill="1" applyBorder="1" applyAlignment="1">
      <alignment vertical="center"/>
    </xf>
    <xf numFmtId="176" fontId="36" fillId="0" borderId="10" xfId="0" applyNumberFormat="1" applyFont="1" applyFill="1" applyBorder="1" applyAlignment="1">
      <alignment vertical="center"/>
    </xf>
    <xf numFmtId="176" fontId="36" fillId="0" borderId="10" xfId="0" applyNumberFormat="1" applyFont="1" applyFill="1" applyBorder="1" applyAlignment="1">
      <alignment vertical="center" wrapText="1"/>
    </xf>
    <xf numFmtId="176" fontId="37" fillId="0" borderId="12" xfId="0" applyNumberFormat="1" applyFont="1" applyFill="1" applyBorder="1" applyAlignment="1">
      <alignment horizontal="center" vertical="center"/>
    </xf>
    <xf numFmtId="176" fontId="36" fillId="0" borderId="10" xfId="0" applyNumberFormat="1" applyFont="1" applyFill="1" applyBorder="1" applyAlignment="1">
      <alignment horizontal="center" vertical="center"/>
    </xf>
    <xf numFmtId="176" fontId="36" fillId="0" borderId="11" xfId="0" applyNumberFormat="1" applyFont="1" applyFill="1" applyBorder="1" applyAlignment="1">
      <alignment vertical="center"/>
    </xf>
    <xf numFmtId="176" fontId="37" fillId="0" borderId="12" xfId="0" applyNumberFormat="1" applyFont="1" applyFill="1" applyBorder="1" applyAlignment="1">
      <alignment vertical="center"/>
    </xf>
    <xf numFmtId="0" fontId="36" fillId="0" borderId="0" xfId="0" applyFont="1"/>
    <xf numFmtId="0" fontId="37" fillId="0" borderId="19" xfId="0" applyFont="1" applyFill="1" applyBorder="1" applyAlignment="1">
      <alignment vertical="center"/>
    </xf>
    <xf numFmtId="0" fontId="36" fillId="0" borderId="18" xfId="0" applyFont="1" applyBorder="1"/>
    <xf numFmtId="176" fontId="36" fillId="0" borderId="13" xfId="0" applyNumberFormat="1" applyFont="1" applyFill="1" applyBorder="1" applyAlignment="1">
      <alignment horizontal="left" vertical="center" wrapText="1"/>
    </xf>
    <xf numFmtId="176" fontId="37" fillId="0" borderId="19" xfId="0" applyNumberFormat="1" applyFont="1" applyFill="1" applyBorder="1" applyAlignment="1">
      <alignment vertical="center"/>
    </xf>
    <xf numFmtId="176" fontId="36" fillId="0" borderId="13" xfId="0" applyNumberFormat="1" applyFont="1" applyFill="1" applyBorder="1" applyAlignment="1">
      <alignment horizontal="center" vertical="center"/>
    </xf>
    <xf numFmtId="0" fontId="36" fillId="0" borderId="17" xfId="0" applyFont="1" applyFill="1" applyBorder="1" applyAlignment="1">
      <alignment vertical="center"/>
    </xf>
    <xf numFmtId="0" fontId="36" fillId="0" borderId="15" xfId="0" applyFont="1" applyFill="1" applyBorder="1" applyAlignment="1">
      <alignment vertical="center"/>
    </xf>
    <xf numFmtId="0" fontId="37" fillId="0" borderId="18" xfId="0" applyFont="1" applyFill="1" applyBorder="1" applyAlignment="1">
      <alignment vertical="center"/>
    </xf>
    <xf numFmtId="0" fontId="36" fillId="0" borderId="0" xfId="0" applyFont="1" applyFill="1" applyBorder="1" applyAlignment="1">
      <alignment vertical="center"/>
    </xf>
    <xf numFmtId="0" fontId="36" fillId="0" borderId="0" xfId="0" applyFont="1" applyFill="1" applyBorder="1" applyAlignment="1">
      <alignment horizontal="center" vertical="center"/>
    </xf>
    <xf numFmtId="0" fontId="36" fillId="0" borderId="0" xfId="0" applyFont="1" applyFill="1" applyBorder="1" applyAlignment="1">
      <alignment horizontal="left" vertical="center"/>
    </xf>
    <xf numFmtId="0" fontId="36" fillId="0" borderId="22" xfId="0" applyFont="1" applyFill="1" applyBorder="1" applyAlignment="1">
      <alignment vertical="center"/>
    </xf>
    <xf numFmtId="0" fontId="36" fillId="0" borderId="20" xfId="0" applyFont="1" applyFill="1" applyBorder="1" applyAlignment="1">
      <alignment vertical="center"/>
    </xf>
    <xf numFmtId="176" fontId="37" fillId="0" borderId="25" xfId="0" applyNumberFormat="1" applyFont="1" applyFill="1" applyBorder="1" applyAlignment="1">
      <alignment vertical="center"/>
    </xf>
    <xf numFmtId="176" fontId="36" fillId="0" borderId="14" xfId="0" applyNumberFormat="1" applyFont="1" applyFill="1" applyBorder="1" applyAlignment="1">
      <alignment vertical="center"/>
    </xf>
    <xf numFmtId="0" fontId="36" fillId="24" borderId="14" xfId="0" applyFont="1" applyFill="1" applyBorder="1"/>
    <xf numFmtId="176" fontId="37" fillId="0" borderId="18" xfId="0" applyNumberFormat="1" applyFont="1" applyFill="1" applyBorder="1" applyAlignment="1">
      <alignment vertical="center"/>
    </xf>
    <xf numFmtId="176" fontId="36" fillId="0" borderId="0" xfId="0" applyNumberFormat="1" applyFont="1" applyFill="1" applyBorder="1" applyAlignment="1">
      <alignment horizontal="center" vertical="center"/>
    </xf>
    <xf numFmtId="176" fontId="36" fillId="0" borderId="0" xfId="0" applyNumberFormat="1" applyFont="1" applyFill="1" applyBorder="1" applyAlignment="1">
      <alignment vertical="center"/>
    </xf>
    <xf numFmtId="0" fontId="36" fillId="24" borderId="0" xfId="0" applyFont="1" applyFill="1" applyBorder="1" applyAlignment="1">
      <alignment vertical="center"/>
    </xf>
    <xf numFmtId="176" fontId="36" fillId="0" borderId="0" xfId="0" applyNumberFormat="1" applyFont="1" applyFill="1" applyBorder="1" applyAlignment="1">
      <alignment vertical="center" wrapText="1"/>
    </xf>
    <xf numFmtId="176" fontId="37" fillId="0" borderId="18" xfId="0" applyNumberFormat="1" applyFont="1" applyFill="1" applyBorder="1" applyAlignment="1">
      <alignment horizontal="center" vertical="center"/>
    </xf>
    <xf numFmtId="176" fontId="36" fillId="0" borderId="22" xfId="0" applyNumberFormat="1" applyFont="1" applyFill="1" applyBorder="1" applyAlignment="1">
      <alignment vertical="center"/>
    </xf>
    <xf numFmtId="176" fontId="36" fillId="0" borderId="20" xfId="0" applyNumberFormat="1" applyFont="1" applyFill="1" applyBorder="1" applyAlignment="1">
      <alignment vertical="center"/>
    </xf>
    <xf numFmtId="176" fontId="37" fillId="0" borderId="22" xfId="0" applyNumberFormat="1" applyFont="1" applyFill="1" applyBorder="1" applyAlignment="1">
      <alignment vertical="center"/>
    </xf>
    <xf numFmtId="0" fontId="36" fillId="24" borderId="20" xfId="0" applyFont="1" applyFill="1" applyBorder="1" applyAlignment="1">
      <alignment vertical="center"/>
    </xf>
    <xf numFmtId="0" fontId="40" fillId="28" borderId="27" xfId="68" applyFont="1" applyFill="1" applyBorder="1" applyAlignment="1">
      <alignment horizontal="center" vertical="center"/>
    </xf>
    <xf numFmtId="0" fontId="40" fillId="28" borderId="27" xfId="68" applyFont="1" applyFill="1" applyBorder="1" applyAlignment="1">
      <alignment horizontal="center" vertical="center" wrapText="1"/>
    </xf>
    <xf numFmtId="0" fontId="40" fillId="28" borderId="28" xfId="68" applyFont="1" applyFill="1" applyBorder="1" applyAlignment="1">
      <alignment horizontal="center" vertical="center" wrapText="1"/>
    </xf>
    <xf numFmtId="0" fontId="40" fillId="28" borderId="10" xfId="68" applyFont="1" applyFill="1" applyBorder="1" applyAlignment="1">
      <alignment horizontal="center" vertical="center"/>
    </xf>
    <xf numFmtId="0" fontId="0" fillId="28" borderId="29" xfId="0" applyFont="1" applyFill="1" applyBorder="1" applyAlignment="1">
      <alignment horizontal="center"/>
    </xf>
    <xf numFmtId="0" fontId="36" fillId="28" borderId="30" xfId="0" applyFont="1" applyFill="1" applyBorder="1" applyAlignment="1">
      <alignment horizontal="center"/>
    </xf>
    <xf numFmtId="0" fontId="36" fillId="28" borderId="27" xfId="0" applyFont="1" applyFill="1" applyBorder="1" applyAlignment="1">
      <alignment horizontal="center"/>
    </xf>
    <xf numFmtId="0" fontId="36" fillId="0" borderId="0" xfId="0" applyFont="1" applyFill="1" applyAlignment="1">
      <alignment horizontal="center"/>
    </xf>
    <xf numFmtId="0" fontId="0" fillId="28" borderId="17" xfId="0" applyFont="1" applyFill="1" applyBorder="1" applyAlignment="1">
      <alignment horizontal="center"/>
    </xf>
    <xf numFmtId="0" fontId="0" fillId="28" borderId="15" xfId="0" applyFont="1" applyFill="1" applyBorder="1" applyAlignment="1">
      <alignment horizontal="center"/>
    </xf>
    <xf numFmtId="0" fontId="36" fillId="28" borderId="16" xfId="0" applyFont="1" applyFill="1" applyBorder="1" applyAlignment="1">
      <alignment horizontal="center"/>
    </xf>
    <xf numFmtId="0" fontId="36" fillId="28" borderId="10" xfId="0" applyFont="1" applyFill="1" applyBorder="1" applyAlignment="1">
      <alignment horizontal="center"/>
    </xf>
    <xf numFmtId="0" fontId="0" fillId="28" borderId="29" xfId="0" applyFont="1" applyFill="1" applyBorder="1"/>
    <xf numFmtId="0" fontId="0" fillId="28" borderId="31" xfId="0" applyFont="1" applyFill="1" applyBorder="1"/>
    <xf numFmtId="0" fontId="36" fillId="28" borderId="28" xfId="0" applyFont="1" applyFill="1" applyBorder="1" applyAlignment="1">
      <alignment horizontal="center"/>
    </xf>
    <xf numFmtId="0" fontId="0" fillId="28" borderId="28" xfId="0" applyFont="1" applyFill="1" applyBorder="1" applyAlignment="1">
      <alignment horizontal="center"/>
    </xf>
    <xf numFmtId="0" fontId="0" fillId="28" borderId="27" xfId="0" applyFont="1" applyFill="1" applyBorder="1" applyAlignment="1">
      <alignment horizontal="center"/>
    </xf>
    <xf numFmtId="0" fontId="0" fillId="28" borderId="17" xfId="0" applyFont="1" applyFill="1" applyBorder="1"/>
    <xf numFmtId="0" fontId="0" fillId="28" borderId="15" xfId="0" applyFont="1" applyFill="1" applyBorder="1"/>
    <xf numFmtId="0" fontId="0" fillId="28" borderId="16" xfId="0" applyFont="1" applyFill="1" applyBorder="1" applyAlignment="1">
      <alignment horizontal="center"/>
    </xf>
    <xf numFmtId="0" fontId="0" fillId="28" borderId="10" xfId="0" applyFont="1" applyFill="1" applyBorder="1" applyAlignment="1">
      <alignment horizontal="center"/>
    </xf>
    <xf numFmtId="0" fontId="0" fillId="0" borderId="0" xfId="0" applyFont="1"/>
    <xf numFmtId="0" fontId="0" fillId="0" borderId="13" xfId="0" applyFont="1" applyBorder="1" applyAlignment="1">
      <alignment horizontal="center"/>
    </xf>
    <xf numFmtId="0" fontId="0" fillId="0" borderId="13" xfId="0" applyFont="1" applyFill="1" applyBorder="1" applyAlignment="1">
      <alignment horizontal="center"/>
    </xf>
    <xf numFmtId="0" fontId="0" fillId="0" borderId="17" xfId="0" applyFont="1" applyFill="1" applyBorder="1" applyAlignment="1">
      <alignment vertical="center"/>
    </xf>
    <xf numFmtId="0" fontId="0" fillId="0" borderId="15" xfId="0" applyFont="1" applyFill="1" applyBorder="1" applyAlignment="1">
      <alignment vertical="center"/>
    </xf>
    <xf numFmtId="0" fontId="0" fillId="0" borderId="18"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48" fillId="0" borderId="18" xfId="0" applyFont="1" applyFill="1" applyBorder="1" applyAlignment="1">
      <alignment horizontal="left" vertical="center"/>
    </xf>
    <xf numFmtId="0" fontId="0" fillId="0" borderId="17" xfId="0" applyFont="1" applyFill="1" applyBorder="1" applyAlignment="1">
      <alignment horizontal="left" vertical="center"/>
    </xf>
    <xf numFmtId="0" fontId="0" fillId="0" borderId="15" xfId="0" applyFont="1" applyFill="1" applyBorder="1" applyAlignment="1">
      <alignment horizontal="left" vertical="center"/>
    </xf>
    <xf numFmtId="0" fontId="0" fillId="0" borderId="18" xfId="0" applyFont="1" applyFill="1" applyBorder="1" applyAlignment="1">
      <alignment vertical="center"/>
    </xf>
    <xf numFmtId="0" fontId="40" fillId="28" borderId="29" xfId="68" applyFont="1" applyFill="1" applyBorder="1" applyAlignment="1">
      <alignment horizontal="center" vertical="center"/>
    </xf>
    <xf numFmtId="0" fontId="40" fillId="28" borderId="28" xfId="68" applyFont="1" applyFill="1" applyBorder="1" applyAlignment="1">
      <alignment horizontal="center" vertical="center"/>
    </xf>
    <xf numFmtId="38" fontId="40" fillId="0" borderId="26" xfId="43" applyFont="1" applyBorder="1" applyAlignment="1">
      <alignment horizontal="center" vertical="center"/>
    </xf>
    <xf numFmtId="38" fontId="40" fillId="0" borderId="32" xfId="43" applyFont="1" applyBorder="1" applyAlignment="1">
      <alignment horizontal="center" vertical="center"/>
    </xf>
    <xf numFmtId="38" fontId="40" fillId="0" borderId="33" xfId="43" applyFont="1" applyBorder="1" applyAlignment="1">
      <alignment horizontal="center" vertical="center"/>
    </xf>
    <xf numFmtId="38" fontId="40" fillId="0" borderId="15" xfId="43" applyFont="1" applyBorder="1" applyAlignment="1">
      <alignment horizontal="center" vertical="center"/>
    </xf>
    <xf numFmtId="38" fontId="40" fillId="0" borderId="16" xfId="43" applyFont="1" applyBorder="1" applyAlignment="1">
      <alignment horizontal="center" vertical="center"/>
    </xf>
    <xf numFmtId="38" fontId="40" fillId="0" borderId="17" xfId="43" applyFont="1" applyBorder="1" applyAlignment="1">
      <alignment horizontal="center" vertical="center"/>
    </xf>
    <xf numFmtId="0" fontId="40" fillId="28" borderId="31" xfId="68" applyFont="1" applyFill="1" applyBorder="1" applyAlignment="1">
      <alignment horizontal="center" vertical="center"/>
    </xf>
    <xf numFmtId="0" fontId="40" fillId="28" borderId="17" xfId="68" applyFont="1" applyFill="1" applyBorder="1" applyAlignment="1">
      <alignment horizontal="center" vertical="center"/>
    </xf>
    <xf numFmtId="0" fontId="40" fillId="28" borderId="15" xfId="68" applyFont="1" applyFill="1" applyBorder="1" applyAlignment="1">
      <alignment horizontal="center" vertical="center"/>
    </xf>
    <xf numFmtId="0" fontId="40" fillId="28" borderId="16" xfId="68" applyFont="1" applyFill="1" applyBorder="1" applyAlignment="1">
      <alignment horizontal="center" vertical="center"/>
    </xf>
    <xf numFmtId="0" fontId="40" fillId="0" borderId="13" xfId="68" applyBorder="1" applyAlignment="1">
      <alignment horizontal="center" vertical="center"/>
    </xf>
    <xf numFmtId="0" fontId="40" fillId="0" borderId="12" xfId="68" applyBorder="1" applyAlignment="1">
      <alignment horizontal="center" vertical="center"/>
    </xf>
    <xf numFmtId="0" fontId="47" fillId="0" borderId="0" xfId="56" applyFont="1" applyFill="1" applyBorder="1" applyAlignment="1">
      <alignment horizontal="left" vertical="center" wrapText="1"/>
    </xf>
    <xf numFmtId="0" fontId="40" fillId="0" borderId="13" xfId="68" applyFill="1" applyBorder="1" applyAlignment="1">
      <alignment horizontal="center" vertical="center"/>
    </xf>
    <xf numFmtId="0" fontId="40" fillId="0" borderId="12" xfId="68" applyFill="1" applyBorder="1" applyAlignment="1">
      <alignment horizontal="center" vertical="center"/>
    </xf>
    <xf numFmtId="0" fontId="40" fillId="0" borderId="17" xfId="68" applyFill="1" applyBorder="1" applyAlignment="1">
      <alignment horizontal="center" vertical="center"/>
    </xf>
    <xf numFmtId="0" fontId="40" fillId="0" borderId="16" xfId="68" applyFill="1" applyBorder="1" applyAlignment="1">
      <alignment horizontal="center" vertical="center"/>
    </xf>
    <xf numFmtId="0" fontId="40" fillId="27" borderId="13" xfId="68" applyFill="1" applyBorder="1" applyAlignment="1">
      <alignment horizontal="center" vertical="center"/>
    </xf>
    <xf numFmtId="0" fontId="40" fillId="27" borderId="12" xfId="68" applyFill="1" applyBorder="1" applyAlignment="1">
      <alignment horizontal="center" vertical="center"/>
    </xf>
    <xf numFmtId="0" fontId="40" fillId="27" borderId="17" xfId="68" applyFill="1" applyBorder="1" applyAlignment="1">
      <alignment horizontal="center" vertical="center"/>
    </xf>
    <xf numFmtId="0" fontId="40" fillId="27" borderId="16" xfId="68" applyFill="1" applyBorder="1" applyAlignment="1">
      <alignment horizontal="center" vertical="center"/>
    </xf>
    <xf numFmtId="0" fontId="39" fillId="0" borderId="0" xfId="0" applyFont="1" applyFill="1" applyBorder="1" applyAlignment="1">
      <alignment horizontal="left" vertical="center" shrinkToFit="1"/>
    </xf>
    <xf numFmtId="0" fontId="39" fillId="0" borderId="19" xfId="0" applyFont="1" applyFill="1" applyBorder="1" applyAlignment="1">
      <alignment horizontal="left" vertical="center" shrinkToFit="1"/>
    </xf>
    <xf numFmtId="176" fontId="36" fillId="0" borderId="26" xfId="0" applyNumberFormat="1" applyFont="1" applyFill="1" applyBorder="1" applyAlignment="1">
      <alignment horizontal="center" vertical="center"/>
    </xf>
    <xf numFmtId="176" fontId="36" fillId="0" borderId="33" xfId="0" applyNumberFormat="1" applyFont="1" applyFill="1" applyBorder="1" applyAlignment="1">
      <alignment horizontal="center" vertical="center"/>
    </xf>
    <xf numFmtId="0" fontId="36" fillId="28" borderId="29" xfId="0" applyFont="1" applyFill="1" applyBorder="1" applyAlignment="1">
      <alignment horizontal="center"/>
    </xf>
    <xf numFmtId="0" fontId="36" fillId="28" borderId="28" xfId="0" applyFont="1" applyFill="1" applyBorder="1" applyAlignment="1">
      <alignment horizontal="center"/>
    </xf>
    <xf numFmtId="176" fontId="36" fillId="0" borderId="32" xfId="0" applyNumberFormat="1" applyFont="1" applyFill="1" applyBorder="1" applyAlignment="1">
      <alignment horizontal="center" vertical="center"/>
    </xf>
    <xf numFmtId="176" fontId="36" fillId="0" borderId="0" xfId="0" applyNumberFormat="1" applyFont="1" applyFill="1" applyBorder="1" applyAlignment="1">
      <alignment horizontal="left" vertical="center" wrapText="1"/>
    </xf>
    <xf numFmtId="176" fontId="36" fillId="0" borderId="19" xfId="0" applyNumberFormat="1" applyFont="1" applyFill="1" applyBorder="1" applyAlignment="1">
      <alignment horizontal="left" vertical="center" wrapText="1"/>
    </xf>
    <xf numFmtId="176" fontId="36" fillId="0" borderId="17" xfId="0" applyNumberFormat="1" applyFont="1" applyFill="1" applyBorder="1" applyAlignment="1">
      <alignment horizontal="center" vertical="center"/>
    </xf>
    <xf numFmtId="176" fontId="36" fillId="0" borderId="15" xfId="0" applyNumberFormat="1" applyFont="1" applyFill="1" applyBorder="1" applyAlignment="1">
      <alignment horizontal="center" vertical="center"/>
    </xf>
    <xf numFmtId="176" fontId="36" fillId="0" borderId="16" xfId="0" applyNumberFormat="1" applyFont="1" applyFill="1" applyBorder="1" applyAlignment="1">
      <alignment horizontal="center" vertical="center"/>
    </xf>
    <xf numFmtId="176" fontId="36" fillId="0" borderId="25" xfId="0" applyNumberFormat="1" applyFont="1" applyFill="1" applyBorder="1" applyAlignment="1">
      <alignment horizontal="center" vertical="center"/>
    </xf>
    <xf numFmtId="176" fontId="36" fillId="0" borderId="14" xfId="0" applyNumberFormat="1" applyFont="1" applyFill="1" applyBorder="1" applyAlignment="1">
      <alignment horizontal="center" vertical="center"/>
    </xf>
    <xf numFmtId="176" fontId="36" fillId="0" borderId="24" xfId="0" applyNumberFormat="1" applyFont="1" applyFill="1" applyBorder="1" applyAlignment="1">
      <alignment horizontal="center" vertical="center"/>
    </xf>
    <xf numFmtId="0" fontId="39" fillId="0" borderId="0" xfId="0" applyFont="1" applyFill="1" applyBorder="1" applyAlignment="1">
      <alignment vertical="center" shrinkToFit="1"/>
    </xf>
    <xf numFmtId="0" fontId="36" fillId="0" borderId="19" xfId="0" applyFont="1" applyBorder="1" applyAlignment="1">
      <alignment vertical="center" shrinkToFit="1"/>
    </xf>
    <xf numFmtId="0" fontId="0" fillId="0" borderId="26" xfId="0" applyFont="1" applyBorder="1" applyAlignment="1">
      <alignment horizontal="center"/>
    </xf>
    <xf numFmtId="0" fontId="0" fillId="0" borderId="32" xfId="0" applyFont="1" applyBorder="1" applyAlignment="1">
      <alignment horizontal="center"/>
    </xf>
    <xf numFmtId="0" fontId="0" fillId="0" borderId="33" xfId="0" applyFont="1" applyBorder="1" applyAlignment="1">
      <alignment horizontal="center"/>
    </xf>
    <xf numFmtId="0" fontId="0" fillId="0" borderId="26"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cellXfs>
  <cellStyles count="7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3" xfId="29"/>
    <cellStyle name="メモ" xfId="30" builtinId="10" customBuiltin="1"/>
    <cellStyle name="メモ 2" xfId="3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桁区切り 2 2" xfId="37"/>
    <cellStyle name="桁区切り 3" xfId="38"/>
    <cellStyle name="桁区切り 3 2" xfId="39"/>
    <cellStyle name="桁区切り 3 2 2" xfId="40"/>
    <cellStyle name="桁区切り 4" xfId="41"/>
    <cellStyle name="桁区切り 5" xfId="42"/>
    <cellStyle name="桁区切り 6" xfId="43"/>
    <cellStyle name="桁区切り 7" xfId="44"/>
    <cellStyle name="桁区切り 8" xfId="45"/>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10" xfId="54"/>
    <cellStyle name="標準 2" xfId="55"/>
    <cellStyle name="標準 2 2" xfId="56"/>
    <cellStyle name="標準 2 3" xfId="57"/>
    <cellStyle name="標準 3" xfId="58"/>
    <cellStyle name="標準 3 2" xfId="59"/>
    <cellStyle name="標準 4" xfId="60"/>
    <cellStyle name="標準 4 2" xfId="61"/>
    <cellStyle name="標準 4 2 2" xfId="62"/>
    <cellStyle name="標準 4 3" xfId="63"/>
    <cellStyle name="標準 5" xfId="64"/>
    <cellStyle name="標準 6" xfId="65"/>
    <cellStyle name="標準 7" xfId="66"/>
    <cellStyle name="標準 8" xfId="67"/>
    <cellStyle name="標準 9" xfId="68"/>
    <cellStyle name="良い" xfId="69"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36001;&#21209;&#37096;\&#36001;&#21209;&#31532;&#65298;&#35506;\&#20104;&#31639;&#32232;&#25104;&#12288;15&#24180;&#24230;&#20104;&#31639;&#31309;&#31639;&#12471;&#12473;&#12486;&#12512;\&#22522;&#26412;&#29256;\&#26368;&#26032;&#29256;&#8592;&#12371;&#12385;&#12425;&#12434;&#20351;&#29992;\&#26368;&#32066;&#29256;\15&#27010;&#31639;&#35201;&#27714;&#31309;&#31639;&#9312;&#65288;&#20986;&#36039;&#9651;0%25+7&#26376;&#23455;&#32318;+&#12363;&#12373;&#19978;&#12370;&#20803;&#21033;ver.&#65289;(8&#26376;16&#26085;&#26368;&#32066;&#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問"/>
      <sheetName val="メニュー"/>
      <sheetName val="マクロメニュー"/>
      <sheetName val="チェックシート"/>
      <sheetName val="インプット"/>
      <sheetName val="三表"/>
      <sheetName val="予定財表"/>
      <sheetName val="決算"/>
      <sheetName val="ＣＦ"/>
      <sheetName val="前提"/>
      <sheetName val="ディスバース実績"/>
      <sheetName val="貸発"/>
      <sheetName val="貸利"/>
      <sheetName val="借入元利"/>
      <sheetName val="当年発生"/>
      <sheetName val="予算発生"/>
      <sheetName val="受取配当金"/>
      <sheetName val="マクロ"/>
      <sheetName val="基礎メニュー"/>
      <sheetName val="運用益"/>
      <sheetName val="当年債発"/>
      <sheetName val="予算債発"/>
      <sheetName val="繰延"/>
      <sheetName val="貸倒"/>
      <sheetName val="動産・不動産"/>
      <sheetName val="事務費"/>
      <sheetName val="手数料"/>
      <sheetName val="債券元利"/>
      <sheetName val="機関債当年発生"/>
      <sheetName val="機関債予算発生"/>
      <sheetName val="受入･支払雑利息"/>
      <sheetName val="その他"/>
    </sheetNames>
    <sheetDataSet>
      <sheetData sheetId="0" refreshError="1"/>
      <sheetData sheetId="1" refreshError="1"/>
      <sheetData sheetId="2" refreshError="1"/>
      <sheetData sheetId="3" refreshError="1"/>
      <sheetData sheetId="4"/>
      <sheetData sheetId="5"/>
      <sheetData sheetId="6" refreshError="1"/>
      <sheetData sheetId="7"/>
      <sheetData sheetId="8" refreshError="1"/>
      <sheetData sheetId="9"/>
      <sheetData sheetId="10"/>
      <sheetData sheetId="11" refreshError="1"/>
      <sheetData sheetId="12"/>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sheetData sheetId="24" refreshError="1"/>
      <sheetData sheetId="25" refreshError="1"/>
      <sheetData sheetId="26"/>
      <sheetData sheetId="27" refreshError="1"/>
      <sheetData sheetId="28" refreshError="1"/>
      <sheetData sheetId="29" refreshError="1"/>
      <sheetData sheetId="30" refreshError="1"/>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B67"/>
  <sheetViews>
    <sheetView zoomScaleNormal="100" workbookViewId="0">
      <pane xSplit="2" topLeftCell="C1" activePane="topRight" state="frozen"/>
      <selection pane="topRight" activeCell="D14" sqref="D14"/>
    </sheetView>
  </sheetViews>
  <sheetFormatPr defaultRowHeight="14.25"/>
  <cols>
    <col min="1" max="1" width="3.375" style="60" customWidth="1"/>
    <col min="2" max="2" width="3.125" style="60" customWidth="1"/>
    <col min="3" max="3" width="3.25" style="60" customWidth="1"/>
    <col min="4" max="4" width="25" style="60" customWidth="1"/>
    <col min="5" max="16" width="10.625" style="60" customWidth="1"/>
    <col min="17" max="17" width="3.25" style="60" customWidth="1"/>
    <col min="18" max="18" width="30.75" style="60" customWidth="1"/>
    <col min="19" max="25" width="10.625" style="60" customWidth="1"/>
    <col min="26" max="16384" width="9" style="60"/>
  </cols>
  <sheetData>
    <row r="1" spans="1:28" ht="20.100000000000001" customHeight="1"/>
    <row r="2" spans="1:28" ht="18.75">
      <c r="B2" s="142" t="s">
        <v>135</v>
      </c>
      <c r="C2" s="142"/>
      <c r="D2" s="142"/>
    </row>
    <row r="3" spans="1:28">
      <c r="B3" s="86"/>
      <c r="C3" s="86"/>
      <c r="D3" s="86"/>
      <c r="Q3" s="86"/>
      <c r="R3" s="86"/>
    </row>
    <row r="4" spans="1:28" s="99" customFormat="1" ht="17.25">
      <c r="B4" s="212" t="s">
        <v>136</v>
      </c>
      <c r="C4" s="100"/>
      <c r="D4" s="100"/>
      <c r="Q4" s="213" t="s">
        <v>138</v>
      </c>
      <c r="R4" s="108"/>
      <c r="S4" s="109"/>
      <c r="T4" s="109"/>
      <c r="U4" s="109"/>
      <c r="V4" s="109"/>
      <c r="W4" s="109"/>
      <c r="X4" s="109"/>
      <c r="Y4" s="109"/>
      <c r="Z4" s="109"/>
      <c r="AA4" s="109"/>
      <c r="AB4" s="109"/>
    </row>
    <row r="6" spans="1:28" ht="20.100000000000001" customHeight="1" thickBot="1">
      <c r="B6" s="86" t="s">
        <v>131</v>
      </c>
      <c r="E6" s="61"/>
      <c r="F6" s="61"/>
      <c r="G6" s="61"/>
      <c r="H6" s="61"/>
      <c r="I6" s="61"/>
      <c r="J6" s="61"/>
      <c r="K6" s="61"/>
      <c r="L6" s="61"/>
      <c r="M6" s="61"/>
      <c r="N6" s="89" t="s">
        <v>108</v>
      </c>
      <c r="O6" s="61"/>
      <c r="P6" s="61"/>
      <c r="Q6" s="86" t="s">
        <v>131</v>
      </c>
      <c r="S6" s="61"/>
      <c r="T6" s="61"/>
      <c r="U6" s="61"/>
      <c r="V6" s="61"/>
      <c r="W6" s="61"/>
      <c r="X6" s="61"/>
      <c r="AB6" s="110" t="s">
        <v>108</v>
      </c>
    </row>
    <row r="7" spans="1:28" ht="25.5">
      <c r="B7" s="298" t="s">
        <v>176</v>
      </c>
      <c r="C7" s="306"/>
      <c r="D7" s="299"/>
      <c r="E7" s="265">
        <v>1999</v>
      </c>
      <c r="F7" s="265">
        <v>2000</v>
      </c>
      <c r="G7" s="265">
        <v>2001</v>
      </c>
      <c r="H7" s="265">
        <v>2002</v>
      </c>
      <c r="I7" s="266" t="s">
        <v>191</v>
      </c>
      <c r="J7" s="267" t="s">
        <v>192</v>
      </c>
      <c r="K7" s="265">
        <v>2004</v>
      </c>
      <c r="L7" s="265">
        <v>2005</v>
      </c>
      <c r="M7" s="265">
        <v>2006</v>
      </c>
      <c r="N7" s="265">
        <v>2007</v>
      </c>
      <c r="Q7" s="298" t="s">
        <v>176</v>
      </c>
      <c r="R7" s="299"/>
      <c r="S7" s="265">
        <v>1999</v>
      </c>
      <c r="T7" s="265">
        <v>2000</v>
      </c>
      <c r="U7" s="265">
        <v>2001</v>
      </c>
      <c r="V7" s="265">
        <v>2002</v>
      </c>
      <c r="W7" s="266" t="s">
        <v>191</v>
      </c>
      <c r="X7" s="267" t="s">
        <v>192</v>
      </c>
      <c r="Y7" s="265">
        <v>2004</v>
      </c>
      <c r="Z7" s="265">
        <v>2005</v>
      </c>
      <c r="AA7" s="265">
        <v>2006</v>
      </c>
      <c r="AB7" s="265">
        <v>2007</v>
      </c>
    </row>
    <row r="8" spans="1:28" ht="15" hidden="1" customHeight="1">
      <c r="B8" s="310"/>
      <c r="C8" s="140"/>
      <c r="D8" s="140"/>
      <c r="E8" s="313" t="s">
        <v>109</v>
      </c>
      <c r="F8" s="313" t="s">
        <v>51</v>
      </c>
      <c r="G8" s="313" t="s">
        <v>52</v>
      </c>
      <c r="H8" s="313" t="s">
        <v>49</v>
      </c>
      <c r="I8" s="315" t="s">
        <v>110</v>
      </c>
      <c r="J8" s="316"/>
      <c r="K8" s="310" t="s">
        <v>45</v>
      </c>
      <c r="L8" s="310" t="s">
        <v>46</v>
      </c>
      <c r="M8" s="310" t="s">
        <v>47</v>
      </c>
      <c r="N8" s="310" t="s">
        <v>48</v>
      </c>
      <c r="Q8" s="310"/>
      <c r="R8" s="140"/>
      <c r="S8" s="317" t="s">
        <v>109</v>
      </c>
      <c r="T8" s="317" t="s">
        <v>51</v>
      </c>
      <c r="U8" s="317" t="s">
        <v>52</v>
      </c>
      <c r="V8" s="317" t="s">
        <v>49</v>
      </c>
      <c r="W8" s="319" t="s">
        <v>50</v>
      </c>
      <c r="X8" s="320"/>
      <c r="Y8" s="310" t="s">
        <v>45</v>
      </c>
      <c r="Z8" s="310" t="s">
        <v>46</v>
      </c>
      <c r="AA8" s="310" t="s">
        <v>47</v>
      </c>
      <c r="AB8" s="310" t="s">
        <v>48</v>
      </c>
    </row>
    <row r="9" spans="1:28" ht="14.25" hidden="1" customHeight="1">
      <c r="B9" s="311"/>
      <c r="C9" s="141"/>
      <c r="D9" s="141"/>
      <c r="E9" s="314"/>
      <c r="F9" s="314"/>
      <c r="G9" s="314"/>
      <c r="H9" s="314"/>
      <c r="I9" s="71" t="s">
        <v>115</v>
      </c>
      <c r="J9" s="71" t="s">
        <v>116</v>
      </c>
      <c r="K9" s="311"/>
      <c r="L9" s="311"/>
      <c r="M9" s="311"/>
      <c r="N9" s="311"/>
      <c r="Q9" s="311"/>
      <c r="R9" s="141"/>
      <c r="S9" s="318"/>
      <c r="T9" s="318"/>
      <c r="U9" s="318"/>
      <c r="V9" s="318"/>
      <c r="W9" s="62" t="s">
        <v>115</v>
      </c>
      <c r="X9" s="71" t="s">
        <v>116</v>
      </c>
      <c r="Y9" s="311"/>
      <c r="Z9" s="311"/>
      <c r="AA9" s="311"/>
      <c r="AB9" s="311"/>
    </row>
    <row r="10" spans="1:28" ht="15" customHeight="1">
      <c r="B10" s="218" t="s">
        <v>117</v>
      </c>
      <c r="C10" s="127"/>
      <c r="D10" s="127"/>
      <c r="E10" s="101"/>
      <c r="F10" s="101"/>
      <c r="G10" s="101"/>
      <c r="H10" s="101"/>
      <c r="I10" s="71"/>
      <c r="J10" s="71"/>
      <c r="K10" s="63"/>
      <c r="L10" s="63"/>
      <c r="M10" s="63"/>
      <c r="N10" s="63"/>
      <c r="Q10" s="81" t="s">
        <v>125</v>
      </c>
      <c r="R10" s="81"/>
      <c r="S10" s="111">
        <v>177956210000</v>
      </c>
      <c r="T10" s="111">
        <f>SUM(T11:T20)</f>
        <v>566760848210</v>
      </c>
      <c r="U10" s="111">
        <f>SUM(U11:U20)</f>
        <v>570153807550</v>
      </c>
      <c r="V10" s="111">
        <f>SUM(V11:V20)</f>
        <v>530580027043</v>
      </c>
      <c r="W10" s="111">
        <f>SUM(W11:W20)</f>
        <v>239080068647</v>
      </c>
      <c r="X10" s="73">
        <f>X11+X18+X19+X20</f>
        <v>88518788921</v>
      </c>
      <c r="Y10" s="74">
        <v>171482401205</v>
      </c>
      <c r="Z10" s="74">
        <v>166833925649</v>
      </c>
      <c r="AA10" s="73">
        <v>162212119770</v>
      </c>
      <c r="AB10" s="73">
        <v>157899702010</v>
      </c>
    </row>
    <row r="11" spans="1:28" ht="15" customHeight="1">
      <c r="A11" s="64"/>
      <c r="B11" s="146"/>
      <c r="C11" s="146" t="s">
        <v>3</v>
      </c>
      <c r="D11" s="146"/>
      <c r="E11" s="154">
        <v>72324</v>
      </c>
      <c r="F11" s="154">
        <v>75452</v>
      </c>
      <c r="G11" s="154">
        <v>79082</v>
      </c>
      <c r="H11" s="154">
        <v>74029</v>
      </c>
      <c r="I11" s="154">
        <v>63511</v>
      </c>
      <c r="J11" s="154">
        <v>37280</v>
      </c>
      <c r="K11" s="70">
        <v>36950</v>
      </c>
      <c r="L11" s="70">
        <v>41889</v>
      </c>
      <c r="M11" s="70">
        <v>44921</v>
      </c>
      <c r="N11" s="70">
        <v>41924</v>
      </c>
      <c r="Q11" s="165"/>
      <c r="R11" s="179" t="s">
        <v>177</v>
      </c>
      <c r="S11" s="111">
        <v>148489664000</v>
      </c>
      <c r="T11" s="111">
        <f>147576016839+28877938+9979860996+804089+2429817121</f>
        <v>160015376983</v>
      </c>
      <c r="U11" s="111">
        <f>150290061117+8733654+7444094183+737878+2487921781</f>
        <v>160231548613</v>
      </c>
      <c r="V11" s="111">
        <f>139512785740+82390125+5935954564+624617+2558389699</f>
        <v>148090144745</v>
      </c>
      <c r="W11" s="111">
        <f>60651743536+377298193+1887280124+1328068645</f>
        <v>64244390498</v>
      </c>
      <c r="X11" s="73">
        <v>82814502102</v>
      </c>
      <c r="Y11" s="73">
        <v>160372976894</v>
      </c>
      <c r="Z11" s="73">
        <v>156663694815</v>
      </c>
      <c r="AA11" s="73">
        <v>152110449651</v>
      </c>
      <c r="AB11" s="73">
        <v>144834553937</v>
      </c>
    </row>
    <row r="12" spans="1:28" ht="15" customHeight="1">
      <c r="A12" s="64"/>
      <c r="B12" s="65"/>
      <c r="C12" s="147"/>
      <c r="D12" s="149" t="s">
        <v>154</v>
      </c>
      <c r="E12" s="103">
        <v>69634738000</v>
      </c>
      <c r="F12" s="103">
        <v>75049100447</v>
      </c>
      <c r="G12" s="103">
        <v>78687185927</v>
      </c>
      <c r="H12" s="103">
        <v>73298287227</v>
      </c>
      <c r="I12" s="103">
        <v>63399984272</v>
      </c>
      <c r="J12" s="103">
        <v>32225694324</v>
      </c>
      <c r="K12" s="69">
        <v>32604417241</v>
      </c>
      <c r="L12" s="69">
        <v>38661509775</v>
      </c>
      <c r="M12" s="69">
        <v>41292092488</v>
      </c>
      <c r="N12" s="69">
        <v>37362258112</v>
      </c>
      <c r="Q12" s="165"/>
      <c r="R12" s="179" t="s">
        <v>178</v>
      </c>
      <c r="S12" s="111">
        <v>28698811000</v>
      </c>
      <c r="T12" s="111">
        <v>28632603749</v>
      </c>
      <c r="U12" s="111">
        <v>29272770380</v>
      </c>
      <c r="V12" s="111">
        <v>28639904265</v>
      </c>
      <c r="W12" s="111">
        <v>13428492264</v>
      </c>
      <c r="X12" s="73">
        <v>6112818309</v>
      </c>
      <c r="Y12" s="73">
        <v>11106180656</v>
      </c>
      <c r="Z12" s="73">
        <v>10038969279</v>
      </c>
      <c r="AA12" s="73">
        <v>9943283178</v>
      </c>
      <c r="AB12" s="73">
        <v>12189153303</v>
      </c>
    </row>
    <row r="13" spans="1:28" ht="15" customHeight="1">
      <c r="A13" s="64"/>
      <c r="B13" s="65"/>
      <c r="C13" s="147"/>
      <c r="D13" s="144" t="s">
        <v>155</v>
      </c>
      <c r="E13" s="155" t="s">
        <v>118</v>
      </c>
      <c r="F13" s="155" t="s">
        <v>118</v>
      </c>
      <c r="G13" s="155" t="s">
        <v>118</v>
      </c>
      <c r="H13" s="155" t="s">
        <v>118</v>
      </c>
      <c r="I13" s="155" t="s">
        <v>118</v>
      </c>
      <c r="J13" s="155" t="s">
        <v>118</v>
      </c>
      <c r="K13" s="156" t="s">
        <v>118</v>
      </c>
      <c r="L13" s="156" t="s">
        <v>120</v>
      </c>
      <c r="M13" s="156" t="s">
        <v>119</v>
      </c>
      <c r="N13" s="156" t="s">
        <v>118</v>
      </c>
      <c r="Q13" s="165"/>
      <c r="R13" s="179" t="s">
        <v>179</v>
      </c>
      <c r="S13" s="111" t="s">
        <v>118</v>
      </c>
      <c r="T13" s="111" t="s">
        <v>118</v>
      </c>
      <c r="U13" s="111" t="s">
        <v>118</v>
      </c>
      <c r="V13" s="111" t="s">
        <v>118</v>
      </c>
      <c r="W13" s="111" t="s">
        <v>118</v>
      </c>
      <c r="X13" s="73">
        <v>1364405</v>
      </c>
      <c r="Y13" s="73">
        <v>1729098</v>
      </c>
      <c r="Z13" s="73">
        <v>11806307</v>
      </c>
      <c r="AA13" s="73">
        <v>38332678</v>
      </c>
      <c r="AB13" s="73">
        <v>839555457</v>
      </c>
    </row>
    <row r="14" spans="1:28" ht="15" customHeight="1">
      <c r="A14" s="64"/>
      <c r="B14" s="65"/>
      <c r="C14" s="147"/>
      <c r="D14" s="144" t="s">
        <v>156</v>
      </c>
      <c r="E14" s="103">
        <f>72324295000-E12</f>
        <v>2689557000</v>
      </c>
      <c r="F14" s="103">
        <f>75452401816-F12</f>
        <v>403301369</v>
      </c>
      <c r="G14" s="103">
        <f>79082275676-G12</f>
        <v>395089749</v>
      </c>
      <c r="H14" s="103">
        <f>74029026646-H12</f>
        <v>730739419</v>
      </c>
      <c r="I14" s="103">
        <f>63511236553-I12</f>
        <v>111252281</v>
      </c>
      <c r="J14" s="103">
        <f>37280236292-J12</f>
        <v>5054541968</v>
      </c>
      <c r="K14" s="69">
        <f>36949784461-K12</f>
        <v>4345367220</v>
      </c>
      <c r="L14" s="69">
        <f>41888871593-L12</f>
        <v>3227361818</v>
      </c>
      <c r="M14" s="69">
        <f>44921312999-M12</f>
        <v>3629220511</v>
      </c>
      <c r="N14" s="69">
        <f>41924323835-N12</f>
        <v>4562065723</v>
      </c>
      <c r="Q14" s="165"/>
      <c r="R14" s="179" t="s">
        <v>156</v>
      </c>
      <c r="S14" s="111">
        <v>767732000</v>
      </c>
      <c r="T14" s="111">
        <f>1273470+160710793+26806228</f>
        <v>188790491</v>
      </c>
      <c r="U14" s="111">
        <f>135228765+1477913869</f>
        <v>1613142634</v>
      </c>
      <c r="V14" s="111">
        <f>2721782+688307358+743263759</f>
        <v>1434292899</v>
      </c>
      <c r="W14" s="111">
        <f>680283865+340569073</f>
        <v>1020852938</v>
      </c>
      <c r="X14" s="73">
        <f>199614900+30970459</f>
        <v>230585359</v>
      </c>
      <c r="Y14" s="73">
        <v>1514557</v>
      </c>
      <c r="Z14" s="73">
        <v>692424</v>
      </c>
      <c r="AA14" s="73">
        <v>120054263</v>
      </c>
      <c r="AB14" s="73">
        <v>36439313</v>
      </c>
    </row>
    <row r="15" spans="1:28" ht="15" customHeight="1">
      <c r="A15" s="64"/>
      <c r="B15" s="65"/>
      <c r="C15" s="147" t="s">
        <v>6</v>
      </c>
      <c r="D15" s="144"/>
      <c r="E15" s="154">
        <v>91738</v>
      </c>
      <c r="F15" s="154">
        <v>90814</v>
      </c>
      <c r="G15" s="154">
        <v>88821</v>
      </c>
      <c r="H15" s="154">
        <v>87038</v>
      </c>
      <c r="I15" s="154">
        <v>84483</v>
      </c>
      <c r="J15" s="154">
        <v>75996</v>
      </c>
      <c r="K15" s="70">
        <v>73439</v>
      </c>
      <c r="L15" s="70">
        <v>71655</v>
      </c>
      <c r="M15" s="70">
        <v>67727</v>
      </c>
      <c r="N15" s="70">
        <v>64828</v>
      </c>
      <c r="Q15" s="167" t="s">
        <v>126</v>
      </c>
      <c r="R15" s="161"/>
      <c r="S15" s="111">
        <v>176598314000</v>
      </c>
      <c r="T15" s="111">
        <v>188898858883</v>
      </c>
      <c r="U15" s="111">
        <v>189481015389</v>
      </c>
      <c r="V15" s="111">
        <v>176031177445</v>
      </c>
      <c r="W15" s="111">
        <v>77802947243</v>
      </c>
      <c r="X15" s="73">
        <v>89485670027</v>
      </c>
      <c r="Y15" s="74">
        <v>172202049923</v>
      </c>
      <c r="Z15" s="74">
        <v>167730037969</v>
      </c>
      <c r="AA15" s="73">
        <v>168103309989</v>
      </c>
      <c r="AB15" s="73">
        <v>153145575286</v>
      </c>
    </row>
    <row r="16" spans="1:28" ht="15" customHeight="1">
      <c r="A16" s="64"/>
      <c r="B16" s="65"/>
      <c r="C16" s="147"/>
      <c r="D16" s="144" t="s">
        <v>157</v>
      </c>
      <c r="E16" s="103">
        <v>60654766000</v>
      </c>
      <c r="F16" s="103">
        <v>60700483045</v>
      </c>
      <c r="G16" s="103">
        <v>62940072180</v>
      </c>
      <c r="H16" s="103">
        <v>65243528906</v>
      </c>
      <c r="I16" s="103">
        <v>64392848766</v>
      </c>
      <c r="J16" s="103">
        <v>62811314798</v>
      </c>
      <c r="K16" s="69">
        <v>61545301796</v>
      </c>
      <c r="L16" s="69">
        <v>60916840977</v>
      </c>
      <c r="M16" s="69">
        <v>58786115941</v>
      </c>
      <c r="N16" s="69">
        <v>57342219450</v>
      </c>
      <c r="Q16" s="165"/>
      <c r="R16" s="72" t="s">
        <v>180</v>
      </c>
      <c r="S16" s="112">
        <v>167025431000</v>
      </c>
      <c r="T16" s="112">
        <v>173929586728</v>
      </c>
      <c r="U16" s="112">
        <v>177410438351</v>
      </c>
      <c r="V16" s="112">
        <v>165845512890</v>
      </c>
      <c r="W16" s="112">
        <v>72784910399</v>
      </c>
      <c r="X16" s="82">
        <v>83782556394</v>
      </c>
      <c r="Y16" s="83">
        <v>164724651778</v>
      </c>
      <c r="Z16" s="83">
        <v>160905309135</v>
      </c>
      <c r="AA16" s="82">
        <v>161853657684</v>
      </c>
      <c r="AB16" s="82">
        <v>148122292107</v>
      </c>
    </row>
    <row r="17" spans="1:28" ht="15" customHeight="1">
      <c r="A17" s="64"/>
      <c r="B17" s="65"/>
      <c r="C17" s="147"/>
      <c r="D17" s="144" t="s">
        <v>158</v>
      </c>
      <c r="E17" s="103">
        <v>36612000</v>
      </c>
      <c r="F17" s="103">
        <v>36000000</v>
      </c>
      <c r="G17" s="103">
        <v>36796833</v>
      </c>
      <c r="H17" s="103">
        <v>36796833</v>
      </c>
      <c r="I17" s="103">
        <v>36796833</v>
      </c>
      <c r="J17" s="103">
        <v>18333833</v>
      </c>
      <c r="K17" s="69">
        <v>22763242</v>
      </c>
      <c r="L17" s="69">
        <v>21620580</v>
      </c>
      <c r="M17" s="69">
        <v>15580318</v>
      </c>
      <c r="N17" s="69">
        <v>13639118</v>
      </c>
      <c r="Q17" s="165"/>
      <c r="R17" s="180" t="s">
        <v>181</v>
      </c>
      <c r="S17" s="111" t="s">
        <v>118</v>
      </c>
      <c r="T17" s="111" t="s">
        <v>118</v>
      </c>
      <c r="U17" s="111" t="s">
        <v>118</v>
      </c>
      <c r="V17" s="111" t="s">
        <v>118</v>
      </c>
      <c r="W17" s="111" t="s">
        <v>118</v>
      </c>
      <c r="X17" s="73" t="s">
        <v>118</v>
      </c>
      <c r="Y17" s="74" t="s">
        <v>118</v>
      </c>
      <c r="Z17" s="74" t="s">
        <v>118</v>
      </c>
      <c r="AA17" s="73" t="s">
        <v>118</v>
      </c>
      <c r="AB17" s="73" t="s">
        <v>118</v>
      </c>
    </row>
    <row r="18" spans="1:28" ht="15" customHeight="1">
      <c r="A18" s="64"/>
      <c r="B18" s="66"/>
      <c r="C18" s="148"/>
      <c r="D18" s="145" t="s">
        <v>159</v>
      </c>
      <c r="E18" s="103">
        <f>91738140000-E16-E17</f>
        <v>31046762000</v>
      </c>
      <c r="F18" s="103">
        <f>90814170255-F16-F17</f>
        <v>30077687210</v>
      </c>
      <c r="G18" s="103">
        <f>88820520898-G16-G17</f>
        <v>25843651885</v>
      </c>
      <c r="H18" s="103">
        <f>87037569348-H16-H17</f>
        <v>21757243609</v>
      </c>
      <c r="I18" s="103">
        <f>84482623385-I16-I17</f>
        <v>20052977786</v>
      </c>
      <c r="J18" s="103">
        <v>13166640324</v>
      </c>
      <c r="K18" s="69">
        <v>11870941149</v>
      </c>
      <c r="L18" s="69">
        <v>10716056441</v>
      </c>
      <c r="M18" s="69">
        <v>8924986036</v>
      </c>
      <c r="N18" s="69">
        <v>7472400202</v>
      </c>
      <c r="Q18" s="165"/>
      <c r="R18" s="180" t="s">
        <v>156</v>
      </c>
      <c r="S18" s="111">
        <f>S15-S16</f>
        <v>9572883000</v>
      </c>
      <c r="T18" s="111">
        <f>T15-T16</f>
        <v>14969272155</v>
      </c>
      <c r="U18" s="111">
        <f>U15-U16</f>
        <v>12070577038</v>
      </c>
      <c r="V18" s="111">
        <f>V15-V16</f>
        <v>10185664555</v>
      </c>
      <c r="W18" s="111">
        <f>77802947243-W16</f>
        <v>5018036844</v>
      </c>
      <c r="X18" s="73">
        <f>X15-X16</f>
        <v>5703113633</v>
      </c>
      <c r="Y18" s="74">
        <f>Y15-Y16</f>
        <v>7477398145</v>
      </c>
      <c r="Z18" s="74">
        <f>Z15-Z16</f>
        <v>6824728834</v>
      </c>
      <c r="AA18" s="73">
        <f>AA15-AA16</f>
        <v>6249652305</v>
      </c>
      <c r="AB18" s="73">
        <f>AB15-AB16</f>
        <v>5023283179</v>
      </c>
    </row>
    <row r="19" spans="1:28" ht="15" customHeight="1" thickBot="1">
      <c r="A19" s="64"/>
      <c r="B19" s="300" t="s">
        <v>121</v>
      </c>
      <c r="C19" s="301"/>
      <c r="D19" s="302"/>
      <c r="E19" s="151">
        <v>164062000000</v>
      </c>
      <c r="F19" s="151">
        <f>F12+F14+F16+F17+F18</f>
        <v>166266572071</v>
      </c>
      <c r="G19" s="151">
        <f>G12+G14+G16+G17+G18</f>
        <v>167902796574</v>
      </c>
      <c r="H19" s="151">
        <f>H12+H14+H16+H17+H18</f>
        <v>161066595994</v>
      </c>
      <c r="I19" s="151">
        <f>I12+I14+I16+I17+I18</f>
        <v>147993859938</v>
      </c>
      <c r="J19" s="151">
        <v>113276525247</v>
      </c>
      <c r="K19" s="152">
        <v>110388790648</v>
      </c>
      <c r="L19" s="152">
        <v>113543389591</v>
      </c>
      <c r="M19" s="152">
        <v>112647995294</v>
      </c>
      <c r="N19" s="152">
        <v>106752582605</v>
      </c>
      <c r="Q19" s="166" t="s">
        <v>127</v>
      </c>
      <c r="R19" s="162"/>
      <c r="S19" s="113">
        <v>64839000</v>
      </c>
      <c r="T19" s="113">
        <v>116661715</v>
      </c>
      <c r="U19" s="113">
        <v>69999525</v>
      </c>
      <c r="V19" s="113">
        <v>346511111</v>
      </c>
      <c r="W19" s="113">
        <v>784935394</v>
      </c>
      <c r="X19" s="78">
        <v>369186</v>
      </c>
      <c r="Y19" s="79">
        <v>82847747</v>
      </c>
      <c r="Z19" s="79">
        <v>41302807</v>
      </c>
      <c r="AA19" s="78">
        <v>98833403</v>
      </c>
      <c r="AB19" s="78">
        <v>16132469</v>
      </c>
    </row>
    <row r="20" spans="1:28" ht="15" customHeight="1">
      <c r="A20" s="64"/>
      <c r="B20" s="219" t="s">
        <v>122</v>
      </c>
      <c r="C20" s="150"/>
      <c r="D20" s="150"/>
      <c r="E20" s="102"/>
      <c r="F20" s="102"/>
      <c r="G20" s="102"/>
      <c r="H20" s="102"/>
      <c r="I20" s="102"/>
      <c r="J20" s="102"/>
      <c r="K20" s="67"/>
      <c r="L20" s="67"/>
      <c r="M20" s="67"/>
      <c r="N20" s="67"/>
      <c r="Q20" s="168" t="s">
        <v>128</v>
      </c>
      <c r="R20" s="163"/>
      <c r="S20" s="113">
        <v>373306000</v>
      </c>
      <c r="T20" s="113">
        <v>9697506</v>
      </c>
      <c r="U20" s="113">
        <v>4315620</v>
      </c>
      <c r="V20" s="113">
        <v>6819133</v>
      </c>
      <c r="W20" s="113">
        <v>3995503067</v>
      </c>
      <c r="X20" s="78">
        <v>804000</v>
      </c>
      <c r="Y20" s="79">
        <v>643274</v>
      </c>
      <c r="Z20" s="79">
        <v>632306</v>
      </c>
      <c r="AA20" s="78">
        <v>714238</v>
      </c>
      <c r="AB20" s="78">
        <v>6716918</v>
      </c>
    </row>
    <row r="21" spans="1:28" ht="15" customHeight="1">
      <c r="A21" s="64"/>
      <c r="B21" s="65"/>
      <c r="C21" s="65" t="s">
        <v>4</v>
      </c>
      <c r="D21" s="65"/>
      <c r="E21" s="154">
        <v>33289</v>
      </c>
      <c r="F21" s="154">
        <v>32553</v>
      </c>
      <c r="G21" s="154">
        <v>33028</v>
      </c>
      <c r="H21" s="154">
        <v>26689</v>
      </c>
      <c r="I21" s="154">
        <v>12290</v>
      </c>
      <c r="J21" s="154">
        <v>25686</v>
      </c>
      <c r="K21" s="70">
        <v>23856</v>
      </c>
      <c r="L21" s="70">
        <v>27696</v>
      </c>
      <c r="M21" s="70">
        <v>23474</v>
      </c>
      <c r="N21" s="70">
        <v>30149</v>
      </c>
      <c r="Q21" s="165"/>
      <c r="R21" s="85" t="s">
        <v>182</v>
      </c>
      <c r="S21" s="111" t="s">
        <v>118</v>
      </c>
      <c r="T21" s="111" t="s">
        <v>118</v>
      </c>
      <c r="U21" s="111" t="s">
        <v>118</v>
      </c>
      <c r="V21" s="111" t="s">
        <v>118</v>
      </c>
      <c r="W21" s="111" t="s">
        <v>118</v>
      </c>
      <c r="X21" s="73" t="s">
        <v>118</v>
      </c>
      <c r="Y21" s="74" t="s">
        <v>118</v>
      </c>
      <c r="Z21" s="74" t="s">
        <v>118</v>
      </c>
      <c r="AA21" s="73" t="s">
        <v>118</v>
      </c>
      <c r="AB21" s="73" t="s">
        <v>118</v>
      </c>
    </row>
    <row r="22" spans="1:28" ht="15" customHeight="1">
      <c r="A22" s="64"/>
      <c r="B22" s="65"/>
      <c r="C22" s="147"/>
      <c r="D22" s="144" t="s">
        <v>160</v>
      </c>
      <c r="E22" s="155" t="s">
        <v>118</v>
      </c>
      <c r="F22" s="155" t="s">
        <v>137</v>
      </c>
      <c r="G22" s="155" t="s">
        <v>118</v>
      </c>
      <c r="H22" s="155" t="s">
        <v>118</v>
      </c>
      <c r="I22" s="155" t="s">
        <v>118</v>
      </c>
      <c r="J22" s="155">
        <v>10377087535</v>
      </c>
      <c r="K22" s="69">
        <v>6562644279</v>
      </c>
      <c r="L22" s="69">
        <v>5026651805</v>
      </c>
      <c r="M22" s="155" t="s">
        <v>118</v>
      </c>
      <c r="N22" s="69">
        <v>6898768986</v>
      </c>
      <c r="Q22" s="165"/>
      <c r="R22" s="85" t="s">
        <v>156</v>
      </c>
      <c r="S22" s="111">
        <v>373306000</v>
      </c>
      <c r="T22" s="111">
        <v>9697506</v>
      </c>
      <c r="U22" s="111">
        <v>4315620</v>
      </c>
      <c r="V22" s="111">
        <v>6819133</v>
      </c>
      <c r="W22" s="111">
        <v>3995503067</v>
      </c>
      <c r="X22" s="73">
        <v>804000</v>
      </c>
      <c r="Y22" s="74">
        <v>643274</v>
      </c>
      <c r="Z22" s="74">
        <v>632306</v>
      </c>
      <c r="AA22" s="73">
        <v>714238</v>
      </c>
      <c r="AB22" s="73">
        <v>6716918</v>
      </c>
    </row>
    <row r="23" spans="1:28" ht="15" customHeight="1">
      <c r="A23" s="64"/>
      <c r="B23" s="65"/>
      <c r="C23" s="147"/>
      <c r="D23" s="144" t="s">
        <v>161</v>
      </c>
      <c r="E23" s="155" t="s">
        <v>118</v>
      </c>
      <c r="F23" s="155" t="s">
        <v>118</v>
      </c>
      <c r="G23" s="155" t="s">
        <v>118</v>
      </c>
      <c r="H23" s="155" t="s">
        <v>118</v>
      </c>
      <c r="I23" s="155" t="s">
        <v>118</v>
      </c>
      <c r="J23" s="155" t="s">
        <v>118</v>
      </c>
      <c r="K23" s="156" t="s">
        <v>119</v>
      </c>
      <c r="L23" s="156" t="s">
        <v>119</v>
      </c>
      <c r="M23" s="155" t="s">
        <v>119</v>
      </c>
      <c r="N23" s="156" t="s">
        <v>118</v>
      </c>
      <c r="Q23" s="166" t="s">
        <v>129</v>
      </c>
      <c r="R23" s="164"/>
      <c r="S23" s="111" t="s">
        <v>118</v>
      </c>
      <c r="T23" s="111" t="s">
        <v>118</v>
      </c>
      <c r="U23" s="111" t="s">
        <v>118</v>
      </c>
      <c r="V23" s="111" t="s">
        <v>118</v>
      </c>
      <c r="W23" s="111" t="s">
        <v>118</v>
      </c>
      <c r="X23" s="73" t="s">
        <v>118</v>
      </c>
      <c r="Y23" s="73" t="s">
        <v>118</v>
      </c>
      <c r="Z23" s="73" t="s">
        <v>118</v>
      </c>
      <c r="AA23" s="73" t="s">
        <v>118</v>
      </c>
      <c r="AB23" s="73">
        <v>4802873091</v>
      </c>
    </row>
    <row r="24" spans="1:28" ht="15" customHeight="1" thickBot="1">
      <c r="A24" s="64"/>
      <c r="B24" s="65"/>
      <c r="C24" s="147"/>
      <c r="D24" s="144" t="s">
        <v>162</v>
      </c>
      <c r="E24" s="103">
        <v>33288594000</v>
      </c>
      <c r="F24" s="103">
        <v>32552846507</v>
      </c>
      <c r="G24" s="103">
        <v>33027615758</v>
      </c>
      <c r="H24" s="103">
        <v>26688927654</v>
      </c>
      <c r="I24" s="103">
        <v>12290340775</v>
      </c>
      <c r="J24" s="103">
        <f>25686309666-J22</f>
        <v>15309222131</v>
      </c>
      <c r="K24" s="69">
        <f>23856319324-K22</f>
        <v>17293675045</v>
      </c>
      <c r="L24" s="69">
        <f>27695961601-L22</f>
        <v>22669309796</v>
      </c>
      <c r="M24" s="103">
        <v>23474026140</v>
      </c>
      <c r="N24" s="69">
        <f>30149070508-N22</f>
        <v>23250301522</v>
      </c>
      <c r="Q24" s="169" t="s">
        <v>130</v>
      </c>
      <c r="R24" s="169"/>
      <c r="S24" s="170">
        <v>-1049430000</v>
      </c>
      <c r="T24" s="170">
        <v>-44876549</v>
      </c>
      <c r="U24" s="170">
        <v>-1702130143</v>
      </c>
      <c r="V24" s="170">
        <v>-2472856442</v>
      </c>
      <c r="W24" s="171">
        <v>2319652581</v>
      </c>
      <c r="X24" s="172">
        <v>326834676</v>
      </c>
      <c r="Y24" s="173">
        <v>637444245</v>
      </c>
      <c r="Z24" s="173">
        <v>855441819</v>
      </c>
      <c r="AA24" s="172">
        <v>5793071054</v>
      </c>
      <c r="AB24" s="172">
        <v>39330816</v>
      </c>
    </row>
    <row r="25" spans="1:28" ht="15" customHeight="1">
      <c r="A25" s="64"/>
      <c r="B25" s="65"/>
      <c r="C25" s="147" t="s">
        <v>24</v>
      </c>
      <c r="D25" s="144"/>
      <c r="E25" s="154">
        <v>5800</v>
      </c>
      <c r="F25" s="154">
        <v>6202</v>
      </c>
      <c r="G25" s="154">
        <v>6801</v>
      </c>
      <c r="H25" s="154">
        <v>8658</v>
      </c>
      <c r="I25" s="154">
        <v>7694</v>
      </c>
      <c r="J25" s="154">
        <v>127</v>
      </c>
      <c r="K25" s="70">
        <v>1099</v>
      </c>
      <c r="L25" s="70">
        <v>1954</v>
      </c>
      <c r="M25" s="70">
        <v>2104</v>
      </c>
      <c r="N25" s="70">
        <v>2137</v>
      </c>
      <c r="Q25" s="114"/>
      <c r="R25" s="114"/>
      <c r="S25" s="115"/>
      <c r="T25" s="115"/>
      <c r="U25" s="115"/>
      <c r="V25" s="115"/>
      <c r="W25" s="115"/>
      <c r="X25" s="116"/>
      <c r="Y25" s="117"/>
      <c r="Z25" s="117"/>
      <c r="AA25" s="116"/>
      <c r="AB25" s="116"/>
    </row>
    <row r="26" spans="1:28" ht="15" customHeight="1">
      <c r="A26" s="64"/>
      <c r="B26" s="65"/>
      <c r="C26" s="147"/>
      <c r="D26" s="144" t="s">
        <v>164</v>
      </c>
      <c r="E26" s="103">
        <f>3758138000+60000</f>
        <v>3758198000</v>
      </c>
      <c r="F26" s="103">
        <v>3790209697</v>
      </c>
      <c r="G26" s="103">
        <v>4163124848</v>
      </c>
      <c r="H26" s="103">
        <f>1186899993+4303646760</f>
        <v>5490546753</v>
      </c>
      <c r="I26" s="103">
        <f>1167249971+3870888070</f>
        <v>5038138041</v>
      </c>
      <c r="J26" s="103">
        <v>127277815</v>
      </c>
      <c r="K26" s="69">
        <v>1098645902</v>
      </c>
      <c r="L26" s="69">
        <v>1554463109</v>
      </c>
      <c r="M26" s="69">
        <v>1874844286</v>
      </c>
      <c r="N26" s="69">
        <v>2036168499</v>
      </c>
      <c r="Q26" s="114"/>
      <c r="R26" s="114"/>
      <c r="S26" s="115"/>
      <c r="T26" s="115"/>
      <c r="U26" s="115"/>
      <c r="V26" s="115"/>
      <c r="W26" s="115"/>
      <c r="X26" s="116"/>
      <c r="Y26" s="117"/>
      <c r="Z26" s="117"/>
      <c r="AA26" s="116"/>
      <c r="AB26" s="116"/>
    </row>
    <row r="27" spans="1:28" ht="15" customHeight="1">
      <c r="A27" s="64"/>
      <c r="B27" s="66"/>
      <c r="C27" s="148"/>
      <c r="D27" s="145" t="s">
        <v>162</v>
      </c>
      <c r="E27" s="103">
        <v>2041947000</v>
      </c>
      <c r="F27" s="103">
        <v>2412105173</v>
      </c>
      <c r="G27" s="103">
        <v>2638148873</v>
      </c>
      <c r="H27" s="103">
        <v>3167448073</v>
      </c>
      <c r="I27" s="103">
        <v>2656319473</v>
      </c>
      <c r="J27" s="155" t="s">
        <v>119</v>
      </c>
      <c r="K27" s="156" t="s">
        <v>119</v>
      </c>
      <c r="L27" s="69">
        <f>1953525662-L26</f>
        <v>399062553</v>
      </c>
      <c r="M27" s="69">
        <v>229000000</v>
      </c>
      <c r="N27" s="69">
        <f>2136755837-N26</f>
        <v>100587338</v>
      </c>
      <c r="Q27" s="114"/>
      <c r="R27" s="114"/>
      <c r="S27" s="115"/>
      <c r="T27" s="115"/>
      <c r="U27" s="115"/>
      <c r="V27" s="115"/>
      <c r="W27" s="115"/>
      <c r="X27" s="116"/>
      <c r="Y27" s="117"/>
      <c r="Z27" s="117"/>
      <c r="AA27" s="116"/>
      <c r="AB27" s="116"/>
    </row>
    <row r="28" spans="1:28" ht="15" customHeight="1">
      <c r="A28" s="64"/>
      <c r="B28" s="143"/>
      <c r="C28" s="303" t="s">
        <v>64</v>
      </c>
      <c r="D28" s="304"/>
      <c r="E28" s="102">
        <f>E24+E26+E27</f>
        <v>39088739000</v>
      </c>
      <c r="F28" s="102">
        <f>F24+F26+F27</f>
        <v>38755161377</v>
      </c>
      <c r="G28" s="102">
        <f>G24+G26+G27</f>
        <v>39828889479</v>
      </c>
      <c r="H28" s="102">
        <f>H24+H26+H27</f>
        <v>35346922480</v>
      </c>
      <c r="I28" s="102">
        <f>I24+I26+I27</f>
        <v>19984798289</v>
      </c>
      <c r="J28" s="102">
        <v>25813587481</v>
      </c>
      <c r="K28" s="67">
        <v>24954965226</v>
      </c>
      <c r="L28" s="67">
        <v>29649487263</v>
      </c>
      <c r="M28" s="67">
        <v>25577441376</v>
      </c>
      <c r="N28" s="67">
        <v>32285826345</v>
      </c>
      <c r="Q28" s="114"/>
      <c r="R28" s="114"/>
      <c r="S28" s="115"/>
      <c r="T28" s="115"/>
      <c r="U28" s="115"/>
      <c r="V28" s="115"/>
      <c r="W28" s="115"/>
      <c r="X28" s="116"/>
      <c r="Y28" s="117"/>
      <c r="Z28" s="117"/>
      <c r="AA28" s="116"/>
      <c r="AB28" s="116"/>
    </row>
    <row r="29" spans="1:28" ht="15" customHeight="1">
      <c r="A29" s="64"/>
      <c r="B29" s="220" t="s">
        <v>123</v>
      </c>
      <c r="C29" s="128"/>
      <c r="D29" s="128"/>
      <c r="E29" s="103"/>
      <c r="F29" s="103"/>
      <c r="G29" s="103"/>
      <c r="H29" s="103"/>
      <c r="I29" s="103"/>
      <c r="J29" s="103"/>
      <c r="K29" s="69"/>
      <c r="L29" s="69"/>
      <c r="M29" s="69"/>
      <c r="N29" s="69"/>
      <c r="Q29" s="114"/>
      <c r="R29" s="114"/>
      <c r="S29" s="115"/>
      <c r="T29" s="115"/>
      <c r="U29" s="115"/>
      <c r="V29" s="115"/>
      <c r="W29" s="115"/>
      <c r="X29" s="116"/>
      <c r="Y29" s="116"/>
      <c r="Z29" s="116"/>
      <c r="AA29" s="116"/>
      <c r="AB29" s="116"/>
    </row>
    <row r="30" spans="1:28" ht="15" customHeight="1">
      <c r="A30" s="64"/>
      <c r="B30" s="65"/>
      <c r="C30" s="65" t="s">
        <v>11</v>
      </c>
      <c r="D30" s="65"/>
      <c r="E30" s="154">
        <v>130028</v>
      </c>
      <c r="F30" s="154">
        <v>132605</v>
      </c>
      <c r="G30" s="154">
        <v>134794</v>
      </c>
      <c r="H30" s="154">
        <v>134794</v>
      </c>
      <c r="I30" s="154">
        <v>134794</v>
      </c>
      <c r="J30" s="154">
        <v>88508</v>
      </c>
      <c r="K30" s="70">
        <v>88508</v>
      </c>
      <c r="L30" s="70">
        <v>88508</v>
      </c>
      <c r="M30" s="70">
        <v>88508</v>
      </c>
      <c r="N30" s="70">
        <v>83333</v>
      </c>
      <c r="Q30" s="114"/>
      <c r="R30" s="114"/>
      <c r="S30" s="118"/>
      <c r="T30" s="118"/>
      <c r="U30" s="118"/>
      <c r="V30" s="118"/>
      <c r="W30" s="115"/>
      <c r="X30" s="119"/>
      <c r="Y30" s="120"/>
      <c r="Z30" s="120"/>
      <c r="AA30" s="119"/>
      <c r="AB30" s="119"/>
    </row>
    <row r="31" spans="1:28" ht="15" customHeight="1">
      <c r="A31" s="64"/>
      <c r="B31" s="65"/>
      <c r="C31" s="147"/>
      <c r="D31" s="144" t="s">
        <v>165</v>
      </c>
      <c r="E31" s="103">
        <v>130028200000</v>
      </c>
      <c r="F31" s="103">
        <v>132604731570</v>
      </c>
      <c r="G31" s="103">
        <v>134793510570</v>
      </c>
      <c r="H31" s="103">
        <v>134793510570</v>
      </c>
      <c r="I31" s="103">
        <v>134793510570</v>
      </c>
      <c r="J31" s="103">
        <v>88508041131</v>
      </c>
      <c r="K31" s="69">
        <v>88508041131</v>
      </c>
      <c r="L31" s="69">
        <v>88508041131</v>
      </c>
      <c r="M31" s="69">
        <v>88508041131</v>
      </c>
      <c r="N31" s="69">
        <v>83332866850</v>
      </c>
    </row>
    <row r="32" spans="1:28" ht="15" customHeight="1">
      <c r="A32" s="64"/>
      <c r="B32" s="65"/>
      <c r="C32" s="65" t="s">
        <v>166</v>
      </c>
      <c r="D32" s="65"/>
      <c r="E32" s="103">
        <v>255488000</v>
      </c>
      <c r="F32" s="103">
        <v>261488831</v>
      </c>
      <c r="G32" s="103">
        <v>337396375</v>
      </c>
      <c r="H32" s="103">
        <v>456019236</v>
      </c>
      <c r="I32" s="103">
        <v>425754790</v>
      </c>
      <c r="J32" s="157">
        <v>-1371938041</v>
      </c>
      <c r="K32" s="158">
        <v>-4038494630</v>
      </c>
      <c r="L32" s="158">
        <v>-6433859543</v>
      </c>
      <c r="M32" s="158">
        <v>-9050279007</v>
      </c>
      <c r="N32" s="158">
        <v>-11225025211</v>
      </c>
    </row>
    <row r="33" spans="1:28" ht="15" customHeight="1">
      <c r="A33" s="64"/>
      <c r="B33" s="66"/>
      <c r="C33" s="66" t="s">
        <v>12</v>
      </c>
      <c r="D33" s="66"/>
      <c r="E33" s="157">
        <v>-5309993000</v>
      </c>
      <c r="F33" s="157">
        <v>-5354869707</v>
      </c>
      <c r="G33" s="157">
        <v>-7056999850</v>
      </c>
      <c r="H33" s="157">
        <v>-9529856292</v>
      </c>
      <c r="I33" s="157">
        <v>-7210203711</v>
      </c>
      <c r="J33" s="103">
        <v>326834676</v>
      </c>
      <c r="K33" s="69">
        <v>964278921</v>
      </c>
      <c r="L33" s="69">
        <v>1819720740</v>
      </c>
      <c r="M33" s="69">
        <v>7612791794</v>
      </c>
      <c r="N33" s="69">
        <v>2358914621</v>
      </c>
    </row>
    <row r="34" spans="1:28" ht="15" customHeight="1">
      <c r="A34" s="64"/>
      <c r="B34" s="129"/>
      <c r="C34" s="305" t="s">
        <v>167</v>
      </c>
      <c r="D34" s="304"/>
      <c r="E34" s="102">
        <f>SUM(E31:E33)</f>
        <v>124973695000</v>
      </c>
      <c r="F34" s="102">
        <f>SUM(F31:F33)</f>
        <v>127511350694</v>
      </c>
      <c r="G34" s="102">
        <f>SUM(G31:G33)</f>
        <v>128073907095</v>
      </c>
      <c r="H34" s="102">
        <f>SUM(H31:H33)</f>
        <v>125719673514</v>
      </c>
      <c r="I34" s="102">
        <f>SUM(I31:I33)</f>
        <v>128009061649</v>
      </c>
      <c r="J34" s="102">
        <v>87462937766</v>
      </c>
      <c r="K34" s="67">
        <v>85433825422</v>
      </c>
      <c r="L34" s="67">
        <v>83893902328</v>
      </c>
      <c r="M34" s="67">
        <v>87070553918</v>
      </c>
      <c r="N34" s="67">
        <v>74466756260</v>
      </c>
    </row>
    <row r="35" spans="1:28" ht="15" customHeight="1" thickBot="1">
      <c r="A35" s="64"/>
      <c r="B35" s="300" t="s">
        <v>124</v>
      </c>
      <c r="C35" s="301"/>
      <c r="D35" s="302"/>
      <c r="E35" s="151">
        <f>E28+E34</f>
        <v>164062434000</v>
      </c>
      <c r="F35" s="151">
        <f>F28+F34</f>
        <v>166266512071</v>
      </c>
      <c r="G35" s="151">
        <f>G28+G34</f>
        <v>167902796574</v>
      </c>
      <c r="H35" s="151">
        <f>H28+H34</f>
        <v>161066595994</v>
      </c>
      <c r="I35" s="151">
        <f>I28+I34</f>
        <v>147993859938</v>
      </c>
      <c r="J35" s="153">
        <v>113276525247</v>
      </c>
      <c r="K35" s="152">
        <v>110388790648</v>
      </c>
      <c r="L35" s="152">
        <v>113543389591</v>
      </c>
      <c r="M35" s="152">
        <v>112647995294</v>
      </c>
      <c r="N35" s="152">
        <v>106752582605</v>
      </c>
    </row>
    <row r="38" spans="1:28" ht="20.100000000000001" customHeight="1" thickBot="1">
      <c r="B38" s="221" t="s">
        <v>132</v>
      </c>
      <c r="C38" s="87"/>
      <c r="D38" s="87"/>
      <c r="Q38" s="221" t="s">
        <v>132</v>
      </c>
      <c r="R38" s="87"/>
    </row>
    <row r="39" spans="1:28">
      <c r="B39" s="307" t="s">
        <v>176</v>
      </c>
      <c r="C39" s="308"/>
      <c r="D39" s="309"/>
      <c r="E39" s="268">
        <v>2008</v>
      </c>
      <c r="F39" s="268">
        <v>2009</v>
      </c>
      <c r="G39" s="268">
        <v>2010</v>
      </c>
      <c r="H39" s="268">
        <v>2011</v>
      </c>
      <c r="I39" s="268">
        <v>2012</v>
      </c>
      <c r="J39" s="268">
        <v>2013</v>
      </c>
      <c r="K39" s="268">
        <v>2014</v>
      </c>
      <c r="L39" s="268">
        <v>2015</v>
      </c>
      <c r="M39" s="268">
        <v>2016</v>
      </c>
      <c r="N39" s="268">
        <v>2017</v>
      </c>
      <c r="Q39" s="298" t="s">
        <v>176</v>
      </c>
      <c r="R39" s="299"/>
      <c r="S39" s="265">
        <v>2008</v>
      </c>
      <c r="T39" s="265">
        <v>2009</v>
      </c>
      <c r="U39" s="265">
        <v>2010</v>
      </c>
      <c r="V39" s="265">
        <v>2011</v>
      </c>
      <c r="W39" s="265">
        <v>2012</v>
      </c>
      <c r="X39" s="265">
        <v>2013</v>
      </c>
      <c r="Y39" s="265">
        <v>2014</v>
      </c>
      <c r="Z39" s="265">
        <v>2015</v>
      </c>
      <c r="AA39" s="265">
        <v>2016</v>
      </c>
      <c r="AB39" s="265">
        <v>2017</v>
      </c>
    </row>
    <row r="40" spans="1:28" ht="14.25" hidden="1" customHeight="1">
      <c r="B40" s="310"/>
      <c r="C40" s="140"/>
      <c r="D40" s="140"/>
      <c r="E40" s="310" t="s">
        <v>111</v>
      </c>
      <c r="F40" s="310" t="s">
        <v>42</v>
      </c>
      <c r="G40" s="310" t="s">
        <v>104</v>
      </c>
      <c r="H40" s="310" t="s">
        <v>43</v>
      </c>
      <c r="I40" s="310" t="s">
        <v>44</v>
      </c>
      <c r="J40" s="310" t="s">
        <v>40</v>
      </c>
      <c r="K40" s="310" t="s">
        <v>39</v>
      </c>
      <c r="L40" s="310" t="s">
        <v>112</v>
      </c>
      <c r="M40" s="310" t="s">
        <v>113</v>
      </c>
      <c r="N40" s="310" t="s">
        <v>114</v>
      </c>
      <c r="Q40" s="310"/>
      <c r="R40" s="140"/>
      <c r="S40" s="310" t="s">
        <v>111</v>
      </c>
      <c r="T40" s="310" t="s">
        <v>42</v>
      </c>
      <c r="U40" s="310" t="s">
        <v>104</v>
      </c>
      <c r="V40" s="310" t="s">
        <v>43</v>
      </c>
      <c r="W40" s="310" t="s">
        <v>44</v>
      </c>
      <c r="X40" s="310" t="s">
        <v>40</v>
      </c>
      <c r="Y40" s="310" t="s">
        <v>39</v>
      </c>
      <c r="Z40" s="310" t="s">
        <v>112</v>
      </c>
      <c r="AA40" s="310" t="s">
        <v>113</v>
      </c>
      <c r="AB40" s="310" t="s">
        <v>114</v>
      </c>
    </row>
    <row r="41" spans="1:28" ht="14.25" hidden="1" customHeight="1">
      <c r="B41" s="311"/>
      <c r="C41" s="141"/>
      <c r="D41" s="141"/>
      <c r="E41" s="311"/>
      <c r="F41" s="311"/>
      <c r="G41" s="311"/>
      <c r="H41" s="311"/>
      <c r="I41" s="311"/>
      <c r="J41" s="311"/>
      <c r="K41" s="311"/>
      <c r="L41" s="311"/>
      <c r="M41" s="311"/>
      <c r="N41" s="311"/>
      <c r="Q41" s="311"/>
      <c r="R41" s="141"/>
      <c r="S41" s="311"/>
      <c r="T41" s="311"/>
      <c r="U41" s="311"/>
      <c r="V41" s="311"/>
      <c r="W41" s="311"/>
      <c r="X41" s="311"/>
      <c r="Y41" s="311"/>
      <c r="Z41" s="311"/>
      <c r="AA41" s="311"/>
      <c r="AB41" s="311"/>
    </row>
    <row r="42" spans="1:28">
      <c r="B42" s="72" t="s">
        <v>117</v>
      </c>
      <c r="C42" s="130"/>
      <c r="D42" s="130"/>
      <c r="E42" s="63"/>
      <c r="F42" s="63"/>
      <c r="G42" s="63"/>
      <c r="H42" s="63"/>
      <c r="I42" s="63"/>
      <c r="J42" s="63"/>
      <c r="K42" s="63"/>
      <c r="L42" s="63"/>
      <c r="M42" s="63"/>
      <c r="N42" s="63"/>
      <c r="Q42" s="81" t="s">
        <v>125</v>
      </c>
      <c r="R42" s="81"/>
      <c r="S42" s="74">
        <v>154630258230</v>
      </c>
      <c r="T42" s="74">
        <v>218824415425</v>
      </c>
      <c r="U42" s="74">
        <v>238652166081</v>
      </c>
      <c r="V42" s="74">
        <v>236503198210</v>
      </c>
      <c r="W42" s="75">
        <v>242247</v>
      </c>
      <c r="X42" s="75">
        <v>234337</v>
      </c>
      <c r="Y42" s="75">
        <v>253319</v>
      </c>
      <c r="Z42" s="75">
        <v>246619</v>
      </c>
      <c r="AA42" s="75">
        <v>246946</v>
      </c>
      <c r="AB42" s="75">
        <v>238184</v>
      </c>
    </row>
    <row r="43" spans="1:28">
      <c r="B43" s="65"/>
      <c r="C43" s="65" t="s">
        <v>3</v>
      </c>
      <c r="D43" s="65"/>
      <c r="E43" s="70">
        <v>75468</v>
      </c>
      <c r="F43" s="70">
        <v>116649</v>
      </c>
      <c r="G43" s="70">
        <v>132389</v>
      </c>
      <c r="H43" s="70">
        <v>153056</v>
      </c>
      <c r="I43" s="70">
        <v>144331</v>
      </c>
      <c r="J43" s="70">
        <v>173967</v>
      </c>
      <c r="K43" s="70">
        <v>193609</v>
      </c>
      <c r="L43" s="70">
        <v>207925</v>
      </c>
      <c r="M43" s="70">
        <v>210855</v>
      </c>
      <c r="N43" s="70">
        <v>227482</v>
      </c>
      <c r="Q43" s="174"/>
      <c r="R43" s="179" t="s">
        <v>183</v>
      </c>
      <c r="S43" s="73">
        <v>143265244820</v>
      </c>
      <c r="T43" s="73">
        <v>208119341746</v>
      </c>
      <c r="U43" s="73">
        <v>229186896882</v>
      </c>
      <c r="V43" s="73">
        <v>227175975640</v>
      </c>
      <c r="W43" s="106">
        <v>233527</v>
      </c>
      <c r="X43" s="106">
        <v>225623</v>
      </c>
      <c r="Y43" s="106">
        <v>244331</v>
      </c>
      <c r="Z43" s="106">
        <v>236630</v>
      </c>
      <c r="AA43" s="106">
        <v>237401</v>
      </c>
      <c r="AB43" s="106">
        <v>229248</v>
      </c>
    </row>
    <row r="44" spans="1:28">
      <c r="B44" s="65"/>
      <c r="C44" s="147"/>
      <c r="D44" s="144" t="s">
        <v>168</v>
      </c>
      <c r="E44" s="69">
        <v>66868302146</v>
      </c>
      <c r="F44" s="69">
        <v>104943847786</v>
      </c>
      <c r="G44" s="69">
        <v>121419899271</v>
      </c>
      <c r="H44" s="69">
        <v>57339270090</v>
      </c>
      <c r="I44" s="70">
        <v>48350</v>
      </c>
      <c r="J44" s="70">
        <v>54695</v>
      </c>
      <c r="K44" s="70">
        <v>74554</v>
      </c>
      <c r="L44" s="70">
        <v>97615</v>
      </c>
      <c r="M44" s="70">
        <v>86547</v>
      </c>
      <c r="N44" s="70">
        <v>198210</v>
      </c>
      <c r="Q44" s="174"/>
      <c r="R44" s="179" t="s">
        <v>184</v>
      </c>
      <c r="S44" s="73">
        <v>10997106345</v>
      </c>
      <c r="T44" s="73">
        <v>10126493003</v>
      </c>
      <c r="U44" s="73">
        <v>8788407742</v>
      </c>
      <c r="V44" s="73">
        <v>8837394320</v>
      </c>
      <c r="W44" s="106">
        <v>8451</v>
      </c>
      <c r="X44" s="106">
        <v>8676</v>
      </c>
      <c r="Y44" s="106">
        <v>8843</v>
      </c>
      <c r="Z44" s="106">
        <v>9631</v>
      </c>
      <c r="AA44" s="106">
        <v>9451</v>
      </c>
      <c r="AB44" s="106">
        <v>8586</v>
      </c>
    </row>
    <row r="45" spans="1:28">
      <c r="B45" s="65"/>
      <c r="C45" s="147"/>
      <c r="D45" s="144" t="s">
        <v>169</v>
      </c>
      <c r="E45" s="156" t="s">
        <v>119</v>
      </c>
      <c r="F45" s="156" t="s">
        <v>119</v>
      </c>
      <c r="G45" s="156" t="s">
        <v>119</v>
      </c>
      <c r="H45" s="69">
        <v>76000000000</v>
      </c>
      <c r="I45" s="70">
        <v>80000</v>
      </c>
      <c r="J45" s="70">
        <v>100000</v>
      </c>
      <c r="K45" s="70">
        <v>99000</v>
      </c>
      <c r="L45" s="70">
        <v>84000</v>
      </c>
      <c r="M45" s="70">
        <v>98000</v>
      </c>
      <c r="N45" s="159" t="s">
        <v>70</v>
      </c>
      <c r="Q45" s="174"/>
      <c r="R45" s="179" t="s">
        <v>185</v>
      </c>
      <c r="S45" s="73">
        <v>367225802</v>
      </c>
      <c r="T45" s="73">
        <v>569226705</v>
      </c>
      <c r="U45" s="73">
        <v>658285021</v>
      </c>
      <c r="V45" s="73">
        <v>468071376</v>
      </c>
      <c r="W45" s="106">
        <v>36</v>
      </c>
      <c r="X45" s="106">
        <v>27</v>
      </c>
      <c r="Y45" s="106">
        <v>23</v>
      </c>
      <c r="Z45" s="106">
        <v>324</v>
      </c>
      <c r="AA45" s="106">
        <v>90</v>
      </c>
      <c r="AB45" s="106">
        <v>348</v>
      </c>
    </row>
    <row r="46" spans="1:28">
      <c r="B46" s="65"/>
      <c r="C46" s="147"/>
      <c r="D46" s="144" t="s">
        <v>162</v>
      </c>
      <c r="E46" s="69">
        <v>8599905711</v>
      </c>
      <c r="F46" s="69">
        <f>116649029556-F44</f>
        <v>11705181770</v>
      </c>
      <c r="G46" s="69">
        <f>132388872303-G44</f>
        <v>10968973032</v>
      </c>
      <c r="H46" s="69">
        <f>153055541693-H44-H45</f>
        <v>19716271603</v>
      </c>
      <c r="I46" s="70">
        <v>15981</v>
      </c>
      <c r="J46" s="70">
        <v>19272</v>
      </c>
      <c r="K46" s="70">
        <v>20055</v>
      </c>
      <c r="L46" s="70">
        <v>26311</v>
      </c>
      <c r="M46" s="70">
        <v>26307</v>
      </c>
      <c r="N46" s="70">
        <v>29272</v>
      </c>
      <c r="Q46" s="175"/>
      <c r="R46" s="179" t="s">
        <v>162</v>
      </c>
      <c r="S46" s="73">
        <v>681263</v>
      </c>
      <c r="T46" s="73">
        <v>9353971</v>
      </c>
      <c r="U46" s="73">
        <v>18576436</v>
      </c>
      <c r="V46" s="73">
        <v>21756874</v>
      </c>
      <c r="W46" s="106">
        <v>233</v>
      </c>
      <c r="X46" s="106">
        <v>11</v>
      </c>
      <c r="Y46" s="106">
        <v>122</v>
      </c>
      <c r="Z46" s="106">
        <v>33</v>
      </c>
      <c r="AA46" s="106">
        <v>2</v>
      </c>
      <c r="AB46" s="106">
        <v>3</v>
      </c>
    </row>
    <row r="47" spans="1:28">
      <c r="B47" s="65"/>
      <c r="C47" s="147" t="s">
        <v>6</v>
      </c>
      <c r="D47" s="144"/>
      <c r="E47" s="70">
        <v>64677</v>
      </c>
      <c r="F47" s="70">
        <v>62212</v>
      </c>
      <c r="G47" s="70">
        <v>58515</v>
      </c>
      <c r="H47" s="70">
        <v>52615</v>
      </c>
      <c r="I47" s="70">
        <v>49499</v>
      </c>
      <c r="J47" s="70">
        <v>48958</v>
      </c>
      <c r="K47" s="70">
        <v>44889</v>
      </c>
      <c r="L47" s="70">
        <v>44087</v>
      </c>
      <c r="M47" s="70">
        <v>44101</v>
      </c>
      <c r="N47" s="70">
        <v>43849</v>
      </c>
      <c r="Q47" s="81" t="s">
        <v>126</v>
      </c>
      <c r="R47" s="72"/>
      <c r="S47" s="74">
        <v>155023706300</v>
      </c>
      <c r="T47" s="74">
        <v>220448177689</v>
      </c>
      <c r="U47" s="74">
        <v>239805190426</v>
      </c>
      <c r="V47" s="74">
        <v>261129107511</v>
      </c>
      <c r="W47" s="75">
        <v>226546</v>
      </c>
      <c r="X47" s="75">
        <v>232411</v>
      </c>
      <c r="Y47" s="75">
        <v>254339</v>
      </c>
      <c r="Z47" s="75">
        <v>248252</v>
      </c>
      <c r="AA47" s="75">
        <v>258918</v>
      </c>
      <c r="AB47" s="75">
        <v>227716</v>
      </c>
    </row>
    <row r="48" spans="1:28">
      <c r="B48" s="65"/>
      <c r="C48" s="147"/>
      <c r="D48" s="144" t="s">
        <v>170</v>
      </c>
      <c r="E48" s="69">
        <v>57564155975</v>
      </c>
      <c r="F48" s="69">
        <v>55962291861</v>
      </c>
      <c r="G48" s="69">
        <v>53787938822</v>
      </c>
      <c r="H48" s="69">
        <v>49009296307</v>
      </c>
      <c r="I48" s="70">
        <v>46297</v>
      </c>
      <c r="J48" s="70">
        <v>46077</v>
      </c>
      <c r="K48" s="70">
        <v>42426</v>
      </c>
      <c r="L48" s="70">
        <v>41901</v>
      </c>
      <c r="M48" s="70">
        <v>41443</v>
      </c>
      <c r="N48" s="70">
        <v>40342</v>
      </c>
      <c r="Q48" s="176"/>
      <c r="R48" s="72" t="s">
        <v>186</v>
      </c>
      <c r="S48" s="74">
        <v>144475171393</v>
      </c>
      <c r="T48" s="74">
        <v>152459815195</v>
      </c>
      <c r="U48" s="74">
        <v>144253857752</v>
      </c>
      <c r="V48" s="74">
        <v>173619290743</v>
      </c>
      <c r="W48" s="75">
        <v>126465</v>
      </c>
      <c r="X48" s="75">
        <v>143523</v>
      </c>
      <c r="Y48" s="75">
        <v>144189</v>
      </c>
      <c r="Z48" s="75">
        <v>152781</v>
      </c>
      <c r="AA48" s="75">
        <v>175834</v>
      </c>
      <c r="AB48" s="75">
        <v>132494</v>
      </c>
    </row>
    <row r="49" spans="2:28">
      <c r="B49" s="65"/>
      <c r="C49" s="147"/>
      <c r="D49" s="144" t="s">
        <v>171</v>
      </c>
      <c r="E49" s="69">
        <v>11251356</v>
      </c>
      <c r="F49" s="69">
        <v>10046708</v>
      </c>
      <c r="G49" s="69">
        <v>6774371</v>
      </c>
      <c r="H49" s="69">
        <v>6136604</v>
      </c>
      <c r="I49" s="70">
        <v>5</v>
      </c>
      <c r="J49" s="70">
        <v>5</v>
      </c>
      <c r="K49" s="70">
        <v>7</v>
      </c>
      <c r="L49" s="70">
        <v>54</v>
      </c>
      <c r="M49" s="70">
        <v>604</v>
      </c>
      <c r="N49" s="70">
        <v>1736</v>
      </c>
      <c r="Q49" s="76"/>
      <c r="R49" s="180" t="s">
        <v>187</v>
      </c>
      <c r="S49" s="74">
        <v>5563000000</v>
      </c>
      <c r="T49" s="74">
        <v>62044493347</v>
      </c>
      <c r="U49" s="74">
        <v>90586982624</v>
      </c>
      <c r="V49" s="74">
        <v>83432778283</v>
      </c>
      <c r="W49" s="75">
        <v>96618</v>
      </c>
      <c r="X49" s="75">
        <v>85423</v>
      </c>
      <c r="Y49" s="75">
        <v>106528</v>
      </c>
      <c r="Z49" s="75">
        <v>91152</v>
      </c>
      <c r="AA49" s="75">
        <v>79246</v>
      </c>
      <c r="AB49" s="75">
        <v>90152</v>
      </c>
    </row>
    <row r="50" spans="2:28">
      <c r="B50" s="66"/>
      <c r="C50" s="148"/>
      <c r="D50" s="145" t="s">
        <v>172</v>
      </c>
      <c r="E50" s="69">
        <v>7101115548</v>
      </c>
      <c r="F50" s="69">
        <v>6239261948</v>
      </c>
      <c r="G50" s="69">
        <v>4720036610</v>
      </c>
      <c r="H50" s="69">
        <v>3599207424</v>
      </c>
      <c r="I50" s="70">
        <v>3197</v>
      </c>
      <c r="J50" s="70">
        <v>2876</v>
      </c>
      <c r="K50" s="70">
        <v>2456</v>
      </c>
      <c r="L50" s="70">
        <v>2132</v>
      </c>
      <c r="M50" s="70">
        <v>2054</v>
      </c>
      <c r="N50" s="70">
        <v>1772</v>
      </c>
      <c r="Q50" s="77"/>
      <c r="R50" s="180" t="s">
        <v>162</v>
      </c>
      <c r="S50" s="74">
        <f>S47-S48-S49</f>
        <v>4985534907</v>
      </c>
      <c r="T50" s="74">
        <f>T47-T48-T49</f>
        <v>5943869147</v>
      </c>
      <c r="U50" s="74">
        <f>U47-U48-U49</f>
        <v>4964350050</v>
      </c>
      <c r="V50" s="74">
        <f>V47-V48-V49</f>
        <v>4077038485</v>
      </c>
      <c r="W50" s="75">
        <v>3463</v>
      </c>
      <c r="X50" s="75">
        <v>3466</v>
      </c>
      <c r="Y50" s="75">
        <v>3623</v>
      </c>
      <c r="Z50" s="75">
        <v>4230</v>
      </c>
      <c r="AA50" s="75">
        <v>3838</v>
      </c>
      <c r="AB50" s="75">
        <v>5071</v>
      </c>
    </row>
    <row r="51" spans="2:28" ht="15" thickBot="1">
      <c r="B51" s="300" t="s">
        <v>121</v>
      </c>
      <c r="C51" s="301"/>
      <c r="D51" s="302"/>
      <c r="E51" s="152">
        <v>140144730736</v>
      </c>
      <c r="F51" s="152">
        <v>178860630073</v>
      </c>
      <c r="G51" s="152">
        <v>190903622106</v>
      </c>
      <c r="H51" s="152">
        <v>205670182028</v>
      </c>
      <c r="I51" s="160">
        <v>193830</v>
      </c>
      <c r="J51" s="160">
        <v>222925</v>
      </c>
      <c r="K51" s="160">
        <v>238498</v>
      </c>
      <c r="L51" s="160">
        <v>252012</v>
      </c>
      <c r="M51" s="160">
        <v>254956</v>
      </c>
      <c r="N51" s="160">
        <v>271332</v>
      </c>
      <c r="Q51" s="84" t="s">
        <v>127</v>
      </c>
      <c r="R51" s="84"/>
      <c r="S51" s="79">
        <v>66655491</v>
      </c>
      <c r="T51" s="79">
        <v>509959354</v>
      </c>
      <c r="U51" s="79">
        <v>37811106</v>
      </c>
      <c r="V51" s="79">
        <v>35442648</v>
      </c>
      <c r="W51" s="80">
        <v>2022</v>
      </c>
      <c r="X51" s="80">
        <v>32</v>
      </c>
      <c r="Y51" s="80">
        <v>89</v>
      </c>
      <c r="Z51" s="80">
        <v>38</v>
      </c>
      <c r="AA51" s="80">
        <v>45</v>
      </c>
      <c r="AB51" s="80">
        <v>690</v>
      </c>
    </row>
    <row r="52" spans="2:28">
      <c r="B52" s="219" t="s">
        <v>122</v>
      </c>
      <c r="C52" s="150"/>
      <c r="D52" s="150"/>
      <c r="E52" s="67"/>
      <c r="F52" s="67"/>
      <c r="G52" s="67"/>
      <c r="H52" s="67"/>
      <c r="I52" s="68"/>
      <c r="J52" s="68"/>
      <c r="K52" s="68"/>
      <c r="L52" s="68"/>
      <c r="M52" s="68"/>
      <c r="N52" s="68"/>
      <c r="Q52" s="177" t="s">
        <v>128</v>
      </c>
      <c r="R52" s="84"/>
      <c r="S52" s="79" t="s">
        <v>118</v>
      </c>
      <c r="T52" s="79">
        <v>436028</v>
      </c>
      <c r="U52" s="79">
        <v>2200531</v>
      </c>
      <c r="V52" s="79">
        <v>13190268</v>
      </c>
      <c r="W52" s="80">
        <v>8</v>
      </c>
      <c r="X52" s="80">
        <v>7</v>
      </c>
      <c r="Y52" s="80">
        <v>40</v>
      </c>
      <c r="Z52" s="80">
        <v>48</v>
      </c>
      <c r="AA52" s="80">
        <v>24190</v>
      </c>
      <c r="AB52" s="80">
        <v>90</v>
      </c>
    </row>
    <row r="53" spans="2:28">
      <c r="B53" s="65"/>
      <c r="C53" s="65" t="s">
        <v>4</v>
      </c>
      <c r="D53" s="65"/>
      <c r="E53" s="70">
        <v>65269</v>
      </c>
      <c r="F53" s="70">
        <v>104816</v>
      </c>
      <c r="G53" s="70">
        <v>117277</v>
      </c>
      <c r="H53" s="70">
        <v>113208</v>
      </c>
      <c r="I53" s="70">
        <v>134282</v>
      </c>
      <c r="J53" s="70">
        <v>165808</v>
      </c>
      <c r="K53" s="70">
        <v>184062</v>
      </c>
      <c r="L53" s="70">
        <v>196808</v>
      </c>
      <c r="M53" s="70">
        <v>164135</v>
      </c>
      <c r="N53" s="70">
        <v>199569</v>
      </c>
      <c r="Q53" s="178"/>
      <c r="R53" s="181" t="s">
        <v>188</v>
      </c>
      <c r="S53" s="73" t="s">
        <v>118</v>
      </c>
      <c r="T53" s="73" t="s">
        <v>118</v>
      </c>
      <c r="U53" s="73" t="s">
        <v>118</v>
      </c>
      <c r="V53" s="73" t="s">
        <v>118</v>
      </c>
      <c r="W53" s="106" t="s">
        <v>118</v>
      </c>
      <c r="X53" s="106" t="s">
        <v>118</v>
      </c>
      <c r="Y53" s="106" t="s">
        <v>118</v>
      </c>
      <c r="Z53" s="106" t="s">
        <v>118</v>
      </c>
      <c r="AA53" s="106">
        <v>24128</v>
      </c>
      <c r="AB53" s="75" t="s">
        <v>118</v>
      </c>
    </row>
    <row r="54" spans="2:28">
      <c r="B54" s="65"/>
      <c r="C54" s="147"/>
      <c r="D54" s="144" t="s">
        <v>173</v>
      </c>
      <c r="E54" s="69">
        <v>15471484346</v>
      </c>
      <c r="F54" s="69">
        <v>23975970119</v>
      </c>
      <c r="G54" s="69">
        <v>30905694383</v>
      </c>
      <c r="H54" s="156" t="s">
        <v>118</v>
      </c>
      <c r="I54" s="70">
        <v>22624</v>
      </c>
      <c r="J54" s="70">
        <v>31732</v>
      </c>
      <c r="K54" s="70">
        <v>46241</v>
      </c>
      <c r="L54" s="70">
        <v>46637</v>
      </c>
      <c r="M54" s="159" t="s">
        <v>70</v>
      </c>
      <c r="N54" s="70">
        <v>20101</v>
      </c>
      <c r="Q54" s="104"/>
      <c r="R54" s="105" t="s">
        <v>162</v>
      </c>
      <c r="S54" s="73" t="s">
        <v>118</v>
      </c>
      <c r="T54" s="73">
        <v>436028</v>
      </c>
      <c r="U54" s="73">
        <v>2200531</v>
      </c>
      <c r="V54" s="73">
        <v>13190268</v>
      </c>
      <c r="W54" s="106">
        <v>8</v>
      </c>
      <c r="X54" s="106">
        <v>7</v>
      </c>
      <c r="Y54" s="106">
        <v>40</v>
      </c>
      <c r="Z54" s="106">
        <v>48</v>
      </c>
      <c r="AA54" s="106">
        <v>62</v>
      </c>
      <c r="AB54" s="75">
        <v>90</v>
      </c>
    </row>
    <row r="55" spans="2:28">
      <c r="B55" s="65"/>
      <c r="C55" s="147"/>
      <c r="D55" s="144" t="s">
        <v>161</v>
      </c>
      <c r="E55" s="69">
        <v>30886582281</v>
      </c>
      <c r="F55" s="69">
        <v>57825517377</v>
      </c>
      <c r="G55" s="69">
        <v>66918207326</v>
      </c>
      <c r="H55" s="69">
        <v>90198603848</v>
      </c>
      <c r="I55" s="70">
        <v>95993</v>
      </c>
      <c r="J55" s="70">
        <v>115082</v>
      </c>
      <c r="K55" s="70">
        <v>116676</v>
      </c>
      <c r="L55" s="70">
        <v>130378</v>
      </c>
      <c r="M55" s="70">
        <v>145895</v>
      </c>
      <c r="N55" s="70">
        <v>164071</v>
      </c>
      <c r="Q55" s="105" t="s">
        <v>129</v>
      </c>
      <c r="R55" s="105"/>
      <c r="S55" s="73">
        <v>25217348</v>
      </c>
      <c r="T55" s="73">
        <v>190465392</v>
      </c>
      <c r="U55" s="73">
        <v>11793600</v>
      </c>
      <c r="V55" s="73">
        <v>146494148</v>
      </c>
      <c r="W55" s="106">
        <v>17454</v>
      </c>
      <c r="X55" s="106">
        <v>3894</v>
      </c>
      <c r="Y55" s="106">
        <v>465</v>
      </c>
      <c r="Z55" s="106">
        <v>253</v>
      </c>
      <c r="AA55" s="106">
        <v>501</v>
      </c>
      <c r="AB55" s="75">
        <v>15372</v>
      </c>
    </row>
    <row r="56" spans="2:28" ht="15" thickBot="1">
      <c r="B56" s="65"/>
      <c r="C56" s="147"/>
      <c r="D56" s="144" t="s">
        <v>34</v>
      </c>
      <c r="E56" s="69">
        <f>65269417712-E54-E55</f>
        <v>18911351085</v>
      </c>
      <c r="F56" s="69">
        <f>104815514954-F54-F55</f>
        <v>23014027458</v>
      </c>
      <c r="G56" s="69">
        <f>117277210083-G55-G54</f>
        <v>19453308374</v>
      </c>
      <c r="H56" s="69">
        <f>113207892945-H55</f>
        <v>23009289097</v>
      </c>
      <c r="I56" s="70">
        <v>15665</v>
      </c>
      <c r="J56" s="70">
        <v>18993</v>
      </c>
      <c r="K56" s="70">
        <v>21145</v>
      </c>
      <c r="L56" s="70">
        <v>19792</v>
      </c>
      <c r="M56" s="70">
        <v>18240</v>
      </c>
      <c r="N56" s="70">
        <v>15398</v>
      </c>
      <c r="Q56" s="182" t="s">
        <v>130</v>
      </c>
      <c r="R56" s="182"/>
      <c r="S56" s="172">
        <v>352009927</v>
      </c>
      <c r="T56" s="172">
        <v>1304704330</v>
      </c>
      <c r="U56" s="172">
        <v>1129207370</v>
      </c>
      <c r="V56" s="172">
        <v>24750151069</v>
      </c>
      <c r="W56" s="183">
        <v>-261</v>
      </c>
      <c r="X56" s="183">
        <v>1943</v>
      </c>
      <c r="Y56" s="183">
        <v>1436</v>
      </c>
      <c r="Z56" s="183">
        <v>1896</v>
      </c>
      <c r="AA56" s="183">
        <v>36619</v>
      </c>
      <c r="AB56" s="184">
        <v>4304</v>
      </c>
    </row>
    <row r="57" spans="2:28">
      <c r="B57" s="65"/>
      <c r="C57" s="147" t="s">
        <v>163</v>
      </c>
      <c r="D57" s="144"/>
      <c r="E57" s="70">
        <v>2272</v>
      </c>
      <c r="F57" s="70">
        <v>2259</v>
      </c>
      <c r="G57" s="70">
        <v>2496</v>
      </c>
      <c r="H57" s="70">
        <v>2601</v>
      </c>
      <c r="I57" s="70">
        <v>2825</v>
      </c>
      <c r="J57" s="70">
        <v>2740</v>
      </c>
      <c r="K57" s="70">
        <v>2811</v>
      </c>
      <c r="L57" s="70">
        <v>3063</v>
      </c>
      <c r="M57" s="70">
        <v>4517</v>
      </c>
      <c r="N57" s="70">
        <v>5690</v>
      </c>
      <c r="Q57" s="312" t="s">
        <v>134</v>
      </c>
      <c r="R57" s="312"/>
      <c r="S57" s="312"/>
      <c r="T57" s="312"/>
      <c r="U57" s="312"/>
      <c r="V57" s="312"/>
      <c r="W57" s="312"/>
      <c r="X57" s="312"/>
      <c r="Y57" s="312"/>
      <c r="Z57" s="312"/>
      <c r="AA57" s="312"/>
    </row>
    <row r="58" spans="2:28">
      <c r="B58" s="65"/>
      <c r="C58" s="147"/>
      <c r="D58" s="144" t="s">
        <v>174</v>
      </c>
      <c r="E58" s="69">
        <v>2219597332</v>
      </c>
      <c r="F58" s="69">
        <v>2074049393</v>
      </c>
      <c r="G58" s="69">
        <v>2105808183</v>
      </c>
      <c r="H58" s="69">
        <v>2176857229</v>
      </c>
      <c r="I58" s="70">
        <v>2250</v>
      </c>
      <c r="J58" s="70">
        <v>2099</v>
      </c>
      <c r="K58" s="70">
        <v>2162</v>
      </c>
      <c r="L58" s="70">
        <v>2531</v>
      </c>
      <c r="M58" s="70">
        <v>4053</v>
      </c>
      <c r="N58" s="70">
        <v>5208</v>
      </c>
      <c r="Q58" s="312"/>
      <c r="R58" s="312"/>
      <c r="S58" s="312"/>
      <c r="T58" s="312"/>
      <c r="U58" s="312"/>
      <c r="V58" s="312"/>
      <c r="W58" s="312"/>
      <c r="X58" s="312"/>
      <c r="Y58" s="312"/>
      <c r="Z58" s="312"/>
      <c r="AA58" s="312"/>
    </row>
    <row r="59" spans="2:28">
      <c r="B59" s="66"/>
      <c r="C59" s="148"/>
      <c r="D59" s="145" t="s">
        <v>34</v>
      </c>
      <c r="E59" s="69">
        <f>52066253+2250</f>
        <v>52068503</v>
      </c>
      <c r="F59" s="69">
        <f>2259209745-F58</f>
        <v>185160352</v>
      </c>
      <c r="G59" s="69">
        <f>2495651861-G58</f>
        <v>389843678</v>
      </c>
      <c r="H59" s="69">
        <f>2601204920-H58</f>
        <v>424347691</v>
      </c>
      <c r="I59" s="70">
        <v>574</v>
      </c>
      <c r="J59" s="70">
        <v>641</v>
      </c>
      <c r="K59" s="70">
        <v>649</v>
      </c>
      <c r="L59" s="70">
        <v>531</v>
      </c>
      <c r="M59" s="70">
        <v>464</v>
      </c>
      <c r="N59" s="70">
        <v>482</v>
      </c>
      <c r="Q59" s="121"/>
      <c r="R59" s="121"/>
      <c r="S59" s="116"/>
      <c r="T59" s="116"/>
      <c r="U59" s="116"/>
      <c r="V59" s="116"/>
      <c r="W59" s="122"/>
      <c r="X59" s="122"/>
      <c r="Y59" s="122"/>
      <c r="Z59" s="122"/>
      <c r="AA59" s="122"/>
      <c r="AB59" s="123"/>
    </row>
    <row r="60" spans="2:28">
      <c r="B60" s="129"/>
      <c r="C60" s="305" t="s">
        <v>9</v>
      </c>
      <c r="D60" s="304"/>
      <c r="E60" s="67">
        <v>67541083547</v>
      </c>
      <c r="F60" s="67">
        <v>107074724699</v>
      </c>
      <c r="G60" s="67">
        <v>119772861944</v>
      </c>
      <c r="H60" s="67">
        <v>115809097865</v>
      </c>
      <c r="I60" s="68">
        <v>137106</v>
      </c>
      <c r="J60" s="68">
        <v>168547</v>
      </c>
      <c r="K60" s="68">
        <v>186872</v>
      </c>
      <c r="L60" s="68">
        <v>199871</v>
      </c>
      <c r="M60" s="68">
        <v>168652</v>
      </c>
      <c r="N60" s="68">
        <v>205260</v>
      </c>
      <c r="Q60" s="124"/>
      <c r="R60" s="124"/>
      <c r="S60" s="116"/>
      <c r="T60" s="116"/>
      <c r="U60" s="116"/>
      <c r="V60" s="116"/>
      <c r="W60" s="122"/>
      <c r="X60" s="122"/>
      <c r="Y60" s="122"/>
      <c r="Z60" s="122"/>
      <c r="AA60" s="122"/>
      <c r="AB60" s="123"/>
    </row>
    <row r="61" spans="2:28" ht="14.25" customHeight="1">
      <c r="B61" s="220" t="s">
        <v>123</v>
      </c>
      <c r="C61" s="128"/>
      <c r="D61" s="128"/>
      <c r="E61" s="69"/>
      <c r="F61" s="69"/>
      <c r="G61" s="69"/>
      <c r="H61" s="69"/>
      <c r="I61" s="70"/>
      <c r="J61" s="70"/>
      <c r="K61" s="70"/>
      <c r="L61" s="70"/>
      <c r="M61" s="70"/>
      <c r="N61" s="70"/>
      <c r="Q61" s="124"/>
      <c r="R61" s="124"/>
      <c r="S61" s="116"/>
      <c r="T61" s="116"/>
      <c r="U61" s="116"/>
      <c r="V61" s="116"/>
      <c r="W61" s="122"/>
      <c r="X61" s="122"/>
      <c r="Y61" s="122"/>
      <c r="Z61" s="122"/>
      <c r="AA61" s="122"/>
      <c r="AB61" s="123"/>
    </row>
    <row r="62" spans="2:28">
      <c r="B62" s="65"/>
      <c r="C62" s="65" t="s">
        <v>11</v>
      </c>
      <c r="D62" s="65"/>
      <c r="E62" s="70">
        <v>83333</v>
      </c>
      <c r="F62" s="70">
        <v>83333</v>
      </c>
      <c r="G62" s="70">
        <v>83333</v>
      </c>
      <c r="H62" s="70">
        <v>79986</v>
      </c>
      <c r="I62" s="70">
        <v>67279</v>
      </c>
      <c r="J62" s="70">
        <v>66701</v>
      </c>
      <c r="K62" s="70">
        <v>63217</v>
      </c>
      <c r="L62" s="70">
        <v>63217</v>
      </c>
      <c r="M62" s="70">
        <v>62452</v>
      </c>
      <c r="N62" s="70">
        <v>62452</v>
      </c>
      <c r="Q62" s="124"/>
      <c r="R62" s="124"/>
      <c r="S62" s="119"/>
      <c r="T62" s="119"/>
      <c r="U62" s="119"/>
      <c r="V62" s="119"/>
      <c r="W62" s="125"/>
      <c r="X62" s="125"/>
      <c r="Y62" s="125"/>
      <c r="Z62" s="125"/>
      <c r="AA62" s="125"/>
      <c r="AB62" s="126"/>
    </row>
    <row r="63" spans="2:28">
      <c r="B63" s="65"/>
      <c r="C63" s="147"/>
      <c r="D63" s="144" t="s">
        <v>33</v>
      </c>
      <c r="E63" s="69">
        <v>83332866850</v>
      </c>
      <c r="F63" s="69">
        <v>83332866850</v>
      </c>
      <c r="G63" s="69">
        <v>83332866850</v>
      </c>
      <c r="H63" s="69">
        <v>79986116422</v>
      </c>
      <c r="I63" s="70">
        <v>67279</v>
      </c>
      <c r="J63" s="70">
        <v>66701</v>
      </c>
      <c r="K63" s="70">
        <v>63217</v>
      </c>
      <c r="L63" s="70">
        <v>63217</v>
      </c>
      <c r="M63" s="70">
        <v>62452</v>
      </c>
      <c r="N63" s="70">
        <v>62452</v>
      </c>
      <c r="Q63" s="312"/>
      <c r="R63" s="312"/>
      <c r="S63" s="312"/>
      <c r="T63" s="312"/>
      <c r="U63" s="312"/>
      <c r="V63" s="312"/>
      <c r="W63" s="312"/>
      <c r="X63" s="312"/>
      <c r="Y63" s="312"/>
      <c r="Z63" s="312"/>
      <c r="AA63" s="312"/>
      <c r="AB63" s="61"/>
    </row>
    <row r="64" spans="2:28">
      <c r="B64" s="65"/>
      <c r="C64" s="65" t="s">
        <v>166</v>
      </c>
      <c r="D64" s="65"/>
      <c r="E64" s="158">
        <v>-13414926861</v>
      </c>
      <c r="F64" s="158">
        <v>-15346907614</v>
      </c>
      <c r="G64" s="158">
        <v>-17119466596</v>
      </c>
      <c r="H64" s="158">
        <v>-19646049088</v>
      </c>
      <c r="I64" s="70">
        <v>-16687</v>
      </c>
      <c r="J64" s="70">
        <v>-16507</v>
      </c>
      <c r="K64" s="70">
        <v>-16743</v>
      </c>
      <c r="L64" s="70">
        <v>-17867</v>
      </c>
      <c r="M64" s="70">
        <v>-19057</v>
      </c>
      <c r="N64" s="70">
        <v>-20193</v>
      </c>
      <c r="Q64" s="312"/>
      <c r="R64" s="312"/>
      <c r="S64" s="312"/>
      <c r="T64" s="312"/>
      <c r="U64" s="312"/>
      <c r="V64" s="312"/>
      <c r="W64" s="312"/>
      <c r="X64" s="312"/>
      <c r="Y64" s="312"/>
      <c r="Z64" s="312"/>
      <c r="AA64" s="312"/>
      <c r="AB64" s="61"/>
    </row>
    <row r="65" spans="2:14">
      <c r="B65" s="66"/>
      <c r="C65" s="66" t="s">
        <v>12</v>
      </c>
      <c r="D65" s="66"/>
      <c r="E65" s="69">
        <v>2685707200</v>
      </c>
      <c r="F65" s="69">
        <v>3799946138</v>
      </c>
      <c r="G65" s="69">
        <v>4917359908</v>
      </c>
      <c r="H65" s="69">
        <v>29521016829</v>
      </c>
      <c r="I65" s="70">
        <v>6131</v>
      </c>
      <c r="J65" s="70">
        <v>4185</v>
      </c>
      <c r="K65" s="70">
        <v>5151</v>
      </c>
      <c r="L65" s="70">
        <v>6792</v>
      </c>
      <c r="M65" s="70">
        <v>42909</v>
      </c>
      <c r="N65" s="70">
        <v>23813</v>
      </c>
    </row>
    <row r="66" spans="2:14">
      <c r="B66" s="129"/>
      <c r="C66" s="305" t="s">
        <v>13</v>
      </c>
      <c r="D66" s="304"/>
      <c r="E66" s="67">
        <v>72603647189</v>
      </c>
      <c r="F66" s="67">
        <v>71785905374</v>
      </c>
      <c r="G66" s="67">
        <v>71130760162</v>
      </c>
      <c r="H66" s="67">
        <v>89861084163</v>
      </c>
      <c r="I66" s="68">
        <v>56723</v>
      </c>
      <c r="J66" s="68">
        <v>54378</v>
      </c>
      <c r="K66" s="68">
        <v>51625</v>
      </c>
      <c r="L66" s="68">
        <v>52142</v>
      </c>
      <c r="M66" s="68">
        <v>86304</v>
      </c>
      <c r="N66" s="68">
        <v>66072</v>
      </c>
    </row>
    <row r="67" spans="2:14" ht="15" thickBot="1">
      <c r="B67" s="300" t="s">
        <v>124</v>
      </c>
      <c r="C67" s="301"/>
      <c r="D67" s="302"/>
      <c r="E67" s="152">
        <v>140144730736</v>
      </c>
      <c r="F67" s="152">
        <v>178860630073</v>
      </c>
      <c r="G67" s="152">
        <v>190903622106</v>
      </c>
      <c r="H67" s="152">
        <v>205670182028</v>
      </c>
      <c r="I67" s="160">
        <v>193830</v>
      </c>
      <c r="J67" s="160">
        <v>222925</v>
      </c>
      <c r="K67" s="160">
        <v>238498</v>
      </c>
      <c r="L67" s="160">
        <v>252012</v>
      </c>
      <c r="M67" s="160">
        <v>254956</v>
      </c>
      <c r="N67" s="160">
        <v>271332</v>
      </c>
    </row>
  </sheetData>
  <mergeCells count="56">
    <mergeCell ref="L8:L9"/>
    <mergeCell ref="Z8:Z9"/>
    <mergeCell ref="AA8:AA9"/>
    <mergeCell ref="AB8:AB9"/>
    <mergeCell ref="Q40:Q41"/>
    <mergeCell ref="S40:S41"/>
    <mergeCell ref="T40:T41"/>
    <mergeCell ref="U40:U41"/>
    <mergeCell ref="AB40:AB41"/>
    <mergeCell ref="S8:S9"/>
    <mergeCell ref="T8:T9"/>
    <mergeCell ref="U8:U9"/>
    <mergeCell ref="V8:V9"/>
    <mergeCell ref="W8:X8"/>
    <mergeCell ref="Y8:Y9"/>
    <mergeCell ref="Q8:Q9"/>
    <mergeCell ref="J40:J41"/>
    <mergeCell ref="K40:K41"/>
    <mergeCell ref="L40:L41"/>
    <mergeCell ref="M40:M41"/>
    <mergeCell ref="N40:N41"/>
    <mergeCell ref="E40:E41"/>
    <mergeCell ref="F40:F41"/>
    <mergeCell ref="G40:G41"/>
    <mergeCell ref="H40:H41"/>
    <mergeCell ref="I40:I41"/>
    <mergeCell ref="Q57:AA58"/>
    <mergeCell ref="Q63:AA64"/>
    <mergeCell ref="V40:V41"/>
    <mergeCell ref="W40:W41"/>
    <mergeCell ref="X40:X41"/>
    <mergeCell ref="Y40:Y41"/>
    <mergeCell ref="Z40:Z41"/>
    <mergeCell ref="AA40:AA41"/>
    <mergeCell ref="C60:D60"/>
    <mergeCell ref="C66:D66"/>
    <mergeCell ref="B67:D67"/>
    <mergeCell ref="B40:B41"/>
    <mergeCell ref="B35:D35"/>
    <mergeCell ref="B51:D51"/>
    <mergeCell ref="Q7:R7"/>
    <mergeCell ref="Q39:R39"/>
    <mergeCell ref="B19:D19"/>
    <mergeCell ref="C28:D28"/>
    <mergeCell ref="C34:D34"/>
    <mergeCell ref="B7:D7"/>
    <mergeCell ref="B39:D39"/>
    <mergeCell ref="B8:B9"/>
    <mergeCell ref="E8:E9"/>
    <mergeCell ref="F8:F9"/>
    <mergeCell ref="G8:G9"/>
    <mergeCell ref="H8:H9"/>
    <mergeCell ref="I8:J8"/>
    <mergeCell ref="M8:M9"/>
    <mergeCell ref="N8:N9"/>
    <mergeCell ref="K8:K9"/>
  </mergeCells>
  <phoneticPr fontId="2"/>
  <pageMargins left="0.25" right="0.25" top="0.75" bottom="0.75" header="0.3" footer="0.3"/>
  <pageSetup paperSize="9"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V71"/>
  <sheetViews>
    <sheetView workbookViewId="0">
      <pane xSplit="4" topLeftCell="E1" activePane="topRight" state="frozen"/>
      <selection pane="topRight" activeCell="E20" sqref="E20"/>
    </sheetView>
  </sheetViews>
  <sheetFormatPr defaultRowHeight="13.5"/>
  <cols>
    <col min="1" max="1" width="1.375" customWidth="1"/>
    <col min="2" max="2" width="2.5" customWidth="1"/>
    <col min="3" max="3" width="39.125" customWidth="1"/>
    <col min="4" max="4" width="1.75" customWidth="1"/>
    <col min="5" max="9" width="13.25" bestFit="1" customWidth="1"/>
    <col min="12" max="12" width="1.625" style="1" customWidth="1"/>
    <col min="13" max="15" width="1.625" customWidth="1"/>
    <col min="16" max="16" width="32.5" customWidth="1"/>
    <col min="17" max="17" width="10.875" hidden="1" customWidth="1"/>
    <col min="18" max="18" width="11.625" style="33" bestFit="1" customWidth="1"/>
    <col min="19" max="19" width="11.625" style="3" bestFit="1" customWidth="1"/>
    <col min="20" max="20" width="11.625" style="3" customWidth="1"/>
    <col min="21" max="22" width="11.625" style="33" customWidth="1"/>
  </cols>
  <sheetData>
    <row r="3" spans="2:22" s="93" customFormat="1" ht="17.25">
      <c r="B3" s="215" t="s">
        <v>139</v>
      </c>
      <c r="C3" s="214"/>
      <c r="L3" s="216" t="s">
        <v>190</v>
      </c>
      <c r="R3" s="94"/>
      <c r="S3" s="95"/>
      <c r="T3" s="95"/>
      <c r="U3" s="94"/>
      <c r="V3" s="94"/>
    </row>
    <row r="4" spans="2:22" ht="14.25" thickBot="1">
      <c r="B4" s="59"/>
      <c r="C4" s="59"/>
      <c r="I4" s="91" t="s">
        <v>71</v>
      </c>
      <c r="V4" s="90" t="s">
        <v>71</v>
      </c>
    </row>
    <row r="5" spans="2:22" s="2" customFormat="1">
      <c r="B5" s="269"/>
      <c r="C5" s="270" t="s">
        <v>175</v>
      </c>
      <c r="D5" s="272"/>
      <c r="E5" s="271">
        <v>1999</v>
      </c>
      <c r="F5" s="271">
        <v>2000</v>
      </c>
      <c r="G5" s="271">
        <v>2001</v>
      </c>
      <c r="H5" s="271">
        <v>2002</v>
      </c>
      <c r="I5" s="271">
        <v>2003</v>
      </c>
      <c r="L5" s="273"/>
      <c r="M5" s="274"/>
      <c r="N5" s="274"/>
      <c r="O5" s="274"/>
      <c r="P5" s="275" t="s">
        <v>175</v>
      </c>
      <c r="Q5" s="276"/>
      <c r="R5" s="276">
        <v>2008</v>
      </c>
      <c r="S5" s="276">
        <v>2009</v>
      </c>
      <c r="T5" s="276">
        <v>2010</v>
      </c>
      <c r="U5" s="276">
        <v>2011</v>
      </c>
      <c r="V5" s="276">
        <v>2012</v>
      </c>
    </row>
    <row r="6" spans="2:22" s="2" customFormat="1" hidden="1">
      <c r="B6" s="17"/>
      <c r="C6" s="186"/>
      <c r="E6" s="36" t="s">
        <v>53</v>
      </c>
      <c r="F6" s="37" t="s">
        <v>51</v>
      </c>
      <c r="G6" s="4" t="s">
        <v>52</v>
      </c>
      <c r="H6" s="5" t="s">
        <v>49</v>
      </c>
      <c r="I6" s="4" t="s">
        <v>50</v>
      </c>
      <c r="L6" s="17"/>
      <c r="Q6" s="4"/>
      <c r="R6" s="26" t="s">
        <v>74</v>
      </c>
      <c r="S6" s="5" t="s">
        <v>72</v>
      </c>
      <c r="T6" s="5" t="s">
        <v>73</v>
      </c>
      <c r="U6" s="26" t="s">
        <v>43</v>
      </c>
      <c r="V6" s="26" t="s">
        <v>44</v>
      </c>
    </row>
    <row r="7" spans="2:22">
      <c r="B7" s="224" t="s">
        <v>35</v>
      </c>
      <c r="C7" s="225"/>
      <c r="D7" s="38"/>
      <c r="E7" s="6"/>
      <c r="F7" s="6"/>
      <c r="G7" s="6"/>
      <c r="H7" s="6"/>
      <c r="I7" s="6"/>
      <c r="L7" s="244" t="s">
        <v>1</v>
      </c>
      <c r="M7" s="245"/>
      <c r="N7" s="245"/>
      <c r="O7" s="245"/>
      <c r="P7" s="245"/>
      <c r="Q7" s="6"/>
      <c r="R7" s="27"/>
      <c r="S7" s="6"/>
      <c r="T7" s="6"/>
      <c r="U7" s="27"/>
      <c r="V7" s="27"/>
    </row>
    <row r="8" spans="2:22">
      <c r="B8" s="226"/>
      <c r="C8" s="227" t="s">
        <v>20</v>
      </c>
      <c r="D8" s="35"/>
      <c r="E8" s="9">
        <v>10304056</v>
      </c>
      <c r="F8" s="9">
        <v>10717516</v>
      </c>
      <c r="G8" s="9">
        <v>11024438</v>
      </c>
      <c r="H8" s="9">
        <v>11234105</v>
      </c>
      <c r="I8" s="9">
        <v>11325655</v>
      </c>
      <c r="J8" s="3"/>
      <c r="L8" s="246"/>
      <c r="M8" s="247" t="s">
        <v>3</v>
      </c>
      <c r="N8" s="247"/>
      <c r="O8" s="247"/>
      <c r="P8" s="247"/>
      <c r="Q8" s="6"/>
      <c r="R8" s="28">
        <v>10864945.745557001</v>
      </c>
      <c r="S8" s="9">
        <v>10995490.225090001</v>
      </c>
      <c r="T8" s="9">
        <v>11064081.595493</v>
      </c>
      <c r="U8" s="28">
        <v>11035796.031063</v>
      </c>
      <c r="V8" s="28">
        <v>11011072.97748</v>
      </c>
    </row>
    <row r="9" spans="2:22">
      <c r="B9" s="226"/>
      <c r="C9" s="227" t="s">
        <v>54</v>
      </c>
      <c r="E9" s="9">
        <v>154651</v>
      </c>
      <c r="F9" s="9">
        <v>155092</v>
      </c>
      <c r="G9" s="9">
        <v>153842</v>
      </c>
      <c r="H9" s="9">
        <v>154129</v>
      </c>
      <c r="I9" s="9">
        <v>153336</v>
      </c>
      <c r="J9" s="3"/>
      <c r="L9" s="246"/>
      <c r="M9" s="248"/>
      <c r="N9" s="247" t="s">
        <v>20</v>
      </c>
      <c r="O9" s="247"/>
      <c r="P9" s="247"/>
      <c r="Q9" s="6"/>
      <c r="R9" s="28">
        <v>10922714.876902999</v>
      </c>
      <c r="S9" s="9">
        <v>11054311.986607</v>
      </c>
      <c r="T9" s="9">
        <v>11051139.214728</v>
      </c>
      <c r="U9" s="28">
        <v>11032404.261841999</v>
      </c>
      <c r="V9" s="28">
        <v>11020269.177932</v>
      </c>
    </row>
    <row r="10" spans="2:22">
      <c r="B10" s="226"/>
      <c r="C10" s="227" t="s">
        <v>55</v>
      </c>
      <c r="E10" s="9">
        <v>94883</v>
      </c>
      <c r="F10" s="9">
        <v>67020</v>
      </c>
      <c r="G10" s="9">
        <v>49614</v>
      </c>
      <c r="H10" s="9">
        <v>59533</v>
      </c>
      <c r="I10" s="9">
        <v>34677</v>
      </c>
      <c r="J10" s="3"/>
      <c r="L10" s="246"/>
      <c r="M10" s="248"/>
      <c r="N10" s="247"/>
      <c r="O10" s="247" t="s">
        <v>14</v>
      </c>
      <c r="P10" s="247"/>
      <c r="Q10" s="6"/>
      <c r="R10" s="28">
        <v>-138452.696283</v>
      </c>
      <c r="S10" s="9">
        <v>-131415.08278900001</v>
      </c>
      <c r="T10" s="9">
        <v>-96053.968326000002</v>
      </c>
      <c r="U10" s="28">
        <v>-131589.28275799999</v>
      </c>
      <c r="V10" s="28">
        <v>-140846.94119899999</v>
      </c>
    </row>
    <row r="11" spans="2:22">
      <c r="B11" s="226"/>
      <c r="C11" s="227" t="s">
        <v>56</v>
      </c>
      <c r="E11" s="9">
        <v>100026</v>
      </c>
      <c r="F11" s="9">
        <v>96516</v>
      </c>
      <c r="G11" s="9">
        <v>108829</v>
      </c>
      <c r="H11" s="9">
        <v>127988</v>
      </c>
      <c r="I11" s="9">
        <v>81255</v>
      </c>
      <c r="J11" s="3"/>
      <c r="L11" s="246"/>
      <c r="M11" s="248"/>
      <c r="N11" s="247" t="s">
        <v>5</v>
      </c>
      <c r="O11" s="247"/>
      <c r="P11" s="247"/>
      <c r="Q11" s="6"/>
      <c r="R11" s="28">
        <v>80683.564937001502</v>
      </c>
      <c r="S11" s="9">
        <v>72593.321272000554</v>
      </c>
      <c r="T11" s="9">
        <v>108996.34909100036</v>
      </c>
      <c r="U11" s="28">
        <v>134981.05197900036</v>
      </c>
      <c r="V11" s="28">
        <v>131650.740747</v>
      </c>
    </row>
    <row r="12" spans="2:22">
      <c r="B12" s="226"/>
      <c r="C12" s="227" t="s">
        <v>57</v>
      </c>
      <c r="E12" s="9">
        <v>534</v>
      </c>
      <c r="F12" s="9">
        <v>540</v>
      </c>
      <c r="G12" s="9">
        <v>544</v>
      </c>
      <c r="H12" s="9">
        <v>563</v>
      </c>
      <c r="I12" s="9">
        <v>581</v>
      </c>
      <c r="J12" s="3"/>
      <c r="L12" s="246"/>
      <c r="M12" s="247" t="s">
        <v>6</v>
      </c>
      <c r="N12" s="247"/>
      <c r="O12" s="247"/>
      <c r="P12" s="247"/>
      <c r="Q12" s="6"/>
      <c r="R12" s="28">
        <v>172271.79592199999</v>
      </c>
      <c r="S12" s="9">
        <v>137534.42209400001</v>
      </c>
      <c r="T12" s="9">
        <v>129717.445933</v>
      </c>
      <c r="U12" s="28">
        <v>112849.000231</v>
      </c>
      <c r="V12" s="28">
        <v>118425.963871</v>
      </c>
    </row>
    <row r="13" spans="2:22">
      <c r="B13" s="226"/>
      <c r="C13" s="227" t="s">
        <v>58</v>
      </c>
      <c r="E13" s="9">
        <v>6976</v>
      </c>
      <c r="F13" s="9">
        <v>7824</v>
      </c>
      <c r="G13" s="9">
        <v>7568</v>
      </c>
      <c r="H13" s="9">
        <v>7335</v>
      </c>
      <c r="I13" s="9">
        <v>7218</v>
      </c>
      <c r="J13" s="3"/>
      <c r="L13" s="246"/>
      <c r="M13" s="247"/>
      <c r="N13" s="247" t="s">
        <v>7</v>
      </c>
      <c r="O13" s="247"/>
      <c r="P13" s="247"/>
      <c r="Q13" s="6"/>
      <c r="R13" s="28">
        <v>17628.605984999998</v>
      </c>
      <c r="S13" s="9">
        <v>17718.565777</v>
      </c>
      <c r="T13" s="9">
        <v>10574.878371000001</v>
      </c>
      <c r="U13" s="28">
        <v>9222.4759410000006</v>
      </c>
      <c r="V13" s="28">
        <v>9034.7973559999991</v>
      </c>
    </row>
    <row r="14" spans="2:22" ht="13.5" customHeight="1">
      <c r="B14" s="226"/>
      <c r="C14" s="227" t="s">
        <v>59</v>
      </c>
      <c r="E14" s="9">
        <v>30</v>
      </c>
      <c r="F14" s="9">
        <v>25</v>
      </c>
      <c r="G14" s="9">
        <v>20</v>
      </c>
      <c r="H14" s="9">
        <v>15</v>
      </c>
      <c r="I14" s="9">
        <v>10</v>
      </c>
      <c r="J14" s="3"/>
      <c r="L14" s="246"/>
      <c r="M14" s="247"/>
      <c r="N14" s="247" t="s">
        <v>26</v>
      </c>
      <c r="O14" s="247"/>
      <c r="P14" s="247"/>
      <c r="Q14" s="6"/>
      <c r="R14" s="39" t="s">
        <v>70</v>
      </c>
      <c r="S14" s="9">
        <v>0.16678599999999999</v>
      </c>
      <c r="T14" s="39">
        <v>0</v>
      </c>
      <c r="U14" s="28">
        <v>0.13342899999999999</v>
      </c>
      <c r="V14" s="28">
        <v>0.11675000000000001</v>
      </c>
    </row>
    <row r="15" spans="2:22">
      <c r="B15" s="228"/>
      <c r="C15" s="229" t="s">
        <v>63</v>
      </c>
      <c r="E15" s="10" t="s">
        <v>70</v>
      </c>
      <c r="F15" s="9">
        <v>-34640</v>
      </c>
      <c r="G15" s="9">
        <v>-35084</v>
      </c>
      <c r="H15" s="9">
        <v>-401962</v>
      </c>
      <c r="I15" s="9">
        <v>-401819</v>
      </c>
      <c r="J15" s="3"/>
      <c r="L15" s="246"/>
      <c r="M15" s="248"/>
      <c r="N15" s="247" t="s">
        <v>8</v>
      </c>
      <c r="O15" s="247"/>
      <c r="P15" s="247"/>
      <c r="Q15" s="6"/>
      <c r="R15" s="28">
        <v>154643.18993699999</v>
      </c>
      <c r="S15" s="9">
        <v>119815.689531</v>
      </c>
      <c r="T15" s="9">
        <v>119142.417455</v>
      </c>
      <c r="U15" s="28">
        <v>103626.39086100001</v>
      </c>
      <c r="V15" s="28">
        <v>109391.049765</v>
      </c>
    </row>
    <row r="16" spans="2:22" s="1" customFormat="1" ht="14.25" thickBot="1">
      <c r="B16" s="323" t="s">
        <v>36</v>
      </c>
      <c r="C16" s="324"/>
      <c r="D16" s="188"/>
      <c r="E16" s="196">
        <v>10661157</v>
      </c>
      <c r="F16" s="196">
        <v>11009894</v>
      </c>
      <c r="G16" s="196">
        <v>11309771</v>
      </c>
      <c r="H16" s="196">
        <v>11181706</v>
      </c>
      <c r="I16" s="196">
        <v>11200915</v>
      </c>
      <c r="L16" s="246"/>
      <c r="M16" s="247"/>
      <c r="N16" s="247"/>
      <c r="O16" s="321" t="s">
        <v>197</v>
      </c>
      <c r="P16" s="322"/>
      <c r="Q16" s="13"/>
      <c r="R16" s="28">
        <v>53325.873302</v>
      </c>
      <c r="S16" s="9">
        <v>24557.275807999999</v>
      </c>
      <c r="T16" s="9">
        <v>25088.735100999998</v>
      </c>
      <c r="U16" s="28">
        <v>24557.275807999999</v>
      </c>
      <c r="V16" s="28">
        <v>72616.700807999994</v>
      </c>
    </row>
    <row r="17" spans="2:22">
      <c r="B17" s="230" t="s">
        <v>60</v>
      </c>
      <c r="C17" s="231"/>
      <c r="E17" s="20"/>
      <c r="F17" s="20"/>
      <c r="G17" s="20"/>
      <c r="H17" s="20"/>
      <c r="I17" s="20"/>
      <c r="L17" s="246"/>
      <c r="M17" s="248"/>
      <c r="N17" s="247"/>
      <c r="O17" s="247"/>
      <c r="P17" s="249" t="s">
        <v>14</v>
      </c>
      <c r="Q17" s="14"/>
      <c r="R17" s="28">
        <v>-33872.251875000002</v>
      </c>
      <c r="S17" s="9">
        <v>-24557.275807999999</v>
      </c>
      <c r="T17" s="9">
        <v>-24802.756856</v>
      </c>
      <c r="U17" s="28">
        <v>-24557.275807999999</v>
      </c>
      <c r="V17" s="28">
        <v>-40577.404540000003</v>
      </c>
    </row>
    <row r="18" spans="2:22" ht="13.5" customHeight="1">
      <c r="B18" s="226"/>
      <c r="C18" s="232" t="s">
        <v>61</v>
      </c>
      <c r="E18" s="9">
        <v>4791238</v>
      </c>
      <c r="F18" s="9">
        <v>4783312</v>
      </c>
      <c r="G18" s="9">
        <v>4699831</v>
      </c>
      <c r="H18" s="9">
        <v>4611717</v>
      </c>
      <c r="I18" s="9">
        <v>4365907</v>
      </c>
      <c r="J18" s="3"/>
      <c r="L18" s="246"/>
      <c r="M18" s="248"/>
      <c r="N18" s="247"/>
      <c r="O18" s="247" t="s">
        <v>16</v>
      </c>
      <c r="P18" s="247"/>
      <c r="Q18" s="6"/>
      <c r="R18" s="28">
        <v>135189.56851000001</v>
      </c>
      <c r="S18" s="9">
        <v>119815.68953100001</v>
      </c>
      <c r="T18" s="9">
        <v>118856.43921000001</v>
      </c>
      <c r="U18" s="28">
        <v>103626.39086100002</v>
      </c>
      <c r="V18" s="28">
        <v>77351.753496999998</v>
      </c>
    </row>
    <row r="19" spans="2:22" ht="14.25" thickBot="1">
      <c r="B19" s="226"/>
      <c r="C19" s="233" t="s">
        <v>140</v>
      </c>
      <c r="E19" s="16">
        <v>25000</v>
      </c>
      <c r="F19" s="16">
        <v>25000</v>
      </c>
      <c r="G19" s="16">
        <v>25000</v>
      </c>
      <c r="H19" s="16">
        <v>25000</v>
      </c>
      <c r="I19" s="16">
        <v>25000</v>
      </c>
      <c r="J19" s="3"/>
      <c r="L19" s="323" t="s">
        <v>36</v>
      </c>
      <c r="M19" s="327"/>
      <c r="N19" s="327"/>
      <c r="O19" s="327"/>
      <c r="P19" s="324"/>
      <c r="Q19" s="187"/>
      <c r="R19" s="191">
        <v>11037217.541479001</v>
      </c>
      <c r="S19" s="192">
        <v>11133024.647183999</v>
      </c>
      <c r="T19" s="192">
        <v>11193799.041425999</v>
      </c>
      <c r="U19" s="191">
        <v>11148645.031293999</v>
      </c>
      <c r="V19" s="191">
        <v>11129498.941351</v>
      </c>
    </row>
    <row r="20" spans="2:22">
      <c r="B20" s="226"/>
      <c r="C20" s="232" t="s">
        <v>62</v>
      </c>
      <c r="E20" s="9">
        <v>16247</v>
      </c>
      <c r="F20" s="9">
        <v>17509</v>
      </c>
      <c r="G20" s="9">
        <v>17636</v>
      </c>
      <c r="H20" s="9">
        <v>17677</v>
      </c>
      <c r="I20" s="9">
        <v>17222</v>
      </c>
      <c r="J20" s="3"/>
      <c r="L20" s="250" t="s">
        <v>2</v>
      </c>
      <c r="M20" s="251"/>
      <c r="N20" s="251"/>
      <c r="O20" s="251"/>
      <c r="P20" s="251"/>
      <c r="Q20" s="20"/>
      <c r="R20" s="29"/>
      <c r="S20" s="20"/>
      <c r="T20" s="20"/>
      <c r="U20" s="29"/>
      <c r="V20" s="34"/>
    </row>
    <row r="21" spans="2:22" ht="13.5" customHeight="1">
      <c r="B21" s="226"/>
      <c r="C21" s="229" t="s">
        <v>57</v>
      </c>
      <c r="E21" s="9">
        <v>743</v>
      </c>
      <c r="F21" s="16">
        <v>1032</v>
      </c>
      <c r="G21" s="16">
        <v>1342</v>
      </c>
      <c r="H21" s="16">
        <v>2299</v>
      </c>
      <c r="I21" s="16">
        <v>2650</v>
      </c>
      <c r="J21" s="3"/>
      <c r="L21" s="252"/>
      <c r="M21" s="253" t="s">
        <v>4</v>
      </c>
      <c r="N21" s="254"/>
      <c r="O21" s="253"/>
      <c r="P21" s="253"/>
      <c r="Q21" s="9"/>
      <c r="R21" s="28">
        <v>417754.90820000001</v>
      </c>
      <c r="S21" s="9">
        <v>412743.52244099998</v>
      </c>
      <c r="T21" s="9">
        <v>335151.066834</v>
      </c>
      <c r="U21" s="28">
        <v>351514.129426</v>
      </c>
      <c r="V21" s="28">
        <v>386806.75836899999</v>
      </c>
    </row>
    <row r="22" spans="2:22" ht="13.5" customHeight="1">
      <c r="B22" s="226"/>
      <c r="C22" s="229" t="s">
        <v>63</v>
      </c>
      <c r="E22" s="9">
        <v>7881</v>
      </c>
      <c r="F22" s="25" t="s">
        <v>75</v>
      </c>
      <c r="G22" s="25" t="s">
        <v>75</v>
      </c>
      <c r="H22" s="25" t="s">
        <v>75</v>
      </c>
      <c r="I22" s="25" t="s">
        <v>75</v>
      </c>
      <c r="J22" s="3"/>
      <c r="L22" s="255"/>
      <c r="M22" s="256"/>
      <c r="N22" s="257" t="s">
        <v>21</v>
      </c>
      <c r="O22" s="257"/>
      <c r="P22" s="257"/>
      <c r="Q22" s="9"/>
      <c r="R22" s="28">
        <v>403029.16</v>
      </c>
      <c r="S22" s="9">
        <v>394775.00199999998</v>
      </c>
      <c r="T22" s="9">
        <v>318066.66399999999</v>
      </c>
      <c r="U22" s="28">
        <v>323204.13</v>
      </c>
      <c r="V22" s="28">
        <v>317109.19199999998</v>
      </c>
    </row>
    <row r="23" spans="2:22">
      <c r="B23" s="234"/>
      <c r="C23" s="235" t="s">
        <v>9</v>
      </c>
      <c r="D23" s="35"/>
      <c r="E23" s="10">
        <v>4841110</v>
      </c>
      <c r="F23" s="10">
        <v>4826853</v>
      </c>
      <c r="G23" s="10">
        <v>4743808</v>
      </c>
      <c r="H23" s="10">
        <v>4656694</v>
      </c>
      <c r="I23" s="10">
        <v>4410780</v>
      </c>
      <c r="J23" s="3"/>
      <c r="L23" s="255"/>
      <c r="M23" s="256"/>
      <c r="N23" s="257" t="s">
        <v>5</v>
      </c>
      <c r="O23" s="258"/>
      <c r="P23" s="259"/>
      <c r="Q23" s="16"/>
      <c r="R23" s="30">
        <v>14725.748200000031</v>
      </c>
      <c r="S23" s="16">
        <v>17968.520441000001</v>
      </c>
      <c r="T23" s="16">
        <v>17084.402834000008</v>
      </c>
      <c r="U23" s="30">
        <v>28309.999425999995</v>
      </c>
      <c r="V23" s="28">
        <v>69697.566368999993</v>
      </c>
    </row>
    <row r="24" spans="2:22">
      <c r="B24" s="236" t="s">
        <v>65</v>
      </c>
      <c r="C24" s="237"/>
      <c r="D24" s="185"/>
      <c r="E24" s="24"/>
      <c r="F24" s="24"/>
      <c r="G24" s="24"/>
      <c r="H24" s="24"/>
      <c r="I24" s="24"/>
      <c r="J24" s="3"/>
      <c r="L24" s="260"/>
      <c r="M24" s="257" t="s">
        <v>24</v>
      </c>
      <c r="N24" s="258"/>
      <c r="O24" s="257"/>
      <c r="P24" s="257"/>
      <c r="Q24" s="9"/>
      <c r="R24" s="28">
        <v>2638113.0325810001</v>
      </c>
      <c r="S24" s="9">
        <v>2422950.0116829998</v>
      </c>
      <c r="T24" s="9">
        <v>2289580.1098949998</v>
      </c>
      <c r="U24" s="28">
        <v>2104810.3490820001</v>
      </c>
      <c r="V24" s="28">
        <v>1930813.1699099999</v>
      </c>
    </row>
    <row r="25" spans="2:22">
      <c r="B25" s="226"/>
      <c r="C25" s="232" t="s">
        <v>66</v>
      </c>
      <c r="E25" s="9">
        <v>5694444</v>
      </c>
      <c r="F25" s="9">
        <v>6000744</v>
      </c>
      <c r="G25" s="9">
        <v>6285244</v>
      </c>
      <c r="H25" s="9">
        <v>6504344</v>
      </c>
      <c r="I25" s="9">
        <v>6704644</v>
      </c>
      <c r="J25" s="3"/>
      <c r="L25" s="255"/>
      <c r="M25" s="256"/>
      <c r="N25" s="328" t="s">
        <v>140</v>
      </c>
      <c r="O25" s="328"/>
      <c r="P25" s="329"/>
      <c r="Q25" s="15"/>
      <c r="R25" s="31">
        <v>30000</v>
      </c>
      <c r="S25" s="25">
        <v>80000</v>
      </c>
      <c r="T25" s="25">
        <v>140000</v>
      </c>
      <c r="U25" s="31">
        <v>200000</v>
      </c>
      <c r="V25" s="28">
        <v>260000</v>
      </c>
    </row>
    <row r="26" spans="2:22">
      <c r="B26" s="226"/>
      <c r="C26" s="232" t="s">
        <v>67</v>
      </c>
      <c r="E26" s="9">
        <v>90799</v>
      </c>
      <c r="F26" s="9">
        <v>125602</v>
      </c>
      <c r="G26" s="9">
        <v>182296</v>
      </c>
      <c r="H26" s="9">
        <v>280719</v>
      </c>
      <c r="I26" s="9">
        <v>20667</v>
      </c>
      <c r="J26" s="3"/>
      <c r="L26" s="255"/>
      <c r="M26" s="256"/>
      <c r="N26" s="328" t="s">
        <v>32</v>
      </c>
      <c r="O26" s="328"/>
      <c r="P26" s="329"/>
      <c r="Q26" s="15"/>
      <c r="R26" s="31">
        <v>2600370.4819999998</v>
      </c>
      <c r="S26" s="25">
        <v>2335395.48</v>
      </c>
      <c r="T26" s="25">
        <v>2141774.6540000001</v>
      </c>
      <c r="U26" s="31">
        <v>1896770.524</v>
      </c>
      <c r="V26" s="28">
        <v>1662561.3319999999</v>
      </c>
    </row>
    <row r="27" spans="2:22">
      <c r="B27" s="226"/>
      <c r="C27" s="232" t="s">
        <v>79</v>
      </c>
      <c r="E27" s="9">
        <v>34803</v>
      </c>
      <c r="F27" s="9">
        <v>56694</v>
      </c>
      <c r="G27" s="9">
        <v>98423</v>
      </c>
      <c r="H27" s="9">
        <v>-260052</v>
      </c>
      <c r="I27" s="9">
        <v>64823</v>
      </c>
      <c r="J27" s="3"/>
      <c r="L27" s="255"/>
      <c r="M27" s="256"/>
      <c r="N27" s="257" t="s">
        <v>5</v>
      </c>
      <c r="O27" s="258"/>
      <c r="P27" s="257"/>
      <c r="Q27" s="9"/>
      <c r="R27" s="28">
        <v>7742.5505810002796</v>
      </c>
      <c r="S27" s="9">
        <v>7554.5316829998046</v>
      </c>
      <c r="T27" s="9">
        <v>7805.4558949996717</v>
      </c>
      <c r="U27" s="28">
        <v>8039.8250820001122</v>
      </c>
      <c r="V27" s="28">
        <v>8251.8379100000002</v>
      </c>
    </row>
    <row r="28" spans="2:22">
      <c r="B28" s="228"/>
      <c r="C28" s="235" t="s">
        <v>69</v>
      </c>
      <c r="D28" s="35"/>
      <c r="E28" s="132">
        <v>5820047</v>
      </c>
      <c r="F28" s="132">
        <v>6183041</v>
      </c>
      <c r="G28" s="132">
        <v>6565964</v>
      </c>
      <c r="H28" s="132">
        <v>6525012</v>
      </c>
      <c r="I28" s="132">
        <v>6790135</v>
      </c>
      <c r="J28" s="3"/>
      <c r="L28" s="330" t="s">
        <v>9</v>
      </c>
      <c r="M28" s="331"/>
      <c r="N28" s="331"/>
      <c r="O28" s="331"/>
      <c r="P28" s="332"/>
      <c r="Q28" s="189"/>
      <c r="R28" s="39">
        <v>3055867.9407810001</v>
      </c>
      <c r="S28" s="10">
        <v>2835693.534124</v>
      </c>
      <c r="T28" s="10">
        <v>2624731.1767290002</v>
      </c>
      <c r="U28" s="39">
        <v>2456324.4785079998</v>
      </c>
      <c r="V28" s="28">
        <v>2317619.9282789999</v>
      </c>
    </row>
    <row r="29" spans="2:22" ht="14.25" thickBot="1">
      <c r="B29" s="323" t="s">
        <v>141</v>
      </c>
      <c r="C29" s="324"/>
      <c r="D29" s="47"/>
      <c r="E29" s="196">
        <v>10661157</v>
      </c>
      <c r="F29" s="196">
        <v>11009894</v>
      </c>
      <c r="G29" s="196">
        <v>11309771</v>
      </c>
      <c r="H29" s="196">
        <v>11181706</v>
      </c>
      <c r="I29" s="196">
        <v>11200915</v>
      </c>
      <c r="L29" s="261" t="s">
        <v>10</v>
      </c>
      <c r="M29" s="262"/>
      <c r="N29" s="262"/>
      <c r="O29" s="262"/>
      <c r="P29" s="262"/>
      <c r="Q29" s="24"/>
      <c r="R29" s="32"/>
      <c r="S29" s="24"/>
      <c r="T29" s="24"/>
      <c r="U29" s="32"/>
      <c r="V29" s="34"/>
    </row>
    <row r="30" spans="2:22">
      <c r="L30" s="255"/>
      <c r="M30" s="257" t="s">
        <v>11</v>
      </c>
      <c r="N30" s="258"/>
      <c r="O30" s="257"/>
      <c r="P30" s="257"/>
      <c r="Q30" s="9"/>
      <c r="R30" s="28">
        <v>7390855.7855099998</v>
      </c>
      <c r="S30" s="9">
        <v>7518155.7855099998</v>
      </c>
      <c r="T30" s="9">
        <v>7622555.7855099998</v>
      </c>
      <c r="U30" s="28">
        <v>7664455.7855099998</v>
      </c>
      <c r="V30" s="28">
        <v>7714797.8405099995</v>
      </c>
    </row>
    <row r="31" spans="2:22">
      <c r="L31" s="255"/>
      <c r="M31" s="256"/>
      <c r="N31" s="257" t="s">
        <v>33</v>
      </c>
      <c r="O31" s="258"/>
      <c r="P31" s="257"/>
      <c r="Q31" s="9"/>
      <c r="R31" s="28">
        <v>7390855.7855099998</v>
      </c>
      <c r="S31" s="9">
        <v>7518155.7855099998</v>
      </c>
      <c r="T31" s="9">
        <v>7622555.7855099998</v>
      </c>
      <c r="U31" s="28">
        <v>7664455.7855099998</v>
      </c>
      <c r="V31" s="28">
        <v>7714797.8405099995</v>
      </c>
    </row>
    <row r="32" spans="2:22">
      <c r="L32" s="255"/>
      <c r="M32" s="257" t="s">
        <v>12</v>
      </c>
      <c r="N32" s="258"/>
      <c r="O32" s="257"/>
      <c r="P32" s="257"/>
      <c r="Q32" s="9"/>
      <c r="R32" s="28">
        <v>590585.29167399998</v>
      </c>
      <c r="S32" s="9">
        <v>779251.58351699996</v>
      </c>
      <c r="T32" s="9">
        <v>942223.30963799998</v>
      </c>
      <c r="U32" s="28">
        <v>1036291.4638490001</v>
      </c>
      <c r="V32" s="28">
        <v>1129788.882032</v>
      </c>
    </row>
    <row r="33" spans="2:22">
      <c r="L33" s="255"/>
      <c r="M33" s="256"/>
      <c r="N33" s="257" t="s">
        <v>25</v>
      </c>
      <c r="O33" s="258"/>
      <c r="P33" s="257"/>
      <c r="Q33" s="9"/>
      <c r="R33" s="28">
        <v>497603.46722400002</v>
      </c>
      <c r="S33" s="9">
        <v>590585.29167399998</v>
      </c>
      <c r="T33" s="9">
        <v>779251.58351699996</v>
      </c>
      <c r="U33" s="28">
        <v>942223.30963799998</v>
      </c>
      <c r="V33" s="28">
        <v>1036291.4638490001</v>
      </c>
    </row>
    <row r="34" spans="2:22">
      <c r="L34" s="255"/>
      <c r="M34" s="256"/>
      <c r="N34" s="257" t="s">
        <v>34</v>
      </c>
      <c r="O34" s="258"/>
      <c r="P34" s="257"/>
      <c r="Q34" s="9"/>
      <c r="R34" s="28">
        <v>92981.824449999956</v>
      </c>
      <c r="S34" s="9">
        <v>188666.29184299998</v>
      </c>
      <c r="T34" s="9">
        <v>162971.72612100001</v>
      </c>
      <c r="U34" s="28">
        <v>94068.154211000074</v>
      </c>
      <c r="V34" s="28">
        <v>93497.418183000002</v>
      </c>
    </row>
    <row r="35" spans="2:22">
      <c r="L35" s="263"/>
      <c r="M35" s="262" t="s">
        <v>15</v>
      </c>
      <c r="N35" s="264"/>
      <c r="O35" s="262"/>
      <c r="P35" s="262"/>
      <c r="Q35" s="9"/>
      <c r="R35" s="28">
        <v>-91.476485999999994</v>
      </c>
      <c r="S35" s="9">
        <v>-76.255966999999998</v>
      </c>
      <c r="T35" s="9">
        <v>4288.7695489999996</v>
      </c>
      <c r="U35" s="28">
        <v>-8426.6965729999993</v>
      </c>
      <c r="V35" s="28">
        <v>-32707.709470000002</v>
      </c>
    </row>
    <row r="36" spans="2:22">
      <c r="L36" s="333" t="s">
        <v>13</v>
      </c>
      <c r="M36" s="334"/>
      <c r="N36" s="334"/>
      <c r="O36" s="334"/>
      <c r="P36" s="335"/>
      <c r="Q36" s="190"/>
      <c r="R36" s="193">
        <v>7981349.6006979998</v>
      </c>
      <c r="S36" s="132">
        <v>8297331.1130600004</v>
      </c>
      <c r="T36" s="132">
        <v>8569067.864697</v>
      </c>
      <c r="U36" s="193">
        <v>8692320.5527860001</v>
      </c>
      <c r="V36" s="194">
        <v>8811879.0130720008</v>
      </c>
    </row>
    <row r="37" spans="2:22" ht="14.25" thickBot="1">
      <c r="L37" s="323" t="s">
        <v>41</v>
      </c>
      <c r="M37" s="327"/>
      <c r="N37" s="327"/>
      <c r="O37" s="327"/>
      <c r="P37" s="324"/>
      <c r="Q37" s="187"/>
      <c r="R37" s="195">
        <v>11037217.541479001</v>
      </c>
      <c r="S37" s="196">
        <v>11133024.647183999</v>
      </c>
      <c r="T37" s="196">
        <v>11193799.041425999</v>
      </c>
      <c r="U37" s="195">
        <v>11148645.031293999</v>
      </c>
      <c r="V37" s="191">
        <v>11129498.941351</v>
      </c>
    </row>
    <row r="38" spans="2:22" ht="14.25" thickBot="1"/>
    <row r="39" spans="2:22">
      <c r="B39" s="325" t="s">
        <v>175</v>
      </c>
      <c r="C39" s="326"/>
      <c r="D39" s="238"/>
      <c r="E39" s="271">
        <v>2004</v>
      </c>
      <c r="F39" s="271">
        <v>2005</v>
      </c>
      <c r="G39" s="271">
        <v>2006</v>
      </c>
      <c r="H39" s="271">
        <v>2007</v>
      </c>
      <c r="I39" s="271" t="s">
        <v>196</v>
      </c>
      <c r="L39" s="277"/>
      <c r="M39" s="278"/>
      <c r="N39" s="278"/>
      <c r="O39" s="278"/>
      <c r="P39" s="279" t="s">
        <v>175</v>
      </c>
      <c r="Q39" s="276"/>
      <c r="R39" s="271">
        <v>2013</v>
      </c>
      <c r="S39" s="271">
        <v>2014</v>
      </c>
      <c r="T39" s="271">
        <v>2015</v>
      </c>
      <c r="U39" s="271">
        <v>2016</v>
      </c>
      <c r="V39" s="271">
        <v>2017</v>
      </c>
    </row>
    <row r="40" spans="2:22" hidden="1">
      <c r="B40" s="46"/>
      <c r="C40" s="47"/>
      <c r="E40" s="5" t="s">
        <v>45</v>
      </c>
      <c r="F40" s="4" t="s">
        <v>46</v>
      </c>
      <c r="G40" s="5" t="s">
        <v>47</v>
      </c>
      <c r="H40" s="4" t="s">
        <v>48</v>
      </c>
      <c r="I40" s="4" t="s">
        <v>78</v>
      </c>
      <c r="L40" s="17"/>
      <c r="M40" s="2"/>
      <c r="N40" s="2"/>
      <c r="O40" s="2"/>
      <c r="P40" s="2"/>
      <c r="Q40" s="4"/>
      <c r="R40" s="5" t="s">
        <v>40</v>
      </c>
      <c r="S40" s="5" t="s">
        <v>39</v>
      </c>
      <c r="T40" s="5" t="s">
        <v>38</v>
      </c>
      <c r="U40" s="4" t="s">
        <v>37</v>
      </c>
      <c r="V40" s="4" t="s">
        <v>77</v>
      </c>
    </row>
    <row r="41" spans="2:22">
      <c r="B41" s="224" t="s">
        <v>35</v>
      </c>
      <c r="C41" s="239"/>
      <c r="E41" s="6"/>
      <c r="F41" s="6"/>
      <c r="G41" s="6"/>
      <c r="H41" s="6"/>
      <c r="I41" s="6"/>
      <c r="L41" s="244" t="s">
        <v>1</v>
      </c>
      <c r="M41" s="245"/>
      <c r="N41" s="245"/>
      <c r="O41" s="245"/>
      <c r="P41" s="245"/>
      <c r="Q41" s="6"/>
      <c r="R41" s="7"/>
      <c r="S41" s="19"/>
      <c r="T41" s="19"/>
      <c r="U41" s="8"/>
      <c r="V41" s="8"/>
    </row>
    <row r="42" spans="2:22">
      <c r="B42" s="226"/>
      <c r="C42" s="227" t="s">
        <v>20</v>
      </c>
      <c r="E42" s="9">
        <v>11340485</v>
      </c>
      <c r="F42" s="9">
        <v>11428913</v>
      </c>
      <c r="G42" s="9">
        <v>11378616</v>
      </c>
      <c r="H42" s="9">
        <v>11387131</v>
      </c>
      <c r="I42" s="9">
        <v>11268381.620999999</v>
      </c>
      <c r="L42" s="246"/>
      <c r="M42" s="247" t="s">
        <v>3</v>
      </c>
      <c r="N42" s="247"/>
      <c r="O42" s="247"/>
      <c r="P42" s="247"/>
      <c r="Q42" s="6"/>
      <c r="R42" s="9">
        <v>11054800.270967999</v>
      </c>
      <c r="S42" s="11">
        <v>11276597588070</v>
      </c>
      <c r="T42" s="11">
        <v>11526037901235</v>
      </c>
      <c r="U42" s="11">
        <v>11778767148376</v>
      </c>
      <c r="V42" s="11">
        <v>12171738604055</v>
      </c>
    </row>
    <row r="43" spans="2:22">
      <c r="B43" s="240"/>
      <c r="C43" s="227" t="s">
        <v>54</v>
      </c>
      <c r="E43" s="9">
        <v>155060</v>
      </c>
      <c r="F43" s="9">
        <v>152798</v>
      </c>
      <c r="G43" s="9">
        <v>139940</v>
      </c>
      <c r="H43" s="9">
        <v>134602</v>
      </c>
      <c r="I43" s="9">
        <v>134842.76199999999</v>
      </c>
      <c r="L43" s="246"/>
      <c r="M43" s="248"/>
      <c r="N43" s="247" t="s">
        <v>20</v>
      </c>
      <c r="O43" s="247"/>
      <c r="P43" s="247"/>
      <c r="Q43" s="6"/>
      <c r="R43" s="10">
        <v>11068668.714779001</v>
      </c>
      <c r="S43" s="11">
        <v>11223480672780</v>
      </c>
      <c r="T43" s="11">
        <v>11502090784898</v>
      </c>
      <c r="U43" s="11">
        <v>11661979711338</v>
      </c>
      <c r="V43" s="11">
        <v>12005003608497</v>
      </c>
    </row>
    <row r="44" spans="2:22">
      <c r="B44" s="240"/>
      <c r="C44" s="227" t="s">
        <v>55</v>
      </c>
      <c r="E44" s="9">
        <v>63689</v>
      </c>
      <c r="F44" s="9">
        <v>18435</v>
      </c>
      <c r="G44" s="9">
        <v>67966</v>
      </c>
      <c r="H44" s="9">
        <v>1529</v>
      </c>
      <c r="I44" s="9">
        <v>3973.4779170000002</v>
      </c>
      <c r="L44" s="246"/>
      <c r="M44" s="248"/>
      <c r="N44" s="247"/>
      <c r="O44" s="247" t="s">
        <v>14</v>
      </c>
      <c r="P44" s="247"/>
      <c r="Q44" s="6"/>
      <c r="R44" s="10">
        <v>-142613.26405100001</v>
      </c>
      <c r="S44" s="11">
        <v>-145266937934</v>
      </c>
      <c r="T44" s="11">
        <v>-153208197398</v>
      </c>
      <c r="U44" s="11">
        <v>-165531067974</v>
      </c>
      <c r="V44" s="11">
        <v>-171804355614</v>
      </c>
    </row>
    <row r="45" spans="2:22">
      <c r="B45" s="240"/>
      <c r="C45" s="227" t="s">
        <v>56</v>
      </c>
      <c r="E45" s="9">
        <v>81328</v>
      </c>
      <c r="F45" s="9">
        <v>72876</v>
      </c>
      <c r="G45" s="9">
        <v>65683</v>
      </c>
      <c r="H45" s="9">
        <v>61768</v>
      </c>
      <c r="I45" s="9">
        <v>60743.847000000002</v>
      </c>
      <c r="L45" s="246"/>
      <c r="M45" s="248"/>
      <c r="N45" s="247" t="s">
        <v>5</v>
      </c>
      <c r="O45" s="247"/>
      <c r="P45" s="247"/>
      <c r="Q45" s="6"/>
      <c r="R45" s="10">
        <v>128744.82023999875</v>
      </c>
      <c r="S45" s="11">
        <v>198383853224</v>
      </c>
      <c r="T45" s="11">
        <v>177155313735</v>
      </c>
      <c r="U45" s="12">
        <v>282318505012</v>
      </c>
      <c r="V45" s="12">
        <v>338539351172</v>
      </c>
    </row>
    <row r="46" spans="2:22">
      <c r="B46" s="240"/>
      <c r="C46" s="227" t="s">
        <v>57</v>
      </c>
      <c r="E46" s="9">
        <v>549</v>
      </c>
      <c r="F46" s="9">
        <v>615</v>
      </c>
      <c r="G46" s="9">
        <v>613</v>
      </c>
      <c r="H46" s="9">
        <v>721</v>
      </c>
      <c r="I46" s="9">
        <v>1061.7670000000001</v>
      </c>
      <c r="L46" s="246"/>
      <c r="M46" s="247" t="s">
        <v>6</v>
      </c>
      <c r="N46" s="247"/>
      <c r="O46" s="247"/>
      <c r="P46" s="247"/>
      <c r="Q46" s="6"/>
      <c r="R46" s="10">
        <v>99048.050681000008</v>
      </c>
      <c r="S46" s="11">
        <v>60123829378</v>
      </c>
      <c r="T46" s="11">
        <v>52267773661</v>
      </c>
      <c r="U46" s="11">
        <v>85380306426</v>
      </c>
      <c r="V46" s="11">
        <v>107203627544</v>
      </c>
    </row>
    <row r="47" spans="2:22">
      <c r="B47" s="240"/>
      <c r="C47" s="227" t="s">
        <v>58</v>
      </c>
      <c r="E47" s="9">
        <v>6902</v>
      </c>
      <c r="F47" s="9">
        <v>6848</v>
      </c>
      <c r="G47" s="9">
        <v>6800</v>
      </c>
      <c r="H47" s="9">
        <v>6681</v>
      </c>
      <c r="I47" s="9">
        <v>6785.2160000000003</v>
      </c>
      <c r="L47" s="246"/>
      <c r="M47" s="247"/>
      <c r="N47" s="247" t="s">
        <v>7</v>
      </c>
      <c r="O47" s="247"/>
      <c r="P47" s="247"/>
      <c r="Q47" s="6"/>
      <c r="R47" s="10">
        <v>8901.8491699999995</v>
      </c>
      <c r="S47" s="11">
        <v>8741872620</v>
      </c>
      <c r="T47" s="11">
        <v>8610286250</v>
      </c>
      <c r="U47" s="11">
        <v>8607368895</v>
      </c>
      <c r="V47" s="11">
        <v>8903547330</v>
      </c>
    </row>
    <row r="48" spans="2:22">
      <c r="B48" s="240"/>
      <c r="C48" s="227" t="s">
        <v>59</v>
      </c>
      <c r="E48" s="9">
        <v>5</v>
      </c>
      <c r="F48" s="10" t="s">
        <v>70</v>
      </c>
      <c r="G48" s="10" t="s">
        <v>75</v>
      </c>
      <c r="H48" s="10" t="s">
        <v>75</v>
      </c>
      <c r="I48" s="10" t="s">
        <v>75</v>
      </c>
      <c r="L48" s="246"/>
      <c r="M48" s="247"/>
      <c r="N48" s="247" t="s">
        <v>26</v>
      </c>
      <c r="O48" s="247"/>
      <c r="P48" s="247"/>
      <c r="Q48" s="6"/>
      <c r="R48" s="10">
        <v>0.10007199999999999</v>
      </c>
      <c r="S48" s="11">
        <v>605633</v>
      </c>
      <c r="T48" s="11">
        <v>235640974</v>
      </c>
      <c r="U48" s="11">
        <v>647491479</v>
      </c>
      <c r="V48" s="11">
        <v>5236235745</v>
      </c>
    </row>
    <row r="49" spans="2:22">
      <c r="B49" s="240"/>
      <c r="C49" s="241" t="s">
        <v>63</v>
      </c>
      <c r="E49" s="9">
        <v>-402946</v>
      </c>
      <c r="F49" s="9">
        <v>-401580</v>
      </c>
      <c r="G49" s="9">
        <v>-394095</v>
      </c>
      <c r="H49" s="9">
        <v>-393445</v>
      </c>
      <c r="I49" s="9">
        <v>-393737.10100000002</v>
      </c>
      <c r="L49" s="246"/>
      <c r="M49" s="248"/>
      <c r="N49" s="247" t="s">
        <v>8</v>
      </c>
      <c r="O49" s="247"/>
      <c r="P49" s="247"/>
      <c r="Q49" s="6"/>
      <c r="R49" s="10">
        <v>90146.101439000005</v>
      </c>
      <c r="S49" s="11">
        <v>51381351125</v>
      </c>
      <c r="T49" s="11">
        <v>43421846437</v>
      </c>
      <c r="U49" s="11">
        <v>76125446052</v>
      </c>
      <c r="V49" s="12">
        <v>93063844469</v>
      </c>
    </row>
    <row r="50" spans="2:22" ht="14.25" thickBot="1">
      <c r="B50" s="323" t="s">
        <v>36</v>
      </c>
      <c r="C50" s="324"/>
      <c r="E50" s="192">
        <v>11245073</v>
      </c>
      <c r="F50" s="192">
        <v>11278906</v>
      </c>
      <c r="G50" s="192">
        <v>11265523</v>
      </c>
      <c r="H50" s="192">
        <v>11198988</v>
      </c>
      <c r="I50" s="192">
        <v>11082051.589917</v>
      </c>
      <c r="L50" s="246"/>
      <c r="M50" s="247"/>
      <c r="N50" s="247"/>
      <c r="O50" s="336" t="s">
        <v>133</v>
      </c>
      <c r="P50" s="337"/>
      <c r="Q50" s="13"/>
      <c r="R50" s="10">
        <v>68575</v>
      </c>
      <c r="S50" s="11">
        <v>68324707686</v>
      </c>
      <c r="T50" s="11">
        <v>63845414239</v>
      </c>
      <c r="U50" s="11">
        <v>87062884239</v>
      </c>
      <c r="V50" s="12">
        <v>87062884239</v>
      </c>
    </row>
    <row r="51" spans="2:22">
      <c r="B51" s="230" t="s">
        <v>60</v>
      </c>
      <c r="C51" s="239"/>
      <c r="E51" s="20"/>
      <c r="F51" s="20"/>
      <c r="G51" s="20"/>
      <c r="H51" s="20"/>
      <c r="I51" s="20"/>
      <c r="L51" s="246"/>
      <c r="M51" s="248"/>
      <c r="N51" s="247"/>
      <c r="O51" s="247"/>
      <c r="P51" s="249" t="s">
        <v>14</v>
      </c>
      <c r="Q51" s="14"/>
      <c r="R51" s="10">
        <v>-46566</v>
      </c>
      <c r="S51" s="11">
        <v>-60988674161</v>
      </c>
      <c r="T51" s="11">
        <v>-63845414239</v>
      </c>
      <c r="U51" s="11">
        <v>-73483682562</v>
      </c>
      <c r="V51" s="12">
        <v>-75454149239</v>
      </c>
    </row>
    <row r="52" spans="2:22">
      <c r="B52" s="226"/>
      <c r="C52" s="232" t="s">
        <v>61</v>
      </c>
      <c r="E52" s="9">
        <v>4200459</v>
      </c>
      <c r="F52" s="9">
        <v>4020220</v>
      </c>
      <c r="G52" s="9">
        <v>3714803</v>
      </c>
      <c r="H52" s="9">
        <v>3306704</v>
      </c>
      <c r="I52" s="9">
        <v>3114262.196</v>
      </c>
      <c r="L52" s="246"/>
      <c r="M52" s="248"/>
      <c r="N52" s="247"/>
      <c r="O52" s="247" t="s">
        <v>16</v>
      </c>
      <c r="P52" s="247"/>
      <c r="Q52" s="6"/>
      <c r="R52" s="10">
        <v>68137</v>
      </c>
      <c r="S52" s="11">
        <v>44045317600</v>
      </c>
      <c r="T52" s="11">
        <v>43421846437</v>
      </c>
      <c r="U52" s="12">
        <v>62546244375</v>
      </c>
      <c r="V52" s="12">
        <v>81455109469</v>
      </c>
    </row>
    <row r="53" spans="2:22" ht="14.25" thickBot="1">
      <c r="B53" s="240"/>
      <c r="C53" s="233" t="s">
        <v>140</v>
      </c>
      <c r="E53" s="16">
        <v>25000</v>
      </c>
      <c r="F53" s="16">
        <v>10000</v>
      </c>
      <c r="G53" s="10" t="s">
        <v>75</v>
      </c>
      <c r="H53" s="10" t="s">
        <v>75</v>
      </c>
      <c r="I53" s="10" t="s">
        <v>75</v>
      </c>
      <c r="L53" s="323" t="s">
        <v>36</v>
      </c>
      <c r="M53" s="327"/>
      <c r="N53" s="327"/>
      <c r="O53" s="327"/>
      <c r="P53" s="327"/>
      <c r="Q53" s="187"/>
      <c r="R53" s="192">
        <v>11153848</v>
      </c>
      <c r="S53" s="197">
        <v>11336721417448</v>
      </c>
      <c r="T53" s="197">
        <v>11578305674896</v>
      </c>
      <c r="U53" s="198">
        <v>11864147454802</v>
      </c>
      <c r="V53" s="198">
        <v>12278942231599</v>
      </c>
    </row>
    <row r="54" spans="2:22">
      <c r="B54" s="240"/>
      <c r="C54" s="232" t="s">
        <v>62</v>
      </c>
      <c r="E54" s="9">
        <v>16393</v>
      </c>
      <c r="F54" s="9">
        <v>15947</v>
      </c>
      <c r="G54" s="9">
        <v>13633</v>
      </c>
      <c r="H54" s="9">
        <v>13589</v>
      </c>
      <c r="I54" s="9">
        <v>13299.351369</v>
      </c>
      <c r="L54" s="250" t="s">
        <v>2</v>
      </c>
      <c r="M54" s="251"/>
      <c r="N54" s="251"/>
      <c r="O54" s="251"/>
      <c r="P54" s="251"/>
      <c r="Q54" s="20"/>
      <c r="R54" s="22"/>
      <c r="S54" s="22"/>
      <c r="T54" s="21"/>
      <c r="U54" s="23"/>
      <c r="V54" s="23"/>
    </row>
    <row r="55" spans="2:22">
      <c r="B55" s="240"/>
      <c r="C55" s="229" t="s">
        <v>57</v>
      </c>
      <c r="E55" s="16">
        <v>651</v>
      </c>
      <c r="F55" s="16">
        <v>1032</v>
      </c>
      <c r="G55" s="16">
        <v>114</v>
      </c>
      <c r="H55" s="16">
        <v>325</v>
      </c>
      <c r="I55" s="16">
        <v>114.14664999999999</v>
      </c>
      <c r="L55" s="252"/>
      <c r="M55" s="253" t="s">
        <v>4</v>
      </c>
      <c r="N55" s="254"/>
      <c r="O55" s="253"/>
      <c r="P55" s="253"/>
      <c r="Q55" s="9"/>
      <c r="R55" s="10">
        <v>322221</v>
      </c>
      <c r="S55" s="11">
        <v>316260525543</v>
      </c>
      <c r="T55" s="11">
        <v>291431546350</v>
      </c>
      <c r="U55" s="11">
        <v>232426161091</v>
      </c>
      <c r="V55" s="11">
        <v>213255560887</v>
      </c>
    </row>
    <row r="56" spans="2:22">
      <c r="B56" s="240"/>
      <c r="C56" s="241" t="s">
        <v>63</v>
      </c>
      <c r="E56" s="25" t="s">
        <v>75</v>
      </c>
      <c r="F56" s="25" t="s">
        <v>75</v>
      </c>
      <c r="G56" s="25" t="s">
        <v>75</v>
      </c>
      <c r="H56" s="25" t="s">
        <v>75</v>
      </c>
      <c r="I56" s="25" t="s">
        <v>75</v>
      </c>
      <c r="L56" s="255"/>
      <c r="M56" s="256"/>
      <c r="N56" s="257" t="s">
        <v>21</v>
      </c>
      <c r="O56" s="257"/>
      <c r="P56" s="257"/>
      <c r="Q56" s="9"/>
      <c r="R56" s="10">
        <v>275876</v>
      </c>
      <c r="S56" s="11">
        <v>244354953000</v>
      </c>
      <c r="T56" s="11">
        <v>219211646000</v>
      </c>
      <c r="U56" s="11">
        <v>188059967000</v>
      </c>
      <c r="V56" s="11">
        <v>150179140000</v>
      </c>
    </row>
    <row r="57" spans="2:22">
      <c r="B57" s="228"/>
      <c r="C57" s="235" t="s">
        <v>64</v>
      </c>
      <c r="E57" s="10">
        <v>4242504</v>
      </c>
      <c r="F57" s="10">
        <v>4047199</v>
      </c>
      <c r="G57" s="10">
        <v>3728550</v>
      </c>
      <c r="H57" s="10">
        <v>3320618</v>
      </c>
      <c r="I57" s="10">
        <v>3127675.694019</v>
      </c>
      <c r="L57" s="255"/>
      <c r="M57" s="256"/>
      <c r="N57" s="257" t="s">
        <v>5</v>
      </c>
      <c r="O57" s="258"/>
      <c r="P57" s="259"/>
      <c r="Q57" s="16"/>
      <c r="R57" s="10">
        <v>46345</v>
      </c>
      <c r="S57" s="11">
        <v>71905572543</v>
      </c>
      <c r="T57" s="11">
        <v>72219900350</v>
      </c>
      <c r="U57" s="11">
        <v>44366194091</v>
      </c>
      <c r="V57" s="11">
        <v>63076420887</v>
      </c>
    </row>
    <row r="58" spans="2:22">
      <c r="B58" s="236" t="s">
        <v>65</v>
      </c>
      <c r="C58" s="242"/>
      <c r="E58" s="24"/>
      <c r="F58" s="24"/>
      <c r="G58" s="24"/>
      <c r="H58" s="24"/>
      <c r="I58" s="24"/>
      <c r="L58" s="260"/>
      <c r="M58" s="257" t="s">
        <v>24</v>
      </c>
      <c r="N58" s="258"/>
      <c r="O58" s="257"/>
      <c r="P58" s="257"/>
      <c r="Q58" s="9"/>
      <c r="R58" s="10">
        <v>1834175</v>
      </c>
      <c r="S58" s="11">
        <v>1884308978544</v>
      </c>
      <c r="T58" s="11">
        <v>2019782998753</v>
      </c>
      <c r="U58" s="11">
        <v>2149374551742</v>
      </c>
      <c r="V58" s="11">
        <v>2451973920671</v>
      </c>
    </row>
    <row r="59" spans="2:22">
      <c r="B59" s="226"/>
      <c r="C59" s="232" t="s">
        <v>66</v>
      </c>
      <c r="E59" s="9">
        <v>6891244</v>
      </c>
      <c r="F59" s="9">
        <v>7065644</v>
      </c>
      <c r="G59" s="9">
        <v>7231508</v>
      </c>
      <c r="H59" s="9">
        <v>7390572</v>
      </c>
      <c r="I59" s="9">
        <v>7456772.4775160002</v>
      </c>
      <c r="L59" s="255"/>
      <c r="M59" s="256"/>
      <c r="N59" s="328" t="s">
        <v>140</v>
      </c>
      <c r="O59" s="328"/>
      <c r="P59" s="328"/>
      <c r="Q59" s="15"/>
      <c r="R59" s="10">
        <v>320000</v>
      </c>
      <c r="S59" s="11">
        <v>417305000000</v>
      </c>
      <c r="T59" s="11">
        <v>477305000000</v>
      </c>
      <c r="U59" s="11">
        <v>590595600000</v>
      </c>
      <c r="V59" s="11">
        <v>683132300000</v>
      </c>
    </row>
    <row r="60" spans="2:22">
      <c r="B60" s="240"/>
      <c r="C60" s="232" t="s">
        <v>67</v>
      </c>
      <c r="E60" s="9">
        <v>85491</v>
      </c>
      <c r="F60" s="9">
        <v>111325</v>
      </c>
      <c r="G60" s="9">
        <v>166062</v>
      </c>
      <c r="H60" s="9">
        <v>305464</v>
      </c>
      <c r="I60" s="9">
        <v>487797.61035600002</v>
      </c>
      <c r="L60" s="255"/>
      <c r="M60" s="256"/>
      <c r="N60" s="328" t="s">
        <v>32</v>
      </c>
      <c r="O60" s="328"/>
      <c r="P60" s="328"/>
      <c r="Q60" s="15"/>
      <c r="R60" s="10">
        <v>1506086</v>
      </c>
      <c r="S60" s="11">
        <v>1459230577000</v>
      </c>
      <c r="T60" s="11">
        <v>1537318931000</v>
      </c>
      <c r="U60" s="11">
        <v>1552258964000</v>
      </c>
      <c r="V60" s="11">
        <v>1761333996000</v>
      </c>
    </row>
    <row r="61" spans="2:22">
      <c r="B61" s="240"/>
      <c r="C61" s="232" t="s">
        <v>79</v>
      </c>
      <c r="E61" s="9">
        <v>25834</v>
      </c>
      <c r="F61" s="9">
        <v>54738</v>
      </c>
      <c r="G61" s="9">
        <v>139402</v>
      </c>
      <c r="H61" s="9">
        <v>182333</v>
      </c>
      <c r="I61" s="9">
        <v>9805.8568680000008</v>
      </c>
      <c r="L61" s="255"/>
      <c r="M61" s="256"/>
      <c r="N61" s="257" t="s">
        <v>5</v>
      </c>
      <c r="O61" s="258"/>
      <c r="P61" s="257"/>
      <c r="Q61" s="9"/>
      <c r="R61" s="10">
        <v>8089</v>
      </c>
      <c r="S61" s="11">
        <v>7773401544</v>
      </c>
      <c r="T61" s="11">
        <v>5159067753</v>
      </c>
      <c r="U61" s="11">
        <v>6519987742</v>
      </c>
      <c r="V61" s="11">
        <v>7507624671</v>
      </c>
    </row>
    <row r="62" spans="2:22">
      <c r="B62" s="240"/>
      <c r="C62" s="243" t="s">
        <v>69</v>
      </c>
      <c r="E62" s="132">
        <v>7002569</v>
      </c>
      <c r="F62" s="132">
        <v>7231707</v>
      </c>
      <c r="G62" s="132">
        <v>7536973</v>
      </c>
      <c r="H62" s="132">
        <v>7878370</v>
      </c>
      <c r="I62" s="132">
        <v>7954375.9447400002</v>
      </c>
      <c r="L62" s="330" t="s">
        <v>9</v>
      </c>
      <c r="M62" s="331"/>
      <c r="N62" s="331"/>
      <c r="O62" s="331"/>
      <c r="P62" s="331"/>
      <c r="Q62" s="189"/>
      <c r="R62" s="9">
        <v>2156396</v>
      </c>
      <c r="S62" s="199">
        <v>2200569504087</v>
      </c>
      <c r="T62" s="199">
        <v>2311214545103</v>
      </c>
      <c r="U62" s="199">
        <v>2381800712833</v>
      </c>
      <c r="V62" s="199">
        <v>2665229481558</v>
      </c>
    </row>
    <row r="63" spans="2:22" ht="14.25" thickBot="1">
      <c r="B63" s="323" t="s">
        <v>141</v>
      </c>
      <c r="C63" s="324"/>
      <c r="E63" s="196">
        <v>11245073</v>
      </c>
      <c r="F63" s="196">
        <v>11278906</v>
      </c>
      <c r="G63" s="196">
        <v>11265523</v>
      </c>
      <c r="H63" s="196">
        <v>11198988</v>
      </c>
      <c r="I63" s="196">
        <v>11082051.638759</v>
      </c>
      <c r="L63" s="261" t="s">
        <v>10</v>
      </c>
      <c r="M63" s="262"/>
      <c r="N63" s="262"/>
      <c r="O63" s="262"/>
      <c r="P63" s="262"/>
      <c r="Q63" s="24"/>
      <c r="R63" s="22"/>
      <c r="S63" s="22"/>
      <c r="T63" s="21"/>
      <c r="U63" s="23"/>
      <c r="V63" s="23"/>
    </row>
    <row r="64" spans="2:22">
      <c r="L64" s="255"/>
      <c r="M64" s="257" t="s">
        <v>11</v>
      </c>
      <c r="N64" s="258"/>
      <c r="O64" s="257"/>
      <c r="P64" s="257"/>
      <c r="Q64" s="9"/>
      <c r="R64" s="9">
        <v>7765398</v>
      </c>
      <c r="S64" s="11">
        <v>7813897840510</v>
      </c>
      <c r="T64" s="11">
        <v>7862157840510</v>
      </c>
      <c r="U64" s="11">
        <v>7992227840510</v>
      </c>
      <c r="V64" s="11">
        <v>8037407840510</v>
      </c>
    </row>
    <row r="65" spans="2:22">
      <c r="B65" t="s">
        <v>142</v>
      </c>
      <c r="L65" s="255"/>
      <c r="M65" s="256"/>
      <c r="N65" s="257" t="s">
        <v>33</v>
      </c>
      <c r="O65" s="258"/>
      <c r="P65" s="257"/>
      <c r="Q65" s="9"/>
      <c r="R65" s="10">
        <v>7765398</v>
      </c>
      <c r="S65" s="11">
        <v>7813897840510</v>
      </c>
      <c r="T65" s="11">
        <v>7862157840510</v>
      </c>
      <c r="U65" s="11">
        <v>7992227840510</v>
      </c>
      <c r="V65" s="11">
        <v>8037407840510</v>
      </c>
    </row>
    <row r="66" spans="2:22">
      <c r="L66" s="255"/>
      <c r="M66" s="257" t="s">
        <v>12</v>
      </c>
      <c r="N66" s="258"/>
      <c r="O66" s="257"/>
      <c r="P66" s="257"/>
      <c r="Q66" s="9"/>
      <c r="R66" s="10">
        <v>1255358</v>
      </c>
      <c r="S66" s="11">
        <v>1369795600709</v>
      </c>
      <c r="T66" s="11">
        <v>1472558065095</v>
      </c>
      <c r="U66" s="11">
        <v>1546921423987</v>
      </c>
      <c r="V66" s="11">
        <v>1626109623623</v>
      </c>
    </row>
    <row r="67" spans="2:22">
      <c r="L67" s="255"/>
      <c r="M67" s="256"/>
      <c r="N67" s="257" t="s">
        <v>25</v>
      </c>
      <c r="O67" s="258"/>
      <c r="P67" s="257"/>
      <c r="Q67" s="9"/>
      <c r="R67" s="10">
        <v>1129789</v>
      </c>
      <c r="S67" s="11">
        <v>1255357507833</v>
      </c>
      <c r="T67" s="11">
        <v>1369795600709</v>
      </c>
      <c r="U67" s="11">
        <v>1472558065095</v>
      </c>
      <c r="V67" s="11">
        <v>1546921423987</v>
      </c>
    </row>
    <row r="68" spans="2:22">
      <c r="L68" s="255"/>
      <c r="M68" s="256"/>
      <c r="N68" s="257" t="s">
        <v>34</v>
      </c>
      <c r="O68" s="258"/>
      <c r="P68" s="257"/>
      <c r="Q68" s="9"/>
      <c r="R68" s="10">
        <v>125569</v>
      </c>
      <c r="S68" s="11">
        <v>114438092876</v>
      </c>
      <c r="T68" s="11">
        <v>102762464386</v>
      </c>
      <c r="U68" s="12">
        <v>74363358892</v>
      </c>
      <c r="V68" s="12">
        <v>79188199636</v>
      </c>
    </row>
    <row r="69" spans="2:22">
      <c r="L69" s="263"/>
      <c r="M69" s="262" t="s">
        <v>15</v>
      </c>
      <c r="N69" s="264"/>
      <c r="O69" s="262"/>
      <c r="P69" s="262"/>
      <c r="Q69" s="9"/>
      <c r="R69" s="10">
        <v>-23303</v>
      </c>
      <c r="S69" s="11">
        <v>-47541527858</v>
      </c>
      <c r="T69" s="11">
        <v>-67624775812</v>
      </c>
      <c r="U69" s="11">
        <v>-56802522528</v>
      </c>
      <c r="V69" s="11">
        <v>-49804714092</v>
      </c>
    </row>
    <row r="70" spans="2:22">
      <c r="L70" s="333" t="s">
        <v>13</v>
      </c>
      <c r="M70" s="334"/>
      <c r="N70" s="334"/>
      <c r="O70" s="334"/>
      <c r="P70" s="334"/>
      <c r="Q70" s="190"/>
      <c r="R70" s="200">
        <v>8997452</v>
      </c>
      <c r="S70" s="201">
        <v>9136151913361</v>
      </c>
      <c r="T70" s="201">
        <v>9267091129793</v>
      </c>
      <c r="U70" s="202">
        <v>9482346741969</v>
      </c>
      <c r="V70" s="202">
        <v>9613712750041</v>
      </c>
    </row>
    <row r="71" spans="2:22" ht="14.25" thickBot="1">
      <c r="L71" s="323" t="s">
        <v>41</v>
      </c>
      <c r="M71" s="327"/>
      <c r="N71" s="327"/>
      <c r="O71" s="327"/>
      <c r="P71" s="327"/>
      <c r="Q71" s="187"/>
      <c r="R71" s="192">
        <v>11153848</v>
      </c>
      <c r="S71" s="197">
        <v>11336721417448</v>
      </c>
      <c r="T71" s="197">
        <v>11578305674896</v>
      </c>
      <c r="U71" s="198">
        <v>11864147454802</v>
      </c>
      <c r="V71" s="198">
        <v>12278942231599</v>
      </c>
    </row>
  </sheetData>
  <mergeCells count="19">
    <mergeCell ref="L71:P71"/>
    <mergeCell ref="L19:P19"/>
    <mergeCell ref="N25:P25"/>
    <mergeCell ref="N26:P26"/>
    <mergeCell ref="L28:P28"/>
    <mergeCell ref="L36:P36"/>
    <mergeCell ref="L37:P37"/>
    <mergeCell ref="O50:P50"/>
    <mergeCell ref="L53:P53"/>
    <mergeCell ref="N59:P59"/>
    <mergeCell ref="N60:P60"/>
    <mergeCell ref="L62:P62"/>
    <mergeCell ref="L70:P70"/>
    <mergeCell ref="O16:P16"/>
    <mergeCell ref="B16:C16"/>
    <mergeCell ref="B29:C29"/>
    <mergeCell ref="B50:C50"/>
    <mergeCell ref="B63:C63"/>
    <mergeCell ref="B39:C39"/>
  </mergeCells>
  <phoneticPr fontId="2"/>
  <pageMargins left="0.7" right="0.7" top="0.75" bottom="0.75" header="0.3" footer="0.3"/>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67"/>
  <sheetViews>
    <sheetView tabSelected="1" zoomScaleNormal="100" workbookViewId="0">
      <pane xSplit="4" topLeftCell="E1" activePane="topRight" state="frozen"/>
      <selection pane="topRight" activeCell="D48" sqref="D48"/>
    </sheetView>
  </sheetViews>
  <sheetFormatPr defaultRowHeight="13.5"/>
  <cols>
    <col min="1" max="1" width="4.875" customWidth="1"/>
    <col min="2" max="2" width="2.5" customWidth="1"/>
    <col min="3" max="3" width="2.75" customWidth="1"/>
    <col min="4" max="4" width="19.75" customWidth="1"/>
    <col min="5" max="5" width="12.5" bestFit="1" customWidth="1"/>
    <col min="6" max="13" width="10.375" customWidth="1"/>
    <col min="14" max="14" width="12.5" bestFit="1" customWidth="1"/>
  </cols>
  <sheetData>
    <row r="1" spans="2:16" ht="14.25">
      <c r="B1" s="86"/>
    </row>
    <row r="2" spans="2:16" ht="17.25">
      <c r="B2" s="217" t="s">
        <v>143</v>
      </c>
    </row>
    <row r="3" spans="2:16">
      <c r="B3" s="88"/>
    </row>
    <row r="4" spans="2:16" ht="14.25" thickBot="1">
      <c r="N4" s="97" t="s">
        <v>71</v>
      </c>
    </row>
    <row r="5" spans="2:16">
      <c r="B5" s="277"/>
      <c r="C5" s="278"/>
      <c r="D5" s="280" t="s">
        <v>175</v>
      </c>
      <c r="E5" s="281" t="s">
        <v>194</v>
      </c>
      <c r="F5" s="281">
        <v>2000</v>
      </c>
      <c r="G5" s="281">
        <v>2001</v>
      </c>
      <c r="H5" s="281">
        <v>2002</v>
      </c>
      <c r="I5" s="281">
        <v>2003</v>
      </c>
      <c r="J5" s="281">
        <v>2004</v>
      </c>
      <c r="K5" s="281">
        <v>2005</v>
      </c>
      <c r="L5" s="281">
        <v>2006</v>
      </c>
      <c r="M5" s="281">
        <v>2007</v>
      </c>
      <c r="N5" s="281" t="s">
        <v>193</v>
      </c>
    </row>
    <row r="6" spans="2:16" hidden="1">
      <c r="B6" s="3"/>
      <c r="E6" s="4" t="s">
        <v>53</v>
      </c>
      <c r="F6" s="5" t="s">
        <v>51</v>
      </c>
      <c r="G6" s="4" t="s">
        <v>52</v>
      </c>
      <c r="H6" s="5" t="s">
        <v>49</v>
      </c>
      <c r="I6" s="4" t="s">
        <v>50</v>
      </c>
      <c r="J6" s="5" t="s">
        <v>45</v>
      </c>
      <c r="K6" s="4" t="s">
        <v>46</v>
      </c>
      <c r="L6" s="5" t="s">
        <v>47</v>
      </c>
      <c r="M6" s="4" t="s">
        <v>48</v>
      </c>
      <c r="N6" s="4" t="s">
        <v>78</v>
      </c>
    </row>
    <row r="7" spans="2:16">
      <c r="B7" s="222" t="s">
        <v>144</v>
      </c>
      <c r="C7" s="40"/>
      <c r="D7" s="41"/>
      <c r="E7" s="42"/>
      <c r="F7" s="43"/>
      <c r="G7" s="44"/>
      <c r="H7" s="43"/>
      <c r="I7" s="44"/>
      <c r="J7" s="43"/>
      <c r="K7" s="44"/>
      <c r="L7" s="43"/>
      <c r="M7" s="45"/>
      <c r="N7" s="45"/>
    </row>
    <row r="8" spans="2:16">
      <c r="B8" s="46"/>
      <c r="C8" s="35" t="s">
        <v>80</v>
      </c>
      <c r="D8" s="47"/>
      <c r="E8" s="48">
        <v>105800</v>
      </c>
      <c r="F8" s="48">
        <v>219896</v>
      </c>
      <c r="G8" s="48">
        <v>204903</v>
      </c>
      <c r="H8" s="48">
        <v>554161</v>
      </c>
      <c r="I8" s="48">
        <v>639690</v>
      </c>
      <c r="J8" s="10">
        <v>670115</v>
      </c>
      <c r="K8" s="10">
        <v>633253</v>
      </c>
      <c r="L8" s="10">
        <v>540615</v>
      </c>
      <c r="M8" s="10">
        <v>494195</v>
      </c>
      <c r="N8" s="10">
        <v>507653</v>
      </c>
      <c r="O8" s="98"/>
      <c r="P8" s="35"/>
    </row>
    <row r="9" spans="2:16">
      <c r="B9" s="46"/>
      <c r="C9" s="35"/>
      <c r="D9" s="47" t="s">
        <v>81</v>
      </c>
      <c r="E9" s="48">
        <v>91989</v>
      </c>
      <c r="F9" s="48">
        <v>173103</v>
      </c>
      <c r="G9" s="48">
        <v>156644</v>
      </c>
      <c r="H9" s="48">
        <v>139377</v>
      </c>
      <c r="I9" s="48">
        <v>121090</v>
      </c>
      <c r="J9" s="10">
        <v>103210</v>
      </c>
      <c r="K9" s="10">
        <v>88995</v>
      </c>
      <c r="L9" s="10">
        <v>80958</v>
      </c>
      <c r="M9" s="10">
        <v>68317</v>
      </c>
      <c r="N9" s="10">
        <v>28924.576000000001</v>
      </c>
    </row>
    <row r="10" spans="2:16">
      <c r="B10" s="46"/>
      <c r="C10" s="35"/>
      <c r="D10" s="47" t="s">
        <v>30</v>
      </c>
      <c r="E10" s="48">
        <v>372</v>
      </c>
      <c r="F10" s="48">
        <v>740</v>
      </c>
      <c r="G10" s="48">
        <v>740</v>
      </c>
      <c r="H10" s="48">
        <v>740</v>
      </c>
      <c r="I10" s="48">
        <v>740</v>
      </c>
      <c r="J10" s="10">
        <v>740</v>
      </c>
      <c r="K10" s="10">
        <v>610</v>
      </c>
      <c r="L10" s="10">
        <v>180</v>
      </c>
      <c r="M10" s="10" t="s">
        <v>82</v>
      </c>
      <c r="N10" s="10" t="s">
        <v>70</v>
      </c>
    </row>
    <row r="11" spans="2:16">
      <c r="B11" s="46"/>
      <c r="C11" s="35"/>
      <c r="D11" s="47" t="s">
        <v>83</v>
      </c>
      <c r="E11" s="48">
        <v>0</v>
      </c>
      <c r="F11" s="48">
        <v>2</v>
      </c>
      <c r="G11" s="48">
        <v>4</v>
      </c>
      <c r="H11" s="48" t="s">
        <v>75</v>
      </c>
      <c r="I11" s="48" t="s">
        <v>75</v>
      </c>
      <c r="J11" s="10">
        <v>353</v>
      </c>
      <c r="K11" s="10" t="s">
        <v>70</v>
      </c>
      <c r="L11" s="10">
        <v>1</v>
      </c>
      <c r="M11" s="10" t="s">
        <v>70</v>
      </c>
      <c r="N11" s="10" t="s">
        <v>82</v>
      </c>
    </row>
    <row r="12" spans="2:16">
      <c r="B12" s="46"/>
      <c r="C12" s="35"/>
      <c r="D12" s="47" t="s">
        <v>84</v>
      </c>
      <c r="E12" s="48">
        <v>4805</v>
      </c>
      <c r="F12" s="48">
        <v>9322</v>
      </c>
      <c r="G12" s="48">
        <v>9358</v>
      </c>
      <c r="H12" s="48">
        <v>9302</v>
      </c>
      <c r="I12" s="48">
        <v>9200</v>
      </c>
      <c r="J12" s="10">
        <v>9192</v>
      </c>
      <c r="K12" s="10">
        <v>8950</v>
      </c>
      <c r="L12" s="10">
        <v>9173</v>
      </c>
      <c r="M12" s="10">
        <v>10069</v>
      </c>
      <c r="N12" s="10">
        <v>6006.482</v>
      </c>
    </row>
    <row r="13" spans="2:16">
      <c r="B13" s="46"/>
      <c r="C13" s="35"/>
      <c r="D13" s="47" t="s">
        <v>85</v>
      </c>
      <c r="E13" s="48">
        <v>131</v>
      </c>
      <c r="F13" s="48">
        <v>340</v>
      </c>
      <c r="G13" s="48">
        <v>502</v>
      </c>
      <c r="H13" s="48">
        <v>445</v>
      </c>
      <c r="I13" s="48">
        <v>395</v>
      </c>
      <c r="J13" s="10">
        <v>353</v>
      </c>
      <c r="K13" s="10">
        <v>315</v>
      </c>
      <c r="L13" s="10">
        <v>325</v>
      </c>
      <c r="M13" s="10">
        <v>344</v>
      </c>
      <c r="N13" s="10">
        <v>157.79</v>
      </c>
    </row>
    <row r="14" spans="2:16">
      <c r="B14" s="46"/>
      <c r="C14" s="35"/>
      <c r="D14" s="47" t="s">
        <v>86</v>
      </c>
      <c r="E14" s="48">
        <v>618</v>
      </c>
      <c r="F14" s="48">
        <v>1564</v>
      </c>
      <c r="G14" s="48">
        <v>1787</v>
      </c>
      <c r="H14" s="48">
        <v>2027</v>
      </c>
      <c r="I14" s="48">
        <v>2225</v>
      </c>
      <c r="J14" s="10">
        <v>2199</v>
      </c>
      <c r="K14" s="10">
        <v>2834</v>
      </c>
      <c r="L14" s="10">
        <v>4027</v>
      </c>
      <c r="M14" s="10">
        <v>4166</v>
      </c>
      <c r="N14" s="10">
        <v>1651.2349999999999</v>
      </c>
    </row>
    <row r="15" spans="2:16">
      <c r="B15" s="46"/>
      <c r="C15" s="35"/>
      <c r="D15" s="47" t="s">
        <v>87</v>
      </c>
      <c r="E15" s="48" t="s">
        <v>75</v>
      </c>
      <c r="F15" s="48" t="s">
        <v>75</v>
      </c>
      <c r="G15" s="48">
        <v>210</v>
      </c>
      <c r="H15" s="48">
        <v>0</v>
      </c>
      <c r="I15" s="48" t="s">
        <v>88</v>
      </c>
      <c r="J15" s="10" t="s">
        <v>75</v>
      </c>
      <c r="K15" s="10" t="s">
        <v>75</v>
      </c>
      <c r="L15" s="10">
        <v>0</v>
      </c>
      <c r="M15" s="10">
        <v>69</v>
      </c>
      <c r="N15" s="10">
        <v>1.1339999999999999</v>
      </c>
    </row>
    <row r="16" spans="2:16">
      <c r="B16" s="46"/>
      <c r="C16" s="35"/>
      <c r="D16" s="47" t="s">
        <v>89</v>
      </c>
      <c r="E16" s="48" t="s">
        <v>75</v>
      </c>
      <c r="F16" s="48" t="s">
        <v>75</v>
      </c>
      <c r="G16" s="48">
        <v>543</v>
      </c>
      <c r="H16" s="48" t="s">
        <v>70</v>
      </c>
      <c r="I16" s="48">
        <v>420</v>
      </c>
      <c r="J16" s="10" t="s">
        <v>70</v>
      </c>
      <c r="K16" s="10">
        <v>1684</v>
      </c>
      <c r="L16" s="10">
        <v>4624</v>
      </c>
      <c r="M16" s="10" t="s">
        <v>70</v>
      </c>
      <c r="N16" s="10" t="s">
        <v>70</v>
      </c>
    </row>
    <row r="17" spans="2:14">
      <c r="B17" s="46"/>
      <c r="C17" s="35"/>
      <c r="D17" s="47" t="s">
        <v>90</v>
      </c>
      <c r="E17" s="48" t="s">
        <v>75</v>
      </c>
      <c r="F17" s="48" t="s">
        <v>75</v>
      </c>
      <c r="G17" s="48" t="s">
        <v>75</v>
      </c>
      <c r="H17" s="48" t="s">
        <v>75</v>
      </c>
      <c r="I17" s="48">
        <v>103114</v>
      </c>
      <c r="J17" s="10">
        <v>146663</v>
      </c>
      <c r="K17" s="10">
        <v>127476</v>
      </c>
      <c r="L17" s="10">
        <v>46590</v>
      </c>
      <c r="M17" s="10">
        <v>17735</v>
      </c>
      <c r="N17" s="10">
        <v>77050.664000000004</v>
      </c>
    </row>
    <row r="18" spans="2:14">
      <c r="B18" s="46"/>
      <c r="C18" s="35"/>
      <c r="D18" s="47" t="s">
        <v>91</v>
      </c>
      <c r="E18" s="48">
        <v>3</v>
      </c>
      <c r="F18" s="48">
        <v>5</v>
      </c>
      <c r="G18" s="48">
        <v>5</v>
      </c>
      <c r="H18" s="48">
        <v>5</v>
      </c>
      <c r="I18" s="48">
        <v>5</v>
      </c>
      <c r="J18" s="10">
        <v>5</v>
      </c>
      <c r="K18" s="10">
        <v>5</v>
      </c>
      <c r="L18" s="10" t="s">
        <v>88</v>
      </c>
      <c r="M18" s="10" t="s">
        <v>88</v>
      </c>
      <c r="N18" s="10" t="s">
        <v>70</v>
      </c>
    </row>
    <row r="19" spans="2:14">
      <c r="B19" s="46"/>
      <c r="C19" s="35"/>
      <c r="D19" s="47" t="s">
        <v>147</v>
      </c>
      <c r="E19" s="48">
        <v>1</v>
      </c>
      <c r="F19" s="48">
        <v>179</v>
      </c>
      <c r="G19" s="48">
        <v>26</v>
      </c>
      <c r="H19" s="48">
        <v>303</v>
      </c>
      <c r="I19" s="48">
        <v>682</v>
      </c>
      <c r="J19" s="10">
        <v>4454</v>
      </c>
      <c r="K19" s="10">
        <v>804</v>
      </c>
      <c r="L19" s="10">
        <v>640</v>
      </c>
      <c r="M19" s="10">
        <v>48</v>
      </c>
      <c r="N19" s="10">
        <v>124.35</v>
      </c>
    </row>
    <row r="20" spans="2:14">
      <c r="B20" s="46"/>
      <c r="C20" s="35"/>
      <c r="D20" s="47" t="s">
        <v>92</v>
      </c>
      <c r="E20" s="48">
        <v>7881</v>
      </c>
      <c r="F20" s="48">
        <v>34640</v>
      </c>
      <c r="G20" s="48">
        <v>35084</v>
      </c>
      <c r="H20" s="48">
        <v>401962</v>
      </c>
      <c r="I20" s="48">
        <v>401819</v>
      </c>
      <c r="J20" s="10">
        <v>402946</v>
      </c>
      <c r="K20" s="10">
        <v>401580</v>
      </c>
      <c r="L20" s="10">
        <v>394095</v>
      </c>
      <c r="M20" s="10">
        <v>393445</v>
      </c>
      <c r="N20" s="10">
        <v>393737.10100000002</v>
      </c>
    </row>
    <row r="21" spans="2:14">
      <c r="B21" s="46"/>
      <c r="C21" s="35" t="s">
        <v>68</v>
      </c>
      <c r="D21" s="47"/>
      <c r="E21" s="131">
        <v>34803</v>
      </c>
      <c r="F21" s="131">
        <v>56694</v>
      </c>
      <c r="G21" s="131">
        <v>98423</v>
      </c>
      <c r="H21" s="131" t="s">
        <v>70</v>
      </c>
      <c r="I21" s="131">
        <v>64823</v>
      </c>
      <c r="J21" s="132">
        <v>25834</v>
      </c>
      <c r="K21" s="132">
        <v>54738</v>
      </c>
      <c r="L21" s="132">
        <v>139402</v>
      </c>
      <c r="M21" s="132">
        <v>182333</v>
      </c>
      <c r="N21" s="132">
        <v>9805.857</v>
      </c>
    </row>
    <row r="22" spans="2:14" ht="14.25" thickBot="1">
      <c r="B22" s="338" t="s">
        <v>76</v>
      </c>
      <c r="C22" s="339"/>
      <c r="D22" s="340"/>
      <c r="E22" s="203">
        <v>140604</v>
      </c>
      <c r="F22" s="203">
        <v>276590</v>
      </c>
      <c r="G22" s="203">
        <v>303326</v>
      </c>
      <c r="H22" s="203">
        <v>554161</v>
      </c>
      <c r="I22" s="203">
        <v>704513</v>
      </c>
      <c r="J22" s="196">
        <v>695949</v>
      </c>
      <c r="K22" s="203">
        <v>687991</v>
      </c>
      <c r="L22" s="203">
        <v>680017</v>
      </c>
      <c r="M22" s="203">
        <v>676528</v>
      </c>
      <c r="N22" s="203">
        <v>517459.18900000001</v>
      </c>
    </row>
    <row r="23" spans="2:14">
      <c r="B23" s="223" t="s">
        <v>145</v>
      </c>
      <c r="C23" s="107"/>
      <c r="D23" s="107"/>
      <c r="E23" s="133"/>
      <c r="F23" s="133"/>
      <c r="G23" s="133"/>
      <c r="H23" s="133"/>
      <c r="I23" s="133"/>
      <c r="J23" s="134"/>
      <c r="K23" s="135"/>
      <c r="L23" s="135"/>
      <c r="M23" s="136"/>
      <c r="N23" s="136"/>
    </row>
    <row r="24" spans="2:14">
      <c r="B24" s="46"/>
      <c r="C24" s="35" t="s">
        <v>93</v>
      </c>
      <c r="D24" s="47"/>
      <c r="E24" s="49">
        <v>140604</v>
      </c>
      <c r="F24" s="49">
        <v>276590</v>
      </c>
      <c r="G24" s="49">
        <v>303326</v>
      </c>
      <c r="H24" s="49">
        <v>294109</v>
      </c>
      <c r="I24" s="49">
        <v>704513</v>
      </c>
      <c r="J24" s="10">
        <v>695949</v>
      </c>
      <c r="K24" s="10">
        <v>687991</v>
      </c>
      <c r="L24" s="10">
        <v>680017</v>
      </c>
      <c r="M24" s="10">
        <v>676528</v>
      </c>
      <c r="N24" s="10">
        <v>517459.18900000001</v>
      </c>
    </row>
    <row r="25" spans="2:14">
      <c r="B25" s="46"/>
      <c r="C25" s="35"/>
      <c r="D25" s="47" t="s">
        <v>19</v>
      </c>
      <c r="E25" s="49">
        <v>131347</v>
      </c>
      <c r="F25" s="49">
        <v>265295</v>
      </c>
      <c r="G25" s="49">
        <v>264912</v>
      </c>
      <c r="H25" s="49">
        <v>255505</v>
      </c>
      <c r="I25" s="49">
        <v>269047</v>
      </c>
      <c r="J25" s="10">
        <v>259672</v>
      </c>
      <c r="K25" s="10">
        <v>248333</v>
      </c>
      <c r="L25" s="10">
        <v>240360</v>
      </c>
      <c r="M25" s="10">
        <v>231892</v>
      </c>
      <c r="N25" s="10">
        <v>112284.586</v>
      </c>
    </row>
    <row r="26" spans="2:14" s="53" customFormat="1">
      <c r="B26" s="50"/>
      <c r="C26" s="51"/>
      <c r="D26" s="52" t="s">
        <v>94</v>
      </c>
      <c r="E26" s="49">
        <v>251</v>
      </c>
      <c r="F26" s="49">
        <v>2215</v>
      </c>
      <c r="G26" s="49">
        <v>2646</v>
      </c>
      <c r="H26" s="49">
        <v>2632</v>
      </c>
      <c r="I26" s="49">
        <v>2307</v>
      </c>
      <c r="J26" s="10">
        <v>3455</v>
      </c>
      <c r="K26" s="10">
        <v>5692</v>
      </c>
      <c r="L26" s="10">
        <v>7142</v>
      </c>
      <c r="M26" s="10">
        <v>15052</v>
      </c>
      <c r="N26" s="10">
        <v>4337.18</v>
      </c>
    </row>
    <row r="27" spans="2:14" s="3" customFormat="1">
      <c r="B27" s="54"/>
      <c r="C27" s="55"/>
      <c r="D27" s="56" t="s">
        <v>95</v>
      </c>
      <c r="E27" s="48" t="s">
        <v>70</v>
      </c>
      <c r="F27" s="48" t="s">
        <v>70</v>
      </c>
      <c r="G27" s="48" t="s">
        <v>70</v>
      </c>
      <c r="H27" s="48" t="s">
        <v>82</v>
      </c>
      <c r="I27" s="48">
        <v>30000</v>
      </c>
      <c r="J27" s="10">
        <v>30000</v>
      </c>
      <c r="K27" s="10">
        <v>30000</v>
      </c>
      <c r="L27" s="10">
        <v>30000</v>
      </c>
      <c r="M27" s="10">
        <v>20000</v>
      </c>
      <c r="N27" s="10">
        <v>6750</v>
      </c>
    </row>
    <row r="28" spans="2:14">
      <c r="B28" s="46"/>
      <c r="C28" s="35"/>
      <c r="D28" s="47" t="s">
        <v>96</v>
      </c>
      <c r="E28" s="48">
        <v>5</v>
      </c>
      <c r="F28" s="48">
        <v>62</v>
      </c>
      <c r="G28" s="48">
        <v>13</v>
      </c>
      <c r="H28" s="48">
        <v>4</v>
      </c>
      <c r="I28" s="48">
        <v>0</v>
      </c>
      <c r="J28" s="10" t="s">
        <v>88</v>
      </c>
      <c r="K28" s="10">
        <v>0</v>
      </c>
      <c r="L28" s="10">
        <v>11</v>
      </c>
      <c r="M28" s="10">
        <v>216</v>
      </c>
      <c r="N28" s="10">
        <v>133.84804299999999</v>
      </c>
    </row>
    <row r="29" spans="2:14">
      <c r="B29" s="46"/>
      <c r="C29" s="35"/>
      <c r="D29" s="47" t="s">
        <v>97</v>
      </c>
      <c r="E29" s="48">
        <v>1</v>
      </c>
      <c r="F29" s="48">
        <v>1</v>
      </c>
      <c r="G29" s="48">
        <v>1</v>
      </c>
      <c r="H29" s="48">
        <v>0</v>
      </c>
      <c r="I29" s="48">
        <v>0</v>
      </c>
      <c r="J29" s="10">
        <v>0</v>
      </c>
      <c r="K29" s="10">
        <v>2</v>
      </c>
      <c r="L29" s="10">
        <v>1</v>
      </c>
      <c r="M29" s="10">
        <v>1</v>
      </c>
      <c r="N29" s="10">
        <v>0.43351899999999999</v>
      </c>
    </row>
    <row r="30" spans="2:14">
      <c r="B30" s="46"/>
      <c r="C30" s="35"/>
      <c r="D30" s="47" t="s">
        <v>98</v>
      </c>
      <c r="E30" s="48">
        <v>426</v>
      </c>
      <c r="F30" s="48">
        <v>657</v>
      </c>
      <c r="G30" s="48">
        <v>683</v>
      </c>
      <c r="H30" s="48">
        <v>606</v>
      </c>
      <c r="I30" s="48">
        <v>630</v>
      </c>
      <c r="J30" s="10">
        <v>686</v>
      </c>
      <c r="K30" s="10">
        <v>686</v>
      </c>
      <c r="L30" s="10">
        <v>561</v>
      </c>
      <c r="M30" s="10">
        <v>669</v>
      </c>
      <c r="N30" s="10">
        <v>219.42099999999999</v>
      </c>
    </row>
    <row r="31" spans="2:14">
      <c r="B31" s="46"/>
      <c r="C31" s="35"/>
      <c r="D31" s="47" t="s">
        <v>99</v>
      </c>
      <c r="E31" s="48" t="s">
        <v>88</v>
      </c>
      <c r="F31" s="48" t="s">
        <v>88</v>
      </c>
      <c r="G31" s="48">
        <v>106</v>
      </c>
      <c r="H31" s="48">
        <v>3</v>
      </c>
      <c r="I31" s="48" t="s">
        <v>88</v>
      </c>
      <c r="J31" s="10" t="s">
        <v>70</v>
      </c>
      <c r="K31" s="10">
        <v>0</v>
      </c>
      <c r="L31" s="10">
        <v>0</v>
      </c>
      <c r="M31" s="10">
        <v>11</v>
      </c>
      <c r="N31" s="10" t="s">
        <v>70</v>
      </c>
    </row>
    <row r="32" spans="2:14">
      <c r="B32" s="46"/>
      <c r="C32" s="35"/>
      <c r="D32" s="47" t="s">
        <v>100</v>
      </c>
      <c r="E32" s="48">
        <v>1</v>
      </c>
      <c r="F32" s="48">
        <v>8</v>
      </c>
      <c r="G32" s="48" t="s">
        <v>70</v>
      </c>
      <c r="H32" s="48" t="s">
        <v>70</v>
      </c>
      <c r="I32" s="48" t="s">
        <v>70</v>
      </c>
      <c r="J32" s="10" t="s">
        <v>88</v>
      </c>
      <c r="K32" s="10" t="s">
        <v>88</v>
      </c>
      <c r="L32" s="10" t="s">
        <v>88</v>
      </c>
      <c r="M32" s="10" t="s">
        <v>70</v>
      </c>
      <c r="N32" s="10" t="s">
        <v>70</v>
      </c>
    </row>
    <row r="33" spans="2:14">
      <c r="B33" s="46"/>
      <c r="C33" s="35"/>
      <c r="D33" s="47" t="s">
        <v>101</v>
      </c>
      <c r="E33" s="48" t="s">
        <v>88</v>
      </c>
      <c r="F33" s="48" t="s">
        <v>75</v>
      </c>
      <c r="G33" s="48" t="s">
        <v>75</v>
      </c>
      <c r="H33" s="48" t="s">
        <v>75</v>
      </c>
      <c r="I33" s="48" t="s">
        <v>75</v>
      </c>
      <c r="J33" s="10" t="s">
        <v>75</v>
      </c>
      <c r="K33" s="10" t="s">
        <v>75</v>
      </c>
      <c r="L33" s="10">
        <v>75</v>
      </c>
      <c r="M33" s="10">
        <v>14308</v>
      </c>
      <c r="N33" s="10" t="s">
        <v>88</v>
      </c>
    </row>
    <row r="34" spans="2:14">
      <c r="B34" s="46"/>
      <c r="C34" s="35"/>
      <c r="D34" s="47" t="s">
        <v>148</v>
      </c>
      <c r="E34" s="48">
        <v>1151</v>
      </c>
      <c r="F34" s="48">
        <v>471</v>
      </c>
      <c r="G34" s="48">
        <v>324</v>
      </c>
      <c r="H34" s="48">
        <v>275</v>
      </c>
      <c r="I34" s="48">
        <v>566</v>
      </c>
      <c r="J34" s="10">
        <v>317</v>
      </c>
      <c r="K34" s="10">
        <v>331</v>
      </c>
      <c r="L34" s="10">
        <v>287</v>
      </c>
      <c r="M34" s="10">
        <v>285</v>
      </c>
      <c r="N34" s="10">
        <v>288.38179400000001</v>
      </c>
    </row>
    <row r="35" spans="2:14">
      <c r="B35" s="46"/>
      <c r="C35" s="35"/>
      <c r="D35" s="47" t="s">
        <v>102</v>
      </c>
      <c r="E35" s="49">
        <v>7422</v>
      </c>
      <c r="F35" s="49">
        <v>7881</v>
      </c>
      <c r="G35" s="49">
        <v>34640</v>
      </c>
      <c r="H35" s="49">
        <v>35084</v>
      </c>
      <c r="I35" s="49">
        <v>401962</v>
      </c>
      <c r="J35" s="10">
        <v>401819</v>
      </c>
      <c r="K35" s="10">
        <v>402946</v>
      </c>
      <c r="L35" s="10">
        <v>401580</v>
      </c>
      <c r="M35" s="10">
        <v>394095</v>
      </c>
      <c r="N35" s="10">
        <v>393445.33799999999</v>
      </c>
    </row>
    <row r="36" spans="2:14">
      <c r="B36" s="46"/>
      <c r="C36" s="35" t="s">
        <v>146</v>
      </c>
      <c r="D36" s="47"/>
      <c r="E36" s="137" t="s">
        <v>75</v>
      </c>
      <c r="F36" s="137" t="s">
        <v>75</v>
      </c>
      <c r="G36" s="137" t="s">
        <v>75</v>
      </c>
      <c r="H36" s="138">
        <v>260052</v>
      </c>
      <c r="I36" s="137" t="s">
        <v>75</v>
      </c>
      <c r="J36" s="139" t="s">
        <v>75</v>
      </c>
      <c r="K36" s="139" t="s">
        <v>75</v>
      </c>
      <c r="L36" s="139" t="s">
        <v>75</v>
      </c>
      <c r="M36" s="139" t="s">
        <v>75</v>
      </c>
      <c r="N36" s="139" t="s">
        <v>75</v>
      </c>
    </row>
    <row r="37" spans="2:14" ht="14.25" thickBot="1">
      <c r="B37" s="204"/>
      <c r="C37" s="339" t="s">
        <v>76</v>
      </c>
      <c r="D37" s="340"/>
      <c r="E37" s="205">
        <v>140604</v>
      </c>
      <c r="F37" s="205">
        <v>276590</v>
      </c>
      <c r="G37" s="205">
        <v>303326</v>
      </c>
      <c r="H37" s="205">
        <v>554161</v>
      </c>
      <c r="I37" s="205">
        <v>704513</v>
      </c>
      <c r="J37" s="205">
        <v>695949</v>
      </c>
      <c r="K37" s="205">
        <v>687991</v>
      </c>
      <c r="L37" s="205">
        <v>680017</v>
      </c>
      <c r="M37" s="205">
        <v>676528</v>
      </c>
      <c r="N37" s="205">
        <v>517459.18900000001</v>
      </c>
    </row>
    <row r="38" spans="2:14" ht="8.1" customHeight="1">
      <c r="E38" s="57"/>
      <c r="F38" s="57"/>
      <c r="G38" s="57"/>
      <c r="H38" s="3"/>
      <c r="I38" s="3"/>
      <c r="J38" s="3"/>
      <c r="K38" s="3"/>
      <c r="L38" s="3"/>
      <c r="M38" s="3"/>
    </row>
    <row r="39" spans="2:14">
      <c r="B39" s="96" t="s">
        <v>142</v>
      </c>
      <c r="E39" s="3"/>
      <c r="F39" s="3"/>
      <c r="G39" s="3"/>
      <c r="H39" s="3"/>
      <c r="I39" s="3"/>
      <c r="J39" s="3"/>
      <c r="K39" s="3"/>
      <c r="L39" s="3"/>
      <c r="M39" s="3"/>
    </row>
    <row r="40" spans="2:14">
      <c r="B40" s="96"/>
      <c r="E40" s="3"/>
      <c r="F40" s="3"/>
      <c r="G40" s="3"/>
      <c r="H40" s="3"/>
      <c r="I40" s="3"/>
      <c r="J40" s="3"/>
      <c r="K40" s="3"/>
      <c r="L40" s="3"/>
      <c r="M40" s="3"/>
    </row>
    <row r="41" spans="2:14" ht="17.25">
      <c r="B41" s="216" t="s">
        <v>189</v>
      </c>
      <c r="E41" s="58"/>
      <c r="F41" s="58"/>
      <c r="G41" s="58"/>
      <c r="H41" s="58"/>
      <c r="I41" s="58"/>
      <c r="J41" s="58"/>
      <c r="K41" s="58"/>
      <c r="L41" s="58"/>
      <c r="M41" s="58"/>
      <c r="N41" s="58"/>
    </row>
    <row r="42" spans="2:14" ht="14.25">
      <c r="B42" s="92"/>
      <c r="E42" s="58"/>
      <c r="F42" s="58"/>
      <c r="G42" s="58"/>
      <c r="H42" s="58"/>
      <c r="I42" s="58"/>
      <c r="J42" s="58"/>
      <c r="K42" s="58"/>
      <c r="L42" s="58"/>
      <c r="M42" s="58"/>
      <c r="N42" s="58"/>
    </row>
    <row r="43" spans="2:14">
      <c r="N43" s="97" t="s">
        <v>71</v>
      </c>
    </row>
    <row r="44" spans="2:14">
      <c r="B44" s="282"/>
      <c r="C44" s="283"/>
      <c r="D44" s="284" t="s">
        <v>175</v>
      </c>
      <c r="E44" s="285" t="s">
        <v>195</v>
      </c>
      <c r="F44" s="285">
        <v>2009</v>
      </c>
      <c r="G44" s="285">
        <v>2010</v>
      </c>
      <c r="H44" s="285">
        <v>2011</v>
      </c>
      <c r="I44" s="285">
        <v>2012</v>
      </c>
      <c r="J44" s="285">
        <v>2013</v>
      </c>
      <c r="K44" s="285">
        <v>2014</v>
      </c>
      <c r="L44" s="285">
        <v>2015</v>
      </c>
      <c r="M44" s="285">
        <v>2016</v>
      </c>
      <c r="N44" s="285">
        <v>2017</v>
      </c>
    </row>
    <row r="45" spans="2:14" hidden="1">
      <c r="B45" s="53"/>
      <c r="C45" s="53"/>
      <c r="D45" s="286"/>
      <c r="E45" s="287" t="s">
        <v>103</v>
      </c>
      <c r="F45" s="288" t="s">
        <v>42</v>
      </c>
      <c r="G45" s="287" t="s">
        <v>104</v>
      </c>
      <c r="H45" s="288" t="s">
        <v>43</v>
      </c>
      <c r="I45" s="287" t="s">
        <v>44</v>
      </c>
      <c r="J45" s="288" t="s">
        <v>40</v>
      </c>
      <c r="K45" s="287" t="s">
        <v>39</v>
      </c>
      <c r="L45" s="287" t="s">
        <v>38</v>
      </c>
      <c r="M45" s="287" t="s">
        <v>37</v>
      </c>
      <c r="N45" s="287" t="s">
        <v>77</v>
      </c>
    </row>
    <row r="46" spans="2:14">
      <c r="B46" s="289" t="s">
        <v>149</v>
      </c>
      <c r="C46" s="290"/>
      <c r="D46" s="290"/>
      <c r="E46" s="49">
        <v>37153.991952999997</v>
      </c>
      <c r="F46" s="49">
        <v>77887.600657999996</v>
      </c>
      <c r="G46" s="49">
        <v>82134.592420999994</v>
      </c>
      <c r="H46" s="49">
        <v>124557.01975800001</v>
      </c>
      <c r="I46" s="9">
        <v>128703.094128</v>
      </c>
      <c r="J46" s="10">
        <v>92278</v>
      </c>
      <c r="K46" s="11">
        <v>94687841646</v>
      </c>
      <c r="L46" s="11">
        <v>90402227783</v>
      </c>
      <c r="M46" s="11">
        <v>99104807357</v>
      </c>
      <c r="N46" s="11">
        <v>94049418878</v>
      </c>
    </row>
    <row r="47" spans="2:14">
      <c r="B47" s="291"/>
      <c r="C47" s="292" t="s">
        <v>22</v>
      </c>
      <c r="D47" s="292"/>
      <c r="E47" s="49">
        <v>37153.991952999997</v>
      </c>
      <c r="F47" s="49">
        <v>77887.600657999996</v>
      </c>
      <c r="G47" s="49">
        <v>82134.592420999994</v>
      </c>
      <c r="H47" s="49">
        <v>124557.01975800001</v>
      </c>
      <c r="I47" s="9">
        <v>128703.09412800001</v>
      </c>
      <c r="J47" s="10">
        <v>92278</v>
      </c>
      <c r="K47" s="11">
        <v>94687841646</v>
      </c>
      <c r="L47" s="11">
        <v>90402227783</v>
      </c>
      <c r="M47" s="11">
        <v>99104807357</v>
      </c>
      <c r="N47" s="11">
        <v>94049418878</v>
      </c>
    </row>
    <row r="48" spans="2:14">
      <c r="B48" s="291"/>
      <c r="C48" s="292"/>
      <c r="D48" s="292" t="s">
        <v>30</v>
      </c>
      <c r="E48" s="49">
        <v>208.604986</v>
      </c>
      <c r="F48" s="49">
        <v>1411.856055</v>
      </c>
      <c r="G48" s="49">
        <v>2523.2849900000001</v>
      </c>
      <c r="H48" s="49">
        <v>3627.16552</v>
      </c>
      <c r="I48" s="9">
        <v>4334.3847889999997</v>
      </c>
      <c r="J48" s="10">
        <v>4950</v>
      </c>
      <c r="K48" s="11">
        <v>5430887222</v>
      </c>
      <c r="L48" s="11">
        <v>5750649584</v>
      </c>
      <c r="M48" s="11">
        <v>6116009487</v>
      </c>
      <c r="N48" s="11">
        <v>7326628700</v>
      </c>
    </row>
    <row r="49" spans="2:14">
      <c r="B49" s="291"/>
      <c r="C49" s="293"/>
      <c r="D49" s="292" t="s">
        <v>0</v>
      </c>
      <c r="E49" s="49">
        <v>25928.755391999999</v>
      </c>
      <c r="F49" s="49">
        <v>46870.855811000001</v>
      </c>
      <c r="G49" s="49">
        <v>42818.995848999999</v>
      </c>
      <c r="H49" s="49">
        <v>35646.479872000004</v>
      </c>
      <c r="I49" s="9">
        <v>31348.467335000001</v>
      </c>
      <c r="J49" s="10">
        <v>27388</v>
      </c>
      <c r="K49" s="11">
        <v>24068325806</v>
      </c>
      <c r="L49" s="11">
        <v>21180259848</v>
      </c>
      <c r="M49" s="11">
        <v>18632507425</v>
      </c>
      <c r="N49" s="11">
        <v>17129716620</v>
      </c>
    </row>
    <row r="50" spans="2:14">
      <c r="B50" s="291"/>
      <c r="C50" s="293"/>
      <c r="D50" s="292" t="s">
        <v>28</v>
      </c>
      <c r="E50" s="48" t="s">
        <v>70</v>
      </c>
      <c r="F50" s="48" t="s">
        <v>70</v>
      </c>
      <c r="G50" s="49">
        <v>2029.168733</v>
      </c>
      <c r="H50" s="49">
        <v>6126.2748920000004</v>
      </c>
      <c r="I50" s="9">
        <v>8296.9488729999994</v>
      </c>
      <c r="J50" s="10">
        <v>10147</v>
      </c>
      <c r="K50" s="11">
        <v>9290988795</v>
      </c>
      <c r="L50" s="11">
        <v>8227523160</v>
      </c>
      <c r="M50" s="11">
        <v>8270000628</v>
      </c>
      <c r="N50" s="11">
        <v>7395217720</v>
      </c>
    </row>
    <row r="51" spans="2:14">
      <c r="B51" s="291"/>
      <c r="C51" s="293"/>
      <c r="D51" s="292" t="s">
        <v>18</v>
      </c>
      <c r="E51" s="49">
        <v>2354.5259070000002</v>
      </c>
      <c r="F51" s="49">
        <v>13664.509257</v>
      </c>
      <c r="G51" s="49">
        <v>15875.842336</v>
      </c>
      <c r="H51" s="49">
        <v>22564.069904</v>
      </c>
      <c r="I51" s="9">
        <v>21030.656973000001</v>
      </c>
      <c r="J51" s="10">
        <v>21278</v>
      </c>
      <c r="K51" s="11">
        <v>18977879774</v>
      </c>
      <c r="L51" s="11">
        <v>22204483756</v>
      </c>
      <c r="M51" s="11">
        <v>24432167675</v>
      </c>
      <c r="N51" s="11">
        <v>32483902798</v>
      </c>
    </row>
    <row r="52" spans="2:14">
      <c r="B52" s="291"/>
      <c r="C52" s="293"/>
      <c r="D52" s="292" t="s">
        <v>17</v>
      </c>
      <c r="E52" s="49">
        <v>4360.0004470000003</v>
      </c>
      <c r="F52" s="49">
        <v>10813.224313999999</v>
      </c>
      <c r="G52" s="49">
        <v>13217.922111</v>
      </c>
      <c r="H52" s="49">
        <v>11749.211304</v>
      </c>
      <c r="I52" s="9">
        <v>12794.53801</v>
      </c>
      <c r="J52" s="10">
        <v>12669</v>
      </c>
      <c r="K52" s="11">
        <v>13067775332</v>
      </c>
      <c r="L52" s="11">
        <v>12541993818</v>
      </c>
      <c r="M52" s="11">
        <v>12605057490</v>
      </c>
      <c r="N52" s="11">
        <v>14211824486</v>
      </c>
    </row>
    <row r="53" spans="2:14">
      <c r="B53" s="291"/>
      <c r="C53" s="293"/>
      <c r="D53" s="292" t="s">
        <v>29</v>
      </c>
      <c r="E53" s="48" t="s">
        <v>75</v>
      </c>
      <c r="F53" s="48" t="s">
        <v>75</v>
      </c>
      <c r="G53" s="48" t="s">
        <v>75</v>
      </c>
      <c r="H53" s="48">
        <v>35535.314431999999</v>
      </c>
      <c r="I53" s="9">
        <v>25277.787173000001</v>
      </c>
      <c r="J53" s="10">
        <v>7755</v>
      </c>
      <c r="K53" s="11">
        <v>17076091297</v>
      </c>
      <c r="L53" s="11">
        <v>10797999542</v>
      </c>
      <c r="M53" s="11">
        <v>21961138899</v>
      </c>
      <c r="N53" s="11">
        <v>8243754317</v>
      </c>
    </row>
    <row r="54" spans="2:14">
      <c r="B54" s="291"/>
      <c r="C54" s="293"/>
      <c r="D54" s="292" t="s">
        <v>105</v>
      </c>
      <c r="E54" s="48" t="s">
        <v>75</v>
      </c>
      <c r="F54" s="48" t="s">
        <v>75</v>
      </c>
      <c r="G54" s="48" t="s">
        <v>75</v>
      </c>
      <c r="H54" s="48" t="s">
        <v>75</v>
      </c>
      <c r="I54" s="9">
        <v>20195.955494000002</v>
      </c>
      <c r="J54" s="48" t="s">
        <v>75</v>
      </c>
      <c r="K54" s="11">
        <v>2526330904</v>
      </c>
      <c r="L54" s="11">
        <v>4089303465</v>
      </c>
      <c r="M54" s="48" t="s">
        <v>75</v>
      </c>
      <c r="N54" s="48" t="s">
        <v>75</v>
      </c>
    </row>
    <row r="55" spans="2:14">
      <c r="B55" s="291"/>
      <c r="C55" s="293"/>
      <c r="D55" s="292" t="s">
        <v>16</v>
      </c>
      <c r="E55" s="206">
        <v>4302.1052209999998</v>
      </c>
      <c r="F55" s="206">
        <v>5127.155221</v>
      </c>
      <c r="G55" s="206">
        <v>5669.3784020000003</v>
      </c>
      <c r="H55" s="206">
        <v>9308.5038339999992</v>
      </c>
      <c r="I55" s="200">
        <v>5424.3554810000005</v>
      </c>
      <c r="J55" s="132">
        <v>8090</v>
      </c>
      <c r="K55" s="207">
        <v>4249562516</v>
      </c>
      <c r="L55" s="207">
        <v>5610014610</v>
      </c>
      <c r="M55" s="207">
        <v>7087925753</v>
      </c>
      <c r="N55" s="207">
        <v>7258374237</v>
      </c>
    </row>
    <row r="56" spans="2:14">
      <c r="B56" s="289" t="s">
        <v>150</v>
      </c>
      <c r="C56" s="290"/>
      <c r="D56" s="290"/>
      <c r="E56" s="49">
        <v>130102.347198</v>
      </c>
      <c r="F56" s="49">
        <v>266660.09118300001</v>
      </c>
      <c r="G56" s="49">
        <v>252049.39868400004</v>
      </c>
      <c r="H56" s="49">
        <v>219527.39075199998</v>
      </c>
      <c r="I56" s="9">
        <v>222201.99244900001</v>
      </c>
      <c r="J56" s="10">
        <v>217847</v>
      </c>
      <c r="K56" s="11">
        <v>209144397914</v>
      </c>
      <c r="L56" s="11">
        <v>190130068112</v>
      </c>
      <c r="M56" s="11">
        <v>173483101498</v>
      </c>
      <c r="N56" s="11">
        <v>173328669124</v>
      </c>
    </row>
    <row r="57" spans="2:14">
      <c r="B57" s="291"/>
      <c r="C57" s="293" t="s">
        <v>23</v>
      </c>
      <c r="D57" s="292"/>
      <c r="E57" s="49">
        <v>123173.457173</v>
      </c>
      <c r="F57" s="49">
        <v>259200.33977799999</v>
      </c>
      <c r="G57" s="49">
        <v>251172</v>
      </c>
      <c r="H57" s="49">
        <v>219035.40637799999</v>
      </c>
      <c r="I57" s="9">
        <v>221548.75905199998</v>
      </c>
      <c r="J57" s="10">
        <v>217419</v>
      </c>
      <c r="K57" s="11">
        <v>208688331420</v>
      </c>
      <c r="L57" s="11">
        <v>189266471440</v>
      </c>
      <c r="M57" s="11">
        <v>172676253327</v>
      </c>
      <c r="N57" s="11">
        <v>171701296337</v>
      </c>
    </row>
    <row r="58" spans="2:14">
      <c r="B58" s="291"/>
      <c r="C58" s="293"/>
      <c r="D58" s="292" t="s">
        <v>19</v>
      </c>
      <c r="E58" s="49">
        <v>110089.22525800001</v>
      </c>
      <c r="F58" s="49">
        <v>214546.857399</v>
      </c>
      <c r="G58" s="49">
        <v>206369.58756099999</v>
      </c>
      <c r="H58" s="49">
        <v>196680.03636299999</v>
      </c>
      <c r="I58" s="9">
        <v>184957.96554599999</v>
      </c>
      <c r="J58" s="10">
        <v>178962</v>
      </c>
      <c r="K58" s="11">
        <v>169039022558</v>
      </c>
      <c r="L58" s="11">
        <v>161474437954</v>
      </c>
      <c r="M58" s="11">
        <v>152760592741</v>
      </c>
      <c r="N58" s="11">
        <v>145294026977</v>
      </c>
    </row>
    <row r="59" spans="2:14">
      <c r="B59" s="291"/>
      <c r="C59" s="293"/>
      <c r="D59" s="292" t="s">
        <v>27</v>
      </c>
      <c r="E59" s="49">
        <v>9566.93</v>
      </c>
      <c r="F59" s="49">
        <v>9690.8940000000002</v>
      </c>
      <c r="G59" s="49">
        <v>7604.4040000000005</v>
      </c>
      <c r="H59" s="49">
        <v>19964.4228</v>
      </c>
      <c r="I59" s="9">
        <v>27519.966359999999</v>
      </c>
      <c r="J59" s="10">
        <v>24430</v>
      </c>
      <c r="K59" s="11">
        <v>36186666890</v>
      </c>
      <c r="L59" s="11">
        <v>24369414558</v>
      </c>
      <c r="M59" s="11">
        <v>13645224178</v>
      </c>
      <c r="N59" s="11">
        <v>19319269360</v>
      </c>
    </row>
    <row r="60" spans="2:14">
      <c r="B60" s="291"/>
      <c r="C60" s="293"/>
      <c r="D60" s="292" t="s">
        <v>106</v>
      </c>
      <c r="E60" s="49">
        <v>2859.178261</v>
      </c>
      <c r="F60" s="49">
        <v>16352.589561000001</v>
      </c>
      <c r="G60" s="49">
        <v>35361</v>
      </c>
      <c r="H60" s="48" t="s">
        <v>75</v>
      </c>
      <c r="I60" s="48" t="s">
        <v>75</v>
      </c>
      <c r="J60" s="48" t="s">
        <v>75</v>
      </c>
      <c r="K60" s="48" t="s">
        <v>75</v>
      </c>
      <c r="L60" s="48" t="s">
        <v>75</v>
      </c>
      <c r="M60" s="48" t="s">
        <v>75</v>
      </c>
      <c r="N60" s="48" t="s">
        <v>75</v>
      </c>
    </row>
    <row r="61" spans="2:14">
      <c r="B61" s="291"/>
      <c r="C61" s="293"/>
      <c r="D61" s="292" t="s">
        <v>31</v>
      </c>
      <c r="E61" s="48" t="s">
        <v>75</v>
      </c>
      <c r="F61" s="48" t="s">
        <v>75</v>
      </c>
      <c r="G61" s="48" t="s">
        <v>75</v>
      </c>
      <c r="H61" s="48" t="s">
        <v>75</v>
      </c>
      <c r="I61" s="48" t="s">
        <v>75</v>
      </c>
      <c r="J61" s="10">
        <v>10877</v>
      </c>
      <c r="K61" s="12" t="s">
        <v>70</v>
      </c>
      <c r="L61" s="12" t="s">
        <v>70</v>
      </c>
      <c r="M61" s="12">
        <v>2600035337</v>
      </c>
      <c r="N61" s="12">
        <v>2532000000</v>
      </c>
    </row>
    <row r="62" spans="2:14">
      <c r="B62" s="291"/>
      <c r="C62" s="293"/>
      <c r="D62" s="292" t="s">
        <v>16</v>
      </c>
      <c r="E62" s="49">
        <v>658.12365399999999</v>
      </c>
      <c r="F62" s="49">
        <v>18609.998818</v>
      </c>
      <c r="G62" s="49">
        <v>1836.950529</v>
      </c>
      <c r="H62" s="49">
        <v>2390.9472150000001</v>
      </c>
      <c r="I62" s="9">
        <v>9070.8271459999996</v>
      </c>
      <c r="J62" s="10">
        <v>3150</v>
      </c>
      <c r="K62" s="12">
        <v>3462641972</v>
      </c>
      <c r="L62" s="12">
        <v>3422618928</v>
      </c>
      <c r="M62" s="12">
        <v>3670401071</v>
      </c>
      <c r="N62" s="12">
        <v>4556000000</v>
      </c>
    </row>
    <row r="63" spans="2:14">
      <c r="B63" s="291"/>
      <c r="C63" s="293" t="s">
        <v>16</v>
      </c>
      <c r="D63" s="292"/>
      <c r="E63" s="49">
        <v>178.89002500000001</v>
      </c>
      <c r="F63" s="49">
        <v>459.75140500000003</v>
      </c>
      <c r="G63" s="49">
        <v>877.34213099999999</v>
      </c>
      <c r="H63" s="49">
        <v>491.984374</v>
      </c>
      <c r="I63" s="9">
        <v>653.23339699999997</v>
      </c>
      <c r="J63" s="10">
        <v>428</v>
      </c>
      <c r="K63" s="12">
        <v>456066494</v>
      </c>
      <c r="L63" s="12">
        <v>863596672</v>
      </c>
      <c r="M63" s="12">
        <v>806848171</v>
      </c>
      <c r="N63" s="12">
        <v>1627372787</v>
      </c>
    </row>
    <row r="64" spans="2:14">
      <c r="B64" s="294"/>
      <c r="C64" s="293" t="s">
        <v>107</v>
      </c>
      <c r="D64" s="292"/>
      <c r="E64" s="206">
        <v>6750</v>
      </c>
      <c r="F64" s="206">
        <v>7000</v>
      </c>
      <c r="G64" s="131" t="s">
        <v>70</v>
      </c>
      <c r="H64" s="131" t="s">
        <v>70</v>
      </c>
      <c r="I64" s="131" t="s">
        <v>70</v>
      </c>
      <c r="J64" s="131" t="s">
        <v>70</v>
      </c>
      <c r="K64" s="131" t="s">
        <v>70</v>
      </c>
      <c r="L64" s="131" t="s">
        <v>70</v>
      </c>
      <c r="M64" s="131" t="s">
        <v>70</v>
      </c>
      <c r="N64" s="131" t="s">
        <v>70</v>
      </c>
    </row>
    <row r="65" spans="2:14">
      <c r="B65" s="295" t="s">
        <v>151</v>
      </c>
      <c r="C65" s="296"/>
      <c r="D65" s="290"/>
      <c r="E65" s="48" t="s">
        <v>75</v>
      </c>
      <c r="F65" s="49">
        <v>130.321573</v>
      </c>
      <c r="G65" s="49">
        <v>6943.3811619999997</v>
      </c>
      <c r="H65" s="49">
        <v>903.74054699999999</v>
      </c>
      <c r="I65" s="9">
        <v>1.7930550000000001</v>
      </c>
      <c r="J65" s="10">
        <v>1</v>
      </c>
      <c r="K65" s="11">
        <v>19329550</v>
      </c>
      <c r="L65" s="11">
        <v>6240515</v>
      </c>
      <c r="M65" s="11">
        <v>21327339</v>
      </c>
      <c r="N65" s="11">
        <v>96868346</v>
      </c>
    </row>
    <row r="66" spans="2:14">
      <c r="B66" s="297" t="s">
        <v>152</v>
      </c>
      <c r="C66" s="292"/>
      <c r="D66" s="292"/>
      <c r="E66" s="138">
        <v>33.469205000000002</v>
      </c>
      <c r="F66" s="138">
        <v>24.122890999999999</v>
      </c>
      <c r="G66" s="138">
        <v>0.30102000000000001</v>
      </c>
      <c r="H66" s="138">
        <v>1.5237639999999999</v>
      </c>
      <c r="I66" s="18">
        <v>0.312917</v>
      </c>
      <c r="J66" s="139">
        <v>0.312917</v>
      </c>
      <c r="K66" s="208">
        <v>866158</v>
      </c>
      <c r="L66" s="208">
        <v>3040864572</v>
      </c>
      <c r="M66" s="208">
        <v>6392090</v>
      </c>
      <c r="N66" s="208">
        <v>6393476</v>
      </c>
    </row>
    <row r="67" spans="2:14" ht="14.25" thickBot="1">
      <c r="B67" s="341" t="s">
        <v>153</v>
      </c>
      <c r="C67" s="342"/>
      <c r="D67" s="343"/>
      <c r="E67" s="209">
        <v>92982</v>
      </c>
      <c r="F67" s="209">
        <v>188666.29184300001</v>
      </c>
      <c r="G67" s="210">
        <v>162971.72612100007</v>
      </c>
      <c r="H67" s="210">
        <v>94068.154210999972</v>
      </c>
      <c r="I67" s="210">
        <v>93497.418183000016</v>
      </c>
      <c r="J67" s="210">
        <v>125569.312917</v>
      </c>
      <c r="K67" s="211">
        <v>114438092876</v>
      </c>
      <c r="L67" s="211">
        <v>102762464386</v>
      </c>
      <c r="M67" s="211">
        <v>74363358892</v>
      </c>
      <c r="N67" s="211">
        <v>79188775375</v>
      </c>
    </row>
  </sheetData>
  <mergeCells count="3">
    <mergeCell ref="B22:D22"/>
    <mergeCell ref="C37:D37"/>
    <mergeCell ref="B67:D67"/>
  </mergeCells>
  <phoneticPr fontId="2"/>
  <pageMargins left="0.7" right="0.7" top="0.75" bottom="0.75" header="0.3" footer="0.3"/>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一般勘定BS、PL</vt:lpstr>
      <vt:lpstr>有償勘定BS</vt:lpstr>
      <vt:lpstr>有償勘定PL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 Akira[佐藤 哲]</dc:creator>
  <cp:lastModifiedBy>垂水 裕子</cp:lastModifiedBy>
  <cp:lastPrinted>2019-03-05T11:41:35Z</cp:lastPrinted>
  <dcterms:created xsi:type="dcterms:W3CDTF">1997-01-08T22:48:59Z</dcterms:created>
  <dcterms:modified xsi:type="dcterms:W3CDTF">2019-03-05T11:41:53Z</dcterms:modified>
</cp:coreProperties>
</file>