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15720\Desktop\"/>
    </mc:Choice>
  </mc:AlternateContent>
  <bookViews>
    <workbookView xWindow="1170" yWindow="0" windowWidth="21840" windowHeight="7185" tabRatio="978"/>
  </bookViews>
  <sheets>
    <sheet name="従事者基礎情報" sheetId="27" r:id="rId1"/>
    <sheet name="様式４ 内訳書 " sheetId="47" r:id="rId2"/>
    <sheet name="様式５ 流用明細" sheetId="28" r:id="rId3"/>
    <sheet name="様式６ 報酬額確認 " sheetId="35" r:id="rId4"/>
    <sheet name="様式７ 業務従事者名簿 " sheetId="34" r:id="rId5"/>
    <sheet name="様式８ 旅費（航空賃、その他）" sheetId="37" r:id="rId6"/>
    <sheet name="様式８ 旅費（航空賃、その他） (特例）" sheetId="44" r:id="rId7"/>
    <sheet name="様式9 戦争特約保険料（実費）" sheetId="48" r:id="rId8"/>
    <sheet name="様式10 合意単価適用分" sheetId="40" r:id="rId9"/>
    <sheet name="様式11 一般業務費" sheetId="13" r:id="rId10"/>
    <sheet name="様式12 一般業務費出納簿 " sheetId="41" r:id="rId11"/>
    <sheet name="様式13 機材費" sheetId="18" r:id="rId12"/>
    <sheet name="様式14 再委託費" sheetId="19" r:id="rId13"/>
    <sheet name="様式15 国内業務費" sheetId="39" r:id="rId14"/>
    <sheet name="様式16 その他の直接経費 " sheetId="50" r:id="rId15"/>
    <sheet name="様式17　現地一時隔離関連費" sheetId="51" r:id="rId16"/>
    <sheet name="様式18　本邦一時隔離関連費 " sheetId="52" r:id="rId17"/>
    <sheet name="【参考様式】 証拠書類（航空賃） " sheetId="42" r:id="rId18"/>
    <sheet name="【参考】様式21 証書添付台紙 " sheetId="46" r:id="rId19"/>
    <sheet name="変更内容" sheetId="4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t15cl2it1" localSheetId="13">'様式15 国内業務費'!$A$29</definedName>
    <definedName name="at15cl2it1" localSheetId="14">'様式16 その他の直接経費 '!$B$17</definedName>
    <definedName name="at15cl2it1" localSheetId="15">'様式17　現地一時隔離関連費'!$A$16</definedName>
    <definedName name="at15cl2it1" localSheetId="16">'様式18　本邦一時隔離関連費 '!#REF!</definedName>
    <definedName name="at15cl2it2" localSheetId="13">'様式15 国内業務費'!#REF!</definedName>
    <definedName name="at15cl2it2" localSheetId="14">'様式16 その他の直接経費 '!#REF!</definedName>
    <definedName name="at15cl2it2" localSheetId="15">'様式17　現地一時隔離関連費'!#REF!</definedName>
    <definedName name="at15cl2it2" localSheetId="16">'様式18　本邦一時隔離関連費 '!#REF!</definedName>
    <definedName name="at15cl3" localSheetId="13">'様式15 国内業務費'!#REF!</definedName>
    <definedName name="at15cl3" localSheetId="14">'様式16 その他の直接経費 '!#REF!</definedName>
    <definedName name="at15cl3" localSheetId="15">'様式17　現地一時隔離関連費'!#REF!</definedName>
    <definedName name="at15cl3" localSheetId="16">'様式18　本邦一時隔離関連費 '!#REF!</definedName>
    <definedName name="DATA" localSheetId="14">#REF!</definedName>
    <definedName name="DATA" localSheetId="15">#REF!</definedName>
    <definedName name="DATA" localSheetId="16">#REF!</definedName>
    <definedName name="DATA" localSheetId="1">#REF!</definedName>
    <definedName name="DATA" localSheetId="7">#REF!</definedName>
    <definedName name="DATA">#REF!</definedName>
    <definedName name="_xlnm.Print_Area" localSheetId="18">'【参考】様式21 証書添付台紙 '!$A$1:$D$14</definedName>
    <definedName name="_xlnm.Print_Area" localSheetId="17">'【参考様式】 証拠書類（航空賃） '!$A$1:$J$32</definedName>
    <definedName name="_xlnm.Print_Area" localSheetId="9">'様式11 一般業務費'!$A$1:$M$16</definedName>
    <definedName name="_xlnm.Print_Area" localSheetId="10">'様式12 一般業務費出納簿 '!$A$1:$H$37</definedName>
    <definedName name="_xlnm.Print_Area" localSheetId="11">'様式13 機材費'!$A$1:$G$40</definedName>
    <definedName name="_xlnm.Print_Area" localSheetId="12">'様式14 再委託費'!$A$1:$H$38</definedName>
    <definedName name="_xlnm.Print_Area" localSheetId="13">'様式15 国内業務費'!$A$1:$E$39</definedName>
    <definedName name="_xlnm.Print_Area" localSheetId="14">'様式16 その他の直接経費 '!$A$1:$E$17</definedName>
    <definedName name="_xlnm.Print_Area" localSheetId="15">'様式17　現地一時隔離関連費'!$B$1:$I$43</definedName>
    <definedName name="_xlnm.Print_Area" localSheetId="16">'様式18　本邦一時隔離関連費 '!$A$1:$J$29</definedName>
    <definedName name="_xlnm.Print_Area" localSheetId="1">'様式４ 内訳書 '!$A$1:$I$24</definedName>
    <definedName name="_xlnm.Print_Area" localSheetId="2">'様式５ 流用明細'!$A$1:$G$19</definedName>
    <definedName name="_xlnm.Print_Area" localSheetId="3">'様式６ 報酬額確認 '!$B$1:$I$26</definedName>
    <definedName name="_xlnm.Print_Area" localSheetId="4">'様式７ 業務従事者名簿 '!$B$1:$G$24</definedName>
    <definedName name="_xlnm.Print_Area" localSheetId="5">'様式８ 旅費（航空賃、その他）'!$B$1:$AB$28</definedName>
    <definedName name="_xlnm.Print_Area" localSheetId="6">'様式８ 旅費（航空賃、その他） (特例）'!$B$1:$AB$28</definedName>
    <definedName name="ドルレート" localSheetId="14">#REF!</definedName>
    <definedName name="ドルレート" localSheetId="15">#REF!</definedName>
    <definedName name="ドルレート" localSheetId="16">#REF!</definedName>
    <definedName name="ドルレート" localSheetId="1">#REF!</definedName>
    <definedName name="ドルレート" localSheetId="7">#REF!</definedName>
    <definedName name="ドルレート">#REF!</definedName>
    <definedName name="間接費合計" localSheetId="14">#REF!</definedName>
    <definedName name="間接費合計" localSheetId="1">#REF!</definedName>
    <definedName name="間接費合計" localSheetId="7">#REF!</definedName>
    <definedName name="間接費合計">#REF!</definedName>
    <definedName name="基盤整備費合計" localSheetId="14">'[1]3.一般業務費（２）'!#REF!</definedName>
    <definedName name="基盤整備費合計" localSheetId="15">'[1]3.一般業務費（２）'!#REF!</definedName>
    <definedName name="基盤整備費合計" localSheetId="16">'[1]3.一般業務費（２）'!#REF!</definedName>
    <definedName name="基盤整備費合計" localSheetId="1">'[1]3.一般業務費（２）'!#REF!</definedName>
    <definedName name="基盤整備費合計" localSheetId="7">'[1]3.一般業務費（２）'!#REF!</definedName>
    <definedName name="基盤整備費合計">'[1]3.一般業務費（２）'!#REF!</definedName>
    <definedName name="基本人件費" localSheetId="14">#REF!</definedName>
    <definedName name="基本人件費" localSheetId="15">#REF!</definedName>
    <definedName name="基本人件費" localSheetId="16">#REF!</definedName>
    <definedName name="基本人件費" localSheetId="1">#REF!</definedName>
    <definedName name="基本人件費" localSheetId="7">#REF!</definedName>
    <definedName name="基本人件費">#REF!</definedName>
    <definedName name="技術交換費合計" localSheetId="14">#REF!</definedName>
    <definedName name="技術交換費合計" localSheetId="1">#REF!</definedName>
    <definedName name="技術交換費合計" localSheetId="7">#REF!</definedName>
    <definedName name="技術交換費合計">#REF!</definedName>
    <definedName name="勤務地" localSheetId="8">[2]月報2!$X$2:$X$4</definedName>
    <definedName name="勤務地">[3]月報2!$X$2:$X$4</definedName>
    <definedName name="契約" localSheetId="8">[4]様式1!$O$4:$O$6</definedName>
    <definedName name="契約">[5]様式1!$O$4:$O$6</definedName>
    <definedName name="契約年度" localSheetId="14">#REF!</definedName>
    <definedName name="契約年度" localSheetId="15">#REF!</definedName>
    <definedName name="契約年度" localSheetId="16">#REF!</definedName>
    <definedName name="契約年度" localSheetId="1">#REF!</definedName>
    <definedName name="契約年度" localSheetId="7">#REF!</definedName>
    <definedName name="契約年度">#REF!</definedName>
    <definedName name="経路" localSheetId="8">[4]様式2_4旅費!$C$26:$C$29</definedName>
    <definedName name="経路">[5]様式2_4旅費!$C$26:$C$29</definedName>
    <definedName name="現地業務費合計" localSheetId="14">'[1]3.一般業務費（１）'!#REF!</definedName>
    <definedName name="現地業務費合計" localSheetId="15">'[1]3.一般業務費（１）'!#REF!</definedName>
    <definedName name="現地業務費合計" localSheetId="16">'[1]3.一般業務費（１）'!#REF!</definedName>
    <definedName name="現地業務費合計" localSheetId="1">'[1]3.一般業務費（１）'!#REF!</definedName>
    <definedName name="現地業務費合計" localSheetId="7">'[1]3.一般業務費（１）'!#REF!</definedName>
    <definedName name="現地業務費合計">'[1]3.一般業務費（１）'!#REF!</definedName>
    <definedName name="現地通貨">[6]LookUp!$B$3</definedName>
    <definedName name="現地通貨レート" localSheetId="14">#REF!</definedName>
    <definedName name="現地通貨レート" localSheetId="15">#REF!</definedName>
    <definedName name="現地通貨レート" localSheetId="16">#REF!</definedName>
    <definedName name="現地通貨レート" localSheetId="1">#REF!</definedName>
    <definedName name="現地通貨レート" localSheetId="7">#REF!</definedName>
    <definedName name="現地通貨レート">#REF!</definedName>
    <definedName name="口座種別" localSheetId="8">[2]入力シート!$G$2:$G$4</definedName>
    <definedName name="口座種別">[3]入力シート!$G$2:$G$4</definedName>
    <definedName name="航空賃C" localSheetId="14">#REF!</definedName>
    <definedName name="航空賃C" localSheetId="15">#REF!</definedName>
    <definedName name="航空賃C" localSheetId="16">#REF!</definedName>
    <definedName name="航空賃C" localSheetId="1">#REF!</definedName>
    <definedName name="航空賃C" localSheetId="7">#REF!</definedName>
    <definedName name="航空賃C">#REF!</definedName>
    <definedName name="航空賃Y" localSheetId="14">#REF!</definedName>
    <definedName name="航空賃Y" localSheetId="1">#REF!</definedName>
    <definedName name="航空賃Y" localSheetId="7">#REF!</definedName>
    <definedName name="航空賃Y">#REF!</definedName>
    <definedName name="国内旅費" localSheetId="14">#REF!</definedName>
    <definedName name="国内旅費" localSheetId="1">#REF!</definedName>
    <definedName name="国内旅費" localSheetId="7">#REF!</definedName>
    <definedName name="国内旅費">#REF!</definedName>
    <definedName name="資機材費合計" localSheetId="14">#REF!</definedName>
    <definedName name="資機材費合計" localSheetId="1">#REF!</definedName>
    <definedName name="資機材費合計" localSheetId="7">#REF!</definedName>
    <definedName name="資機材費合計">#REF!</definedName>
    <definedName name="従事者基礎情報" localSheetId="18">[7]従事者基礎情報!$A$4:$G$23</definedName>
    <definedName name="従事者基礎情報" localSheetId="17">[8]従事者基礎情報!$A$4:$G$23</definedName>
    <definedName name="従事者基礎情報" localSheetId="10">[9]従事者基礎情報!$A$4:$G$23</definedName>
    <definedName name="従事者基礎情報" localSheetId="14">[10]従事者基礎情報!$A$4:$G$23</definedName>
    <definedName name="従事者基礎情報" localSheetId="15">[11]従事者基礎情報!$A$4:$G$23</definedName>
    <definedName name="従事者基礎情報" localSheetId="16">[11]従事者基礎情報!$A$4:$G$23</definedName>
    <definedName name="従事者基礎情報" localSheetId="1">[10]従事者基礎情報!$A$4:$G$23</definedName>
    <definedName name="従事者基礎情報" localSheetId="5">従事者基礎情報!$A$4:$G$23</definedName>
    <definedName name="従事者基礎情報" localSheetId="6">従事者基礎情報!$A$4:$G$23</definedName>
    <definedName name="従事者基礎情報" localSheetId="7">[10]従事者基礎情報!$A$4:$G$23</definedName>
    <definedName name="従事者基礎情報">従事者基礎情報!$A$4:$G$23</definedName>
    <definedName name="処理" localSheetId="8">[12]単価!$G$3:$G$6</definedName>
    <definedName name="処理">[13]単価!$G$3:$G$6</definedName>
    <definedName name="前払" localSheetId="8">'[2]別紙前払請求内訳 '!$K$2:$K$3</definedName>
    <definedName name="前払">'[3]別紙前払請求内訳 '!$K$2:$K$3</definedName>
    <definedName name="打合簿" localSheetId="13">#REF!</definedName>
    <definedName name="打合簿" localSheetId="14">#REF!</definedName>
    <definedName name="打合簿" localSheetId="16">#REF!</definedName>
    <definedName name="打合簿" localSheetId="1">#REF!</definedName>
    <definedName name="打合簿" localSheetId="3">#REF!</definedName>
    <definedName name="打合簿" localSheetId="4">#REF!</definedName>
    <definedName name="打合簿" localSheetId="6">#REF!</definedName>
    <definedName name="打合簿" localSheetId="7">#REF!</definedName>
    <definedName name="打合簿">#REF!</definedName>
    <definedName name="単価表" localSheetId="18">[7]従事者基礎情報!$I$5:$L$10</definedName>
    <definedName name="単価表" localSheetId="17">[8]従事者基礎情報!$I$5:$L$10</definedName>
    <definedName name="単価表" localSheetId="10">[9]従事者基礎情報!$I$5:$L$10</definedName>
    <definedName name="単価表" localSheetId="14">[10]従事者基礎情報!$I$6:$L$11</definedName>
    <definedName name="単価表" localSheetId="15">[11]従事者基礎情報!$I$6:$L$11</definedName>
    <definedName name="単価表" localSheetId="16">[11]従事者基礎情報!$I$6:$L$11</definedName>
    <definedName name="単価表" localSheetId="1">[10]従事者基礎情報!$I$6:$L$11</definedName>
    <definedName name="単価表" localSheetId="5">従事者基礎情報!$I$6:$L$11</definedName>
    <definedName name="単価表" localSheetId="6">従事者基礎情報!$I$6:$L$11</definedName>
    <definedName name="単価表" localSheetId="7">[10]従事者基礎情報!$I$6:$L$11</definedName>
    <definedName name="単価表">従事者基礎情報!$I$6:$L$11</definedName>
    <definedName name="地域" localSheetId="14">#REF!</definedName>
    <definedName name="地域" localSheetId="15">#REF!</definedName>
    <definedName name="地域" localSheetId="16">#REF!</definedName>
    <definedName name="地域" localSheetId="1">#REF!</definedName>
    <definedName name="地域" localSheetId="7">#REF!</definedName>
    <definedName name="地域">#REF!</definedName>
    <definedName name="調査旅費合計" localSheetId="14">#REF!</definedName>
    <definedName name="調査旅費合計" localSheetId="1">#REF!</definedName>
    <definedName name="調査旅費合計" localSheetId="7">#REF!</definedName>
    <definedName name="調査旅費合計">#REF!</definedName>
    <definedName name="直人費コンサル" localSheetId="14">#REF!</definedName>
    <definedName name="直人費コンサル" localSheetId="1">#REF!</definedName>
    <definedName name="直人費コンサル" localSheetId="7">#REF!</definedName>
    <definedName name="直人費コンサル">#REF!</definedName>
    <definedName name="直人費合計" localSheetId="14">#REF!</definedName>
    <definedName name="直人費合計" localSheetId="1">#REF!</definedName>
    <definedName name="直人費合計" localSheetId="7">#REF!</definedName>
    <definedName name="直人費合計">#REF!</definedName>
    <definedName name="通訳単価" localSheetId="14">#REF!</definedName>
    <definedName name="通訳単価" localSheetId="1">#REF!</definedName>
    <definedName name="通訳単価" localSheetId="7">#REF!</definedName>
    <definedName name="通訳単価">#REF!</definedName>
    <definedName name="内外選択" localSheetId="8">[12]単価!$F$3:$F$4</definedName>
    <definedName name="内外選択">[13]単価!$F$3:$F$4</definedName>
    <definedName name="年度毎月額単価表" localSheetId="5">従事者基礎情報!$I$14:$N$20</definedName>
    <definedName name="年度毎月額単価表" localSheetId="6">従事者基礎情報!$I$14:$N$20</definedName>
    <definedName name="年度毎月額単価表">従事者基礎情報!$I$14:$N$20</definedName>
    <definedName name="分類" localSheetId="8">[4]従事者明細!$K$4:$K$7</definedName>
    <definedName name="分類">[5]従事者明細!$K$4:$K$7</definedName>
    <definedName name="報告書作成費合計" localSheetId="14">#REF!</definedName>
    <definedName name="報告書作成費合計" localSheetId="15">#REF!</definedName>
    <definedName name="報告書作成費合計" localSheetId="16">#REF!</definedName>
    <definedName name="報告書作成費合計" localSheetId="1">#REF!</definedName>
    <definedName name="報告書作成費合計" localSheetId="7">#REF!</definedName>
    <definedName name="報告書作成費合計">#REF!</definedName>
    <definedName name="様式番号" localSheetId="13">#REF!</definedName>
    <definedName name="様式番号" localSheetId="14">#REF!</definedName>
    <definedName name="様式番号" localSheetId="16">#REF!</definedName>
    <definedName name="様式番号" localSheetId="1">#REF!</definedName>
    <definedName name="様式番号" localSheetId="3">#REF!</definedName>
    <definedName name="様式番号" localSheetId="4">#REF!</definedName>
    <definedName name="様式番号" localSheetId="6">#REF!</definedName>
    <definedName name="様式番号" localSheetId="7">#REF!</definedName>
    <definedName name="様式番号">#REF!</definedName>
  </definedNames>
  <calcPr calcId="162913" concurrentManualCount="2"/>
</workbook>
</file>

<file path=xl/calcChain.xml><?xml version="1.0" encoding="utf-8"?>
<calcChain xmlns="http://schemas.openxmlformats.org/spreadsheetml/2006/main">
  <c r="G10" i="51" l="1"/>
  <c r="G11" i="51"/>
  <c r="G12" i="51"/>
  <c r="G13" i="51"/>
  <c r="G14" i="51"/>
  <c r="B16" i="28"/>
  <c r="I23" i="52" l="1"/>
  <c r="I22" i="52"/>
  <c r="I21" i="52"/>
  <c r="I20" i="52"/>
  <c r="I19" i="52"/>
  <c r="I18" i="52"/>
  <c r="I24" i="52" s="1"/>
  <c r="I25" i="52" s="1"/>
  <c r="E13" i="52"/>
  <c r="E12" i="52"/>
  <c r="I37" i="51"/>
  <c r="I36" i="51"/>
  <c r="I35" i="51"/>
  <c r="I34" i="51"/>
  <c r="I33" i="51"/>
  <c r="I32" i="51"/>
  <c r="I38" i="51" s="1"/>
  <c r="I39" i="51" s="1"/>
  <c r="E27" i="51"/>
  <c r="E26" i="51"/>
  <c r="E14" i="51"/>
  <c r="E13" i="51"/>
  <c r="E12" i="51"/>
  <c r="E11" i="51"/>
  <c r="E10" i="51"/>
  <c r="E9" i="51"/>
  <c r="G9" i="51" s="1"/>
  <c r="E8" i="51"/>
  <c r="G8" i="51" s="1"/>
  <c r="E7" i="51"/>
  <c r="G7" i="51" s="1"/>
  <c r="E6" i="51"/>
  <c r="G6" i="51" s="1"/>
  <c r="E6" i="47"/>
  <c r="C6" i="47"/>
  <c r="C21" i="47"/>
  <c r="G27" i="52" l="1"/>
  <c r="G15" i="51"/>
  <c r="G16" i="51" s="1"/>
  <c r="G41" i="51" s="1"/>
  <c r="G36" i="19"/>
  <c r="I9" i="35"/>
  <c r="E9" i="28"/>
  <c r="B9" i="34" l="1"/>
  <c r="D22" i="40" l="1"/>
  <c r="E22" i="40"/>
  <c r="E26" i="40"/>
  <c r="D24" i="40"/>
  <c r="D23" i="40"/>
  <c r="D17" i="40"/>
  <c r="E17" i="40"/>
  <c r="E19" i="40"/>
  <c r="D11" i="40"/>
  <c r="E11" i="40"/>
  <c r="D12" i="40"/>
  <c r="E12" i="40"/>
  <c r="E14" i="40"/>
  <c r="D6" i="40"/>
  <c r="E6" i="40"/>
  <c r="E8" i="40"/>
  <c r="E13" i="47"/>
  <c r="C22" i="47"/>
  <c r="C23" i="47" s="1"/>
  <c r="C12" i="50"/>
  <c r="C13" i="50"/>
  <c r="C14" i="50"/>
  <c r="C10" i="39"/>
  <c r="C17" i="39"/>
  <c r="C24" i="39"/>
  <c r="C25" i="39"/>
  <c r="C26" i="39"/>
  <c r="C34" i="39"/>
  <c r="C35" i="39"/>
  <c r="C37" i="39"/>
  <c r="C21" i="39"/>
  <c r="C9" i="47"/>
  <c r="C13" i="47"/>
  <c r="M7" i="13"/>
  <c r="G6" i="48"/>
  <c r="G7" i="48"/>
  <c r="G8" i="48"/>
  <c r="G9" i="48"/>
  <c r="G10" i="48"/>
  <c r="G11" i="48"/>
  <c r="G12" i="48"/>
  <c r="G13" i="48"/>
  <c r="G15" i="48"/>
  <c r="G16" i="48"/>
  <c r="G17" i="48"/>
  <c r="G18" i="48"/>
  <c r="G19" i="48"/>
  <c r="G20" i="48"/>
  <c r="G21" i="48"/>
  <c r="G22" i="48"/>
  <c r="G23" i="48"/>
  <c r="G24" i="48"/>
  <c r="H25" i="48"/>
  <c r="H26" i="48"/>
  <c r="C24" i="44"/>
  <c r="C23" i="44"/>
  <c r="C22" i="44"/>
  <c r="C21" i="44"/>
  <c r="C20" i="44"/>
  <c r="C19" i="44"/>
  <c r="C18" i="44"/>
  <c r="C17" i="44"/>
  <c r="C16" i="44"/>
  <c r="C15" i="44"/>
  <c r="C14" i="44"/>
  <c r="C13" i="44"/>
  <c r="C12" i="44"/>
  <c r="C11" i="44"/>
  <c r="C10" i="44"/>
  <c r="C9" i="44"/>
  <c r="C8" i="44"/>
  <c r="C7" i="44"/>
  <c r="C6" i="44"/>
  <c r="C24" i="37"/>
  <c r="C23" i="37"/>
  <c r="C22" i="37"/>
  <c r="C21" i="37"/>
  <c r="C20" i="37"/>
  <c r="C19" i="37"/>
  <c r="C18" i="37"/>
  <c r="C17" i="37"/>
  <c r="C16" i="37"/>
  <c r="C15" i="37"/>
  <c r="C14" i="37"/>
  <c r="C13" i="37"/>
  <c r="C12" i="37"/>
  <c r="C11" i="37"/>
  <c r="C10" i="37"/>
  <c r="C9" i="37"/>
  <c r="C8" i="37"/>
  <c r="C7" i="37"/>
  <c r="C6" i="37"/>
  <c r="E9" i="47"/>
  <c r="E21" i="47" s="1"/>
  <c r="D13" i="47"/>
  <c r="D9" i="47"/>
  <c r="F9" i="28"/>
  <c r="E8" i="28"/>
  <c r="G37" i="18"/>
  <c r="D24" i="18"/>
  <c r="D25" i="18"/>
  <c r="I23" i="35"/>
  <c r="H23" i="35"/>
  <c r="I22" i="35"/>
  <c r="H22" i="35"/>
  <c r="I21" i="35"/>
  <c r="H21" i="35"/>
  <c r="I20" i="35"/>
  <c r="H20" i="35"/>
  <c r="I19" i="35"/>
  <c r="H19" i="35"/>
  <c r="I18" i="35"/>
  <c r="H18" i="35"/>
  <c r="I17" i="35"/>
  <c r="H17" i="35"/>
  <c r="I16" i="35"/>
  <c r="H16" i="35"/>
  <c r="I15" i="35"/>
  <c r="H15" i="35"/>
  <c r="I14" i="35"/>
  <c r="H14" i="35"/>
  <c r="I13" i="35"/>
  <c r="H13" i="35"/>
  <c r="I12" i="35"/>
  <c r="H12" i="35"/>
  <c r="I11" i="35"/>
  <c r="H11" i="35"/>
  <c r="I10" i="35"/>
  <c r="H10" i="35"/>
  <c r="H9" i="35"/>
  <c r="B24" i="44"/>
  <c r="B23" i="44"/>
  <c r="B22" i="44"/>
  <c r="B21" i="44"/>
  <c r="B20" i="44"/>
  <c r="B19" i="44"/>
  <c r="B18" i="44"/>
  <c r="B17" i="44"/>
  <c r="B16" i="44"/>
  <c r="B15" i="44"/>
  <c r="B14" i="44"/>
  <c r="B13" i="44"/>
  <c r="B12" i="44"/>
  <c r="B11" i="44"/>
  <c r="B10" i="44"/>
  <c r="B9" i="44"/>
  <c r="B8" i="44"/>
  <c r="B7" i="44"/>
  <c r="B6" i="44"/>
  <c r="B24" i="37"/>
  <c r="B23" i="37"/>
  <c r="B22" i="37"/>
  <c r="B21" i="37"/>
  <c r="B20" i="37"/>
  <c r="B19" i="37"/>
  <c r="B18" i="37"/>
  <c r="B17" i="37"/>
  <c r="B16" i="37"/>
  <c r="B15" i="37"/>
  <c r="B14" i="37"/>
  <c r="B13" i="37"/>
  <c r="B12" i="37"/>
  <c r="B11" i="37"/>
  <c r="B10" i="37"/>
  <c r="B9" i="37"/>
  <c r="B8" i="37"/>
  <c r="B7" i="37"/>
  <c r="B6" i="37"/>
  <c r="D35" i="18"/>
  <c r="M6" i="13"/>
  <c r="M8" i="13"/>
  <c r="M9" i="13"/>
  <c r="M10" i="13"/>
  <c r="M11" i="13"/>
  <c r="M12" i="13"/>
  <c r="M13" i="13"/>
  <c r="M14" i="13"/>
  <c r="H25" i="37"/>
  <c r="H25" i="44"/>
  <c r="D24" i="44"/>
  <c r="S24" i="44" s="1"/>
  <c r="G24" i="44"/>
  <c r="K24" i="44" s="1"/>
  <c r="D23" i="44"/>
  <c r="R23" i="44" s="1"/>
  <c r="G23" i="44"/>
  <c r="D22" i="44"/>
  <c r="T22" i="44" s="1"/>
  <c r="G22" i="44"/>
  <c r="V22" i="44" s="1"/>
  <c r="D21" i="44"/>
  <c r="J21" i="44" s="1"/>
  <c r="N21" i="44" s="1"/>
  <c r="G21" i="44"/>
  <c r="D20" i="44"/>
  <c r="R20" i="44" s="1"/>
  <c r="G20" i="44"/>
  <c r="D19" i="44"/>
  <c r="Q19" i="44" s="1"/>
  <c r="S19" i="44" s="1"/>
  <c r="G19" i="44"/>
  <c r="V19" i="44" s="1"/>
  <c r="D18" i="44"/>
  <c r="R18" i="44" s="1"/>
  <c r="G18" i="44"/>
  <c r="K18" i="44" s="1"/>
  <c r="D17" i="44"/>
  <c r="J17" i="44" s="1"/>
  <c r="G17" i="44"/>
  <c r="K17" i="44" s="1"/>
  <c r="D16" i="44"/>
  <c r="T16" i="44" s="1"/>
  <c r="G16" i="44"/>
  <c r="K16" i="44" s="1"/>
  <c r="D15" i="44"/>
  <c r="R15" i="44" s="1"/>
  <c r="G15" i="44"/>
  <c r="K15" i="44" s="1"/>
  <c r="D14" i="44"/>
  <c r="J14" i="44" s="1"/>
  <c r="L14" i="44" s="1"/>
  <c r="G14" i="44"/>
  <c r="K14" i="44" s="1"/>
  <c r="D13" i="44"/>
  <c r="T13" i="44" s="1"/>
  <c r="G13" i="44"/>
  <c r="D12" i="44"/>
  <c r="U12" i="44" s="1"/>
  <c r="G12" i="44"/>
  <c r="K12" i="44" s="1"/>
  <c r="D11" i="44"/>
  <c r="Q11" i="44" s="1"/>
  <c r="S11" i="44" s="1"/>
  <c r="G11" i="44"/>
  <c r="K11" i="44" s="1"/>
  <c r="R11" i="44"/>
  <c r="D10" i="44"/>
  <c r="R10" i="44" s="1"/>
  <c r="G10" i="44"/>
  <c r="D9" i="44"/>
  <c r="G9" i="44"/>
  <c r="D8" i="44"/>
  <c r="T8" i="44" s="1"/>
  <c r="G8" i="44"/>
  <c r="D7" i="44"/>
  <c r="R7" i="44" s="1"/>
  <c r="G7" i="44"/>
  <c r="T7" i="44" s="1"/>
  <c r="G6" i="44"/>
  <c r="K6" i="44" s="1"/>
  <c r="D6" i="44"/>
  <c r="R6" i="44" s="1"/>
  <c r="G6" i="37"/>
  <c r="D6" i="37"/>
  <c r="R6" i="37" s="1"/>
  <c r="V24" i="44"/>
  <c r="V23" i="44"/>
  <c r="K23" i="44"/>
  <c r="O22" i="44"/>
  <c r="T21" i="44"/>
  <c r="V21" i="44"/>
  <c r="K21" i="44"/>
  <c r="V20" i="44"/>
  <c r="K20" i="44"/>
  <c r="K19" i="44"/>
  <c r="V18" i="44"/>
  <c r="V17" i="44"/>
  <c r="V16" i="44"/>
  <c r="V15" i="44"/>
  <c r="Q14" i="44"/>
  <c r="V14" i="44"/>
  <c r="V13" i="44"/>
  <c r="K13" i="44"/>
  <c r="T12" i="44"/>
  <c r="G24" i="37"/>
  <c r="V24" i="37" s="1"/>
  <c r="K24" i="37"/>
  <c r="G23" i="37"/>
  <c r="K23" i="37" s="1"/>
  <c r="D24" i="37"/>
  <c r="M24" i="37" s="1"/>
  <c r="D23" i="37"/>
  <c r="M23" i="37" s="1"/>
  <c r="G22" i="37"/>
  <c r="K22" i="37" s="1"/>
  <c r="D22" i="37"/>
  <c r="M22" i="37" s="1"/>
  <c r="G21" i="37"/>
  <c r="K21" i="37" s="1"/>
  <c r="D21" i="37"/>
  <c r="J21" i="37" s="1"/>
  <c r="L21" i="37" s="1"/>
  <c r="G20" i="37"/>
  <c r="K20" i="37" s="1"/>
  <c r="D20" i="37"/>
  <c r="J20" i="37" s="1"/>
  <c r="L20" i="37" s="1"/>
  <c r="G19" i="37"/>
  <c r="K19" i="37" s="1"/>
  <c r="D19" i="37"/>
  <c r="O19" i="37" s="1"/>
  <c r="G18" i="37"/>
  <c r="K18" i="37" s="1"/>
  <c r="D18" i="37"/>
  <c r="G17" i="37"/>
  <c r="D17" i="37"/>
  <c r="T17" i="37" s="1"/>
  <c r="G16" i="37"/>
  <c r="D16" i="37"/>
  <c r="T16" i="37" s="1"/>
  <c r="G15" i="37"/>
  <c r="K15" i="37" s="1"/>
  <c r="D15" i="37"/>
  <c r="J15" i="37" s="1"/>
  <c r="G14" i="37"/>
  <c r="V14" i="37" s="1"/>
  <c r="D14" i="37"/>
  <c r="G13" i="37"/>
  <c r="K13" i="37" s="1"/>
  <c r="D13" i="37"/>
  <c r="M13" i="37" s="1"/>
  <c r="G12" i="37"/>
  <c r="K12" i="37" s="1"/>
  <c r="D12" i="37"/>
  <c r="M12" i="37" s="1"/>
  <c r="D28" i="19"/>
  <c r="D32" i="19"/>
  <c r="D33" i="19"/>
  <c r="O6" i="44"/>
  <c r="V6" i="44"/>
  <c r="Q6" i="44"/>
  <c r="S6" i="44" s="1"/>
  <c r="V8" i="44"/>
  <c r="V9" i="44"/>
  <c r="V10" i="44"/>
  <c r="V11" i="44"/>
  <c r="T11" i="44"/>
  <c r="J7" i="44"/>
  <c r="K7" i="44"/>
  <c r="O7" i="44"/>
  <c r="K8" i="44"/>
  <c r="K9" i="44"/>
  <c r="K10" i="44"/>
  <c r="J11" i="44"/>
  <c r="M11" i="44"/>
  <c r="Z25" i="44"/>
  <c r="Z26" i="44" s="1"/>
  <c r="H26" i="44"/>
  <c r="Z11" i="44"/>
  <c r="Z10" i="44"/>
  <c r="Z9" i="44"/>
  <c r="Z8" i="44"/>
  <c r="Z7" i="44"/>
  <c r="Z6" i="44"/>
  <c r="H26" i="37"/>
  <c r="O6" i="37"/>
  <c r="K6" i="37"/>
  <c r="V6" i="37"/>
  <c r="D7" i="37"/>
  <c r="J7" i="37" s="1"/>
  <c r="G7" i="37"/>
  <c r="K7" i="37"/>
  <c r="V7" i="37"/>
  <c r="D8" i="37"/>
  <c r="J8" i="37" s="1"/>
  <c r="L8" i="37" s="1"/>
  <c r="G8" i="37"/>
  <c r="V8" i="37" s="1"/>
  <c r="D9" i="37"/>
  <c r="M9" i="37" s="1"/>
  <c r="J9" i="37"/>
  <c r="G9" i="37"/>
  <c r="D10" i="37"/>
  <c r="T10" i="37" s="1"/>
  <c r="G10" i="37"/>
  <c r="K10" i="37"/>
  <c r="V10" i="37"/>
  <c r="D11" i="37"/>
  <c r="J11" i="37" s="1"/>
  <c r="G11" i="37"/>
  <c r="K11" i="37"/>
  <c r="V11" i="37"/>
  <c r="V12" i="37"/>
  <c r="V13" i="37"/>
  <c r="U16" i="37"/>
  <c r="Q17" i="37"/>
  <c r="V19" i="37"/>
  <c r="Q20" i="37"/>
  <c r="V20" i="37"/>
  <c r="Q21" i="37"/>
  <c r="U21" i="37" s="1"/>
  <c r="V22" i="37"/>
  <c r="V23" i="37"/>
  <c r="Z25" i="37"/>
  <c r="Z26" i="37"/>
  <c r="Z11" i="37"/>
  <c r="Z10" i="37"/>
  <c r="Z9" i="37"/>
  <c r="Z8" i="37"/>
  <c r="Z7" i="37"/>
  <c r="Z6" i="37"/>
  <c r="C34" i="41"/>
  <c r="C33" i="41"/>
  <c r="D29" i="41"/>
  <c r="D30" i="41"/>
  <c r="E29" i="41"/>
  <c r="E30" i="41"/>
  <c r="F29" i="41"/>
  <c r="D31" i="41"/>
  <c r="G3" i="41"/>
  <c r="G9" i="19"/>
  <c r="G12" i="19"/>
  <c r="G15" i="19"/>
  <c r="G18" i="19"/>
  <c r="G19" i="19"/>
  <c r="G20" i="19"/>
  <c r="D31" i="19"/>
  <c r="D34" i="19"/>
  <c r="D13" i="18"/>
  <c r="D14" i="18"/>
  <c r="D36" i="18"/>
  <c r="M15" i="13"/>
  <c r="G24" i="34"/>
  <c r="F24" i="34"/>
  <c r="E24" i="34"/>
  <c r="D24" i="34"/>
  <c r="C24" i="34"/>
  <c r="G23" i="34"/>
  <c r="F23" i="34"/>
  <c r="E23" i="34"/>
  <c r="D23" i="34"/>
  <c r="C23" i="34"/>
  <c r="B23" i="34"/>
  <c r="G22" i="34"/>
  <c r="F22" i="34"/>
  <c r="E22" i="34"/>
  <c r="D22" i="34"/>
  <c r="C22" i="34"/>
  <c r="B22" i="34"/>
  <c r="G21" i="34"/>
  <c r="F21" i="34"/>
  <c r="E21" i="34"/>
  <c r="D21" i="34"/>
  <c r="C21" i="34"/>
  <c r="B21" i="34"/>
  <c r="G20" i="34"/>
  <c r="F20" i="34"/>
  <c r="E20" i="34"/>
  <c r="D20" i="34"/>
  <c r="C20" i="34"/>
  <c r="B20" i="34"/>
  <c r="G19" i="34"/>
  <c r="F19" i="34"/>
  <c r="E19" i="34"/>
  <c r="D19" i="34"/>
  <c r="C19" i="34"/>
  <c r="B19" i="34"/>
  <c r="G18" i="34"/>
  <c r="F18" i="34"/>
  <c r="E18" i="34"/>
  <c r="D18" i="34"/>
  <c r="C18" i="34"/>
  <c r="B18" i="34"/>
  <c r="G17" i="34"/>
  <c r="F17" i="34"/>
  <c r="E17" i="34"/>
  <c r="D17" i="34"/>
  <c r="C17" i="34"/>
  <c r="B17" i="34"/>
  <c r="G16" i="34"/>
  <c r="F16" i="34"/>
  <c r="E16" i="34"/>
  <c r="D16" i="34"/>
  <c r="C16" i="34"/>
  <c r="B16" i="34"/>
  <c r="G15" i="34"/>
  <c r="F15" i="34"/>
  <c r="E15" i="34"/>
  <c r="D15" i="34"/>
  <c r="C15" i="34"/>
  <c r="B15" i="34"/>
  <c r="G14" i="34"/>
  <c r="F14" i="34"/>
  <c r="E14" i="34"/>
  <c r="D14" i="34"/>
  <c r="C14" i="34"/>
  <c r="B14" i="34"/>
  <c r="G13" i="34"/>
  <c r="F13" i="34"/>
  <c r="E13" i="34"/>
  <c r="D13" i="34"/>
  <c r="C13" i="34"/>
  <c r="B13" i="34"/>
  <c r="G12" i="34"/>
  <c r="F12" i="34"/>
  <c r="E12" i="34"/>
  <c r="D12" i="34"/>
  <c r="C12" i="34"/>
  <c r="B12" i="34"/>
  <c r="G11" i="34"/>
  <c r="F11" i="34"/>
  <c r="E11" i="34"/>
  <c r="D11" i="34"/>
  <c r="C11" i="34"/>
  <c r="B11" i="34"/>
  <c r="G10" i="34"/>
  <c r="F10" i="34"/>
  <c r="E10" i="34"/>
  <c r="D10" i="34"/>
  <c r="C10" i="34"/>
  <c r="B10" i="34"/>
  <c r="G9" i="34"/>
  <c r="F9" i="34"/>
  <c r="E9" i="34"/>
  <c r="D9" i="34"/>
  <c r="C9" i="34"/>
  <c r="G8" i="34"/>
  <c r="F8" i="34"/>
  <c r="E8" i="34"/>
  <c r="D8" i="34"/>
  <c r="C8" i="34"/>
  <c r="B8" i="34"/>
  <c r="G7" i="34"/>
  <c r="F7" i="34"/>
  <c r="E7" i="34"/>
  <c r="D7" i="34"/>
  <c r="C7" i="34"/>
  <c r="B7" i="34"/>
  <c r="G6" i="34"/>
  <c r="F6" i="34"/>
  <c r="E6" i="34"/>
  <c r="D6" i="34"/>
  <c r="C6" i="34"/>
  <c r="B6" i="34"/>
  <c r="G5" i="34"/>
  <c r="F5" i="34"/>
  <c r="E5" i="34"/>
  <c r="D5" i="34"/>
  <c r="C5" i="34"/>
  <c r="B5" i="34"/>
  <c r="D5" i="35"/>
  <c r="E5" i="35" s="1"/>
  <c r="I5" i="35" s="1"/>
  <c r="H5" i="35"/>
  <c r="D6" i="35"/>
  <c r="E6" i="35" s="1"/>
  <c r="I6" i="35" s="1"/>
  <c r="H6" i="35"/>
  <c r="D7" i="35"/>
  <c r="E7" i="35" s="1"/>
  <c r="I7" i="35" s="1"/>
  <c r="H7" i="35"/>
  <c r="D8" i="35"/>
  <c r="E8" i="35" s="1"/>
  <c r="I8" i="35" s="1"/>
  <c r="H8" i="35"/>
  <c r="E23" i="35"/>
  <c r="D23" i="35"/>
  <c r="C23" i="35"/>
  <c r="B23" i="35"/>
  <c r="E22" i="35"/>
  <c r="D22" i="35"/>
  <c r="C22" i="35"/>
  <c r="B22" i="35"/>
  <c r="E21" i="35"/>
  <c r="D21" i="35"/>
  <c r="C21" i="35"/>
  <c r="B21" i="35"/>
  <c r="E20" i="35"/>
  <c r="D20" i="35"/>
  <c r="C20" i="35"/>
  <c r="B20" i="35"/>
  <c r="E19" i="35"/>
  <c r="D19" i="35"/>
  <c r="C19" i="35"/>
  <c r="B19" i="35"/>
  <c r="E18" i="35"/>
  <c r="D18" i="35"/>
  <c r="C18" i="35"/>
  <c r="B18" i="35"/>
  <c r="E17" i="35"/>
  <c r="D17" i="35"/>
  <c r="C17" i="35"/>
  <c r="B17" i="35"/>
  <c r="E16" i="35"/>
  <c r="D16" i="35"/>
  <c r="C16" i="35"/>
  <c r="B16" i="35"/>
  <c r="E15" i="35"/>
  <c r="D15" i="35"/>
  <c r="C15" i="35"/>
  <c r="B15" i="35"/>
  <c r="E14" i="35"/>
  <c r="D14" i="35"/>
  <c r="C14" i="35"/>
  <c r="B14" i="35"/>
  <c r="E13" i="35"/>
  <c r="D13" i="35"/>
  <c r="C13" i="35"/>
  <c r="B13" i="35"/>
  <c r="E12" i="35"/>
  <c r="D12" i="35"/>
  <c r="C12" i="35"/>
  <c r="B12" i="35"/>
  <c r="E11" i="35"/>
  <c r="D11" i="35"/>
  <c r="C11" i="35"/>
  <c r="B11" i="35"/>
  <c r="E10" i="35"/>
  <c r="D10" i="35"/>
  <c r="C10" i="35"/>
  <c r="B10" i="35"/>
  <c r="E9" i="35"/>
  <c r="D9" i="35"/>
  <c r="C9" i="35"/>
  <c r="B9" i="35"/>
  <c r="C8" i="35"/>
  <c r="B8" i="35"/>
  <c r="C7" i="35"/>
  <c r="B7" i="35"/>
  <c r="C6" i="35"/>
  <c r="B6" i="35"/>
  <c r="C5" i="35"/>
  <c r="B5" i="35"/>
  <c r="D16" i="28"/>
  <c r="F15" i="28"/>
  <c r="E15" i="28"/>
  <c r="F12" i="28"/>
  <c r="E12" i="28"/>
  <c r="F11" i="28"/>
  <c r="E11" i="28"/>
  <c r="F10" i="28"/>
  <c r="E10" i="28"/>
  <c r="F8" i="28"/>
  <c r="F7" i="28"/>
  <c r="E7" i="28"/>
  <c r="F6" i="28"/>
  <c r="E6" i="28"/>
  <c r="O8" i="44" l="1"/>
  <c r="T11" i="37"/>
  <c r="R17" i="37"/>
  <c r="S16" i="37"/>
  <c r="Q9" i="37"/>
  <c r="T8" i="37"/>
  <c r="Q6" i="37"/>
  <c r="U6" i="37" s="1"/>
  <c r="J10" i="44"/>
  <c r="L10" i="44" s="1"/>
  <c r="J6" i="44"/>
  <c r="L6" i="44" s="1"/>
  <c r="R16" i="37"/>
  <c r="J23" i="44"/>
  <c r="M11" i="37"/>
  <c r="T9" i="37"/>
  <c r="M14" i="44"/>
  <c r="J6" i="37"/>
  <c r="J12" i="44"/>
  <c r="L12" i="44" s="1"/>
  <c r="N14" i="44"/>
  <c r="S14" i="44"/>
  <c r="J22" i="44"/>
  <c r="I24" i="35"/>
  <c r="I25" i="35" s="1"/>
  <c r="R8" i="37"/>
  <c r="M8" i="37"/>
  <c r="O12" i="44"/>
  <c r="E23" i="47"/>
  <c r="I23" i="47" s="1"/>
  <c r="E22" i="47"/>
  <c r="K22" i="44"/>
  <c r="J24" i="44"/>
  <c r="L24" i="44" s="1"/>
  <c r="Q24" i="44"/>
  <c r="U24" i="44" s="1"/>
  <c r="M24" i="44"/>
  <c r="O24" i="44"/>
  <c r="T24" i="44"/>
  <c r="O23" i="44"/>
  <c r="Q23" i="44"/>
  <c r="S23" i="44" s="1"/>
  <c r="Q22" i="44"/>
  <c r="S22" i="44" s="1"/>
  <c r="N22" i="44"/>
  <c r="U22" i="44"/>
  <c r="L22" i="44"/>
  <c r="M20" i="44"/>
  <c r="Q20" i="44"/>
  <c r="T20" i="44"/>
  <c r="J20" i="44"/>
  <c r="L20" i="44" s="1"/>
  <c r="J19" i="44"/>
  <c r="N19" i="44" s="1"/>
  <c r="O19" i="44"/>
  <c r="T19" i="44"/>
  <c r="R19" i="44"/>
  <c r="L19" i="44"/>
  <c r="M18" i="44"/>
  <c r="T17" i="44"/>
  <c r="M15" i="44"/>
  <c r="J13" i="44"/>
  <c r="S12" i="44"/>
  <c r="Q12" i="44"/>
  <c r="R12" i="44"/>
  <c r="M10" i="44"/>
  <c r="N12" i="44"/>
  <c r="Q16" i="44"/>
  <c r="L18" i="44"/>
  <c r="N23" i="44"/>
  <c r="L11" i="44"/>
  <c r="M8" i="44"/>
  <c r="M7" i="44"/>
  <c r="V7" i="44"/>
  <c r="U14" i="44"/>
  <c r="O20" i="44"/>
  <c r="P20" i="44" s="1"/>
  <c r="N24" i="44"/>
  <c r="R22" i="44"/>
  <c r="N11" i="44"/>
  <c r="Q10" i="44"/>
  <c r="S10" i="44" s="1"/>
  <c r="J8" i="44"/>
  <c r="L8" i="44" s="1"/>
  <c r="N7" i="44"/>
  <c r="T15" i="44"/>
  <c r="M16" i="44"/>
  <c r="U20" i="44"/>
  <c r="P22" i="44"/>
  <c r="Q8" i="44"/>
  <c r="S8" i="44" s="1"/>
  <c r="Q7" i="44"/>
  <c r="S7" i="44" s="1"/>
  <c r="M6" i="44"/>
  <c r="M12" i="44"/>
  <c r="V12" i="44"/>
  <c r="O15" i="44"/>
  <c r="Q15" i="44"/>
  <c r="S15" i="44" s="1"/>
  <c r="U16" i="44"/>
  <c r="O18" i="44"/>
  <c r="T18" i="44"/>
  <c r="M23" i="44"/>
  <c r="R8" i="44"/>
  <c r="M9" i="44"/>
  <c r="R14" i="44"/>
  <c r="R16" i="44"/>
  <c r="O11" i="44"/>
  <c r="O10" i="44"/>
  <c r="L7" i="44"/>
  <c r="T10" i="44"/>
  <c r="U6" i="44"/>
  <c r="T6" i="44"/>
  <c r="O14" i="44"/>
  <c r="P14" i="44" s="1"/>
  <c r="T14" i="44"/>
  <c r="W14" i="44" s="1"/>
  <c r="AA14" i="44" s="1"/>
  <c r="J15" i="44"/>
  <c r="O16" i="44"/>
  <c r="J16" i="44"/>
  <c r="J18" i="44"/>
  <c r="N18" i="44" s="1"/>
  <c r="Q18" i="44"/>
  <c r="S18" i="44" s="1"/>
  <c r="M19" i="44"/>
  <c r="P19" i="44" s="1"/>
  <c r="N20" i="44"/>
  <c r="S20" i="44"/>
  <c r="M22" i="44"/>
  <c r="L23" i="44"/>
  <c r="P23" i="44" s="1"/>
  <c r="T23" i="44"/>
  <c r="R24" i="44"/>
  <c r="K14" i="37"/>
  <c r="K17" i="37"/>
  <c r="K16" i="37"/>
  <c r="S21" i="37"/>
  <c r="R20" i="37"/>
  <c r="Q19" i="37"/>
  <c r="T19" i="37"/>
  <c r="M19" i="37"/>
  <c r="J17" i="37"/>
  <c r="Q16" i="37"/>
  <c r="J16" i="37"/>
  <c r="L16" i="37" s="1"/>
  <c r="S15" i="37"/>
  <c r="Q15" i="37"/>
  <c r="U15" i="37" s="1"/>
  <c r="R12" i="37"/>
  <c r="L15" i="37"/>
  <c r="N15" i="37"/>
  <c r="U17" i="37"/>
  <c r="R23" i="37"/>
  <c r="V21" i="37"/>
  <c r="U20" i="37"/>
  <c r="V15" i="37"/>
  <c r="R13" i="37"/>
  <c r="Q12" i="37"/>
  <c r="M15" i="37"/>
  <c r="O20" i="37"/>
  <c r="J23" i="37"/>
  <c r="L23" i="37" s="1"/>
  <c r="U19" i="37"/>
  <c r="T7" i="37"/>
  <c r="O15" i="37"/>
  <c r="R21" i="37"/>
  <c r="R15" i="37"/>
  <c r="U12" i="37"/>
  <c r="K9" i="37"/>
  <c r="T20" i="37"/>
  <c r="S19" i="37"/>
  <c r="S17" i="37"/>
  <c r="W17" i="37" s="1"/>
  <c r="Q13" i="37"/>
  <c r="T12" i="37"/>
  <c r="O9" i="37"/>
  <c r="J12" i="37"/>
  <c r="L12" i="37" s="1"/>
  <c r="O16" i="37"/>
  <c r="J19" i="37"/>
  <c r="M20" i="37"/>
  <c r="M21" i="37"/>
  <c r="O23" i="37"/>
  <c r="V18" i="37"/>
  <c r="V9" i="37"/>
  <c r="U23" i="37"/>
  <c r="Q23" i="37"/>
  <c r="V16" i="37"/>
  <c r="W16" i="37" s="1"/>
  <c r="U13" i="37"/>
  <c r="K8" i="37"/>
  <c r="M7" i="37"/>
  <c r="T23" i="37"/>
  <c r="T21" i="37"/>
  <c r="S20" i="37"/>
  <c r="W20" i="37" s="1"/>
  <c r="R19" i="37"/>
  <c r="W19" i="37" s="1"/>
  <c r="V17" i="37"/>
  <c r="T15" i="37"/>
  <c r="T13" i="37"/>
  <c r="R9" i="37"/>
  <c r="O8" i="37"/>
  <c r="M6" i="37"/>
  <c r="T6" i="37"/>
  <c r="O12" i="37"/>
  <c r="J13" i="37"/>
  <c r="M16" i="37"/>
  <c r="M17" i="37"/>
  <c r="L9" i="37"/>
  <c r="M14" i="37"/>
  <c r="T14" i="37"/>
  <c r="O14" i="37"/>
  <c r="Q14" i="37"/>
  <c r="U14" i="37" s="1"/>
  <c r="J14" i="37"/>
  <c r="R14" i="37"/>
  <c r="L17" i="37"/>
  <c r="J10" i="37"/>
  <c r="N10" i="37" s="1"/>
  <c r="Q10" i="37"/>
  <c r="U10" i="37" s="1"/>
  <c r="O10" i="37"/>
  <c r="R10" i="37"/>
  <c r="N9" i="37"/>
  <c r="M18" i="37"/>
  <c r="T18" i="37"/>
  <c r="O18" i="37"/>
  <c r="Q18" i="37"/>
  <c r="U18" i="37"/>
  <c r="J18" i="37"/>
  <c r="N18" i="37" s="1"/>
  <c r="R18" i="37"/>
  <c r="P13" i="44"/>
  <c r="S9" i="37"/>
  <c r="S14" i="37"/>
  <c r="M10" i="37"/>
  <c r="U9" i="37"/>
  <c r="L13" i="37"/>
  <c r="N13" i="44"/>
  <c r="R24" i="37"/>
  <c r="R22" i="37"/>
  <c r="R11" i="37"/>
  <c r="O11" i="37"/>
  <c r="L11" i="37"/>
  <c r="Q8" i="37"/>
  <c r="N8" i="37"/>
  <c r="R7" i="37"/>
  <c r="O7" i="37"/>
  <c r="L7" i="37"/>
  <c r="U11" i="44"/>
  <c r="W11" i="44" s="1"/>
  <c r="O9" i="44"/>
  <c r="U7" i="44"/>
  <c r="W7" i="44" s="1"/>
  <c r="T9" i="44"/>
  <c r="N6" i="44"/>
  <c r="P6" i="44" s="1"/>
  <c r="O13" i="37"/>
  <c r="N16" i="37"/>
  <c r="O17" i="37"/>
  <c r="N20" i="37"/>
  <c r="P20" i="37" s="1"/>
  <c r="O21" i="37"/>
  <c r="J22" i="37"/>
  <c r="N22" i="37" s="1"/>
  <c r="J24" i="37"/>
  <c r="N24" i="37" s="1"/>
  <c r="P12" i="44"/>
  <c r="M13" i="44"/>
  <c r="M17" i="44"/>
  <c r="U19" i="44"/>
  <c r="W19" i="44" s="1"/>
  <c r="M21" i="44"/>
  <c r="U23" i="44"/>
  <c r="P24" i="44"/>
  <c r="N17" i="44"/>
  <c r="Q24" i="37"/>
  <c r="U24" i="37" s="1"/>
  <c r="Q22" i="37"/>
  <c r="U22" i="37" s="1"/>
  <c r="Q11" i="37"/>
  <c r="U11" i="37" s="1"/>
  <c r="N11" i="37"/>
  <c r="Q7" i="37"/>
  <c r="U7" i="37" s="1"/>
  <c r="N7" i="37"/>
  <c r="N9" i="44"/>
  <c r="J9" i="44"/>
  <c r="N17" i="37"/>
  <c r="N21" i="37"/>
  <c r="O22" i="37"/>
  <c r="O24" i="37"/>
  <c r="L13" i="44"/>
  <c r="Q13" i="44"/>
  <c r="L17" i="44"/>
  <c r="Q17" i="44"/>
  <c r="U17" i="44" s="1"/>
  <c r="L21" i="44"/>
  <c r="Q21" i="44"/>
  <c r="S21" i="44" s="1"/>
  <c r="W22" i="44"/>
  <c r="R9" i="44"/>
  <c r="R13" i="44"/>
  <c r="R17" i="44"/>
  <c r="R21" i="44"/>
  <c r="T24" i="37"/>
  <c r="T22" i="37"/>
  <c r="Q9" i="44"/>
  <c r="U9" i="44" s="1"/>
  <c r="O13" i="44"/>
  <c r="O17" i="44"/>
  <c r="O21" i="44"/>
  <c r="L10" i="37" l="1"/>
  <c r="N10" i="44"/>
  <c r="P9" i="37"/>
  <c r="S6" i="37"/>
  <c r="W6" i="37" s="1"/>
  <c r="P7" i="44"/>
  <c r="AA7" i="44" s="1"/>
  <c r="W6" i="44"/>
  <c r="AA6" i="44" s="1"/>
  <c r="P10" i="44"/>
  <c r="P11" i="44"/>
  <c r="AA11" i="44" s="1"/>
  <c r="P11" i="37"/>
  <c r="S10" i="37"/>
  <c r="W10" i="37" s="1"/>
  <c r="L6" i="37"/>
  <c r="N6" i="37"/>
  <c r="W24" i="44"/>
  <c r="AA24" i="44" s="1"/>
  <c r="W23" i="44"/>
  <c r="AA23" i="44" s="1"/>
  <c r="W20" i="44"/>
  <c r="AA20" i="44" s="1"/>
  <c r="AA19" i="44"/>
  <c r="W12" i="44"/>
  <c r="AA12" i="44" s="1"/>
  <c r="W15" i="44"/>
  <c r="U10" i="44"/>
  <c r="W10" i="44" s="1"/>
  <c r="AA10" i="44" s="1"/>
  <c r="S16" i="44"/>
  <c r="W16" i="44" s="1"/>
  <c r="U15" i="44"/>
  <c r="L15" i="44"/>
  <c r="P15" i="44" s="1"/>
  <c r="P18" i="44"/>
  <c r="U18" i="44"/>
  <c r="W18" i="44" s="1"/>
  <c r="P21" i="44"/>
  <c r="L16" i="44"/>
  <c r="P16" i="44" s="1"/>
  <c r="N16" i="44"/>
  <c r="AA22" i="44"/>
  <c r="P17" i="44"/>
  <c r="S17" i="44"/>
  <c r="W17" i="44" s="1"/>
  <c r="U8" i="44"/>
  <c r="W8" i="44" s="1"/>
  <c r="N15" i="44"/>
  <c r="N8" i="44"/>
  <c r="P8" i="44" s="1"/>
  <c r="P16" i="37"/>
  <c r="AA16" i="37" s="1"/>
  <c r="W9" i="37"/>
  <c r="W15" i="37"/>
  <c r="P17" i="37"/>
  <c r="AA17" i="37" s="1"/>
  <c r="P8" i="37"/>
  <c r="L24" i="37"/>
  <c r="L19" i="37"/>
  <c r="N19" i="37"/>
  <c r="W21" i="37"/>
  <c r="P23" i="37"/>
  <c r="P15" i="37"/>
  <c r="P21" i="37"/>
  <c r="N13" i="37"/>
  <c r="P13" i="37" s="1"/>
  <c r="AA13" i="37" s="1"/>
  <c r="AA20" i="37"/>
  <c r="N12" i="37"/>
  <c r="P12" i="37" s="1"/>
  <c r="P7" i="37"/>
  <c r="S12" i="37"/>
  <c r="W12" i="37" s="1"/>
  <c r="S23" i="37"/>
  <c r="W23" i="37" s="1"/>
  <c r="S13" i="37"/>
  <c r="W13" i="37" s="1"/>
  <c r="N23" i="37"/>
  <c r="S9" i="44"/>
  <c r="W9" i="44" s="1"/>
  <c r="S13" i="44"/>
  <c r="W13" i="44" s="1"/>
  <c r="AA13" i="44" s="1"/>
  <c r="S8" i="37"/>
  <c r="U8" i="37"/>
  <c r="U21" i="44"/>
  <c r="W21" i="44" s="1"/>
  <c r="AA9" i="37"/>
  <c r="S11" i="37"/>
  <c r="W11" i="37" s="1"/>
  <c r="AA11" i="37" s="1"/>
  <c r="S24" i="37"/>
  <c r="W24" i="37" s="1"/>
  <c r="S18" i="37"/>
  <c r="W18" i="37" s="1"/>
  <c r="U13" i="44"/>
  <c r="N14" i="37"/>
  <c r="S22" i="37"/>
  <c r="W22" i="37" s="1"/>
  <c r="L22" i="37"/>
  <c r="P22" i="37" s="1"/>
  <c r="L9" i="44"/>
  <c r="P9" i="44" s="1"/>
  <c r="S7" i="37"/>
  <c r="W7" i="37" s="1"/>
  <c r="AA7" i="37" s="1"/>
  <c r="P24" i="37"/>
  <c r="L14" i="37"/>
  <c r="L18" i="37"/>
  <c r="P18" i="37" s="1"/>
  <c r="P10" i="37"/>
  <c r="W14" i="37"/>
  <c r="P6" i="37" l="1"/>
  <c r="AA6" i="37" s="1"/>
  <c r="W8" i="37"/>
  <c r="AA10" i="37"/>
  <c r="AA8" i="37"/>
  <c r="AA21" i="44"/>
  <c r="AA17" i="44"/>
  <c r="AA16" i="44"/>
  <c r="AA9" i="44"/>
  <c r="AA8" i="44"/>
  <c r="AA15" i="44"/>
  <c r="AA18" i="44"/>
  <c r="AA24" i="37"/>
  <c r="AA22" i="37"/>
  <c r="AA23" i="37"/>
  <c r="AA12" i="37"/>
  <c r="AA21" i="37"/>
  <c r="P14" i="37"/>
  <c r="AA14" i="37" s="1"/>
  <c r="AA15" i="37"/>
  <c r="P19" i="37"/>
  <c r="AA19" i="37" s="1"/>
  <c r="AA18" i="37"/>
  <c r="AA25" i="44" l="1"/>
  <c r="AA26" i="44" s="1"/>
  <c r="AA25" i="37"/>
  <c r="AA26" i="37" s="1"/>
</calcChain>
</file>

<file path=xl/comments1.xml><?xml version="1.0" encoding="utf-8"?>
<comments xmlns="http://schemas.openxmlformats.org/spreadsheetml/2006/main">
  <authors>
    <author>JICA</author>
  </authors>
  <commentList>
    <comment ref="G3" authorId="0" shapeId="0">
      <text>
        <r>
          <rPr>
            <sz val="9"/>
            <rFont val="ＭＳ Ｐゴシック"/>
            <family val="3"/>
            <charset val="128"/>
          </rPr>
          <t xml:space="preserve">大学卒、大学院卒の２項目ある方がいらっしますので、セルの書式は設定していません。
</t>
        </r>
      </text>
    </comment>
  </commentList>
</comments>
</file>

<file path=xl/comments2.xml><?xml version="1.0" encoding="utf-8"?>
<comments xmlns="http://schemas.openxmlformats.org/spreadsheetml/2006/main">
  <authors>
    <author>YAMAGUCHI Naotaka/PR</author>
  </authors>
  <commentList>
    <comment ref="A6" authorId="0" shapeId="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3.xml><?xml version="1.0" encoding="utf-8"?>
<comments xmlns="http://schemas.openxmlformats.org/spreadsheetml/2006/main">
  <authors>
    <author>YAMAGUCHI Naotaka/PR</author>
  </authors>
  <commentList>
    <comment ref="A6" authorId="0" shapeId="0">
      <text>
        <r>
          <rPr>
            <b/>
            <sz val="10"/>
            <rFont val="ＭＳ Ｐゴシック"/>
            <family val="3"/>
            <charset val="128"/>
          </rPr>
          <t>最初に「従事者基礎情報シート」の従事者キーを入力願います。同一人複数回の渡航回数まで同一の従事者キーを入力して増やしてください。</t>
        </r>
      </text>
    </comment>
  </commentList>
</comments>
</file>

<file path=xl/comments4.xml><?xml version="1.0" encoding="utf-8"?>
<comments xmlns="http://schemas.openxmlformats.org/spreadsheetml/2006/main">
  <authors>
    <author>八千代エンジニヤリング　関</author>
  </authors>
  <commentList>
    <comment ref="G3" authorId="0" shapeId="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YAMAGUCHI Naotaka/PR</author>
    <author>津田</author>
  </authors>
  <commentList>
    <comment ref="I3" authorId="0" shapeId="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<sst xmlns="http://schemas.openxmlformats.org/spreadsheetml/2006/main" count="645" uniqueCount="374">
  <si>
    <t>従事者基礎情報</t>
  </si>
  <si>
    <t>最初に入力してください。</t>
  </si>
  <si>
    <t>従事者キー</t>
  </si>
  <si>
    <t>担当業務</t>
  </si>
  <si>
    <t>従事者名</t>
  </si>
  <si>
    <t>所属先</t>
  </si>
  <si>
    <t>格付</t>
  </si>
  <si>
    <r>
      <rPr>
        <sz val="12"/>
        <color rgb="FF00CC00"/>
        <rFont val="ＭＳ ゴシック"/>
        <family val="3"/>
        <charset val="128"/>
      </rPr>
      <t>最終学歴</t>
    </r>
    <r>
      <rPr>
        <vertAlign val="superscript"/>
        <sz val="10"/>
        <color indexed="11"/>
        <rFont val="ＭＳ ゴシック"/>
        <family val="3"/>
        <charset val="128"/>
      </rPr>
      <t xml:space="preserve"> (注1)</t>
    </r>
  </si>
  <si>
    <r>
      <rPr>
        <sz val="12"/>
        <color rgb="FF00CC00"/>
        <rFont val="ＭＳ ゴシック"/>
        <family val="3"/>
        <charset val="128"/>
      </rPr>
      <t>卒業年月</t>
    </r>
    <r>
      <rPr>
        <vertAlign val="superscript"/>
        <sz val="10"/>
        <color indexed="11"/>
        <rFont val="ＭＳ ゴシック"/>
        <family val="3"/>
        <charset val="128"/>
      </rPr>
      <t>(注1)</t>
    </r>
  </si>
  <si>
    <t>交差点設計</t>
  </si>
  <si>
    <t>□原　×子</t>
  </si>
  <si>
    <t>新宿プラニング</t>
  </si>
  <si>
    <t>　○○工業大学卒
　△△△大学院修了</t>
  </si>
  <si>
    <t>19**年3月
200*年9月</t>
  </si>
  <si>
    <t>交通計画Ⅱ</t>
  </si>
  <si>
    <t>○山　△男</t>
  </si>
  <si>
    <t>麹町設計(補強：○×企画)</t>
  </si>
  <si>
    <t>　○○工業高校卒</t>
  </si>
  <si>
    <t>19**年3月</t>
  </si>
  <si>
    <t>号数</t>
  </si>
  <si>
    <t>月額単価</t>
  </si>
  <si>
    <r>
      <rPr>
        <sz val="12"/>
        <color theme="1"/>
        <rFont val="ＭＳ ゴシック"/>
        <family val="3"/>
        <charset val="128"/>
      </rPr>
      <t>日当</t>
    </r>
  </si>
  <si>
    <r>
      <rPr>
        <sz val="12"/>
        <color theme="1"/>
        <rFont val="ＭＳ ゴシック"/>
        <family val="3"/>
        <charset val="128"/>
      </rPr>
      <t>宿泊費</t>
    </r>
  </si>
  <si>
    <t>ジェンダー分析</t>
  </si>
  <si>
    <t>○野　△子（前任）</t>
  </si>
  <si>
    <t>３Ｊコンサルタンツ（株）</t>
  </si>
  <si>
    <t xml:space="preserve"> ○○○○○○大学卒</t>
  </si>
  <si>
    <t>▽田　□美（後任）</t>
  </si>
  <si>
    <t>（注1）業務従事者の最終学歴（卒業年月）が大学院卒以上の場合、大学学歴と大学卒業年月もあわせて記載してください。</t>
  </si>
  <si>
    <t>このシートは印刷は不要です。</t>
  </si>
  <si>
    <t>様式４</t>
  </si>
  <si>
    <t>（単位：円）</t>
  </si>
  <si>
    <t>費　目</t>
  </si>
  <si>
    <r>
      <rPr>
        <sz val="10.5"/>
        <color theme="1"/>
        <rFont val="ＭＳ ゴシック"/>
        <family val="3"/>
        <charset val="128"/>
      </rPr>
      <t>契約金額</t>
    </r>
    <r>
      <rPr>
        <vertAlign val="superscript"/>
        <sz val="10.5"/>
        <color rgb="FF000000"/>
        <rFont val="ＭＳ ゴシック"/>
        <family val="3"/>
        <charset val="128"/>
      </rPr>
      <t>注１</t>
    </r>
  </si>
  <si>
    <r>
      <rPr>
        <sz val="10.5"/>
        <color theme="1"/>
        <rFont val="ＭＳ ゴシック"/>
        <family val="3"/>
        <charset val="128"/>
      </rPr>
      <t>契約金額
（流用後）</t>
    </r>
    <r>
      <rPr>
        <vertAlign val="superscript"/>
        <sz val="10.5"/>
        <color rgb="FF000000"/>
        <rFont val="ＭＳ ゴシック"/>
        <family val="3"/>
        <charset val="128"/>
      </rPr>
      <t>注２</t>
    </r>
  </si>
  <si>
    <r>
      <rPr>
        <sz val="10.5"/>
        <color theme="1"/>
        <rFont val="ＭＳ ゴシック"/>
        <family val="3"/>
        <charset val="128"/>
      </rPr>
      <t>確定額</t>
    </r>
    <r>
      <rPr>
        <vertAlign val="superscript"/>
        <sz val="10.5"/>
        <color theme="1"/>
        <rFont val="ＭＳ ゴシック"/>
        <family val="3"/>
        <charset val="128"/>
      </rPr>
      <t>注３</t>
    </r>
    <r>
      <rPr>
        <sz val="10.5"/>
        <color theme="1"/>
        <rFont val="ＭＳ ゴシック"/>
        <family val="3"/>
        <charset val="128"/>
      </rPr>
      <t>／
精算額</t>
    </r>
    <r>
      <rPr>
        <vertAlign val="superscript"/>
        <sz val="10.5"/>
        <color rgb="FF000000"/>
        <rFont val="ＭＳ ゴシック"/>
        <family val="3"/>
        <charset val="128"/>
      </rPr>
      <t>注４</t>
    </r>
  </si>
  <si>
    <t>前払額</t>
  </si>
  <si>
    <r>
      <rPr>
        <sz val="10.5"/>
        <color theme="1"/>
        <rFont val="ＭＳ ゴシック"/>
        <family val="3"/>
        <charset val="128"/>
      </rPr>
      <t>部分払額</t>
    </r>
    <r>
      <rPr>
        <vertAlign val="superscript"/>
        <sz val="10.5"/>
        <color rgb="FF000000"/>
        <rFont val="ＭＳ ゴシック"/>
        <family val="3"/>
        <charset val="128"/>
      </rPr>
      <t>注５</t>
    </r>
  </si>
  <si>
    <t>概算払額</t>
  </si>
  <si>
    <r>
      <rPr>
        <sz val="10.5"/>
        <color theme="1"/>
        <rFont val="ＭＳ ゴシック"/>
        <family val="3"/>
        <charset val="128"/>
      </rPr>
      <t>請求額</t>
    </r>
    <r>
      <rPr>
        <vertAlign val="superscript"/>
        <sz val="10.5"/>
        <color rgb="FF000000"/>
        <rFont val="ＭＳ ゴシック"/>
        <family val="3"/>
        <charset val="128"/>
      </rPr>
      <t>注６</t>
    </r>
  </si>
  <si>
    <t>Ⅰ．報酬</t>
  </si>
  <si>
    <t>Ⅱ．直接経費</t>
  </si>
  <si>
    <t>１　旅費（航空賃）</t>
  </si>
  <si>
    <t>２　旅費（その他）</t>
  </si>
  <si>
    <t>３　一般業務費</t>
  </si>
  <si>
    <t>４　通訳傭上費</t>
  </si>
  <si>
    <t>５　報告書作成費</t>
  </si>
  <si>
    <t>６　機材費</t>
  </si>
  <si>
    <t>７　再委託費</t>
  </si>
  <si>
    <t>８　国内業務費</t>
  </si>
  <si>
    <t>Ⅲ．小計(Ⅰ＋Ⅱ)</t>
  </si>
  <si>
    <t>合　計(Ⅲ.＋Ⅳ.)</t>
  </si>
  <si>
    <t>様式５</t>
  </si>
  <si>
    <t>直接経費費目間流用計算表
（打合簿なしの費目間流用に関する計算表）</t>
  </si>
  <si>
    <t>費目（中項目）</t>
  </si>
  <si>
    <r>
      <rPr>
        <sz val="10.5"/>
        <color theme="1"/>
        <rFont val="ＭＳ ゴシック"/>
        <family val="3"/>
        <charset val="128"/>
      </rPr>
      <t>契約金額
（流用後）</t>
    </r>
    <r>
      <rPr>
        <vertAlign val="superscript"/>
        <sz val="10.5"/>
        <color rgb="FF000000"/>
        <rFont val="ＭＳ ゴシック"/>
        <family val="3"/>
        <charset val="128"/>
      </rPr>
      <t>注１</t>
    </r>
  </si>
  <si>
    <r>
      <rPr>
        <sz val="10.5"/>
        <color theme="1"/>
        <rFont val="ＭＳ ゴシック"/>
        <family val="3"/>
        <charset val="128"/>
      </rPr>
      <t>支出額</t>
    </r>
    <r>
      <rPr>
        <vertAlign val="superscript"/>
        <sz val="10.5"/>
        <color rgb="FF000000"/>
        <rFont val="ＭＳ ゴシック"/>
        <family val="3"/>
        <charset val="128"/>
      </rPr>
      <t>注２</t>
    </r>
  </si>
  <si>
    <r>
      <rPr>
        <sz val="10.5"/>
        <color theme="1"/>
        <rFont val="ＭＳ ゴシック"/>
        <family val="3"/>
        <charset val="128"/>
      </rPr>
      <t>精算額</t>
    </r>
    <r>
      <rPr>
        <vertAlign val="superscript"/>
        <sz val="10.5"/>
        <color rgb="FF000000"/>
        <rFont val="ＭＳ ゴシック"/>
        <family val="3"/>
        <charset val="128"/>
      </rPr>
      <t>注３</t>
    </r>
  </si>
  <si>
    <r>
      <rPr>
        <sz val="10.5"/>
        <color theme="1"/>
        <rFont val="ＭＳ ゴシック"/>
        <family val="3"/>
        <charset val="128"/>
      </rPr>
      <t>差額</t>
    </r>
    <r>
      <rPr>
        <vertAlign val="superscript"/>
        <sz val="10.5"/>
        <color rgb="FF000000"/>
        <rFont val="ＭＳ ゴシック"/>
        <family val="3"/>
        <charset val="128"/>
      </rPr>
      <t>注４</t>
    </r>
  </si>
  <si>
    <r>
      <rPr>
        <sz val="10.5"/>
        <color theme="1"/>
        <rFont val="ＭＳ ゴシック"/>
        <family val="3"/>
        <charset val="128"/>
      </rPr>
      <t>参考上限値</t>
    </r>
    <r>
      <rPr>
        <vertAlign val="superscript"/>
        <sz val="10.5"/>
        <color rgb="FF000000"/>
        <rFont val="ＭＳ ゴシック"/>
        <family val="3"/>
        <charset val="128"/>
      </rPr>
      <t>注５</t>
    </r>
  </si>
  <si>
    <r>
      <rPr>
        <sz val="10.5"/>
        <color theme="1"/>
        <rFont val="ＭＳ ゴシック"/>
        <family val="3"/>
        <charset val="128"/>
      </rPr>
      <t>備　考</t>
    </r>
    <r>
      <rPr>
        <vertAlign val="superscript"/>
        <sz val="10.5"/>
        <color rgb="FF000000"/>
        <rFont val="ＭＳ ゴシック"/>
        <family val="3"/>
        <charset val="128"/>
      </rPr>
      <t>注６</t>
    </r>
  </si>
  <si>
    <t>(A)</t>
  </si>
  <si>
    <t>(B)</t>
  </si>
  <si>
    <t>(C)</t>
  </si>
  <si>
    <t>(A)-(C)</t>
  </si>
  <si>
    <t>(A)×5%</t>
  </si>
  <si>
    <t>直接経費合計額</t>
  </si>
  <si>
    <t>注）打合簿なしの費目間流用が発生した場合のみ添付してください。</t>
  </si>
  <si>
    <t>様式６</t>
  </si>
  <si>
    <t>報酬額確認表</t>
  </si>
  <si>
    <t>担当分野</t>
  </si>
  <si>
    <t>氏　名</t>
  </si>
  <si>
    <t>業務人月</t>
  </si>
  <si>
    <t>合計金額</t>
  </si>
  <si>
    <t>現地</t>
  </si>
  <si>
    <t>国内</t>
  </si>
  <si>
    <t>合計</t>
  </si>
  <si>
    <t>総計</t>
  </si>
  <si>
    <t>総計（千円未満切捨て）</t>
  </si>
  <si>
    <t>様式７</t>
  </si>
  <si>
    <t>業務従事者名簿</t>
  </si>
  <si>
    <r>
      <rPr>
        <sz val="12"/>
        <rFont val="ＭＳ ゴシック"/>
        <family val="3"/>
        <charset val="128"/>
      </rPr>
      <t>最終学歴</t>
    </r>
    <r>
      <rPr>
        <vertAlign val="superscript"/>
        <sz val="12"/>
        <rFont val="ＭＳ ゴシック"/>
        <family val="3"/>
        <charset val="128"/>
      </rPr>
      <t xml:space="preserve"> (注1)</t>
    </r>
  </si>
  <si>
    <r>
      <rPr>
        <sz val="12"/>
        <rFont val="ＭＳ ゴシック"/>
        <family val="3"/>
        <charset val="128"/>
      </rPr>
      <t>卒業年月</t>
    </r>
    <r>
      <rPr>
        <vertAlign val="superscript"/>
        <sz val="12"/>
        <rFont val="ＭＳ ゴシック"/>
        <family val="3"/>
        <charset val="128"/>
      </rPr>
      <t>(注1)</t>
    </r>
  </si>
  <si>
    <t>注）業務従事者の最終学歴（卒業年月）が大学院卒以上の場合、大学学歴と大学卒業年月もあわせて記載してください。</t>
  </si>
  <si>
    <t>様式８</t>
  </si>
  <si>
    <t>氏名</t>
  </si>
  <si>
    <t>備　考</t>
  </si>
  <si>
    <t>出発日</t>
  </si>
  <si>
    <t>帰国日</t>
  </si>
  <si>
    <t>日数</t>
  </si>
  <si>
    <t>精算額</t>
  </si>
  <si>
    <t>旅費（その他）</t>
  </si>
  <si>
    <t>合　計</t>
  </si>
  <si>
    <t>　日　当</t>
  </si>
  <si>
    <r>
      <rPr>
        <sz val="12"/>
        <color theme="1"/>
        <rFont val="ＭＳ ゴシック"/>
        <family val="3"/>
        <charset val="128"/>
      </rPr>
      <t>宿泊料</t>
    </r>
    <r>
      <rPr>
        <vertAlign val="superscript"/>
        <sz val="12"/>
        <color indexed="8"/>
        <rFont val="ＭＳ ゴシック"/>
        <family val="3"/>
        <charset val="128"/>
      </rPr>
      <t>注２、注３</t>
    </r>
  </si>
  <si>
    <r>
      <rPr>
        <sz val="12"/>
        <color theme="1"/>
        <rFont val="ＭＳ ゴシック"/>
        <family val="3"/>
        <charset val="128"/>
      </rPr>
      <t>特別手当</t>
    </r>
    <r>
      <rPr>
        <vertAlign val="superscript"/>
        <sz val="12"/>
        <color theme="1"/>
        <rFont val="ＭＳ ゴシック"/>
        <family val="3"/>
        <charset val="128"/>
      </rPr>
      <t>注４</t>
    </r>
  </si>
  <si>
    <t>様式１０</t>
  </si>
  <si>
    <t>費　　目</t>
  </si>
  <si>
    <t>合意単価</t>
  </si>
  <si>
    <t>実績</t>
  </si>
  <si>
    <t>合計額
（千円未満切捨て）</t>
  </si>
  <si>
    <t>戦争特約保険料</t>
  </si>
  <si>
    <t>詳細設計図面印刷費（20部）</t>
  </si>
  <si>
    <t>最終報告書作成費（英文50部）</t>
  </si>
  <si>
    <t>　　同　　　　　（和文要約20部）</t>
  </si>
  <si>
    <t>様式１１</t>
  </si>
  <si>
    <t>費目（小項目）</t>
  </si>
  <si>
    <t>精算額（月額）</t>
  </si>
  <si>
    <t>小計額</t>
  </si>
  <si>
    <t xml:space="preserve"> 特殊傭人費</t>
  </si>
  <si>
    <t xml:space="preserve"> 車両関連費</t>
  </si>
  <si>
    <t xml:space="preserve"> 旅費・交通費</t>
  </si>
  <si>
    <t xml:space="preserve"> 雑費</t>
  </si>
  <si>
    <t>合計（千円未満切捨て）</t>
  </si>
  <si>
    <t>注）合意単価の対象となっている費目（小項目）については、本明細書には記入しないでください。当該費目（小項目）は様式１０で精算されます。</t>
  </si>
  <si>
    <t>日付</t>
  </si>
  <si>
    <t>細　目</t>
  </si>
  <si>
    <t>証憑
番号</t>
  </si>
  <si>
    <t>支出金額</t>
  </si>
  <si>
    <t>備　　考</t>
  </si>
  <si>
    <t>US$</t>
  </si>
  <si>
    <t>円貨</t>
  </si>
  <si>
    <t>JICA指定レート</t>
  </si>
  <si>
    <t>様式１３</t>
  </si>
  <si>
    <t>精算報告明細書（機材費）</t>
  </si>
  <si>
    <t>（１）機材購入費</t>
  </si>
  <si>
    <t>細目</t>
  </si>
  <si>
    <r>
      <rPr>
        <sz val="11"/>
        <rFont val="ＭＳ ゴシック"/>
        <family val="3"/>
        <charset val="128"/>
      </rPr>
      <t>支出金額</t>
    </r>
    <r>
      <rPr>
        <vertAlign val="superscript"/>
        <sz val="11"/>
        <rFont val="ＭＳ ゴシック"/>
        <family val="3"/>
        <charset val="128"/>
      </rPr>
      <t>注１</t>
    </r>
  </si>
  <si>
    <t>打合簿の
添付有無</t>
  </si>
  <si>
    <r>
      <rPr>
        <sz val="11"/>
        <rFont val="ＭＳ ゴシック"/>
        <family val="3"/>
        <charset val="128"/>
      </rPr>
      <t>調達地</t>
    </r>
    <r>
      <rPr>
        <vertAlign val="superscript"/>
        <sz val="11"/>
        <rFont val="ＭＳ ゴシック"/>
        <family val="3"/>
        <charset val="128"/>
      </rPr>
      <t>注２</t>
    </r>
  </si>
  <si>
    <t>機材費合計</t>
  </si>
  <si>
    <t>様式１４</t>
  </si>
  <si>
    <t>精算報告明細書（再委託費）</t>
  </si>
  <si>
    <t>（１）再委託費（現地再委託費）</t>
  </si>
  <si>
    <t>現地通貨</t>
  </si>
  <si>
    <t>円貨換算</t>
  </si>
  <si>
    <t>小計</t>
  </si>
  <si>
    <t>（２）再委託費（国内再委託費）</t>
  </si>
  <si>
    <t>支出金額
（円）</t>
  </si>
  <si>
    <t>合計（税抜）（千円未満切捨て）</t>
  </si>
  <si>
    <t>再委託費合計額（千円未満切捨て）</t>
  </si>
  <si>
    <t>様式１５</t>
  </si>
  <si>
    <t>精算報告明細書（国内業務費）</t>
  </si>
  <si>
    <r>
      <rPr>
        <sz val="12"/>
        <rFont val="ＭＳ ゴシック"/>
        <family val="3"/>
        <charset val="128"/>
      </rPr>
      <t>（１）技術研修費／招へい費</t>
    </r>
    <r>
      <rPr>
        <vertAlign val="superscript"/>
        <sz val="12"/>
        <rFont val="ＭＳ ゴシック"/>
        <family val="3"/>
        <charset val="128"/>
      </rPr>
      <t>注１</t>
    </r>
  </si>
  <si>
    <t>諸謝金</t>
  </si>
  <si>
    <t>講師謝金</t>
  </si>
  <si>
    <t>検討会等参加謝金</t>
  </si>
  <si>
    <t>原稿謝金</t>
  </si>
  <si>
    <t>見学謝金</t>
  </si>
  <si>
    <t>実施諸費</t>
  </si>
  <si>
    <t>翻訳費</t>
  </si>
  <si>
    <t>会場借上費</t>
  </si>
  <si>
    <t>参考資料等作成・購入費</t>
  </si>
  <si>
    <t>機材借料・損料</t>
  </si>
  <si>
    <t>消耗品等購入費</t>
  </si>
  <si>
    <t>同行者等旅費</t>
  </si>
  <si>
    <t>再委託費</t>
  </si>
  <si>
    <t>様式１６</t>
  </si>
  <si>
    <t xml:space="preserve"> 旅客サービス施設使用料（税抜）</t>
  </si>
  <si>
    <t>旅客サービス保安料（税抜）</t>
  </si>
  <si>
    <t>発券手数料（税抜）</t>
  </si>
  <si>
    <t>一般業務費出納簿</t>
    <rPh sb="0" eb="2">
      <t>イッパン</t>
    </rPh>
    <rPh sb="2" eb="4">
      <t>ギョウム</t>
    </rPh>
    <rPh sb="4" eb="5">
      <t>ヒ</t>
    </rPh>
    <rPh sb="5" eb="8">
      <t>スイトウボ</t>
    </rPh>
    <phoneticPr fontId="62"/>
  </si>
  <si>
    <t>費目（小項目）名：　　　　　　　　　　</t>
    <rPh sb="0" eb="2">
      <t>ヒモク</t>
    </rPh>
    <rPh sb="3" eb="6">
      <t>ショウコウモク</t>
    </rPh>
    <rPh sb="7" eb="8">
      <t>メイ</t>
    </rPh>
    <phoneticPr fontId="60"/>
  </si>
  <si>
    <t>日付</t>
    <rPh sb="0" eb="2">
      <t>ヒヅケ</t>
    </rPh>
    <phoneticPr fontId="62"/>
  </si>
  <si>
    <t>細　目</t>
    <rPh sb="0" eb="1">
      <t>ホソ</t>
    </rPh>
    <rPh sb="2" eb="3">
      <t>メ</t>
    </rPh>
    <phoneticPr fontId="62"/>
  </si>
  <si>
    <t>証憑
番号</t>
    <rPh sb="0" eb="2">
      <t>ショウヒョウ</t>
    </rPh>
    <rPh sb="3" eb="5">
      <t>バンゴウ</t>
    </rPh>
    <phoneticPr fontId="62"/>
  </si>
  <si>
    <t>支出金額</t>
    <rPh sb="0" eb="2">
      <t>シシュツ</t>
    </rPh>
    <rPh sb="2" eb="4">
      <t>キンガク</t>
    </rPh>
    <phoneticPr fontId="62"/>
  </si>
  <si>
    <t>備　　考</t>
    <rPh sb="0" eb="4">
      <t>ビコウ</t>
    </rPh>
    <phoneticPr fontId="62"/>
  </si>
  <si>
    <t>US$</t>
    <phoneticPr fontId="62"/>
  </si>
  <si>
    <r>
      <t>現地通貨</t>
    </r>
    <r>
      <rPr>
        <i/>
        <vertAlign val="superscript"/>
        <sz val="11"/>
        <rFont val="ＭＳ ゴシック"/>
        <family val="3"/>
        <charset val="128"/>
      </rPr>
      <t>注４</t>
    </r>
    <rPh sb="0" eb="2">
      <t>ゲンチ</t>
    </rPh>
    <rPh sb="2" eb="4">
      <t>ツウカ</t>
    </rPh>
    <rPh sb="4" eb="5">
      <t>チュウ</t>
    </rPh>
    <phoneticPr fontId="62"/>
  </si>
  <si>
    <t>円貨</t>
    <rPh sb="0" eb="2">
      <t>エンカ</t>
    </rPh>
    <phoneticPr fontId="62"/>
  </si>
  <si>
    <t>月額合計</t>
    <rPh sb="0" eb="1">
      <t>ガツ</t>
    </rPh>
    <rPh sb="1" eb="2">
      <t>ガク</t>
    </rPh>
    <rPh sb="2" eb="4">
      <t>ゴウケイ</t>
    </rPh>
    <rPh sb="3" eb="4">
      <t>ケイ</t>
    </rPh>
    <phoneticPr fontId="62"/>
  </si>
  <si>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62"/>
  </si>
  <si>
    <t>円貨換算支出合計額</t>
    <rPh sb="0" eb="2">
      <t>エンカ</t>
    </rPh>
    <rPh sb="2" eb="4">
      <t>カンザン</t>
    </rPh>
    <rPh sb="4" eb="6">
      <t>シシュツ</t>
    </rPh>
    <rPh sb="6" eb="8">
      <t>ゴウケイ</t>
    </rPh>
    <rPh sb="8" eb="9">
      <t>ガク</t>
    </rPh>
    <phoneticPr fontId="62"/>
  </si>
  <si>
    <t>＝</t>
    <phoneticPr fontId="63"/>
  </si>
  <si>
    <t>円</t>
    <rPh sb="0" eb="1">
      <t>エン</t>
    </rPh>
    <phoneticPr fontId="63"/>
  </si>
  <si>
    <t>JICA指定レート</t>
    <rPh sb="4" eb="6">
      <t>シテイ</t>
    </rPh>
    <phoneticPr fontId="63"/>
  </si>
  <si>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60"/>
  </si>
  <si>
    <t>証拠書類附属書（航空費）</t>
    <rPh sb="0" eb="2">
      <t>ショウコ</t>
    </rPh>
    <rPh sb="2" eb="4">
      <t>ショルイ</t>
    </rPh>
    <rPh sb="4" eb="7">
      <t>フゾクショ</t>
    </rPh>
    <phoneticPr fontId="60"/>
  </si>
  <si>
    <t>証書番号</t>
    <rPh sb="0" eb="2">
      <t>ショウショ</t>
    </rPh>
    <rPh sb="2" eb="4">
      <t>バンゴウ</t>
    </rPh>
    <phoneticPr fontId="60"/>
  </si>
  <si>
    <t>　</t>
    <phoneticPr fontId="60"/>
  </si>
  <si>
    <t>20○○年○○月○○日</t>
    <rPh sb="4" eb="5">
      <t>ネン</t>
    </rPh>
    <rPh sb="7" eb="8">
      <t>ガツ</t>
    </rPh>
    <rPh sb="10" eb="11">
      <t>ニチ</t>
    </rPh>
    <phoneticPr fontId="60"/>
  </si>
  <si>
    <t>20○○年○月○○日</t>
    <phoneticPr fontId="60"/>
  </si>
  <si>
    <t>～</t>
    <phoneticPr fontId="60"/>
  </si>
  <si>
    <t>20○○年○○月○○日）</t>
    <phoneticPr fontId="60"/>
  </si>
  <si>
    <t>経路変更の有無
（出発地／帰着地 の変更を含む）</t>
    <rPh sb="0" eb="2">
      <t>ケイロ</t>
    </rPh>
    <rPh sb="2" eb="4">
      <t>ヘンコウ</t>
    </rPh>
    <rPh sb="5" eb="7">
      <t>ウム</t>
    </rPh>
    <rPh sb="13" eb="15">
      <t>キチャク</t>
    </rPh>
    <phoneticPr fontId="60"/>
  </si>
  <si>
    <t>なし</t>
  </si>
  <si>
    <t>予約変更による
追加経費発生の有無</t>
    <phoneticPr fontId="60"/>
  </si>
  <si>
    <t>（有の場合、変更理由）</t>
    <phoneticPr fontId="60"/>
  </si>
  <si>
    <t>他業務との
航空賃分担の有無</t>
    <phoneticPr fontId="60"/>
  </si>
  <si>
    <t>（有の場合、打合簿を添付）</t>
    <rPh sb="1" eb="2">
      <t>アリ</t>
    </rPh>
    <rPh sb="3" eb="5">
      <t>バアイ</t>
    </rPh>
    <rPh sb="6" eb="8">
      <t>ウチアワ</t>
    </rPh>
    <rPh sb="8" eb="9">
      <t>ボ</t>
    </rPh>
    <rPh sb="10" eb="12">
      <t>テンプ</t>
    </rPh>
    <phoneticPr fontId="60"/>
  </si>
  <si>
    <t>受注者による経費の
一部／差額負担の有無</t>
    <phoneticPr fontId="60"/>
  </si>
  <si>
    <t>（有の場合、全体金額が確認できる運賃証明書を添付）</t>
    <phoneticPr fontId="60"/>
  </si>
  <si>
    <t>様式１２</t>
    <phoneticPr fontId="60"/>
  </si>
  <si>
    <t>合計額（航空賃）</t>
    <rPh sb="4" eb="6">
      <t>コウクウ</t>
    </rPh>
    <rPh sb="6" eb="7">
      <t>チン</t>
    </rPh>
    <phoneticPr fontId="60"/>
  </si>
  <si>
    <t>合計額（航空賃）（千円未満切捨て）</t>
    <rPh sb="4" eb="6">
      <t>コウクウ</t>
    </rPh>
    <rPh sb="6" eb="7">
      <t>チン</t>
    </rPh>
    <phoneticPr fontId="60"/>
  </si>
  <si>
    <t>合計額（旅費（その他））</t>
    <phoneticPr fontId="60"/>
  </si>
  <si>
    <t>合計額（旅費（その他））(千円未満切捨て)</t>
    <phoneticPr fontId="60"/>
  </si>
  <si>
    <r>
      <t>精算報告明細書（旅費（</t>
    </r>
    <r>
      <rPr>
        <b/>
        <sz val="14"/>
        <color rgb="FFFF0000"/>
        <rFont val="ＭＳ ゴシック"/>
        <family val="3"/>
        <charset val="128"/>
      </rPr>
      <t>航空賃、日当・宿泊料等、特別手当</t>
    </r>
    <r>
      <rPr>
        <b/>
        <sz val="14"/>
        <color theme="1"/>
        <rFont val="ＭＳ ゴシック"/>
        <family val="3"/>
        <charset val="128"/>
      </rPr>
      <t>）)</t>
    </r>
    <phoneticPr fontId="60"/>
  </si>
  <si>
    <r>
      <t>精算報告明細書（旅費（</t>
    </r>
    <r>
      <rPr>
        <b/>
        <sz val="14"/>
        <color rgb="FFFF0000"/>
        <rFont val="ＭＳ ゴシック"/>
        <family val="3"/>
        <charset val="128"/>
      </rPr>
      <t>航空賃、日当・宿泊料等、特別手当</t>
    </r>
    <r>
      <rPr>
        <b/>
        <sz val="14"/>
        <color theme="1"/>
        <rFont val="ＭＳ ゴシック"/>
        <family val="3"/>
        <charset val="128"/>
      </rPr>
      <t>））</t>
    </r>
    <phoneticPr fontId="60"/>
  </si>
  <si>
    <r>
      <t>合　計</t>
    </r>
    <r>
      <rPr>
        <b/>
        <sz val="12"/>
        <color rgb="FFFF0000"/>
        <rFont val="ＭＳ ゴシック"/>
        <family val="3"/>
        <charset val="128"/>
      </rPr>
      <t>（税抜）</t>
    </r>
    <r>
      <rPr>
        <b/>
        <vertAlign val="superscript"/>
        <sz val="12"/>
        <color rgb="FFFF0000"/>
        <rFont val="ＭＳ ゴシック"/>
        <family val="3"/>
        <charset val="128"/>
      </rPr>
      <t>注３</t>
    </r>
    <rPh sb="0" eb="2">
      <t>ゴウケイ</t>
    </rPh>
    <rPh sb="2" eb="3">
      <t>ケイ</t>
    </rPh>
    <rPh sb="7" eb="8">
      <t>チュウ</t>
    </rPh>
    <phoneticPr fontId="62"/>
  </si>
  <si>
    <r>
      <t>合計</t>
    </r>
    <r>
      <rPr>
        <b/>
        <sz val="12"/>
        <color rgb="FFFF0000"/>
        <rFont val="ＭＳ ゴシック"/>
        <family val="3"/>
        <charset val="128"/>
      </rPr>
      <t>（税抜）</t>
    </r>
    <r>
      <rPr>
        <b/>
        <vertAlign val="superscript"/>
        <sz val="12"/>
        <color rgb="FFFF0000"/>
        <rFont val="ＭＳ ゴシック"/>
        <family val="3"/>
        <charset val="128"/>
      </rPr>
      <t>注３</t>
    </r>
    <r>
      <rPr>
        <b/>
        <sz val="12"/>
        <rFont val="ＭＳ ゴシック"/>
        <family val="3"/>
        <charset val="128"/>
      </rPr>
      <t>（千円未満切捨て）</t>
    </r>
    <rPh sb="0" eb="2">
      <t>ゴウケイ</t>
    </rPh>
    <rPh sb="9" eb="11">
      <t>センエン</t>
    </rPh>
    <rPh sb="11" eb="13">
      <t>ミマン</t>
    </rPh>
    <rPh sb="13" eb="14">
      <t>キ</t>
    </rPh>
    <rPh sb="14" eb="15">
      <t>ス</t>
    </rPh>
    <phoneticPr fontId="62"/>
  </si>
  <si>
    <r>
      <t>合計（税込）</t>
    </r>
    <r>
      <rPr>
        <vertAlign val="superscript"/>
        <sz val="12"/>
        <color rgb="FFFF0000"/>
        <rFont val="ＭＳ ゴシック"/>
        <family val="3"/>
        <charset val="128"/>
      </rPr>
      <t>注３</t>
    </r>
    <rPh sb="3" eb="5">
      <t>ゼイコミ</t>
    </rPh>
    <rPh sb="6" eb="7">
      <t>チュウ</t>
    </rPh>
    <phoneticPr fontId="60"/>
  </si>
  <si>
    <r>
      <t>合計（税抜）</t>
    </r>
    <r>
      <rPr>
        <b/>
        <vertAlign val="superscript"/>
        <sz val="12"/>
        <color rgb="FFFF0000"/>
        <rFont val="ＭＳ ゴシック"/>
        <family val="3"/>
        <charset val="128"/>
      </rPr>
      <t>注２</t>
    </r>
    <rPh sb="0" eb="2">
      <t>ゴウケイ</t>
    </rPh>
    <rPh sb="3" eb="5">
      <t>ゼイヌキ</t>
    </rPh>
    <rPh sb="6" eb="7">
      <t>チュウ</t>
    </rPh>
    <phoneticPr fontId="60"/>
  </si>
  <si>
    <t xml:space="preserve">合計（税抜）  </t>
    <phoneticPr fontId="60"/>
  </si>
  <si>
    <r>
      <t>合計（税込)</t>
    </r>
    <r>
      <rPr>
        <b/>
        <vertAlign val="superscript"/>
        <sz val="12"/>
        <color rgb="FFFF0000"/>
        <rFont val="ＭＳ ゴシック"/>
        <family val="3"/>
        <charset val="128"/>
      </rPr>
      <t>注２</t>
    </r>
    <phoneticPr fontId="60"/>
  </si>
  <si>
    <t>【参考様式】</t>
    <rPh sb="1" eb="3">
      <t>サンコウ</t>
    </rPh>
    <rPh sb="3" eb="5">
      <t>ヨウシキ</t>
    </rPh>
    <phoneticPr fontId="60"/>
  </si>
  <si>
    <t>従事者基礎情報</t>
    <rPh sb="0" eb="3">
      <t>ジュウジシャ</t>
    </rPh>
    <rPh sb="3" eb="5">
      <t>キソ</t>
    </rPh>
    <rPh sb="5" eb="7">
      <t>ジョウホウ</t>
    </rPh>
    <phoneticPr fontId="60"/>
  </si>
  <si>
    <t>契約設定単価（報酬、日当、宿泊料）</t>
    <phoneticPr fontId="60"/>
  </si>
  <si>
    <t>様式8　旅費（航空賃、その他）</t>
    <rPh sb="0" eb="2">
      <t>ヨウシキ</t>
    </rPh>
    <rPh sb="4" eb="6">
      <t>リョヒ</t>
    </rPh>
    <rPh sb="7" eb="9">
      <t>コウクウ</t>
    </rPh>
    <rPh sb="9" eb="10">
      <t>チン</t>
    </rPh>
    <rPh sb="13" eb="14">
      <t>タ</t>
    </rPh>
    <phoneticPr fontId="60"/>
  </si>
  <si>
    <t>様式8　旅費（航空賃、その他）（特例）</t>
    <rPh sb="0" eb="2">
      <t>ヨウシキ</t>
    </rPh>
    <rPh sb="4" eb="6">
      <t>リョヒ</t>
    </rPh>
    <rPh sb="7" eb="9">
      <t>コウクウ</t>
    </rPh>
    <rPh sb="9" eb="10">
      <t>チン</t>
    </rPh>
    <rPh sb="13" eb="14">
      <t>タ</t>
    </rPh>
    <rPh sb="16" eb="18">
      <t>トクレイ</t>
    </rPh>
    <phoneticPr fontId="60"/>
  </si>
  <si>
    <t>上記と同じ</t>
    <rPh sb="0" eb="2">
      <t>ジョウキ</t>
    </rPh>
    <rPh sb="3" eb="4">
      <t>オナ</t>
    </rPh>
    <phoneticPr fontId="60"/>
  </si>
  <si>
    <t>その他</t>
    <rPh sb="2" eb="3">
      <t>タ</t>
    </rPh>
    <phoneticPr fontId="60"/>
  </si>
  <si>
    <t>様式21</t>
    <phoneticPr fontId="60"/>
  </si>
  <si>
    <t>証拠書類附属書</t>
    <rPh sb="0" eb="7">
      <t>ショウコショルイフゾクショ</t>
    </rPh>
    <phoneticPr fontId="60"/>
  </si>
  <si>
    <r>
      <t>証書番号</t>
    </r>
    <r>
      <rPr>
        <vertAlign val="superscript"/>
        <sz val="12"/>
        <color theme="1"/>
        <rFont val="ＭＳ ゴシック"/>
        <family val="3"/>
        <charset val="128"/>
      </rPr>
      <t>(注1)</t>
    </r>
    <rPh sb="5" eb="6">
      <t>チュウ</t>
    </rPh>
    <phoneticPr fontId="60"/>
  </si>
  <si>
    <r>
      <t>【備考　</t>
    </r>
    <r>
      <rPr>
        <vertAlign val="superscript"/>
        <sz val="12"/>
        <color rgb="FFFF0000"/>
        <rFont val="ＭＳ ゴシック"/>
        <family val="3"/>
        <charset val="128"/>
      </rPr>
      <t>注2</t>
    </r>
    <r>
      <rPr>
        <sz val="12"/>
        <color rgb="FFFF0000"/>
        <rFont val="ＭＳ ゴシック"/>
        <family val="3"/>
        <charset val="128"/>
      </rPr>
      <t>】</t>
    </r>
    <rPh sb="1" eb="3">
      <t>ビコウ</t>
    </rPh>
    <phoneticPr fontId="60"/>
  </si>
  <si>
    <t>注意事項</t>
    <rPh sb="0" eb="2">
      <t>チュウイ</t>
    </rPh>
    <rPh sb="2" eb="4">
      <t>ジコウ</t>
    </rPh>
    <phoneticPr fontId="60"/>
  </si>
  <si>
    <t>注1）本台紙を使用しないA4サイズの領収書の場合にも証書番号を記載して下さい。</t>
    <phoneticPr fontId="60"/>
  </si>
  <si>
    <t>注2）以下の場合は証憑添付台紙の備考に理由を補記してください。
　  ①領収書の要件（日付 ・宛名・発行者・支出内容・領収書印又はサイン）を満たさない場合。
  　②履行期限外の場合。</t>
    <rPh sb="19" eb="21">
      <t>リユウ</t>
    </rPh>
    <phoneticPr fontId="60"/>
  </si>
  <si>
    <t>注3）領収書が電子発行の場合は電子領収書であることを備考に補記して下さい。（精算報告書を電子ファイル（PDF形式）で提出する場合は補記不要になります。）</t>
    <rPh sb="9" eb="11">
      <t>ハッコウ</t>
    </rPh>
    <rPh sb="38" eb="40">
      <t>セイサン</t>
    </rPh>
    <rPh sb="40" eb="43">
      <t>ホウコクショ</t>
    </rPh>
    <phoneticPr fontId="60"/>
  </si>
  <si>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60"/>
  </si>
  <si>
    <t>様式5　流用明細</t>
    <rPh sb="0" eb="2">
      <t>ヨウシキ</t>
    </rPh>
    <rPh sb="4" eb="6">
      <t>リュウヨウ</t>
    </rPh>
    <rPh sb="6" eb="8">
      <t>メイサイ</t>
    </rPh>
    <phoneticPr fontId="60"/>
  </si>
  <si>
    <t>合計</t>
    <rPh sb="0" eb="2">
      <t>ゴウケイ</t>
    </rPh>
    <phoneticPr fontId="60"/>
  </si>
  <si>
    <t>精算報告明細書（合意単価適用分）</t>
    <phoneticPr fontId="60"/>
  </si>
  <si>
    <t>様式10　精算報告明細書（合意単価適用分）</t>
    <rPh sb="0" eb="2">
      <t>ヨウシキ</t>
    </rPh>
    <phoneticPr fontId="60"/>
  </si>
  <si>
    <t xml:space="preserve"> セミナー等実施関連費</t>
    <rPh sb="5" eb="6">
      <t>ナド</t>
    </rPh>
    <rPh sb="6" eb="8">
      <t>ジッシ</t>
    </rPh>
    <rPh sb="8" eb="10">
      <t>カンレン</t>
    </rPh>
    <rPh sb="10" eb="11">
      <t>ヒ</t>
    </rPh>
    <phoneticPr fontId="60"/>
  </si>
  <si>
    <t xml:space="preserve"> 事務所関連費</t>
    <rPh sb="1" eb="3">
      <t>ジム</t>
    </rPh>
    <rPh sb="3" eb="4">
      <t>ショ</t>
    </rPh>
    <rPh sb="4" eb="6">
      <t>カンレン</t>
    </rPh>
    <rPh sb="6" eb="7">
      <t>ヒ</t>
    </rPh>
    <phoneticPr fontId="60"/>
  </si>
  <si>
    <t xml:space="preserve"> 資料等翻訳費</t>
    <rPh sb="1" eb="3">
      <t>シリョウ</t>
    </rPh>
    <rPh sb="3" eb="4">
      <t>ナド</t>
    </rPh>
    <rPh sb="4" eb="6">
      <t>ホンヤク</t>
    </rPh>
    <phoneticPr fontId="60"/>
  </si>
  <si>
    <t>（３）機材送料</t>
    <phoneticPr fontId="60"/>
  </si>
  <si>
    <t>（２）機材損料・借料</t>
    <rPh sb="5" eb="7">
      <t>ソンリョウ</t>
    </rPh>
    <rPh sb="8" eb="10">
      <t>シャクリョウ</t>
    </rPh>
    <phoneticPr fontId="60"/>
  </si>
  <si>
    <t>様式13　機材費</t>
    <rPh sb="0" eb="2">
      <t>ヨウシキ</t>
    </rPh>
    <rPh sb="5" eb="7">
      <t>キザイ</t>
    </rPh>
    <rPh sb="7" eb="8">
      <t>ヒ</t>
    </rPh>
    <phoneticPr fontId="60"/>
  </si>
  <si>
    <t xml:space="preserve"> 施設・設備等関連費</t>
    <phoneticPr fontId="60"/>
  </si>
  <si>
    <t>様式4　契約金額精算報告内訳書</t>
    <rPh sb="0" eb="2">
      <t>ヨウシキ</t>
    </rPh>
    <phoneticPr fontId="60"/>
  </si>
  <si>
    <t>　（合意単価適用分）</t>
    <rPh sb="2" eb="4">
      <t>ゴウイ</t>
    </rPh>
    <rPh sb="4" eb="6">
      <t>タンカ</t>
    </rPh>
    <rPh sb="6" eb="8">
      <t>テキヨウ</t>
    </rPh>
    <rPh sb="8" eb="9">
      <t>ブン</t>
    </rPh>
    <phoneticPr fontId="60"/>
  </si>
  <si>
    <t>Ⅳ．消費税及び地方消費税の合計額</t>
    <phoneticPr fontId="60"/>
  </si>
  <si>
    <t>証書
番号</t>
    <rPh sb="0" eb="2">
      <t>ショウショ</t>
    </rPh>
    <rPh sb="3" eb="5">
      <t>バンゴウ</t>
    </rPh>
    <phoneticPr fontId="60"/>
  </si>
  <si>
    <t>－</t>
    <phoneticPr fontId="60"/>
  </si>
  <si>
    <t>合計額（千円未満切捨て）</t>
    <phoneticPr fontId="60"/>
  </si>
  <si>
    <t>合計額</t>
    <phoneticPr fontId="60"/>
  </si>
  <si>
    <t>日数</t>
    <rPh sb="0" eb="2">
      <t>ニッスウ</t>
    </rPh>
    <phoneticPr fontId="60"/>
  </si>
  <si>
    <t>業務終了日</t>
    <rPh sb="0" eb="2">
      <t>ギョウム</t>
    </rPh>
    <rPh sb="2" eb="5">
      <t>シュウリョウビ</t>
    </rPh>
    <phoneticPr fontId="60"/>
  </si>
  <si>
    <t>業務開始日</t>
    <rPh sb="0" eb="2">
      <t>ギョウム</t>
    </rPh>
    <rPh sb="2" eb="5">
      <t>カイシビ</t>
    </rPh>
    <phoneticPr fontId="60"/>
  </si>
  <si>
    <r>
      <t>備　考</t>
    </r>
    <r>
      <rPr>
        <vertAlign val="superscript"/>
        <sz val="12"/>
        <color indexed="8"/>
        <rFont val="ＭＳ ゴシック"/>
        <family val="3"/>
        <charset val="128"/>
      </rPr>
      <t>注３</t>
    </r>
    <rPh sb="0" eb="1">
      <t>ソナエ</t>
    </rPh>
    <rPh sb="2" eb="3">
      <t>コウ</t>
    </rPh>
    <rPh sb="3" eb="4">
      <t>チュウ</t>
    </rPh>
    <phoneticPr fontId="60"/>
  </si>
  <si>
    <t>戦争特約
保険料</t>
    <rPh sb="0" eb="2">
      <t>センソウ</t>
    </rPh>
    <rPh sb="2" eb="4">
      <t>トクヤク</t>
    </rPh>
    <rPh sb="5" eb="7">
      <t>ホケン</t>
    </rPh>
    <rPh sb="7" eb="8">
      <t>リョウ</t>
    </rPh>
    <phoneticPr fontId="60"/>
  </si>
  <si>
    <r>
      <t>現地業務期間</t>
    </r>
    <r>
      <rPr>
        <vertAlign val="superscript"/>
        <sz val="12"/>
        <color indexed="8"/>
        <rFont val="ＭＳ ゴシック"/>
        <family val="3"/>
        <charset val="128"/>
      </rPr>
      <t>注２</t>
    </r>
    <rPh sb="0" eb="2">
      <t>ゲンチ</t>
    </rPh>
    <rPh sb="2" eb="4">
      <t>ギョウム</t>
    </rPh>
    <rPh sb="4" eb="6">
      <t>キカン</t>
    </rPh>
    <rPh sb="6" eb="7">
      <t>チュウ</t>
    </rPh>
    <phoneticPr fontId="60"/>
  </si>
  <si>
    <t>格付</t>
    <rPh sb="0" eb="1">
      <t>カク</t>
    </rPh>
    <rPh sb="1" eb="2">
      <t>ヅ</t>
    </rPh>
    <phoneticPr fontId="60"/>
  </si>
  <si>
    <t>担当業務</t>
    <rPh sb="0" eb="2">
      <t>タントウ</t>
    </rPh>
    <rPh sb="2" eb="4">
      <t>ギョウム</t>
    </rPh>
    <phoneticPr fontId="60"/>
  </si>
  <si>
    <t>氏名</t>
    <rPh sb="0" eb="2">
      <t>シメイ</t>
    </rPh>
    <phoneticPr fontId="60"/>
  </si>
  <si>
    <t>従事者キー</t>
    <rPh sb="0" eb="3">
      <t>ジュウジシャ</t>
    </rPh>
    <phoneticPr fontId="60"/>
  </si>
  <si>
    <r>
      <t>精算報告明細書（</t>
    </r>
    <r>
      <rPr>
        <b/>
        <sz val="14"/>
        <color indexed="8"/>
        <rFont val="ＭＳ ゴシック"/>
        <family val="3"/>
        <charset val="128"/>
      </rPr>
      <t>戦争特約保険料）</t>
    </r>
    <rPh sb="0" eb="2">
      <t>セイサン</t>
    </rPh>
    <rPh sb="2" eb="4">
      <t>ホウコク</t>
    </rPh>
    <rPh sb="4" eb="7">
      <t>メイサイショ</t>
    </rPh>
    <rPh sb="8" eb="15">
      <t>センソウトクヤクホケンリョウ</t>
    </rPh>
    <phoneticPr fontId="60"/>
  </si>
  <si>
    <t>注３）実支出の補填として精算の場合は様式16を使用。</t>
    <rPh sb="0" eb="1">
      <t>チュウ</t>
    </rPh>
    <rPh sb="3" eb="6">
      <t>ジツシシュツ</t>
    </rPh>
    <rPh sb="7" eb="9">
      <t>ホテン</t>
    </rPh>
    <rPh sb="12" eb="14">
      <t>セイサン</t>
    </rPh>
    <rPh sb="15" eb="17">
      <t>バアイ</t>
    </rPh>
    <rPh sb="18" eb="20">
      <t>ヨウシキ</t>
    </rPh>
    <rPh sb="23" eb="25">
      <t>シヨウ</t>
    </rPh>
    <phoneticPr fontId="60"/>
  </si>
  <si>
    <t>注２）実支出の補填として精算の場合は様式11及び様式12を使用。</t>
    <rPh sb="0" eb="1">
      <t>チュウ</t>
    </rPh>
    <rPh sb="3" eb="4">
      <t>ジツ</t>
    </rPh>
    <rPh sb="4" eb="6">
      <t>シシュツ</t>
    </rPh>
    <rPh sb="7" eb="9">
      <t>ホテン</t>
    </rPh>
    <rPh sb="12" eb="14">
      <t>セイサン</t>
    </rPh>
    <rPh sb="15" eb="17">
      <t>バアイ</t>
    </rPh>
    <rPh sb="18" eb="20">
      <t>ヨウシキ</t>
    </rPh>
    <rPh sb="22" eb="23">
      <t>オヨ</t>
    </rPh>
    <rPh sb="24" eb="26">
      <t>ヨウシキ</t>
    </rPh>
    <rPh sb="29" eb="31">
      <t>シヨウ</t>
    </rPh>
    <phoneticPr fontId="60"/>
  </si>
  <si>
    <r>
      <t xml:space="preserve">３　一般業務費 </t>
    </r>
    <r>
      <rPr>
        <vertAlign val="superscript"/>
        <sz val="12"/>
        <color rgb="FFFF0000"/>
        <rFont val="ＭＳ ゴシック"/>
        <family val="3"/>
        <charset val="128"/>
      </rPr>
      <t xml:space="preserve"> 注２）</t>
    </r>
    <phoneticPr fontId="60"/>
  </si>
  <si>
    <r>
      <t>２　旅費（その他）</t>
    </r>
    <r>
      <rPr>
        <vertAlign val="superscript"/>
        <sz val="12"/>
        <color rgb="FFFF0000"/>
        <rFont val="ＭＳ ゴシック"/>
        <family val="3"/>
        <charset val="128"/>
      </rPr>
      <t>注１）</t>
    </r>
    <rPh sb="9" eb="10">
      <t>チュウ</t>
    </rPh>
    <phoneticPr fontId="60"/>
  </si>
  <si>
    <t>精算報告明細書（一般業務費）</t>
    <phoneticPr fontId="60"/>
  </si>
  <si>
    <t>注１）支出額の表示は円貨（又は円貨相当）で統一してください。円貨以外の通貨で支出されている場合は、
　　「備考」欄または証書貼付台紙に換算式を記入してください。その際、交換レート（JICA指定レート／
　　　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21" eb="123">
      <t>カイガイ</t>
    </rPh>
    <rPh sb="123" eb="125">
      <t>ソウキン</t>
    </rPh>
    <rPh sb="140" eb="141">
      <t>チュウ</t>
    </rPh>
    <rPh sb="187" eb="188">
      <t>チュウ</t>
    </rPh>
    <rPh sb="190" eb="192">
      <t>チョウタツ</t>
    </rPh>
    <rPh sb="192" eb="193">
      <t>チ</t>
    </rPh>
    <rPh sb="195" eb="197">
      <t>ホンポウ</t>
    </rPh>
    <rPh sb="197" eb="199">
      <t>チョウタツ</t>
    </rPh>
    <rPh sb="201" eb="203">
      <t>バアイ</t>
    </rPh>
    <rPh sb="204" eb="206">
      <t>テキセツ</t>
    </rPh>
    <rPh sb="207" eb="210">
      <t>ショウヒゼイ</t>
    </rPh>
    <rPh sb="210" eb="211">
      <t>ガク</t>
    </rPh>
    <rPh sb="212" eb="214">
      <t>コウジョ</t>
    </rPh>
    <rPh sb="217" eb="219">
      <t>ゼイヌキ</t>
    </rPh>
    <rPh sb="219" eb="221">
      <t>カカク</t>
    </rPh>
    <phoneticPr fontId="60"/>
  </si>
  <si>
    <t>（２）諸雑費</t>
    <rPh sb="3" eb="4">
      <t>ショ</t>
    </rPh>
    <rPh sb="4" eb="6">
      <t>ザッピ</t>
    </rPh>
    <phoneticPr fontId="60"/>
  </si>
  <si>
    <t>細　目</t>
    <rPh sb="0" eb="1">
      <t>ホソ</t>
    </rPh>
    <rPh sb="2" eb="3">
      <t>メ</t>
    </rPh>
    <phoneticPr fontId="60"/>
  </si>
  <si>
    <t>支出金額</t>
    <phoneticPr fontId="60"/>
  </si>
  <si>
    <t>備考</t>
    <rPh sb="0" eb="2">
      <t>ビコウ</t>
    </rPh>
    <phoneticPr fontId="60"/>
  </si>
  <si>
    <t>証憑
番号</t>
    <rPh sb="0" eb="2">
      <t>ショウヒョウ</t>
    </rPh>
    <rPh sb="3" eb="5">
      <t>バンゴウ</t>
    </rPh>
    <phoneticPr fontId="60"/>
  </si>
  <si>
    <t>合計（税抜）（千円未満切捨て）</t>
    <rPh sb="3" eb="5">
      <t>ゼイヌキ</t>
    </rPh>
    <phoneticPr fontId="60"/>
  </si>
  <si>
    <t>国内業務費合計額（千円未満切捨）</t>
    <rPh sb="0" eb="2">
      <t>コクナイ</t>
    </rPh>
    <rPh sb="2" eb="4">
      <t>ギョウム</t>
    </rPh>
    <rPh sb="4" eb="5">
      <t>ヒ</t>
    </rPh>
    <rPh sb="5" eb="7">
      <t>ゴウケイ</t>
    </rPh>
    <rPh sb="7" eb="8">
      <t>ガク</t>
    </rPh>
    <rPh sb="9" eb="11">
      <t>センエン</t>
    </rPh>
    <rPh sb="11" eb="13">
      <t>ミマン</t>
    </rPh>
    <rPh sb="13" eb="15">
      <t>キリス</t>
    </rPh>
    <phoneticPr fontId="60"/>
  </si>
  <si>
    <r>
      <t xml:space="preserve">注１）国内業務費は、「技術研修費」、「招へい費」及び「諸雑費」の合計額となります。「招へい費」については、別の精算報告明細書にまとめられていますので、適切に合算してください。
</t>
    </r>
    <r>
      <rPr>
        <sz val="11"/>
        <color rgb="FFFF0000"/>
        <rFont val="ＭＳ ゴシック"/>
        <family val="3"/>
        <charset val="128"/>
      </rPr>
      <t>注２）国内業務費明細書の税抜金額を記入してください。</t>
    </r>
    <r>
      <rPr>
        <sz val="11"/>
        <rFont val="ＭＳ ゴシック"/>
        <family val="3"/>
        <charset val="128"/>
      </rPr>
      <t xml:space="preserve">
注３）複数の研修コースを実施した場合、コース毎に精算報告明細書を作成してください。
注４）諸雑費の計上がない場合は、諸雑費の表を削除しても構いません。</t>
    </r>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88" eb="89">
      <t>チュウ</t>
    </rPh>
    <rPh sb="115" eb="116">
      <t>チュウ</t>
    </rPh>
    <rPh sb="118" eb="120">
      <t>フクスウ</t>
    </rPh>
    <rPh sb="121" eb="123">
      <t>ケンシュウ</t>
    </rPh>
    <rPh sb="127" eb="129">
      <t>ジッシ</t>
    </rPh>
    <rPh sb="131" eb="133">
      <t>バアイ</t>
    </rPh>
    <rPh sb="137" eb="138">
      <t>ゴト</t>
    </rPh>
    <rPh sb="139" eb="141">
      <t>セイサン</t>
    </rPh>
    <rPh sb="141" eb="143">
      <t>ホウコク</t>
    </rPh>
    <rPh sb="143" eb="146">
      <t>メイサイショ</t>
    </rPh>
    <rPh sb="147" eb="149">
      <t>サクセイ</t>
    </rPh>
    <rPh sb="157" eb="158">
      <t>チュウ</t>
    </rPh>
    <rPh sb="160" eb="161">
      <t>ショ</t>
    </rPh>
    <rPh sb="161" eb="163">
      <t>ザッピ</t>
    </rPh>
    <rPh sb="164" eb="166">
      <t>ケイジョウ</t>
    </rPh>
    <rPh sb="169" eb="171">
      <t>バアイ</t>
    </rPh>
    <rPh sb="179" eb="181">
      <t>サクジョ</t>
    </rPh>
    <rPh sb="184" eb="185">
      <t>カマ</t>
    </rPh>
    <phoneticPr fontId="60"/>
  </si>
  <si>
    <t>日付</t>
    <rPh sb="0" eb="2">
      <t>ヒヅケ</t>
    </rPh>
    <phoneticPr fontId="60"/>
  </si>
  <si>
    <t>様式16　その他の直接経費（実支出補填分）</t>
    <rPh sb="0" eb="2">
      <t>ヨウシキ</t>
    </rPh>
    <phoneticPr fontId="60"/>
  </si>
  <si>
    <r>
      <t>合計（税抜）</t>
    </r>
    <r>
      <rPr>
        <vertAlign val="superscript"/>
        <sz val="12"/>
        <rFont val="ＭＳ ゴシック"/>
        <family val="3"/>
        <charset val="128"/>
      </rPr>
      <t>注4</t>
    </r>
    <rPh sb="0" eb="2">
      <t>ゴウケイ</t>
    </rPh>
    <rPh sb="3" eb="5">
      <t>ゼイヌキ</t>
    </rPh>
    <rPh sb="6" eb="7">
      <t>チュウ</t>
    </rPh>
    <phoneticPr fontId="60"/>
  </si>
  <si>
    <t>（１）再委託費（現地再委託費）と（２）再委託費（国内再委託費）の合計額</t>
    <phoneticPr fontId="60"/>
  </si>
  <si>
    <t>契約金額精算報告内訳書</t>
    <phoneticPr fontId="60"/>
  </si>
  <si>
    <r>
      <t>５　報告書作成費</t>
    </r>
    <r>
      <rPr>
        <vertAlign val="superscript"/>
        <sz val="12"/>
        <color rgb="FFFF0000"/>
        <rFont val="ＭＳ ゴシック"/>
        <family val="3"/>
        <charset val="128"/>
      </rPr>
      <t>　注３）</t>
    </r>
    <rPh sb="9" eb="10">
      <t>チュウ</t>
    </rPh>
    <phoneticPr fontId="60"/>
  </si>
  <si>
    <t>通訳傭上費（日本語－仏語）</t>
  </si>
  <si>
    <t>４　通訳傭上費</t>
    <phoneticPr fontId="60"/>
  </si>
  <si>
    <t>翻訳費</t>
    <phoneticPr fontId="60"/>
  </si>
  <si>
    <t>精算報告明細書（その他の直接経費（実支出補填分））</t>
    <phoneticPr fontId="60"/>
  </si>
  <si>
    <r>
      <t xml:space="preserve">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t>
    </r>
    <r>
      <rPr>
        <sz val="12"/>
        <color rgb="FFFF0000"/>
        <rFont val="ＭＳ ゴシック"/>
        <family val="3"/>
        <charset val="128"/>
      </rPr>
      <t>注３）支出金額に税抜金額を記載する場合は、「合計（税込）」の金額に斜線を入れてください。</t>
    </r>
    <r>
      <rPr>
        <sz val="12"/>
        <rFont val="ＭＳ ゴシック"/>
        <family val="3"/>
        <charset val="128"/>
      </rPr>
      <t xml:space="preserve">
注</t>
    </r>
    <r>
      <rPr>
        <sz val="12"/>
        <color rgb="FFFF0000"/>
        <rFont val="ＭＳ ゴシック"/>
        <family val="3"/>
        <charset val="128"/>
      </rPr>
      <t>４</t>
    </r>
    <r>
      <rPr>
        <sz val="12"/>
        <rFont val="ＭＳ ゴシック"/>
        <family val="3"/>
        <charset val="128"/>
      </rPr>
      <t>）再委託費（国内再委託費）では、経費はすべて日本国内で支出され、消費税課税対象取引であることを前提に、税込合計金額に100/110を乗じて税抜金額とする設定となっています。</t>
    </r>
    <rPh sb="0" eb="1">
      <t>チュウ</t>
    </rPh>
    <rPh sb="41" eb="43">
      <t>キサイ</t>
    </rPh>
    <rPh sb="106" eb="107">
      <t>チュウ</t>
    </rPh>
    <rPh sb="150" eb="151">
      <t>チュウ</t>
    </rPh>
    <rPh sb="195" eb="196">
      <t>チュウ</t>
    </rPh>
    <rPh sb="198" eb="201">
      <t>サイイタク</t>
    </rPh>
    <rPh sb="201" eb="202">
      <t>ヒ</t>
    </rPh>
    <rPh sb="203" eb="205">
      <t>コクナイ</t>
    </rPh>
    <rPh sb="205" eb="208">
      <t>サイイタク</t>
    </rPh>
    <rPh sb="208" eb="209">
      <t>ヒ</t>
    </rPh>
    <rPh sb="213" eb="215">
      <t>ケイヒ</t>
    </rPh>
    <phoneticPr fontId="1"/>
  </si>
  <si>
    <t>打合簿の添付有無欄にプルダウンを付けました。</t>
    <rPh sb="0" eb="2">
      <t>ウチアワ</t>
    </rPh>
    <rPh sb="2" eb="3">
      <t>ボ</t>
    </rPh>
    <rPh sb="4" eb="6">
      <t>テンプ</t>
    </rPh>
    <rPh sb="6" eb="8">
      <t>ウム</t>
    </rPh>
    <rPh sb="8" eb="9">
      <t>ラン</t>
    </rPh>
    <rPh sb="16" eb="17">
      <t>ツ</t>
    </rPh>
    <phoneticPr fontId="60"/>
  </si>
  <si>
    <t>新宿プラニング</t>
    <phoneticPr fontId="60"/>
  </si>
  <si>
    <t>３　一般業務費</t>
    <phoneticPr fontId="60"/>
  </si>
  <si>
    <t>航空賃</t>
    <rPh sb="0" eb="2">
      <t>コウクウ</t>
    </rPh>
    <rPh sb="2" eb="3">
      <t>チン</t>
    </rPh>
    <phoneticPr fontId="60"/>
  </si>
  <si>
    <r>
      <t>証書
番号</t>
    </r>
    <r>
      <rPr>
        <vertAlign val="superscript"/>
        <sz val="12"/>
        <color theme="1"/>
        <rFont val="ＭＳ ゴシック"/>
        <family val="3"/>
        <charset val="128"/>
      </rPr>
      <t>注３</t>
    </r>
    <rPh sb="0" eb="2">
      <t>ショウショ</t>
    </rPh>
    <rPh sb="3" eb="5">
      <t>バンゴウ</t>
    </rPh>
    <rPh sb="5" eb="6">
      <t>チュウ</t>
    </rPh>
    <phoneticPr fontId="60"/>
  </si>
  <si>
    <t>　日　当</t>
    <phoneticPr fontId="60"/>
  </si>
  <si>
    <r>
      <t>備　考</t>
    </r>
    <r>
      <rPr>
        <vertAlign val="superscript"/>
        <sz val="12"/>
        <color theme="1"/>
        <rFont val="ＭＳ ゴシック"/>
        <family val="3"/>
        <charset val="128"/>
      </rPr>
      <t>注９</t>
    </r>
    <rPh sb="3" eb="4">
      <t>チュウ</t>
    </rPh>
    <phoneticPr fontId="60"/>
  </si>
  <si>
    <t>航空賃</t>
    <phoneticPr fontId="60"/>
  </si>
  <si>
    <r>
      <t>宿泊料</t>
    </r>
    <r>
      <rPr>
        <vertAlign val="superscript"/>
        <sz val="12"/>
        <color indexed="8"/>
        <rFont val="ＭＳ ゴシック"/>
        <family val="3"/>
        <charset val="128"/>
      </rPr>
      <t>注５、注６、注７</t>
    </r>
    <rPh sb="6" eb="7">
      <t>チュウ</t>
    </rPh>
    <rPh sb="9" eb="10">
      <t>チュウ</t>
    </rPh>
    <phoneticPr fontId="60"/>
  </si>
  <si>
    <t>注１）実支出の補填として精算の場合は様式9を使用。</t>
    <rPh sb="0" eb="1">
      <t>チュウ</t>
    </rPh>
    <rPh sb="3" eb="4">
      <t>ジツ</t>
    </rPh>
    <rPh sb="4" eb="6">
      <t>シシュツ</t>
    </rPh>
    <rPh sb="7" eb="9">
      <t>ホテン</t>
    </rPh>
    <rPh sb="12" eb="14">
      <t>セイサン</t>
    </rPh>
    <rPh sb="15" eb="17">
      <t>バアイ</t>
    </rPh>
    <rPh sb="18" eb="20">
      <t>ヨウシキ</t>
    </rPh>
    <rPh sb="22" eb="24">
      <t>シヨウ</t>
    </rPh>
    <phoneticPr fontId="60"/>
  </si>
  <si>
    <t>車両関連費、通信・運搬費
　（現地業務人月比例分）</t>
    <phoneticPr fontId="60"/>
  </si>
  <si>
    <t>事務所関連費の水道光熱費
　（現地事務所開設期間比例分）</t>
    <rPh sb="0" eb="2">
      <t>ジム</t>
    </rPh>
    <rPh sb="2" eb="3">
      <t>ショ</t>
    </rPh>
    <rPh sb="3" eb="5">
      <t>カンレン</t>
    </rPh>
    <rPh sb="5" eb="6">
      <t>ヒ</t>
    </rPh>
    <phoneticPr fontId="60"/>
  </si>
  <si>
    <r>
      <t xml:space="preserve">注１）旅費（航空賃）は合意単価方式を適用しますので、原則、「契約額」＝「精算額」として、精算します。
注２）出発日、帰国日は航空券の出発日と帰国日と一致させてください。ただし、別案件国業務との継続従事の場合は、別国から/別国への移動日を記入することも可とします。
注３）合意された渡航経路と実際の経路が異なった場合等において、実費精算となる場合は、精算額を実費で記入し、備考に実費精算となった経緯を記載します。また、その場合、必要な証拠書類等を従来の精算報告書様式を参考に添付してください。
注４）日当及び宿泊費の計算欄への記載方式については、変更可能です。（例：3,800×（30+0.9×2）＝120,840)
注５）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注６）特別宿泊単価が設定されている場合はセルの関数を削除し、単価を直接入力してください。特別宿泊単価の場合、30泊超、60泊超の場合の逓減率は適用されません。
注７）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ものを別途用意していますので、参照してください。
注８）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注９）旅費折半などの特記事項を備考へ記載してください。
</t>
    </r>
    <r>
      <rPr>
        <sz val="12"/>
        <color rgb="FFFF0000"/>
        <rFont val="ＭＳ ゴシック"/>
        <family val="3"/>
        <charset val="128"/>
      </rPr>
      <t>注１０）With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rPh sb="216" eb="218">
      <t>ショウコ</t>
    </rPh>
    <phoneticPr fontId="60"/>
  </si>
  <si>
    <r>
      <t>注）本シートは、宿泊数を「現地業務期間－「１」」泊として計算する関数が設定されています。主に、中国、韓国、モンゴル、フィリピン、ブルネイ、ミクロネシア、マーシャル諸島を対象としたものです。ご注意ください。
注１）旅費（航空賃）は合意単価方式を適用しますので、原則、「契約額」＝「精算額」として、精算します。
注２）出発日、帰国日は航空券の出発日と帰国日と一致させてください。ただし、別案件国業務との継続従事の場合は、別国から/別国への移動日を記入することも可とします。
注３）合意された渡航経路と実際の経路が異なった場合等において、実費精算となる場合は、精算額を実費で記入し、備考に実費精算となった経緯を記載します。また、その場合、必要な証拠書類等を従来の精算報告書様式を参考に添付してください。
注４）日当及び宿泊費の計算欄への記載方式については、変更可能です。（例：3,800×（30+0.9×2）＝120,840)
注５）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注６）特別宿泊単価が設定されている場合はセルの関数を削除し、単価を直接入力してください。特別宿泊単価の場合、30泊超、60泊超の場合の逓減率は適用されません。
注７）</t>
    </r>
    <r>
      <rPr>
        <sz val="12"/>
        <color rgb="FFFF0000"/>
        <rFont val="ＭＳ ゴシック"/>
        <family val="3"/>
        <charset val="128"/>
      </rPr>
      <t>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t>
    </r>
    <r>
      <rPr>
        <sz val="12"/>
        <color theme="1"/>
        <rFont val="ＭＳ ゴシック"/>
        <family val="3"/>
        <charset val="128"/>
      </rPr>
      <t xml:space="preserve">
注８）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注９）旅費折半などの特記事項を備考へ記載してください。
</t>
    </r>
    <r>
      <rPr>
        <sz val="12"/>
        <color rgb="FFFF0000"/>
        <rFont val="ＭＳ ゴシック"/>
        <family val="3"/>
        <charset val="128"/>
      </rPr>
      <t>注１０）With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
    <phoneticPr fontId="60"/>
  </si>
  <si>
    <r>
      <t>９　現地一時隔離関連費</t>
    </r>
    <r>
      <rPr>
        <vertAlign val="superscript"/>
        <sz val="10.5"/>
        <color rgb="FFFF0000"/>
        <rFont val="ＭＳ ゴシック"/>
        <family val="3"/>
        <charset val="128"/>
      </rPr>
      <t>注７</t>
    </r>
    <rPh sb="2" eb="4">
      <t>ゲンチ</t>
    </rPh>
    <rPh sb="4" eb="6">
      <t>イチジ</t>
    </rPh>
    <rPh sb="6" eb="8">
      <t>カクリ</t>
    </rPh>
    <rPh sb="8" eb="10">
      <t>カンレン</t>
    </rPh>
    <rPh sb="10" eb="11">
      <t>ヒ</t>
    </rPh>
    <rPh sb="11" eb="12">
      <t>チュウ</t>
    </rPh>
    <phoneticPr fontId="60"/>
  </si>
  <si>
    <t>１０　本邦一時隔離関連費</t>
    <rPh sb="3" eb="5">
      <t>ホンポウ</t>
    </rPh>
    <rPh sb="5" eb="7">
      <t>イチジ</t>
    </rPh>
    <rPh sb="7" eb="9">
      <t>カクリ</t>
    </rPh>
    <rPh sb="9" eb="11">
      <t>カンレン</t>
    </rPh>
    <rPh sb="11" eb="12">
      <t>ヒ</t>
    </rPh>
    <phoneticPr fontId="60"/>
  </si>
  <si>
    <r>
      <t>注１）契約変更している場合は、最終契約変更後の契約金額内訳を記載してください。
注２）費目間流用を行った後の契約金額内訳を記載してください。また、費目間流用に係る打合簿（写）を添付してください。
注３）報酬にかかる確定額は、報酬額確認表（様式６）で確認した額を記載してください。ただし、契約金額を超えることはできません。
注４）直接経費に係る精算額は、打合簿なし流用がある場合、直接経費費目間流用計算表（様式５）で計算された額を記載してください。
　　　また、支出実績中間確認を行った場合は、確認済みの経費も精算額に含め、「支出実績中間確認通知書」（写）を添付ください。
注５）複数の部分払がある場合はその合計額を記載してください。</t>
    </r>
    <r>
      <rPr>
        <sz val="9"/>
        <color rgb="FFFF0000"/>
        <rFont val="ＭＳ ゴシック"/>
        <family val="3"/>
        <charset val="128"/>
      </rPr>
      <t>また、必要に応じ消費税額を明記することも可能です。</t>
    </r>
    <r>
      <rPr>
        <sz val="9"/>
        <rFont val="ＭＳ ゴシック"/>
        <family val="3"/>
        <charset val="128"/>
      </rPr>
      <t xml:space="preserve">
注６）請求額には、精算額から前払額、部分払額及び概算払額を控除した数字を記載してください。
</t>
    </r>
    <r>
      <rPr>
        <sz val="9"/>
        <color rgb="FFFF0000"/>
        <rFont val="ＭＳ ゴシック"/>
        <family val="3"/>
        <charset val="128"/>
      </rPr>
      <t>注７）現地と本邦を一つの費目としている場合は、「９．一時隔離関連費」とし「１０.本邦一時隔離関連費」の記載を削除してください。</t>
    </r>
    <phoneticPr fontId="60"/>
  </si>
  <si>
    <t>様式18</t>
    <phoneticPr fontId="60"/>
  </si>
  <si>
    <t>精算報告明細書（現地一時隔離関連費）</t>
    <rPh sb="8" eb="10">
      <t>ゲンチ</t>
    </rPh>
    <rPh sb="10" eb="12">
      <t>イチジ</t>
    </rPh>
    <rPh sb="12" eb="14">
      <t>カクリ</t>
    </rPh>
    <rPh sb="14" eb="16">
      <t>カンレン</t>
    </rPh>
    <rPh sb="16" eb="17">
      <t>ヒ</t>
    </rPh>
    <phoneticPr fontId="60"/>
  </si>
  <si>
    <t>（１）直接人件費相当額の待機費用</t>
    <phoneticPr fontId="60"/>
  </si>
  <si>
    <t>月額単価</t>
    <rPh sb="0" eb="2">
      <t>ゲツガク</t>
    </rPh>
    <phoneticPr fontId="60"/>
  </si>
  <si>
    <t>合計</t>
    <rPh sb="0" eb="1">
      <t>ゴウ</t>
    </rPh>
    <phoneticPr fontId="60"/>
  </si>
  <si>
    <t>合計（千円未満切捨て）</t>
    <phoneticPr fontId="60"/>
  </si>
  <si>
    <t>（２）隔離施設までのタクシー代等の経費</t>
    <rPh sb="3" eb="5">
      <t>カクリ</t>
    </rPh>
    <rPh sb="5" eb="7">
      <t>シセツ</t>
    </rPh>
    <rPh sb="14" eb="15">
      <t>ダイ</t>
    </rPh>
    <rPh sb="15" eb="16">
      <t>ナド</t>
    </rPh>
    <rPh sb="17" eb="19">
      <t>ケイヒ</t>
    </rPh>
    <phoneticPr fontId="60"/>
  </si>
  <si>
    <t>合　計</t>
    <rPh sb="0" eb="2">
      <t>ゴウケイ</t>
    </rPh>
    <rPh sb="2" eb="3">
      <t>ケイ</t>
    </rPh>
    <phoneticPr fontId="62"/>
  </si>
  <si>
    <t>合計（千円未満切捨て）</t>
    <rPh sb="0" eb="2">
      <t>ゴウケイ</t>
    </rPh>
    <phoneticPr fontId="62"/>
  </si>
  <si>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60"/>
  </si>
  <si>
    <t>従事期間</t>
    <phoneticPr fontId="60"/>
  </si>
  <si>
    <t>氏　名</t>
    <phoneticPr fontId="60"/>
  </si>
  <si>
    <t>日当</t>
    <rPh sb="0" eb="2">
      <t>ニットウ</t>
    </rPh>
    <phoneticPr fontId="60"/>
  </si>
  <si>
    <t>宿泊費</t>
    <rPh sb="0" eb="3">
      <t>シュクハクヒ</t>
    </rPh>
    <phoneticPr fontId="60"/>
  </si>
  <si>
    <t>単価</t>
    <rPh sb="0" eb="2">
      <t>タンカ</t>
    </rPh>
    <phoneticPr fontId="60"/>
  </si>
  <si>
    <t>2021/〇/〇～2021/〇/〇</t>
    <phoneticPr fontId="60"/>
  </si>
  <si>
    <t>現地一時隔離費合計　　　　　　</t>
    <rPh sb="0" eb="2">
      <t>ゲンチ</t>
    </rPh>
    <rPh sb="2" eb="4">
      <t>イチジ</t>
    </rPh>
    <rPh sb="4" eb="6">
      <t>カクリ</t>
    </rPh>
    <rPh sb="6" eb="7">
      <t>ヒ</t>
    </rPh>
    <rPh sb="7" eb="9">
      <t>ゴウケイ</t>
    </rPh>
    <phoneticPr fontId="60"/>
  </si>
  <si>
    <t>様式17</t>
    <phoneticPr fontId="60"/>
  </si>
  <si>
    <t>精算報告明細書（本邦一時隔離関連費）</t>
    <rPh sb="8" eb="10">
      <t>ホンポウ</t>
    </rPh>
    <rPh sb="10" eb="12">
      <t>イチジ</t>
    </rPh>
    <rPh sb="12" eb="14">
      <t>カクリ</t>
    </rPh>
    <rPh sb="14" eb="16">
      <t>カンレン</t>
    </rPh>
    <rPh sb="16" eb="17">
      <t>ヒ</t>
    </rPh>
    <phoneticPr fontId="60"/>
  </si>
  <si>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60"/>
  </si>
  <si>
    <t>期間</t>
    <phoneticPr fontId="60"/>
  </si>
  <si>
    <t>合計金額</t>
    <phoneticPr fontId="60"/>
  </si>
  <si>
    <r>
      <t xml:space="preserve">証憑
番号 </t>
    </r>
    <r>
      <rPr>
        <sz val="8"/>
        <rFont val="ＭＳ ゴシック"/>
        <family val="3"/>
        <charset val="128"/>
      </rPr>
      <t>注1</t>
    </r>
    <rPh sb="6" eb="7">
      <t>チュウ</t>
    </rPh>
    <phoneticPr fontId="60"/>
  </si>
  <si>
    <t>本邦一時隔離費合計　　　　　　</t>
    <rPh sb="0" eb="2">
      <t>ホンポウ</t>
    </rPh>
    <rPh sb="2" eb="4">
      <t>イチジ</t>
    </rPh>
    <rPh sb="4" eb="6">
      <t>カクリ</t>
    </rPh>
    <rPh sb="6" eb="7">
      <t>ヒ</t>
    </rPh>
    <rPh sb="7" eb="9">
      <t>ゴウケイ</t>
    </rPh>
    <phoneticPr fontId="60"/>
  </si>
  <si>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60"/>
  </si>
  <si>
    <t>様式17　現地一時隔離関連費</t>
    <phoneticPr fontId="60"/>
  </si>
  <si>
    <t>様式18　本邦一時隔離関連費</t>
    <phoneticPr fontId="60"/>
  </si>
  <si>
    <r>
      <t>現地</t>
    </r>
    <r>
      <rPr>
        <sz val="12"/>
        <color rgb="FFFF0000"/>
        <rFont val="ＭＳ ゴシック"/>
        <family val="3"/>
        <charset val="128"/>
      </rPr>
      <t>業務</t>
    </r>
    <r>
      <rPr>
        <sz val="12"/>
        <color theme="1"/>
        <rFont val="ＭＳ ゴシック"/>
        <family val="3"/>
        <charset val="128"/>
      </rPr>
      <t>期間</t>
    </r>
    <rPh sb="2" eb="4">
      <t>ギョウム</t>
    </rPh>
    <phoneticPr fontId="60"/>
  </si>
  <si>
    <t>道路計画</t>
    <phoneticPr fontId="60"/>
  </si>
  <si>
    <t>×木　〇子</t>
    <phoneticPr fontId="60"/>
  </si>
  <si>
    <t>○○○○○○大学卒</t>
    <phoneticPr fontId="60"/>
  </si>
  <si>
    <t>19**年3月</t>
    <phoneticPr fontId="60"/>
  </si>
  <si>
    <t>道路計画（D枠）</t>
  </si>
  <si>
    <t>□川　×代</t>
    <phoneticPr fontId="60"/>
  </si>
  <si>
    <t>200*年3月</t>
    <phoneticPr fontId="60"/>
  </si>
  <si>
    <t>様式</t>
    <rPh sb="0" eb="2">
      <t>ヨウシキ</t>
    </rPh>
    <phoneticPr fontId="60"/>
  </si>
  <si>
    <t>主な変更内容</t>
    <rPh sb="0" eb="1">
      <t>オモ</t>
    </rPh>
    <rPh sb="2" eb="4">
      <t>ヘンコウ</t>
    </rPh>
    <rPh sb="4" eb="6">
      <t>ナイヨウ</t>
    </rPh>
    <phoneticPr fontId="60"/>
  </si>
  <si>
    <t>全体</t>
    <rPh sb="0" eb="2">
      <t>ゼンタイ</t>
    </rPh>
    <phoneticPr fontId="60"/>
  </si>
  <si>
    <t>経理処理ガイドライン（QCBS方式対応版）（2020年4月）及びコロナ関連費に対応した様式に修正しました。</t>
    <rPh sb="15" eb="17">
      <t>ホウシキ</t>
    </rPh>
    <rPh sb="17" eb="19">
      <t>タイオウ</t>
    </rPh>
    <rPh sb="19" eb="20">
      <t>バン</t>
    </rPh>
    <rPh sb="30" eb="31">
      <t>オヨ</t>
    </rPh>
    <rPh sb="35" eb="37">
      <t>カンレン</t>
    </rPh>
    <rPh sb="37" eb="38">
      <t>ヒ</t>
    </rPh>
    <rPh sb="39" eb="41">
      <t>タイオウ</t>
    </rPh>
    <rPh sb="43" eb="45">
      <t>ヨウシキ</t>
    </rPh>
    <rPh sb="46" eb="48">
      <t>シュウセイ</t>
    </rPh>
    <phoneticPr fontId="60"/>
  </si>
  <si>
    <t>契約設定単価（報酬、日当、宿泊料）の日当宿泊料の単価を経理処理ガイドライン（QCBS方式対応版）（2020年4月）の単価に変更しました。</t>
    <rPh sb="18" eb="20">
      <t>ニットウ</t>
    </rPh>
    <rPh sb="20" eb="22">
      <t>シュクハク</t>
    </rPh>
    <rPh sb="22" eb="23">
      <t>リョウ</t>
    </rPh>
    <rPh sb="24" eb="26">
      <t>タンカ</t>
    </rPh>
    <rPh sb="58" eb="60">
      <t>タンカ</t>
    </rPh>
    <rPh sb="61" eb="63">
      <t>ヘンコウ</t>
    </rPh>
    <phoneticPr fontId="60"/>
  </si>
  <si>
    <r>
      <t>９　現地一時隔離関連費</t>
    </r>
    <r>
      <rPr>
        <vertAlign val="superscript"/>
        <sz val="11"/>
        <color rgb="FFFF0000"/>
        <rFont val="ＭＳ ゴシック"/>
        <family val="3"/>
        <charset val="128"/>
      </rPr>
      <t>注７</t>
    </r>
    <rPh sb="2" eb="4">
      <t>ゲンチ</t>
    </rPh>
    <rPh sb="4" eb="6">
      <t>イチジ</t>
    </rPh>
    <rPh sb="6" eb="8">
      <t>カクリ</t>
    </rPh>
    <rPh sb="8" eb="10">
      <t>カンレン</t>
    </rPh>
    <rPh sb="10" eb="11">
      <t>ヒ</t>
    </rPh>
    <rPh sb="11" eb="12">
      <t>チュウ</t>
    </rPh>
    <phoneticPr fontId="60"/>
  </si>
  <si>
    <r>
      <t>１０　本邦一時隔離関連費</t>
    </r>
    <r>
      <rPr>
        <vertAlign val="superscript"/>
        <sz val="10.5"/>
        <color rgb="FFFF0000"/>
        <rFont val="ＭＳ ゴシック"/>
        <family val="3"/>
        <charset val="128"/>
      </rPr>
      <t>注７</t>
    </r>
    <rPh sb="3" eb="5">
      <t>ホンポウ</t>
    </rPh>
    <rPh sb="5" eb="7">
      <t>イチジ</t>
    </rPh>
    <rPh sb="7" eb="9">
      <t>カクリ</t>
    </rPh>
    <rPh sb="9" eb="11">
      <t>カンレン</t>
    </rPh>
    <rPh sb="11" eb="12">
      <t>ヒ</t>
    </rPh>
    <rPh sb="12" eb="13">
      <t>チュウ</t>
    </rPh>
    <phoneticPr fontId="60"/>
  </si>
  <si>
    <r>
      <t xml:space="preserve">注１）「打合簿あり」での費目間流用を行った後の契約金額内訳を記載してください。
注２）それぞれの費目の「精算報告明細書」に記載されている支出実績をそのまま記載してください。
注３）精算額の確定に当たっては、当該費目の契約金額（流用後）の5％か50万円のいずれか低い金額の範囲内まで、「打合簿なし」の流用を認めています。
　　この運用を反映して、精算額を記載してください。なお、直接経費精算額の合計額は、契約金額（流用後）の合計額を超えることは認められませんので、契約金額
　　（流用後）の合計額の範囲内で、「打合簿なし」の流用をしてください。
注４）契約金額（流用後）と精算額の差額を記載してください。この差額が50万円か次欄の参考上限値のいずれか低い金額以下であれば、打合簿なしの流用が可能です。
注５）差額と比較するための参考値として、「(A)×5%」の計算結果を記載してください。差額が０である場合は、記載の必要はありません。
注６）流用の理由の記載は不要です。特記すべき事項がありましたら、記載ください。
</t>
    </r>
    <r>
      <rPr>
        <sz val="10"/>
        <color rgb="FFFF0000"/>
        <rFont val="ＭＳ ゴシック"/>
        <family val="3"/>
        <charset val="128"/>
      </rPr>
      <t>注７）新型コロナウィルス対策にかかる費用（PCR検査関連費用、コロナ対策関連経費、一時隔離関連経費）については、特例措置のため他の目的への費目間流用は認められません。</t>
    </r>
    <phoneticPr fontId="60"/>
  </si>
  <si>
    <t>様式7　
業務従事者名簿</t>
    <rPh sb="0" eb="2">
      <t>ヨウシキ</t>
    </rPh>
    <phoneticPr fontId="60"/>
  </si>
  <si>
    <t>ダイバーシティ枠の記載例を記入しました。</t>
    <rPh sb="11" eb="12">
      <t>レイ</t>
    </rPh>
    <rPh sb="13" eb="15">
      <t>キニュウ</t>
    </rPh>
    <phoneticPr fontId="60"/>
  </si>
  <si>
    <t>注８）緊急移送が含まれている旅行保険に加入している場合、その保険料の一部費用の計上を認めること。また、その費用について、逓減率がかかる場合の対応を追記しました。</t>
    <rPh sb="0" eb="1">
      <t>チュウ</t>
    </rPh>
    <rPh sb="53" eb="55">
      <t>ヒヨウ</t>
    </rPh>
    <rPh sb="73" eb="75">
      <t>ツイキ</t>
    </rPh>
    <phoneticPr fontId="60"/>
  </si>
  <si>
    <t>担当と氏名の表示欄を入れ替えました。</t>
    <rPh sb="0" eb="2">
      <t>タントウ</t>
    </rPh>
    <rPh sb="3" eb="5">
      <t>シメイ</t>
    </rPh>
    <rPh sb="6" eb="8">
      <t>ヒョウジ</t>
    </rPh>
    <rPh sb="8" eb="9">
      <t>ラン</t>
    </rPh>
    <rPh sb="10" eb="11">
      <t>イ</t>
    </rPh>
    <rPh sb="12" eb="13">
      <t>カ</t>
    </rPh>
    <phoneticPr fontId="60"/>
  </si>
  <si>
    <t>「現地滞在期間」を「現地業務期間」に修正しました。</t>
    <phoneticPr fontId="60"/>
  </si>
  <si>
    <t>契約額の欄を削除しました。</t>
    <rPh sb="0" eb="2">
      <t>ケイヤク</t>
    </rPh>
    <rPh sb="2" eb="3">
      <t>ガク</t>
    </rPh>
    <rPh sb="4" eb="5">
      <t>ラン</t>
    </rPh>
    <rPh sb="6" eb="8">
      <t>サクジョ</t>
    </rPh>
    <phoneticPr fontId="60"/>
  </si>
  <si>
    <t>様式9</t>
    <phoneticPr fontId="60"/>
  </si>
  <si>
    <t>様式9 戦争特約保険料</t>
    <phoneticPr fontId="60"/>
  </si>
  <si>
    <r>
      <rPr>
        <sz val="11"/>
        <color rgb="FFFF0000"/>
        <rFont val="ＭＳ ゴシック"/>
        <family val="3"/>
        <charset val="128"/>
      </rPr>
      <t>実支出の補填として精算の場合は本様式を使用してください。</t>
    </r>
    <r>
      <rPr>
        <sz val="11"/>
        <color theme="1"/>
        <rFont val="ＭＳ ゴシック"/>
        <family val="3"/>
        <charset val="128"/>
      </rPr>
      <t xml:space="preserve">
注１）旅費（その他）については、この他「日当・宿泊料等、特別手当」を加算して算出してください（それぞれ千円未満を切捨てた額を加算）。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
</t>
    </r>
    <rPh sb="97" eb="98">
      <t>チュウ</t>
    </rPh>
    <rPh sb="138" eb="139">
      <t>チュウ</t>
    </rPh>
    <rPh sb="228" eb="229">
      <t>チュウ</t>
    </rPh>
    <phoneticPr fontId="60"/>
  </si>
  <si>
    <t>実費となった場合の様式を追加しました。</t>
    <rPh sb="12" eb="14">
      <t>ツイカ</t>
    </rPh>
    <phoneticPr fontId="60"/>
  </si>
  <si>
    <t>注１，２，３を追記しました。</t>
    <rPh sb="0" eb="1">
      <t>チュウ</t>
    </rPh>
    <rPh sb="7" eb="9">
      <t>ツイキ</t>
    </rPh>
    <phoneticPr fontId="60"/>
  </si>
  <si>
    <t>機材損料・借料の費目を追加しました。</t>
    <rPh sb="0" eb="2">
      <t>キザイ</t>
    </rPh>
    <rPh sb="5" eb="7">
      <t>シャクリョウ</t>
    </rPh>
    <rPh sb="8" eb="10">
      <t>ヒモク</t>
    </rPh>
    <rPh sb="11" eb="13">
      <t>ツイカ</t>
    </rPh>
    <phoneticPr fontId="60"/>
  </si>
  <si>
    <t xml:space="preserve">注1）他の様式に含まれない「実支出補填」分の直接経費にかかる明細書様式です。事例として、報告書作成
　　費を提示していますので、支出費目に合わせてし記載を変更して下さい。
注２）支出金額に税抜金額を記載する場合は、「合計（税込）」の金額に斜線を入れてください。
注３）定額計上した経費については本様式を使用してください。
</t>
    <rPh sb="64" eb="66">
      <t>シシュツ</t>
    </rPh>
    <rPh sb="66" eb="68">
      <t>ヒモク</t>
    </rPh>
    <rPh sb="69" eb="70">
      <t>ア</t>
    </rPh>
    <rPh sb="74" eb="76">
      <t>キサイ</t>
    </rPh>
    <rPh sb="77" eb="79">
      <t>ヘンコウ</t>
    </rPh>
    <rPh sb="81" eb="82">
      <t>クダ</t>
    </rPh>
    <rPh sb="134" eb="136">
      <t>テイガク</t>
    </rPh>
    <rPh sb="136" eb="138">
      <t>ケイジョウ</t>
    </rPh>
    <rPh sb="140" eb="142">
      <t>ケイヒ</t>
    </rPh>
    <rPh sb="147" eb="148">
      <t>ホン</t>
    </rPh>
    <rPh sb="148" eb="150">
      <t>ヨウシキ</t>
    </rPh>
    <rPh sb="151" eb="153">
      <t>シヨウ</t>
    </rPh>
    <phoneticPr fontId="60"/>
  </si>
  <si>
    <t>報告書作成費</t>
    <phoneticPr fontId="60"/>
  </si>
  <si>
    <t>様式15　国内業務費</t>
    <rPh sb="5" eb="7">
      <t>コクナイ</t>
    </rPh>
    <rPh sb="7" eb="9">
      <t>ギョウム</t>
    </rPh>
    <rPh sb="9" eb="10">
      <t>ヒ</t>
    </rPh>
    <phoneticPr fontId="60"/>
  </si>
  <si>
    <t>諸雑費を追加しました。</t>
    <rPh sb="0" eb="1">
      <t>ショ</t>
    </rPh>
    <rPh sb="1" eb="3">
      <t>ザッピ</t>
    </rPh>
    <rPh sb="4" eb="6">
      <t>ツイカ</t>
    </rPh>
    <phoneticPr fontId="60"/>
  </si>
  <si>
    <t>日付欄の追加しました。</t>
    <phoneticPr fontId="60"/>
  </si>
  <si>
    <t>実支出での精算する際に、費目ごとに枠を作成するように変更しました。</t>
    <rPh sb="9" eb="10">
      <t>サイ</t>
    </rPh>
    <rPh sb="12" eb="14">
      <t>ヒモク</t>
    </rPh>
    <rPh sb="26" eb="28">
      <t>ヘンコウ</t>
    </rPh>
    <phoneticPr fontId="60"/>
  </si>
  <si>
    <t>（１）隔離施設までのハイヤー代等の経費</t>
    <rPh sb="3" eb="5">
      <t>カクリ</t>
    </rPh>
    <rPh sb="5" eb="7">
      <t>シセツ</t>
    </rPh>
    <rPh sb="14" eb="15">
      <t>ダイ</t>
    </rPh>
    <rPh sb="15" eb="16">
      <t>ナド</t>
    </rPh>
    <rPh sb="17" eb="19">
      <t>ケイヒ</t>
    </rPh>
    <phoneticPr fontId="60"/>
  </si>
  <si>
    <t>注１）待機費用の月額単価は報酬額（月額単価）を3.08で除した金額にて計算式を入れています。契約で定めた月額単価と異なる場合は、参考（報酬月額）欄は使用せず、直接入力してください。</t>
    <rPh sb="0" eb="1">
      <t>チュウ</t>
    </rPh>
    <rPh sb="31" eb="33">
      <t>キンガク</t>
    </rPh>
    <rPh sb="35" eb="38">
      <t>ケイサンシキ</t>
    </rPh>
    <rPh sb="39" eb="40">
      <t>イ</t>
    </rPh>
    <rPh sb="46" eb="48">
      <t>ケイヤク</t>
    </rPh>
    <rPh sb="49" eb="50">
      <t>サダ</t>
    </rPh>
    <rPh sb="52" eb="53">
      <t>ツキ</t>
    </rPh>
    <rPh sb="53" eb="54">
      <t>ガク</t>
    </rPh>
    <rPh sb="54" eb="56">
      <t>タンカ</t>
    </rPh>
    <rPh sb="57" eb="58">
      <t>コト</t>
    </rPh>
    <rPh sb="60" eb="62">
      <t>バアイ</t>
    </rPh>
    <rPh sb="64" eb="66">
      <t>サンコウ</t>
    </rPh>
    <rPh sb="72" eb="73">
      <t>ラン</t>
    </rPh>
    <rPh sb="74" eb="76">
      <t>シヨウ</t>
    </rPh>
    <rPh sb="79" eb="81">
      <t>チョクセツ</t>
    </rPh>
    <rPh sb="81" eb="83">
      <t>ニュウリョク</t>
    </rPh>
    <phoneticPr fontId="60"/>
  </si>
  <si>
    <r>
      <t>参考（報酬月額）</t>
    </r>
    <r>
      <rPr>
        <vertAlign val="superscript"/>
        <sz val="12"/>
        <color rgb="FFFF0000"/>
        <rFont val="ＭＳ ゴシック"/>
        <family val="3"/>
        <charset val="128"/>
      </rPr>
      <t>注１</t>
    </r>
    <rPh sb="0" eb="2">
      <t>サンコウ</t>
    </rPh>
    <rPh sb="3" eb="5">
      <t>ホウシュウ</t>
    </rPh>
    <rPh sb="5" eb="7">
      <t>ゲツガク</t>
    </rPh>
    <rPh sb="8" eb="9">
      <t>チュウ</t>
    </rPh>
    <phoneticPr fontId="60"/>
  </si>
  <si>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60"/>
  </si>
  <si>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60"/>
  </si>
  <si>
    <r>
      <t>支払年月日</t>
    </r>
    <r>
      <rPr>
        <vertAlign val="superscript"/>
        <sz val="12"/>
        <rFont val="ＭＳ ゴシック"/>
        <family val="3"/>
        <charset val="128"/>
      </rPr>
      <t>注３</t>
    </r>
    <rPh sb="5" eb="6">
      <t>チュウ</t>
    </rPh>
    <phoneticPr fontId="60"/>
  </si>
  <si>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60"/>
  </si>
  <si>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60"/>
  </si>
  <si>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60"/>
  </si>
  <si>
    <r>
      <t>備考</t>
    </r>
    <r>
      <rPr>
        <vertAlign val="superscript"/>
        <sz val="12"/>
        <rFont val="ＭＳ ゴシック"/>
        <family val="3"/>
        <charset val="128"/>
      </rPr>
      <t>注６</t>
    </r>
    <rPh sb="0" eb="2">
      <t>ビコウ</t>
    </rPh>
    <rPh sb="2" eb="3">
      <t>チュウ</t>
    </rPh>
    <phoneticPr fontId="60"/>
  </si>
  <si>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する。
注５）発着地及び経由地を記載してください。
注６）外貨建ての航空券を購入した場合・現地空港利用税を徴収された場合は、この欄にその旨を記し、あわせて円換算額算出式を記載してください。</t>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8" eb="419">
      <t>チュウ</t>
    </rPh>
    <rPh sb="440" eb="441">
      <t>チュウ</t>
    </rPh>
    <phoneticPr fontId="60"/>
  </si>
  <si>
    <t>様式を追加しました。</t>
    <rPh sb="0" eb="2">
      <t>ヨウシキ</t>
    </rPh>
    <rPh sb="3" eb="5">
      <t>ツイカ</t>
    </rPh>
    <phoneticPr fontId="60"/>
  </si>
  <si>
    <t>【参考】様式21 証書添付台紙 を追加しました。</t>
    <rPh sb="17" eb="19">
      <t>ツイカ</t>
    </rPh>
    <phoneticPr fontId="60"/>
  </si>
  <si>
    <t>以下の費目を追加しました。
実支出補填分、合意単価分、現地一時隔離関連費、本邦一時隔離関連費</t>
    <rPh sb="0" eb="2">
      <t>イカ</t>
    </rPh>
    <rPh sb="3" eb="5">
      <t>ヒモク</t>
    </rPh>
    <rPh sb="6" eb="8">
      <t>ツイカ</t>
    </rPh>
    <rPh sb="21" eb="23">
      <t>ゴウイ</t>
    </rPh>
    <rPh sb="23" eb="25">
      <t>タンカ</t>
    </rPh>
    <rPh sb="25" eb="26">
      <t>ブン</t>
    </rPh>
    <phoneticPr fontId="60"/>
  </si>
  <si>
    <r>
      <t>　（実支出補填</t>
    </r>
    <r>
      <rPr>
        <sz val="10.5"/>
        <color theme="1"/>
        <rFont val="ＭＳ ゴシック"/>
        <family val="3"/>
        <charset val="128"/>
      </rPr>
      <t>分）</t>
    </r>
    <rPh sb="7" eb="8">
      <t>ブン</t>
    </rPh>
    <phoneticPr fontId="60"/>
  </si>
  <si>
    <t xml:space="preserve">  （実支出補填分）</t>
    <phoneticPr fontId="60"/>
  </si>
  <si>
    <t>注１）本費目について、契約書に計上していない場合は、打合簿を添付してください。
注２）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3" eb="4">
      <t>ホン</t>
    </rPh>
    <rPh sb="4" eb="6">
      <t>ヒモク</t>
    </rPh>
    <rPh sb="11" eb="13">
      <t>ケイヤク</t>
    </rPh>
    <rPh sb="13" eb="14">
      <t>ショ</t>
    </rPh>
    <rPh sb="15" eb="17">
      <t>ケイジョウ</t>
    </rPh>
    <rPh sb="22" eb="24">
      <t>バアイ</t>
    </rPh>
    <rPh sb="26" eb="28">
      <t>ウチアワ</t>
    </rPh>
    <rPh sb="28" eb="29">
      <t>ボ</t>
    </rPh>
    <rPh sb="30" eb="32">
      <t>テンプ</t>
    </rPh>
    <phoneticPr fontId="60"/>
  </si>
  <si>
    <t>道路計画</t>
  </si>
  <si>
    <t>×木　〇子</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</si>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</sst>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Red]\-#,##0"/>
    <numFmt numFmtId="177" formatCode="[$-F800]dddd\,\ mmmm\ dd\,\ yyyy"/>
    <numFmt numFmtId="178" formatCode="#,##0\="/>
    <numFmt numFmtId="179" formatCode="yyyy&quot;年&quot;m&quot;月&quot;d&quot;日&quot;;@"/>
    <numFmt numFmtId="180" formatCode="yyyy&quot;年&quot;m&quot;月&quot;;@"/>
    <numFmt numFmtId="181" formatCode="yy&quot;年&quot;m&quot;月&quot;;@"/>
    <numFmt numFmtId="182" formatCode="#,##0_ &quot;円&quot;"/>
    <numFmt numFmtId="183" formatCode="#,##0_ "/>
    <numFmt numFmtId="184" formatCode="_ * #,##0_ ;_ * \-#,##0_ ;_ * &quot;-&quot;??_ ;_ @_ "/>
    <numFmt numFmtId="185" formatCode="\x#,##0\=;[Red]\-#,##0"/>
    <numFmt numFmtId="186" formatCode="#,##0.00_ "/>
    <numFmt numFmtId="187" formatCode="\x#,##0;[Red]\-#,##0"/>
    <numFmt numFmtId="188" formatCode="\+#,##0\x;[Red]\+\-#,##0\x"/>
    <numFmt numFmtId="189" formatCode="0.00;;;@"/>
    <numFmt numFmtId="190" formatCode="0;;;@"/>
    <numFmt numFmtId="191" formatCode="yyyy&quot;年&quot;m&quot;月&quot;&quot;分&quot;"/>
    <numFmt numFmtId="192" formatCode="#,##0_);[Red]\(#,##0\)"/>
    <numFmt numFmtId="193" formatCode="0&quot;式&quot;"/>
    <numFmt numFmtId="194" formatCode="0_ "/>
  </numFmts>
  <fonts count="81">
    <font>
      <sz val="12"/>
      <color theme="1"/>
      <name val="ＭＳ ゴシック"/>
      <charset val="128"/>
    </font>
    <font>
      <b/>
      <sz val="14"/>
      <color theme="1"/>
      <name val="ＭＳ ゴシック"/>
      <family val="3"/>
      <charset val="128"/>
    </font>
    <font>
      <sz val="10"/>
      <color theme="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sz val="11"/>
      <name val="ＭＳ ゴシック"/>
      <family val="3"/>
      <charset val="128"/>
    </font>
    <font>
      <sz val="14"/>
      <color theme="1"/>
      <name val="ＭＳ ゴシック"/>
      <family val="3"/>
      <charset val="128"/>
    </font>
    <font>
      <b/>
      <sz val="16"/>
      <name val="ＭＳ ゴシック"/>
      <family val="3"/>
      <charset val="128"/>
    </font>
    <font>
      <sz val="9"/>
      <name val="ＭＳ ゴシック"/>
      <family val="3"/>
      <charset val="128"/>
    </font>
    <font>
      <u val="double"/>
      <sz val="12"/>
      <name val="ＭＳ ゴシック"/>
      <family val="3"/>
      <charset val="128"/>
    </font>
    <font>
      <i/>
      <sz val="11"/>
      <name val="ＭＳ ゴシック"/>
      <family val="3"/>
      <charset val="128"/>
    </font>
    <font>
      <sz val="12"/>
      <color rgb="FFFF0000"/>
      <name val="ＭＳ ゴシック"/>
      <family val="3"/>
      <charset val="128"/>
    </font>
    <font>
      <b/>
      <sz val="12"/>
      <color theme="1"/>
      <name val="ＭＳ ゴシック"/>
      <family val="3"/>
      <charset val="128"/>
    </font>
    <font>
      <u/>
      <sz val="12"/>
      <name val="ＭＳ ゴシック"/>
      <family val="3"/>
      <charset val="128"/>
    </font>
    <font>
      <sz val="12"/>
      <color theme="1"/>
      <name val="ＭＳ ゴシック"/>
      <family val="3"/>
      <charset val="128"/>
    </font>
    <font>
      <b/>
      <sz val="16"/>
      <color theme="1"/>
      <name val="ＭＳ ゴシック"/>
      <family val="3"/>
      <charset val="128"/>
    </font>
    <font>
      <sz val="12"/>
      <name val="ＭＳ ゴシック"/>
      <family val="3"/>
      <charset val="128"/>
    </font>
    <font>
      <b/>
      <sz val="16"/>
      <color theme="1"/>
      <name val="ＭＳ ゴシック"/>
      <family val="3"/>
      <charset val="128"/>
    </font>
    <font>
      <b/>
      <sz val="14"/>
      <color indexed="8"/>
      <name val="ＭＳ ゴシック"/>
      <family val="3"/>
      <charset val="128"/>
    </font>
    <font>
      <b/>
      <sz val="14"/>
      <color theme="1"/>
      <name val="ＭＳ ゴシック"/>
      <family val="3"/>
      <charset val="128"/>
    </font>
    <font>
      <sz val="16"/>
      <color theme="1"/>
      <name val="ＭＳ ゴシック"/>
      <family val="3"/>
      <charset val="128"/>
    </font>
    <font>
      <sz val="10.5"/>
      <color rgb="FFFF0000"/>
      <name val="ＭＳ ゴシック"/>
      <family val="3"/>
      <charset val="128"/>
    </font>
    <font>
      <b/>
      <sz val="18"/>
      <color theme="1"/>
      <name val="ＭＳ ゴシック"/>
      <family val="3"/>
      <charset val="128"/>
    </font>
    <font>
      <sz val="10.5"/>
      <color theme="1"/>
      <name val="ＭＳ ゴシック"/>
      <family val="3"/>
      <charset val="128"/>
    </font>
    <font>
      <sz val="10.5"/>
      <name val="ＭＳ ゴシック"/>
      <family val="3"/>
      <charset val="128"/>
    </font>
    <font>
      <b/>
      <sz val="10.5"/>
      <color theme="1"/>
      <name val="ＭＳ ゴシック"/>
      <family val="3"/>
      <charset val="128"/>
    </font>
    <font>
      <sz val="9"/>
      <color theme="1"/>
      <name val="ＭＳ ゴシック"/>
      <family val="3"/>
      <charset val="128"/>
    </font>
    <font>
      <sz val="12"/>
      <color rgb="FFFF0000"/>
      <name val="Osaka"/>
      <charset val="128"/>
    </font>
    <font>
      <sz val="12"/>
      <name val="Osaka"/>
      <charset val="128"/>
    </font>
    <font>
      <sz val="12"/>
      <color rgb="FF00CC00"/>
      <name val="Osaka"/>
      <charset val="128"/>
    </font>
    <font>
      <sz val="12"/>
      <color rgb="FF00CC00"/>
      <name val="ＭＳ ゴシック"/>
      <family val="3"/>
      <charset val="128"/>
    </font>
    <font>
      <sz val="16"/>
      <color rgb="FFFF0000"/>
      <name val="ＭＳ ゴシック"/>
      <family val="3"/>
      <charset val="128"/>
    </font>
    <font>
      <sz val="12"/>
      <color theme="1"/>
      <name val="Arial"/>
      <family val="2"/>
    </font>
    <font>
      <sz val="12"/>
      <name val="ＭＳ Ｐゴシック"/>
      <family val="3"/>
      <charset val="128"/>
      <scheme val="major"/>
    </font>
    <font>
      <sz val="12"/>
      <color theme="1"/>
      <name val="ＭＳ Ｐゴシック"/>
      <family val="3"/>
      <charset val="128"/>
      <scheme val="minor"/>
    </font>
    <font>
      <u/>
      <sz val="12"/>
      <color indexed="12"/>
      <name val="ＭＳ ゴシック"/>
      <family val="3"/>
      <charset val="128"/>
    </font>
    <font>
      <sz val="11"/>
      <name val="ＭＳ 明朝"/>
      <family val="1"/>
      <charset val="128"/>
    </font>
    <font>
      <b/>
      <sz val="12"/>
      <color rgb="FFFF00FF"/>
      <name val="ＭＳ ゴシック"/>
      <family val="3"/>
      <charset val="128"/>
    </font>
    <font>
      <u/>
      <sz val="12"/>
      <color indexed="20"/>
      <name val="ＭＳ Ｐゴシック"/>
      <family val="3"/>
      <charset val="128"/>
      <scheme val="minor"/>
    </font>
    <font>
      <u/>
      <sz val="12"/>
      <color indexed="20"/>
      <name val="ＭＳ ゴシック"/>
      <family val="3"/>
      <charset val="128"/>
    </font>
    <font>
      <sz val="11"/>
      <color theme="1"/>
      <name val="ＭＳ Ｐゴシック"/>
      <family val="3"/>
      <charset val="128"/>
      <scheme val="minor"/>
    </font>
    <font>
      <sz val="12"/>
      <name val="細明朝体"/>
      <charset val="128"/>
    </font>
    <font>
      <sz val="12"/>
      <name val="平成明朝"/>
      <charset val="128"/>
    </font>
    <font>
      <u/>
      <sz val="12"/>
      <color indexed="12"/>
      <name val="ＭＳ Ｐゴシック"/>
      <family val="3"/>
      <charset val="128"/>
      <scheme val="minor"/>
    </font>
    <font>
      <vertAlign val="superscript"/>
      <sz val="12"/>
      <color indexed="8"/>
      <name val="ＭＳ ゴシック"/>
      <family val="3"/>
      <charset val="128"/>
    </font>
    <font>
      <vertAlign val="superscript"/>
      <sz val="12"/>
      <name val="ＭＳ ゴシック"/>
      <family val="3"/>
      <charset val="128"/>
    </font>
    <font>
      <vertAlign val="superscript"/>
      <sz val="11"/>
      <name val="ＭＳ ゴシック"/>
      <family val="3"/>
      <charset val="128"/>
    </font>
    <font>
      <i/>
      <vertAlign val="superscript"/>
      <sz val="11"/>
      <name val="ＭＳ ゴシック"/>
      <family val="3"/>
      <charset val="128"/>
    </font>
    <font>
      <vertAlign val="superscript"/>
      <sz val="12"/>
      <color theme="1"/>
      <name val="ＭＳ ゴシック"/>
      <family val="3"/>
      <charset val="128"/>
    </font>
    <font>
      <vertAlign val="superscript"/>
      <sz val="10.5"/>
      <color rgb="FF000000"/>
      <name val="ＭＳ ゴシック"/>
      <family val="3"/>
      <charset val="128"/>
    </font>
    <font>
      <vertAlign val="superscript"/>
      <sz val="10.5"/>
      <color theme="1"/>
      <name val="ＭＳ ゴシック"/>
      <family val="3"/>
      <charset val="128"/>
    </font>
    <font>
      <vertAlign val="superscript"/>
      <sz val="10"/>
      <color indexed="11"/>
      <name val="ＭＳ ゴシック"/>
      <family val="3"/>
      <charset val="128"/>
    </font>
    <font>
      <sz val="12"/>
      <color theme="1"/>
      <name val="ＭＳ ゴシック"/>
      <family val="3"/>
      <charset val="128"/>
    </font>
    <font>
      <sz val="9"/>
      <name val="ＭＳ Ｐゴシック"/>
      <family val="3"/>
      <charset val="128"/>
    </font>
    <font>
      <b/>
      <sz val="10"/>
      <name val="ＭＳ Ｐゴシック"/>
      <family val="3"/>
      <charset val="128"/>
    </font>
    <font>
      <sz val="6"/>
      <name val="ＭＳ ゴシック"/>
      <family val="3"/>
      <charset val="128"/>
    </font>
    <font>
      <sz val="12"/>
      <name val="Osaka"/>
      <family val="3"/>
      <charset val="128"/>
    </font>
    <font>
      <sz val="6"/>
      <name val="Osaka"/>
      <family val="3"/>
      <charset val="128"/>
    </font>
    <font>
      <sz val="6"/>
      <name val="ＭＳ Ｐゴシック"/>
      <family val="3"/>
      <charset val="128"/>
    </font>
    <font>
      <b/>
      <sz val="9"/>
      <color indexed="81"/>
      <name val="MS P ゴシック"/>
      <family val="3"/>
      <charset val="128"/>
    </font>
    <font>
      <sz val="9"/>
      <color indexed="81"/>
      <name val="MS P ゴシック"/>
      <family val="3"/>
      <charset val="128"/>
    </font>
    <font>
      <vertAlign val="superscript"/>
      <sz val="12"/>
      <color rgb="FFFF0000"/>
      <name val="ＭＳ ゴシック"/>
      <family val="3"/>
      <charset val="128"/>
    </font>
    <font>
      <sz val="10"/>
      <color rgb="FFFF0000"/>
      <name val="ＭＳ ゴシック"/>
      <family val="3"/>
      <charset val="128"/>
    </font>
    <font>
      <b/>
      <sz val="10"/>
      <color indexed="81"/>
      <name val="ＭＳ Ｐゴシック"/>
      <family val="3"/>
      <charset val="128"/>
    </font>
    <font>
      <sz val="9"/>
      <color rgb="FFFF0000"/>
      <name val="ＭＳ ゴシック"/>
      <family val="3"/>
      <charset val="128"/>
    </font>
    <font>
      <b/>
      <sz val="14"/>
      <color rgb="FFFF0000"/>
      <name val="ＭＳ ゴシック"/>
      <family val="3"/>
      <charset val="128"/>
    </font>
    <font>
      <b/>
      <sz val="12"/>
      <color rgb="FFFF0000"/>
      <name val="ＭＳ ゴシック"/>
      <family val="3"/>
      <charset val="128"/>
    </font>
    <font>
      <b/>
      <vertAlign val="superscript"/>
      <sz val="12"/>
      <color rgb="FFFF0000"/>
      <name val="ＭＳ ゴシック"/>
      <family val="3"/>
      <charset val="128"/>
    </font>
    <font>
      <sz val="11"/>
      <color rgb="FFFF0000"/>
      <name val="ＭＳ ゴシック"/>
      <family val="3"/>
      <charset val="128"/>
    </font>
    <font>
      <sz val="12"/>
      <color rgb="FF00B050"/>
      <name val="ＭＳ ゴシック"/>
      <family val="3"/>
      <charset val="128"/>
    </font>
    <font>
      <vertAlign val="superscript"/>
      <sz val="10.5"/>
      <color rgb="FFFF0000"/>
      <name val="ＭＳ ゴシック"/>
      <family val="3"/>
      <charset val="128"/>
    </font>
    <font>
      <sz val="8"/>
      <name val="ＭＳ ゴシック"/>
      <family val="3"/>
      <charset val="128"/>
    </font>
    <font>
      <vertAlign val="superscript"/>
      <sz val="11"/>
      <color rgb="FFFF0000"/>
      <name val="ＭＳ ゴシック"/>
      <family val="3"/>
      <charset val="128"/>
    </font>
    <font>
      <strike/>
      <sz val="12"/>
      <name val="ＭＳ ゴシック"/>
      <family val="3"/>
      <charset val="128"/>
    </font>
    <font>
      <vertAlign val="superscript"/>
      <sz val="10"/>
      <name val="ＭＳ ゴシック"/>
      <family val="3"/>
      <charset val="128"/>
    </font>
    <font>
      <i/>
      <sz val="12"/>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style="double">
        <color auto="1"/>
      </top>
      <bottom/>
      <diagonal/>
    </border>
    <border>
      <left style="medium">
        <color auto="1"/>
      </left>
      <right style="medium">
        <color auto="1"/>
      </right>
      <top style="double">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double">
        <color auto="1"/>
      </bottom>
      <diagonal/>
    </border>
    <border>
      <left style="medium">
        <color auto="1"/>
      </left>
      <right style="thin">
        <color auto="1"/>
      </right>
      <top style="double">
        <color auto="1"/>
      </top>
      <bottom/>
      <diagonal/>
    </border>
    <border>
      <left style="thin">
        <color auto="1"/>
      </left>
      <right/>
      <top style="double">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double">
        <color auto="1"/>
      </right>
      <top style="thin">
        <color auto="1"/>
      </top>
      <bottom style="double">
        <color auto="1"/>
      </bottom>
      <diagonal/>
    </border>
    <border>
      <left/>
      <right style="medium">
        <color auto="1"/>
      </right>
      <top/>
      <bottom style="double">
        <color auto="1"/>
      </bottom>
      <diagonal/>
    </border>
    <border>
      <left style="medium">
        <color auto="1"/>
      </left>
      <right style="thin">
        <color auto="1"/>
      </right>
      <top style="double">
        <color auto="1"/>
      </top>
      <bottom style="thin">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medium">
        <color auto="1"/>
      </right>
      <top style="double">
        <color auto="1"/>
      </top>
      <bottom style="thin">
        <color auto="1"/>
      </bottom>
      <diagonal/>
    </border>
    <border>
      <left style="medium">
        <color auto="1"/>
      </left>
      <right style="medium">
        <color auto="1"/>
      </right>
      <top style="double">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medium">
        <color auto="1"/>
      </right>
      <top style="thin">
        <color auto="1"/>
      </top>
      <bottom/>
      <diagonal/>
    </border>
    <border diagonalUp="1">
      <left style="medium">
        <color auto="1"/>
      </left>
      <right style="thin">
        <color auto="1"/>
      </right>
      <top style="thin">
        <color auto="1"/>
      </top>
      <bottom style="medium">
        <color auto="1"/>
      </bottom>
      <diagonal style="thin">
        <color auto="1"/>
      </diagonal>
    </border>
    <border>
      <left/>
      <right style="thin">
        <color auto="1"/>
      </right>
      <top/>
      <bottom style="medium">
        <color auto="1"/>
      </bottom>
      <diagonal/>
    </border>
    <border diagonalUp="1">
      <left/>
      <right style="medium">
        <color auto="1"/>
      </right>
      <top style="thin">
        <color auto="1"/>
      </top>
      <bottom style="medium">
        <color auto="1"/>
      </bottom>
      <diagonal style="thin">
        <color auto="1"/>
      </diagonal>
    </border>
    <border>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medium">
        <color auto="1"/>
      </right>
      <top style="thin">
        <color auto="1"/>
      </top>
      <bottom style="medium">
        <color auto="1"/>
      </bottom>
      <diagonal/>
    </border>
    <border>
      <left style="double">
        <color auto="1"/>
      </left>
      <right style="medium">
        <color auto="1"/>
      </right>
      <top style="thin">
        <color auto="1"/>
      </top>
      <bottom style="thin">
        <color auto="1"/>
      </bottom>
      <diagonal/>
    </border>
    <border>
      <left/>
      <right style="medium">
        <color auto="1"/>
      </right>
      <top/>
      <bottom style="medium">
        <color auto="1"/>
      </bottom>
      <diagonal/>
    </border>
    <border>
      <left style="double">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right style="double">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style="medium">
        <color auto="1"/>
      </right>
      <top/>
      <bottom style="double">
        <color auto="1"/>
      </bottom>
      <diagonal/>
    </border>
    <border>
      <left style="medium">
        <color auto="1"/>
      </left>
      <right/>
      <top/>
      <bottom style="double">
        <color auto="1"/>
      </bottom>
      <diagonal/>
    </border>
    <border>
      <left/>
      <right/>
      <top/>
      <bottom style="double">
        <color auto="1"/>
      </bottom>
      <diagonal/>
    </border>
    <border>
      <left style="thin">
        <color auto="1"/>
      </left>
      <right style="thin">
        <color auto="1"/>
      </right>
      <top style="double">
        <color auto="1"/>
      </top>
      <bottom/>
      <diagonal/>
    </border>
    <border>
      <left style="thin">
        <color auto="1"/>
      </left>
      <right style="medium">
        <color auto="1"/>
      </right>
      <top style="double">
        <color auto="1"/>
      </top>
      <bottom style="thin">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bottom/>
      <diagonal/>
    </border>
    <border>
      <left style="thin">
        <color auto="1"/>
      </left>
      <right style="medium">
        <color auto="1"/>
      </right>
      <top/>
      <bottom style="thin">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medium">
        <color auto="1"/>
      </bottom>
      <diagonal/>
    </border>
    <border>
      <left style="medium">
        <color auto="1"/>
      </left>
      <right/>
      <top style="double">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double">
        <color auto="1"/>
      </top>
      <bottom style="thin">
        <color auto="1"/>
      </bottom>
      <diagonal/>
    </border>
    <border diagonalUp="1">
      <left style="medium">
        <color auto="1"/>
      </left>
      <right style="medium">
        <color auto="1"/>
      </right>
      <top style="double">
        <color auto="1"/>
      </top>
      <bottom style="thin">
        <color auto="1"/>
      </bottom>
      <diagonal style="thin">
        <color auto="1"/>
      </diagonal>
    </border>
    <border>
      <left style="medium">
        <color auto="1"/>
      </left>
      <right style="thin">
        <color auto="1"/>
      </right>
      <top style="thin">
        <color auto="1"/>
      </top>
      <bottom/>
      <diagonal/>
    </border>
    <border>
      <left style="thin">
        <color auto="1"/>
      </left>
      <right style="thin">
        <color auto="1"/>
      </right>
      <top style="thin">
        <color auto="1"/>
      </top>
      <bottom/>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right style="medium">
        <color auto="1"/>
      </right>
      <top style="thin">
        <color auto="1"/>
      </top>
      <bottom style="thin">
        <color auto="1"/>
      </bottom>
      <diagonal style="thin">
        <color auto="1"/>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double">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double">
        <color auto="1"/>
      </bottom>
      <diagonal/>
    </border>
    <border diagonalUp="1">
      <left style="thin">
        <color auto="1"/>
      </left>
      <right style="thin">
        <color auto="1"/>
      </right>
      <top style="thin">
        <color auto="1"/>
      </top>
      <bottom style="medium">
        <color auto="1"/>
      </bottom>
      <diagonal style="thin">
        <color auto="1"/>
      </diagonal>
    </border>
    <border>
      <left/>
      <right style="thin">
        <color auto="1"/>
      </right>
      <top style="medium">
        <color auto="1"/>
      </top>
      <bottom style="double">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diagonalUp="1">
      <left style="medium">
        <color auto="1"/>
      </left>
      <right style="medium">
        <color auto="1"/>
      </right>
      <top style="thin">
        <color auto="1"/>
      </top>
      <bottom style="thin">
        <color auto="1"/>
      </bottom>
      <diagonal style="thin">
        <color auto="1"/>
      </diagonal>
    </border>
  </borders>
  <cellStyleXfs count="107">
    <xf numFmtId="0" fontId="0" fillId="0" borderId="0">
      <alignment vertical="center"/>
    </xf>
    <xf numFmtId="38" fontId="42" fillId="0" borderId="143" applyFill="0">
      <alignment horizontal="center"/>
    </xf>
    <xf numFmtId="38" fontId="57" fillId="0" borderId="0" applyFont="0" applyFill="0" applyBorder="0" applyAlignment="0" applyProtection="0">
      <alignment vertical="center"/>
    </xf>
    <xf numFmtId="184" fontId="39" fillId="0" borderId="0" applyFont="0" applyFill="0" applyBorder="0" applyAlignment="0" applyProtection="0">
      <alignment vertical="center"/>
    </xf>
    <xf numFmtId="0" fontId="41" fillId="0" borderId="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7" fillId="0" borderId="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0" applyNumberFormat="0" applyFill="0" applyBorder="0" applyAlignment="0" applyProtection="0"/>
    <xf numFmtId="0" fontId="40" fillId="0" borderId="0" applyNumberFormat="0" applyFill="0" applyBorder="0" applyAlignment="0" applyProtection="0">
      <alignment vertical="center"/>
    </xf>
    <xf numFmtId="0" fontId="43" fillId="0" borderId="0" applyNumberFormat="0" applyFill="0" applyBorder="0" applyAlignment="0" applyProtection="0"/>
    <xf numFmtId="0" fontId="40" fillId="0" borderId="0" applyNumberFormat="0" applyFill="0" applyBorder="0" applyAlignment="0" applyProtection="0">
      <alignment vertical="center"/>
    </xf>
    <xf numFmtId="9" fontId="33" fillId="0" borderId="0" applyFon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38" fontId="57" fillId="0" borderId="0" applyFont="0" applyFill="0" applyBorder="0" applyAlignment="0" applyProtection="0">
      <alignment vertical="center"/>
    </xf>
    <xf numFmtId="38" fontId="57"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xf numFmtId="38" fontId="4" fillId="0" borderId="0" applyFont="0" applyFill="0" applyBorder="0" applyAlignment="0" applyProtection="0">
      <alignment vertical="center"/>
    </xf>
    <xf numFmtId="0" fontId="33" fillId="0" borderId="0"/>
    <xf numFmtId="0" fontId="4" fillId="0" borderId="0">
      <alignment vertical="center"/>
    </xf>
    <xf numFmtId="0" fontId="57" fillId="0" borderId="0">
      <alignment vertical="center"/>
    </xf>
    <xf numFmtId="0" fontId="45" fillId="0" borderId="0">
      <alignment vertical="center"/>
    </xf>
    <xf numFmtId="0" fontId="45" fillId="0" borderId="0">
      <alignment vertical="center"/>
    </xf>
    <xf numFmtId="0" fontId="47" fillId="0" borderId="0"/>
    <xf numFmtId="0" fontId="4" fillId="0" borderId="0">
      <alignment vertical="center"/>
    </xf>
    <xf numFmtId="0" fontId="57" fillId="0" borderId="0">
      <alignment vertical="center"/>
    </xf>
    <xf numFmtId="0" fontId="57" fillId="0" borderId="0">
      <alignment vertical="center"/>
    </xf>
    <xf numFmtId="0" fontId="33" fillId="0" borderId="0"/>
    <xf numFmtId="0" fontId="46" fillId="0" borderId="0"/>
    <xf numFmtId="0" fontId="33"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9" fillId="0" borderId="0">
      <alignment vertical="center"/>
    </xf>
    <xf numFmtId="0" fontId="61" fillId="0" borderId="0"/>
    <xf numFmtId="0" fontId="61" fillId="0" borderId="0"/>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38" fontId="19" fillId="0" borderId="0" applyFont="0" applyFill="0" applyBorder="0" applyAlignment="0" applyProtection="0">
      <alignment vertical="center"/>
    </xf>
  </cellStyleXfs>
  <cellXfs count="1104">
    <xf numFmtId="0" fontId="0" fillId="0" borderId="0" xfId="0">
      <alignment vertical="center"/>
    </xf>
    <xf numFmtId="0" fontId="0" fillId="0" borderId="0" xfId="10" applyFont="1">
      <alignment vertical="center"/>
    </xf>
    <xf numFmtId="0" fontId="13" fillId="0" borderId="65" xfId="63" applyFont="1" applyFill="1" applyBorder="1" applyAlignment="1">
      <alignment horizontal="left" vertical="center"/>
    </xf>
    <xf numFmtId="0" fontId="13" fillId="0" borderId="31" xfId="63" applyFont="1" applyFill="1" applyBorder="1" applyAlignment="1">
      <alignment vertical="center"/>
    </xf>
    <xf numFmtId="0" fontId="13" fillId="0" borderId="65" xfId="63" applyFont="1" applyFill="1" applyBorder="1" applyAlignment="1">
      <alignment vertical="center"/>
    </xf>
    <xf numFmtId="0" fontId="13" fillId="0" borderId="31" xfId="63" applyFont="1" applyFill="1" applyBorder="1" applyAlignment="1">
      <alignment horizontal="left" vertical="center"/>
    </xf>
    <xf numFmtId="183" fontId="4" fillId="0" borderId="25" xfId="63" applyNumberFormat="1" applyFont="1" applyFill="1" applyBorder="1" applyAlignment="1">
      <alignment horizontal="right" vertical="center"/>
    </xf>
    <xf numFmtId="183" fontId="4" fillId="0" borderId="24" xfId="63" applyNumberFormat="1" applyFont="1" applyFill="1" applyBorder="1" applyAlignment="1">
      <alignment horizontal="right" vertical="center"/>
    </xf>
    <xf numFmtId="0" fontId="0" fillId="0" borderId="0" xfId="62" applyFont="1">
      <alignment vertical="center"/>
    </xf>
    <xf numFmtId="0" fontId="3" fillId="0" borderId="0" xfId="62" applyFont="1">
      <alignment vertical="center"/>
    </xf>
    <xf numFmtId="183" fontId="4" fillId="0" borderId="30" xfId="63" applyNumberFormat="1" applyFont="1" applyFill="1" applyBorder="1" applyAlignment="1">
      <alignment horizontal="right" vertical="center"/>
    </xf>
    <xf numFmtId="0" fontId="13" fillId="0" borderId="99" xfId="63" applyFont="1" applyFill="1" applyBorder="1" applyAlignment="1">
      <alignment horizontal="left" vertical="center"/>
    </xf>
    <xf numFmtId="0" fontId="13" fillId="0" borderId="32" xfId="63" applyFont="1" applyFill="1" applyBorder="1" applyAlignment="1">
      <alignment horizontal="left" vertical="center"/>
    </xf>
    <xf numFmtId="0" fontId="13" fillId="0" borderId="32" xfId="63" applyFont="1" applyFill="1" applyBorder="1" applyAlignment="1">
      <alignment vertical="center"/>
    </xf>
    <xf numFmtId="183" fontId="4" fillId="0" borderId="33" xfId="63" applyNumberFormat="1" applyFont="1" applyFill="1" applyBorder="1" applyAlignment="1">
      <alignment horizontal="right" vertical="center"/>
    </xf>
    <xf numFmtId="0" fontId="57" fillId="0" borderId="0" xfId="61">
      <alignment vertical="center"/>
    </xf>
    <xf numFmtId="0" fontId="0" fillId="0" borderId="0" xfId="0" applyFont="1" applyFill="1" applyAlignment="1">
      <alignment vertical="center"/>
    </xf>
    <xf numFmtId="0" fontId="7" fillId="0" borderId="0" xfId="54" applyFont="1" applyBorder="1" applyAlignment="1">
      <alignment horizontal="center" vertical="center"/>
    </xf>
    <xf numFmtId="0" fontId="4" fillId="2" borderId="0" xfId="54" applyFont="1" applyFill="1" applyBorder="1" applyAlignment="1">
      <alignment horizontal="center" vertical="center"/>
    </xf>
    <xf numFmtId="0" fontId="0" fillId="0" borderId="0" xfId="0" applyAlignment="1">
      <alignment horizontal="center" vertical="center"/>
    </xf>
    <xf numFmtId="0" fontId="7" fillId="0" borderId="0" xfId="54" applyFont="1" applyBorder="1" applyAlignment="1">
      <alignment horizontal="center" vertical="center" wrapText="1"/>
    </xf>
    <xf numFmtId="0" fontId="4" fillId="0" borderId="0" xfId="54" applyFont="1" applyAlignment="1">
      <alignment vertical="center"/>
    </xf>
    <xf numFmtId="0" fontId="4" fillId="0" borderId="0" xfId="54" applyFont="1" applyAlignment="1">
      <alignment horizontal="left" vertical="center"/>
    </xf>
    <xf numFmtId="0" fontId="4" fillId="0" borderId="0" xfId="54" applyFont="1" applyAlignment="1">
      <alignment horizontal="center" vertical="center"/>
    </xf>
    <xf numFmtId="0" fontId="4" fillId="0" borderId="0" xfId="54" applyFont="1" applyAlignment="1">
      <alignment horizontal="right" vertical="center"/>
    </xf>
    <xf numFmtId="0" fontId="6" fillId="0" borderId="0" xfId="54" applyFont="1" applyAlignment="1">
      <alignment vertical="center"/>
    </xf>
    <xf numFmtId="0" fontId="26" fillId="0" borderId="0" xfId="0" applyFont="1" applyBorder="1" applyAlignment="1">
      <alignment horizontal="center" vertical="center" wrapText="1"/>
    </xf>
    <xf numFmtId="0" fontId="4" fillId="0" borderId="0" xfId="54" applyFont="1" applyBorder="1" applyAlignment="1">
      <alignment vertical="center"/>
    </xf>
    <xf numFmtId="0" fontId="4" fillId="0" borderId="0" xfId="54" applyFont="1" applyFill="1" applyBorder="1" applyAlignment="1">
      <alignment horizontal="center" vertical="center" wrapText="1"/>
    </xf>
    <xf numFmtId="0" fontId="4" fillId="0" borderId="116" xfId="54" applyFont="1" applyBorder="1" applyAlignment="1">
      <alignment horizontal="center" vertical="center"/>
    </xf>
    <xf numFmtId="0" fontId="4" fillId="0" borderId="131" xfId="54" applyFont="1" applyBorder="1" applyAlignment="1">
      <alignment horizontal="center" vertical="center"/>
    </xf>
    <xf numFmtId="0" fontId="4" fillId="0" borderId="118" xfId="54" applyFont="1" applyBorder="1" applyAlignment="1">
      <alignment horizontal="center" vertical="center"/>
    </xf>
    <xf numFmtId="0" fontId="4" fillId="0" borderId="61" xfId="54" applyFont="1" applyBorder="1" applyAlignment="1">
      <alignment horizontal="left" vertical="center"/>
    </xf>
    <xf numFmtId="0" fontId="4" fillId="0" borderId="1" xfId="54" applyFont="1" applyBorder="1" applyAlignment="1">
      <alignment horizontal="left" vertical="center"/>
    </xf>
    <xf numFmtId="0" fontId="4" fillId="0" borderId="62" xfId="54" applyFont="1" applyBorder="1" applyAlignment="1">
      <alignment horizontal="left" vertical="center"/>
    </xf>
    <xf numFmtId="0" fontId="4" fillId="0" borderId="9" xfId="54" applyFont="1" applyBorder="1" applyAlignment="1">
      <alignment horizontal="center" vertical="center"/>
    </xf>
    <xf numFmtId="0" fontId="4" fillId="0" borderId="9" xfId="54" applyFont="1" applyBorder="1" applyAlignment="1">
      <alignment horizontal="left" vertical="center" wrapText="1"/>
    </xf>
    <xf numFmtId="180" fontId="4" fillId="0" borderId="91" xfId="54" applyNumberFormat="1" applyFont="1" applyBorder="1" applyAlignment="1">
      <alignment horizontal="center" vertical="center" wrapText="1"/>
    </xf>
    <xf numFmtId="0" fontId="4" fillId="0" borderId="61" xfId="54" applyFont="1" applyBorder="1" applyAlignment="1">
      <alignment horizontal="left" vertical="center" wrapText="1"/>
    </xf>
    <xf numFmtId="0" fontId="4" fillId="0" borderId="62" xfId="54" applyFont="1" applyBorder="1" applyAlignment="1">
      <alignment horizontal="left" vertical="center" wrapText="1"/>
    </xf>
    <xf numFmtId="190" fontId="4" fillId="0" borderId="61" xfId="54" applyNumberFormat="1" applyFont="1" applyBorder="1" applyAlignment="1">
      <alignment horizontal="left" vertical="center" wrapText="1"/>
    </xf>
    <xf numFmtId="190" fontId="4" fillId="0" borderId="1" xfId="54" applyNumberFormat="1" applyFont="1" applyBorder="1" applyAlignment="1">
      <alignment horizontal="left" vertical="center"/>
    </xf>
    <xf numFmtId="190" fontId="4" fillId="0" borderId="62" xfId="54" applyNumberFormat="1" applyFont="1" applyBorder="1" applyAlignment="1">
      <alignment horizontal="left" vertical="center"/>
    </xf>
    <xf numFmtId="190" fontId="4" fillId="0" borderId="9" xfId="54" applyNumberFormat="1" applyFont="1" applyBorder="1" applyAlignment="1">
      <alignment horizontal="center" vertical="center"/>
    </xf>
    <xf numFmtId="190" fontId="4" fillId="0" borderId="9" xfId="54" applyNumberFormat="1" applyFont="1" applyBorder="1" applyAlignment="1">
      <alignment horizontal="left" vertical="center" wrapText="1"/>
    </xf>
    <xf numFmtId="0" fontId="4" fillId="0" borderId="34" xfId="54" applyFont="1" applyBorder="1" applyAlignment="1">
      <alignment horizontal="left" vertical="center" wrapText="1"/>
    </xf>
    <xf numFmtId="0" fontId="4" fillId="0" borderId="20" xfId="54" applyFont="1" applyBorder="1" applyAlignment="1">
      <alignment horizontal="left" vertical="center"/>
    </xf>
    <xf numFmtId="0" fontId="4" fillId="0" borderId="95" xfId="54" applyFont="1" applyBorder="1" applyAlignment="1">
      <alignment horizontal="left" vertical="center"/>
    </xf>
    <xf numFmtId="0" fontId="4" fillId="0" borderId="70" xfId="54" applyFont="1" applyBorder="1" applyAlignment="1">
      <alignment horizontal="center" vertical="center"/>
    </xf>
    <xf numFmtId="190" fontId="4" fillId="0" borderId="70" xfId="54" applyNumberFormat="1" applyFont="1" applyBorder="1" applyAlignment="1">
      <alignment horizontal="left" vertical="center" wrapText="1"/>
    </xf>
    <xf numFmtId="180" fontId="4" fillId="0" borderId="126" xfId="54" applyNumberFormat="1" applyFont="1" applyBorder="1" applyAlignment="1">
      <alignment horizontal="center" vertical="center" wrapText="1"/>
    </xf>
    <xf numFmtId="0" fontId="4" fillId="0" borderId="0" xfId="54" applyFont="1" applyBorder="1" applyAlignment="1">
      <alignment horizontal="left" vertical="center"/>
    </xf>
    <xf numFmtId="186" fontId="0" fillId="0" borderId="0" xfId="0" applyNumberFormat="1" applyAlignment="1">
      <alignment horizontal="center" vertical="center"/>
    </xf>
    <xf numFmtId="186" fontId="0" fillId="0" borderId="0" xfId="0" applyNumberFormat="1">
      <alignment vertical="center"/>
    </xf>
    <xf numFmtId="189" fontId="0" fillId="0" borderId="0" xfId="0" applyNumberFormat="1">
      <alignment vertical="center"/>
    </xf>
    <xf numFmtId="186" fontId="1" fillId="0" borderId="0" xfId="0" applyNumberFormat="1" applyFont="1">
      <alignment vertical="center"/>
    </xf>
    <xf numFmtId="186" fontId="0" fillId="0" borderId="0" xfId="0" applyNumberFormat="1" applyBorder="1" applyAlignment="1">
      <alignment horizontal="center" vertical="center" wrapText="1"/>
    </xf>
    <xf numFmtId="186" fontId="0" fillId="0" borderId="0" xfId="0" applyNumberFormat="1" applyFill="1" applyBorder="1">
      <alignment vertical="center"/>
    </xf>
    <xf numFmtId="189" fontId="0" fillId="0" borderId="84" xfId="0" applyNumberFormat="1" applyBorder="1" applyAlignment="1">
      <alignment horizontal="center" vertical="center"/>
    </xf>
    <xf numFmtId="189" fontId="0" fillId="0" borderId="51" xfId="0" applyNumberFormat="1" applyBorder="1" applyAlignment="1">
      <alignment horizontal="center" vertical="center"/>
    </xf>
    <xf numFmtId="183" fontId="0" fillId="2" borderId="0" xfId="0" applyNumberFormat="1" applyFill="1" applyBorder="1" applyAlignment="1">
      <alignment horizontal="center" vertical="center"/>
    </xf>
    <xf numFmtId="186" fontId="0" fillId="0" borderId="61" xfId="0" applyNumberFormat="1" applyBorder="1" applyAlignment="1">
      <alignment horizontal="left" vertical="center" shrinkToFit="1"/>
    </xf>
    <xf numFmtId="186" fontId="0" fillId="0" borderId="8" xfId="0" applyNumberFormat="1" applyBorder="1" applyAlignment="1">
      <alignment horizontal="left" vertical="center"/>
    </xf>
    <xf numFmtId="183" fontId="0" fillId="0" borderId="62" xfId="0" applyNumberFormat="1" applyBorder="1" applyAlignment="1">
      <alignment horizontal="center" vertical="center"/>
    </xf>
    <xf numFmtId="183" fontId="0" fillId="0" borderId="64" xfId="0" applyNumberFormat="1" applyBorder="1" applyAlignment="1">
      <alignment horizontal="right" vertical="center"/>
    </xf>
    <xf numFmtId="2" fontId="0" fillId="2" borderId="105" xfId="0" applyNumberFormat="1" applyFill="1" applyBorder="1" applyAlignment="1">
      <alignment horizontal="center" vertical="center"/>
    </xf>
    <xf numFmtId="189" fontId="0" fillId="2" borderId="105" xfId="0" applyNumberFormat="1" applyFill="1" applyBorder="1" applyAlignment="1">
      <alignment horizontal="center" vertical="center"/>
    </xf>
    <xf numFmtId="183" fontId="0" fillId="0" borderId="98" xfId="0" applyNumberFormat="1" applyBorder="1" applyAlignment="1">
      <alignment horizontal="right" vertical="center"/>
    </xf>
    <xf numFmtId="186" fontId="0" fillId="0" borderId="65" xfId="0" applyNumberFormat="1" applyBorder="1" applyAlignment="1">
      <alignment horizontal="left" vertical="center" shrinkToFit="1"/>
    </xf>
    <xf numFmtId="186" fontId="0" fillId="0" borderId="31" xfId="0" applyNumberFormat="1" applyBorder="1" applyAlignment="1">
      <alignment horizontal="left" vertical="center"/>
    </xf>
    <xf numFmtId="183" fontId="0" fillId="0" borderId="66" xfId="0" applyNumberFormat="1" applyBorder="1" applyAlignment="1">
      <alignment horizontal="center" vertical="center"/>
    </xf>
    <xf numFmtId="186" fontId="0" fillId="0" borderId="119" xfId="0" applyNumberFormat="1" applyBorder="1" applyAlignment="1">
      <alignment horizontal="left" vertical="center" shrinkToFit="1"/>
    </xf>
    <xf numFmtId="186" fontId="0" fillId="0" borderId="94" xfId="0" applyNumberFormat="1" applyBorder="1" applyAlignment="1">
      <alignment horizontal="left" vertical="center"/>
    </xf>
    <xf numFmtId="183" fontId="0" fillId="0" borderId="120" xfId="0" applyNumberFormat="1" applyBorder="1" applyAlignment="1">
      <alignment horizontal="center" vertical="center"/>
    </xf>
    <xf numFmtId="183" fontId="0" fillId="0" borderId="96" xfId="0" applyNumberFormat="1" applyBorder="1" applyAlignment="1">
      <alignment horizontal="right" vertical="center"/>
    </xf>
    <xf numFmtId="2" fontId="0" fillId="2" borderId="84" xfId="0" applyNumberFormat="1" applyFill="1" applyBorder="1" applyAlignment="1">
      <alignment horizontal="center" vertical="center"/>
    </xf>
    <xf numFmtId="183" fontId="0" fillId="0" borderId="6" xfId="0" applyNumberFormat="1" applyBorder="1">
      <alignment vertical="center"/>
    </xf>
    <xf numFmtId="186" fontId="22" fillId="0" borderId="0" xfId="0" applyNumberFormat="1" applyFont="1" applyBorder="1" applyAlignment="1">
      <alignment horizontal="centerContinuous" vertical="center" wrapText="1"/>
    </xf>
    <xf numFmtId="186" fontId="0" fillId="0" borderId="0" xfId="0" applyNumberFormat="1" applyBorder="1" applyAlignment="1">
      <alignment horizontal="centerContinuous" vertical="center" wrapText="1"/>
    </xf>
    <xf numFmtId="186" fontId="22" fillId="0" borderId="0" xfId="0" applyNumberFormat="1" applyFont="1" applyBorder="1" applyAlignment="1">
      <alignment horizontal="right" vertical="center"/>
    </xf>
    <xf numFmtId="186" fontId="0" fillId="0" borderId="0" xfId="0" applyNumberFormat="1" applyBorder="1" applyAlignment="1">
      <alignment horizontal="right" vertical="center"/>
    </xf>
    <xf numFmtId="189" fontId="0" fillId="0" borderId="82" xfId="0" applyNumberFormat="1" applyBorder="1" applyAlignment="1">
      <alignment vertical="center"/>
    </xf>
    <xf numFmtId="183" fontId="17" fillId="0" borderId="82" xfId="0" applyNumberFormat="1" applyFont="1" applyBorder="1" applyAlignment="1">
      <alignment vertical="center" wrapText="1"/>
    </xf>
    <xf numFmtId="183" fontId="17" fillId="0" borderId="82" xfId="0" applyNumberFormat="1" applyFont="1" applyBorder="1" applyAlignment="1">
      <alignment horizontal="right" vertical="center"/>
    </xf>
    <xf numFmtId="189" fontId="0" fillId="0" borderId="0" xfId="0" applyNumberFormat="1" applyBorder="1">
      <alignment vertical="center"/>
    </xf>
    <xf numFmtId="186" fontId="11" fillId="0" borderId="0" xfId="0" applyNumberFormat="1" applyFont="1" applyAlignment="1">
      <alignment horizontal="right" vertical="center"/>
    </xf>
    <xf numFmtId="183" fontId="0" fillId="0" borderId="13" xfId="0" applyNumberFormat="1" applyBorder="1">
      <alignment vertical="center"/>
    </xf>
    <xf numFmtId="183" fontId="0" fillId="0" borderId="15" xfId="0" applyNumberFormat="1" applyBorder="1">
      <alignment vertical="center"/>
    </xf>
    <xf numFmtId="183" fontId="17" fillId="0" borderId="18" xfId="0" applyNumberFormat="1" applyFont="1" applyBorder="1" applyAlignment="1">
      <alignment horizontal="right" vertical="center"/>
    </xf>
    <xf numFmtId="183" fontId="22" fillId="0" borderId="19" xfId="0" applyNumberFormat="1" applyFont="1" applyBorder="1" applyAlignment="1">
      <alignment vertical="center" wrapText="1"/>
    </xf>
    <xf numFmtId="0" fontId="0" fillId="0" borderId="0" xfId="0" applyAlignment="1">
      <alignment vertical="center"/>
    </xf>
    <xf numFmtId="0" fontId="1" fillId="0" borderId="0" xfId="0" applyFont="1" applyAlignment="1">
      <alignment horizontal="centerContinuous" vertical="center" wrapText="1"/>
    </xf>
    <xf numFmtId="0" fontId="0" fillId="0" borderId="0" xfId="0" applyAlignment="1">
      <alignment horizontal="centerContinuous" vertical="center" wrapText="1"/>
    </xf>
    <xf numFmtId="0" fontId="16" fillId="0" borderId="0" xfId="0" applyFont="1" applyAlignment="1">
      <alignment horizontal="centerContinuous" vertical="center" wrapText="1"/>
    </xf>
    <xf numFmtId="0" fontId="0" fillId="0" borderId="0" xfId="0" applyAlignment="1">
      <alignment horizontal="right" vertical="center" wrapText="1"/>
    </xf>
    <xf numFmtId="0" fontId="28" fillId="0" borderId="0" xfId="0" applyFont="1" applyAlignment="1">
      <alignment horizontal="right" vertical="center"/>
    </xf>
    <xf numFmtId="0" fontId="29" fillId="0" borderId="35" xfId="0" applyFont="1" applyBorder="1" applyAlignment="1">
      <alignment horizontal="center" vertical="center" wrapText="1"/>
    </xf>
    <xf numFmtId="0" fontId="28" fillId="0" borderId="80" xfId="0" applyFont="1" applyBorder="1" applyAlignment="1">
      <alignment horizontal="center" vertical="center" wrapText="1"/>
    </xf>
    <xf numFmtId="0" fontId="26"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65" xfId="0" applyFont="1" applyBorder="1" applyAlignment="1">
      <alignment horizontal="justify" vertical="center" wrapText="1"/>
    </xf>
    <xf numFmtId="38" fontId="28" fillId="2" borderId="66" xfId="2" applyFont="1" applyFill="1" applyBorder="1" applyAlignment="1">
      <alignment horizontal="right" vertical="center" wrapText="1"/>
    </xf>
    <xf numFmtId="38" fontId="28" fillId="0" borderId="66" xfId="2" applyFont="1" applyBorder="1" applyAlignment="1">
      <alignment horizontal="right" vertical="center" wrapText="1"/>
    </xf>
    <xf numFmtId="0" fontId="28" fillId="0" borderId="93" xfId="0" applyFont="1" applyBorder="1" applyAlignment="1">
      <alignment horizontal="right" vertical="center" wrapText="1"/>
    </xf>
    <xf numFmtId="0" fontId="29" fillId="0" borderId="65" xfId="0" applyFont="1" applyBorder="1" applyAlignment="1">
      <alignment horizontal="justify" vertical="center" wrapText="1"/>
    </xf>
    <xf numFmtId="0" fontId="28" fillId="0" borderId="119" xfId="0" applyFont="1" applyBorder="1" applyAlignment="1">
      <alignment horizontal="center" vertical="center" wrapText="1"/>
    </xf>
    <xf numFmtId="38" fontId="28" fillId="0" borderId="120" xfId="2" applyFont="1" applyBorder="1" applyAlignment="1">
      <alignment horizontal="right" vertical="center" wrapText="1"/>
    </xf>
    <xf numFmtId="38" fontId="28" fillId="0" borderId="132" xfId="2" applyFont="1" applyBorder="1" applyAlignment="1">
      <alignment horizontal="right" vertical="center" wrapText="1"/>
    </xf>
    <xf numFmtId="38" fontId="30" fillId="0" borderId="120" xfId="2" applyFont="1" applyBorder="1" applyAlignment="1">
      <alignment horizontal="right" vertical="center" wrapText="1"/>
    </xf>
    <xf numFmtId="0" fontId="28" fillId="0" borderId="78" xfId="0" applyFont="1" applyBorder="1" applyAlignment="1">
      <alignment horizontal="right" vertical="center" wrapText="1"/>
    </xf>
    <xf numFmtId="0" fontId="31" fillId="0" borderId="0" xfId="0" applyFont="1" applyAlignment="1">
      <alignment horizontal="justify" vertical="center"/>
    </xf>
    <xf numFmtId="0" fontId="2" fillId="0" borderId="0" xfId="0" applyFont="1">
      <alignment vertical="center"/>
    </xf>
    <xf numFmtId="0" fontId="17" fillId="0" borderId="0" xfId="0" applyFont="1" applyAlignment="1">
      <alignment vertical="center"/>
    </xf>
    <xf numFmtId="0" fontId="32" fillId="0" borderId="0" xfId="54" applyFont="1"/>
    <xf numFmtId="0" fontId="33" fillId="0" borderId="0" xfId="54"/>
    <xf numFmtId="0" fontId="33" fillId="0" borderId="0" xfId="54" applyAlignment="1">
      <alignment horizontal="center"/>
    </xf>
    <xf numFmtId="0" fontId="34" fillId="0" borderId="0" xfId="54" applyFont="1" applyAlignment="1">
      <alignment horizontal="center" vertical="center"/>
    </xf>
    <xf numFmtId="0" fontId="35" fillId="0" borderId="0" xfId="54" applyFont="1" applyAlignment="1">
      <alignment horizontal="center" vertical="center"/>
    </xf>
    <xf numFmtId="0" fontId="2" fillId="2" borderId="0" xfId="0" applyFont="1" applyFill="1">
      <alignment vertical="center"/>
    </xf>
    <xf numFmtId="0" fontId="0" fillId="2" borderId="0" xfId="0" applyFont="1" applyFill="1">
      <alignment vertical="center"/>
    </xf>
    <xf numFmtId="0" fontId="2" fillId="2" borderId="0" xfId="0" applyFont="1" applyFill="1" applyAlignment="1">
      <alignment horizontal="center" vertical="center"/>
    </xf>
    <xf numFmtId="177"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177" fontId="2" fillId="2" borderId="0" xfId="0" applyNumberFormat="1" applyFont="1" applyFill="1" applyAlignment="1">
      <alignment horizontal="center" vertical="center"/>
    </xf>
    <xf numFmtId="55" fontId="2" fillId="2" borderId="0" xfId="0" applyNumberFormat="1" applyFont="1" applyFill="1" applyAlignment="1">
      <alignment horizontal="center" vertical="center" wrapText="1"/>
    </xf>
    <xf numFmtId="0" fontId="0" fillId="2" borderId="0" xfId="0" applyFont="1" applyFill="1" applyAlignment="1">
      <alignment vertical="center" wrapText="1"/>
    </xf>
    <xf numFmtId="0" fontId="36" fillId="0" borderId="0" xfId="0" applyFont="1" applyAlignment="1">
      <alignment vertical="center"/>
    </xf>
    <xf numFmtId="0" fontId="36" fillId="0" borderId="0" xfId="0" applyFont="1" applyAlignment="1">
      <alignment vertical="center" wrapText="1"/>
    </xf>
    <xf numFmtId="0" fontId="37" fillId="0" borderId="0" xfId="0" applyFont="1">
      <alignment vertical="center"/>
    </xf>
    <xf numFmtId="0" fontId="38" fillId="0" borderId="66" xfId="64" applyFont="1" applyFill="1" applyBorder="1" applyAlignment="1">
      <alignment horizontal="center"/>
    </xf>
    <xf numFmtId="38" fontId="21" fillId="0" borderId="66" xfId="51" applyFont="1" applyFill="1" applyBorder="1" applyAlignment="1">
      <alignment horizontal="center" vertical="center"/>
    </xf>
    <xf numFmtId="38" fontId="19" fillId="0" borderId="66" xfId="51" applyFont="1" applyFill="1" applyBorder="1" applyAlignment="1">
      <alignment vertical="center"/>
    </xf>
    <xf numFmtId="38" fontId="21" fillId="0" borderId="66" xfId="65" applyNumberFormat="1" applyFont="1" applyFill="1" applyBorder="1" applyAlignment="1">
      <alignment horizontal="right" vertical="center"/>
    </xf>
    <xf numFmtId="0" fontId="19" fillId="0" borderId="0" xfId="100" applyFont="1">
      <alignment vertical="center"/>
    </xf>
    <xf numFmtId="0" fontId="18" fillId="0" borderId="0" xfId="101" applyFont="1" applyFill="1" applyBorder="1" applyAlignment="1">
      <alignment horizontal="left" vertical="center"/>
    </xf>
    <xf numFmtId="0" fontId="13" fillId="0" borderId="0" xfId="101" applyFont="1" applyFill="1" applyBorder="1"/>
    <xf numFmtId="0" fontId="10" fillId="0" borderId="99" xfId="101" applyFont="1" applyFill="1" applyBorder="1" applyAlignment="1">
      <alignment horizontal="center" vertical="center"/>
    </xf>
    <xf numFmtId="0" fontId="15" fillId="0" borderId="103" xfId="101" applyFont="1" applyFill="1" applyBorder="1" applyAlignment="1">
      <alignment horizontal="center" vertical="center"/>
    </xf>
    <xf numFmtId="0" fontId="10" fillId="0" borderId="104" xfId="101" applyFont="1" applyFill="1" applyBorder="1" applyAlignment="1">
      <alignment horizontal="center" vertical="center"/>
    </xf>
    <xf numFmtId="14" fontId="13" fillId="0" borderId="105" xfId="101" applyNumberFormat="1" applyFont="1" applyFill="1" applyBorder="1" applyAlignment="1">
      <alignment horizontal="center" vertical="center"/>
    </xf>
    <xf numFmtId="0" fontId="13" fillId="0" borderId="62" xfId="101" applyFont="1" applyFill="1" applyBorder="1" applyAlignment="1">
      <alignment horizontal="left" vertical="center"/>
    </xf>
    <xf numFmtId="0" fontId="13" fillId="0" borderId="8" xfId="101" applyFont="1" applyFill="1" applyBorder="1" applyAlignment="1">
      <alignment horizontal="center" vertical="center"/>
    </xf>
    <xf numFmtId="186" fontId="4" fillId="0" borderId="61" xfId="101" applyNumberFormat="1" applyFont="1" applyFill="1" applyBorder="1" applyAlignment="1">
      <alignment horizontal="right" vertical="center"/>
    </xf>
    <xf numFmtId="186" fontId="4" fillId="0" borderId="62" xfId="101" applyNumberFormat="1" applyFont="1" applyFill="1" applyBorder="1" applyAlignment="1">
      <alignment vertical="center"/>
    </xf>
    <xf numFmtId="183" fontId="4" fillId="0" borderId="91" xfId="101" applyNumberFormat="1" applyFont="1" applyFill="1" applyBorder="1" applyAlignment="1">
      <alignment horizontal="right" vertical="center"/>
    </xf>
    <xf numFmtId="0" fontId="13" fillId="0" borderId="64" xfId="101" applyFont="1" applyFill="1" applyBorder="1" applyAlignment="1">
      <alignment horizontal="left" vertical="center"/>
    </xf>
    <xf numFmtId="0" fontId="13" fillId="0" borderId="66" xfId="101" applyFont="1" applyFill="1" applyBorder="1" applyAlignment="1">
      <alignment horizontal="left" vertical="center"/>
    </xf>
    <xf numFmtId="0" fontId="13" fillId="0" borderId="31" xfId="101" applyFont="1" applyFill="1" applyBorder="1" applyAlignment="1">
      <alignment horizontal="center" vertical="center"/>
    </xf>
    <xf numFmtId="186" fontId="4" fillId="0" borderId="65" xfId="101" applyNumberFormat="1" applyFont="1" applyFill="1" applyBorder="1" applyAlignment="1">
      <alignment horizontal="right" vertical="center"/>
    </xf>
    <xf numFmtId="186" fontId="4" fillId="0" borderId="66" xfId="101" applyNumberFormat="1" applyFont="1" applyFill="1" applyBorder="1" applyAlignment="1">
      <alignment vertical="center"/>
    </xf>
    <xf numFmtId="183" fontId="4" fillId="0" borderId="93" xfId="101" applyNumberFormat="1" applyFont="1" applyFill="1" applyBorder="1" applyAlignment="1">
      <alignment horizontal="right" vertical="center"/>
    </xf>
    <xf numFmtId="0" fontId="13" fillId="0" borderId="98" xfId="101" applyFont="1" applyFill="1" applyBorder="1" applyAlignment="1">
      <alignment horizontal="left" vertical="center"/>
    </xf>
    <xf numFmtId="14" fontId="13" fillId="0" borderId="14" xfId="101" applyNumberFormat="1" applyFont="1" applyFill="1" applyBorder="1" applyAlignment="1">
      <alignment horizontal="center" vertical="center"/>
    </xf>
    <xf numFmtId="0" fontId="13" fillId="0" borderId="31" xfId="101" applyFont="1" applyFill="1" applyBorder="1" applyAlignment="1">
      <alignment vertical="center"/>
    </xf>
    <xf numFmtId="14" fontId="13" fillId="0" borderId="106" xfId="101" applyNumberFormat="1" applyFont="1" applyFill="1" applyBorder="1" applyAlignment="1">
      <alignment horizontal="center" vertical="center"/>
    </xf>
    <xf numFmtId="0" fontId="13" fillId="0" borderId="103" xfId="101" applyFont="1" applyFill="1" applyBorder="1" applyAlignment="1">
      <alignment horizontal="left" vertical="center"/>
    </xf>
    <xf numFmtId="0" fontId="13" fillId="0" borderId="32" xfId="101" applyFont="1" applyFill="1" applyBorder="1" applyAlignment="1">
      <alignment vertical="center"/>
    </xf>
    <xf numFmtId="186" fontId="4" fillId="0" borderId="99" xfId="101" applyNumberFormat="1" applyFont="1" applyFill="1" applyBorder="1" applyAlignment="1">
      <alignment horizontal="right" vertical="center"/>
    </xf>
    <xf numFmtId="186" fontId="4" fillId="0" borderId="103" xfId="101" applyNumberFormat="1" applyFont="1" applyFill="1" applyBorder="1" applyAlignment="1">
      <alignment vertical="center"/>
    </xf>
    <xf numFmtId="183" fontId="4" fillId="0" borderId="104" xfId="101" applyNumberFormat="1" applyFont="1" applyFill="1" applyBorder="1" applyAlignment="1">
      <alignment horizontal="right" vertical="center"/>
    </xf>
    <xf numFmtId="0" fontId="13" fillId="0" borderId="107" xfId="101" applyFont="1" applyFill="1" applyBorder="1" applyAlignment="1">
      <alignment horizontal="left" vertical="center"/>
    </xf>
    <xf numFmtId="0" fontId="4" fillId="0" borderId="97" xfId="101" applyFont="1" applyFill="1" applyBorder="1" applyAlignment="1">
      <alignment horizontal="centerContinuous" vertical="center" wrapText="1"/>
    </xf>
    <xf numFmtId="0" fontId="4" fillId="0" borderId="108" xfId="101" applyFont="1" applyFill="1" applyBorder="1" applyAlignment="1">
      <alignment horizontal="centerContinuous" vertical="center" wrapText="1"/>
    </xf>
    <xf numFmtId="0" fontId="4" fillId="0" borderId="59" xfId="101" applyFont="1" applyFill="1" applyBorder="1" applyAlignment="1">
      <alignment horizontal="centerContinuous" vertical="center" wrapText="1"/>
    </xf>
    <xf numFmtId="0" fontId="13" fillId="0" borderId="109" xfId="101" applyFont="1" applyFill="1" applyBorder="1" applyAlignment="1">
      <alignment horizontal="left" vertical="center"/>
    </xf>
    <xf numFmtId="0" fontId="4" fillId="0" borderId="17" xfId="101" applyFont="1" applyFill="1" applyBorder="1" applyAlignment="1">
      <alignment horizontal="centerContinuous" vertical="center" wrapText="1"/>
    </xf>
    <xf numFmtId="0" fontId="4" fillId="0" borderId="72" xfId="101" applyFont="1" applyFill="1" applyBorder="1" applyAlignment="1">
      <alignment horizontal="centerContinuous" vertical="center" wrapText="1"/>
    </xf>
    <xf numFmtId="0" fontId="4" fillId="0" borderId="96" xfId="101" applyFont="1" applyFill="1" applyBorder="1" applyAlignment="1">
      <alignment horizontal="centerContinuous" vertical="center" wrapText="1"/>
    </xf>
    <xf numFmtId="183" fontId="4" fillId="0" borderId="110" xfId="101" applyNumberFormat="1" applyFont="1" applyFill="1" applyBorder="1" applyAlignment="1">
      <alignment horizontal="right" vertical="center"/>
    </xf>
    <xf numFmtId="183" fontId="4" fillId="0" borderId="111" xfId="101" applyNumberFormat="1" applyFont="1" applyFill="1" applyBorder="1" applyAlignment="1">
      <alignment horizontal="right" vertical="center"/>
    </xf>
    <xf numFmtId="183" fontId="4" fillId="0" borderId="112" xfId="101" applyNumberFormat="1" applyFont="1" applyFill="1" applyBorder="1" applyAlignment="1">
      <alignment horizontal="right" vertical="center"/>
    </xf>
    <xf numFmtId="0" fontId="13" fillId="0" borderId="113" xfId="101" applyFont="1" applyFill="1" applyBorder="1" applyAlignment="1">
      <alignment horizontal="left" vertical="center"/>
    </xf>
    <xf numFmtId="0" fontId="8" fillId="0" borderId="40" xfId="101" applyFont="1" applyFill="1" applyBorder="1" applyAlignment="1">
      <alignment horizontal="centerContinuous" vertical="center" wrapText="1"/>
    </xf>
    <xf numFmtId="0" fontId="8" fillId="0" borderId="41" xfId="101" applyFont="1" applyFill="1" applyBorder="1" applyAlignment="1">
      <alignment horizontal="centerContinuous" vertical="center" wrapText="1"/>
    </xf>
    <xf numFmtId="0" fontId="8" fillId="0" borderId="42" xfId="101" applyFont="1" applyFill="1" applyBorder="1" applyAlignment="1">
      <alignment horizontal="centerContinuous" vertical="center" wrapText="1"/>
    </xf>
    <xf numFmtId="0" fontId="13" fillId="0" borderId="114" xfId="101" applyFont="1" applyFill="1" applyBorder="1" applyAlignment="1">
      <alignment horizontal="left" vertical="center"/>
    </xf>
    <xf numFmtId="0" fontId="8" fillId="0" borderId="0" xfId="101" applyFont="1" applyFill="1" applyBorder="1" applyAlignment="1">
      <alignment horizontal="centerContinuous" vertical="center" wrapText="1"/>
    </xf>
    <xf numFmtId="183" fontId="4" fillId="0" borderId="0" xfId="101" applyNumberFormat="1" applyFont="1" applyFill="1" applyBorder="1" applyAlignment="1">
      <alignment horizontal="right" vertical="center"/>
    </xf>
    <xf numFmtId="0" fontId="13" fillId="0" borderId="0" xfId="101" applyFont="1" applyFill="1" applyBorder="1" applyAlignment="1">
      <alignment horizontal="left" vertical="center"/>
    </xf>
    <xf numFmtId="0" fontId="10" fillId="0" borderId="0" xfId="101" applyFont="1" applyBorder="1" applyAlignment="1">
      <alignment vertical="center"/>
    </xf>
    <xf numFmtId="0" fontId="3" fillId="0" borderId="0" xfId="100" applyFont="1">
      <alignment vertical="center"/>
    </xf>
    <xf numFmtId="0" fontId="10" fillId="0" borderId="0" xfId="100" applyFont="1" applyAlignment="1">
      <alignment vertical="center"/>
    </xf>
    <xf numFmtId="0" fontId="10" fillId="0" borderId="0" xfId="101" applyFont="1" applyAlignment="1">
      <alignment vertical="center"/>
    </xf>
    <xf numFmtId="0" fontId="19" fillId="0" borderId="0" xfId="100">
      <alignment vertical="center"/>
    </xf>
    <xf numFmtId="0" fontId="19" fillId="0" borderId="0" xfId="100" applyAlignment="1">
      <alignment horizontal="right" vertical="center"/>
    </xf>
    <xf numFmtId="0" fontId="19" fillId="0" borderId="1" xfId="100" applyBorder="1">
      <alignment vertical="center"/>
    </xf>
    <xf numFmtId="0" fontId="3" fillId="0" borderId="6" xfId="100" applyFont="1" applyBorder="1" applyAlignment="1">
      <alignment horizontal="left" vertical="center"/>
    </xf>
    <xf numFmtId="187" fontId="21" fillId="3" borderId="28" xfId="2" applyNumberFormat="1" applyFont="1" applyFill="1" applyBorder="1" applyAlignment="1">
      <alignment horizontal="center" vertical="center"/>
    </xf>
    <xf numFmtId="187" fontId="21" fillId="3" borderId="8" xfId="2" applyNumberFormat="1" applyFont="1" applyFill="1" applyBorder="1" applyAlignment="1">
      <alignment horizontal="center" vertical="center"/>
    </xf>
    <xf numFmtId="183" fontId="0" fillId="0" borderId="30" xfId="0" applyNumberFormat="1" applyFill="1" applyBorder="1">
      <alignment vertical="center"/>
    </xf>
    <xf numFmtId="0" fontId="26" fillId="0" borderId="0" xfId="100" applyFont="1" applyBorder="1" applyAlignment="1">
      <alignment horizontal="center" vertical="center" wrapText="1"/>
    </xf>
    <xf numFmtId="0" fontId="3" fillId="0" borderId="0" xfId="100" applyFont="1" applyAlignment="1">
      <alignment horizontal="right" vertical="center"/>
    </xf>
    <xf numFmtId="0" fontId="74" fillId="3" borderId="0" xfId="100" applyFont="1" applyFill="1" applyBorder="1">
      <alignment vertical="center"/>
    </xf>
    <xf numFmtId="0" fontId="16" fillId="3" borderId="3" xfId="100" applyFont="1" applyFill="1" applyBorder="1">
      <alignment vertical="center"/>
    </xf>
    <xf numFmtId="0" fontId="16" fillId="3" borderId="5" xfId="100" applyFont="1" applyFill="1" applyBorder="1">
      <alignment vertical="center"/>
    </xf>
    <xf numFmtId="0" fontId="16" fillId="3" borderId="4" xfId="100" applyFont="1" applyFill="1" applyBorder="1">
      <alignment vertical="center"/>
    </xf>
    <xf numFmtId="0" fontId="16" fillId="3" borderId="8" xfId="100" applyFont="1" applyFill="1" applyBorder="1">
      <alignment vertical="center"/>
    </xf>
    <xf numFmtId="0" fontId="16" fillId="3" borderId="1" xfId="100" applyFont="1" applyFill="1" applyBorder="1">
      <alignment vertical="center"/>
    </xf>
    <xf numFmtId="0" fontId="16" fillId="3" borderId="9" xfId="100" applyFont="1" applyFill="1" applyBorder="1">
      <alignment vertical="center"/>
    </xf>
    <xf numFmtId="0" fontId="67" fillId="3" borderId="0" xfId="100" applyFont="1" applyFill="1">
      <alignment vertical="center"/>
    </xf>
    <xf numFmtId="0" fontId="2" fillId="0" borderId="0" xfId="100" applyFont="1">
      <alignment vertical="center"/>
    </xf>
    <xf numFmtId="0" fontId="19" fillId="0" borderId="0" xfId="104">
      <alignment vertical="center"/>
    </xf>
    <xf numFmtId="0" fontId="19" fillId="0" borderId="0" xfId="104" applyAlignment="1">
      <alignment horizontal="right" vertical="center"/>
    </xf>
    <xf numFmtId="0" fontId="28" fillId="0" borderId="20" xfId="104" applyFont="1" applyBorder="1" applyAlignment="1">
      <alignment vertical="center"/>
    </xf>
    <xf numFmtId="0" fontId="28" fillId="0" borderId="0" xfId="104" applyFont="1">
      <alignment vertical="center"/>
    </xf>
    <xf numFmtId="0" fontId="28" fillId="0" borderId="0" xfId="104" applyFont="1" applyBorder="1" applyAlignment="1">
      <alignment vertical="center"/>
    </xf>
    <xf numFmtId="0" fontId="28" fillId="0" borderId="0" xfId="104" applyFont="1" applyBorder="1" applyAlignment="1">
      <alignment horizontal="right" vertical="center"/>
    </xf>
    <xf numFmtId="0" fontId="28" fillId="0" borderId="117" xfId="104" applyFont="1" applyBorder="1" applyAlignment="1">
      <alignment horizontal="center" vertical="center" wrapText="1"/>
    </xf>
    <xf numFmtId="0" fontId="28" fillId="0" borderId="118" xfId="104" applyFont="1" applyBorder="1" applyAlignment="1">
      <alignment horizontal="center" vertical="center" wrapText="1"/>
    </xf>
    <xf numFmtId="0" fontId="31" fillId="0" borderId="0" xfId="104" applyFont="1">
      <alignment vertical="center"/>
    </xf>
    <xf numFmtId="0" fontId="28" fillId="0" borderId="105" xfId="104" applyFont="1" applyBorder="1">
      <alignment vertical="center"/>
    </xf>
    <xf numFmtId="0" fontId="28" fillId="0" borderId="9" xfId="104" applyFont="1" applyBorder="1" applyAlignment="1">
      <alignment horizontal="left" vertical="center" wrapText="1"/>
    </xf>
    <xf numFmtId="38" fontId="28" fillId="2" borderId="62" xfId="103" applyFont="1" applyFill="1" applyBorder="1" applyAlignment="1">
      <alignment horizontal="right" vertical="center" wrapText="1"/>
    </xf>
    <xf numFmtId="183" fontId="28" fillId="0" borderId="134" xfId="104" applyNumberFormat="1" applyFont="1" applyFill="1" applyBorder="1" applyAlignment="1">
      <alignment horizontal="right" vertical="center" wrapText="1"/>
    </xf>
    <xf numFmtId="183" fontId="28" fillId="0" borderId="140" xfId="104" applyNumberFormat="1" applyFont="1" applyFill="1" applyBorder="1" applyAlignment="1">
      <alignment horizontal="right" vertical="center" wrapText="1"/>
    </xf>
    <xf numFmtId="0" fontId="28" fillId="0" borderId="61" xfId="104" applyFont="1" applyBorder="1" applyAlignment="1">
      <alignment horizontal="left" vertical="center"/>
    </xf>
    <xf numFmtId="0" fontId="28" fillId="0" borderId="62" xfId="104" applyFont="1" applyBorder="1" applyAlignment="1">
      <alignment horizontal="left" vertical="center"/>
    </xf>
    <xf numFmtId="183" fontId="28" fillId="0" borderId="134" xfId="104" applyNumberFormat="1" applyFont="1" applyBorder="1" applyAlignment="1">
      <alignment horizontal="right" vertical="center" wrapText="1"/>
    </xf>
    <xf numFmtId="183" fontId="28" fillId="0" borderId="140" xfId="104" applyNumberFormat="1" applyFont="1" applyBorder="1" applyAlignment="1">
      <alignment horizontal="right" vertical="center" wrapText="1"/>
    </xf>
    <xf numFmtId="0" fontId="28" fillId="0" borderId="14" xfId="104" applyFont="1" applyBorder="1">
      <alignment vertical="center"/>
    </xf>
    <xf numFmtId="0" fontId="28" fillId="0" borderId="128" xfId="104" applyFont="1" applyBorder="1" applyAlignment="1">
      <alignment vertical="center"/>
    </xf>
    <xf numFmtId="38" fontId="28" fillId="2" borderId="66" xfId="103" applyFont="1" applyFill="1" applyBorder="1" applyAlignment="1">
      <alignment horizontal="right" vertical="center" wrapText="1"/>
    </xf>
    <xf numFmtId="183" fontId="28" fillId="0" borderId="135" xfId="104" applyNumberFormat="1" applyFont="1" applyFill="1" applyBorder="1" applyAlignment="1">
      <alignment horizontal="right" vertical="center" wrapText="1"/>
    </xf>
    <xf numFmtId="183" fontId="28" fillId="0" borderId="141" xfId="104" applyNumberFormat="1" applyFont="1" applyFill="1" applyBorder="1" applyAlignment="1">
      <alignment horizontal="right" vertical="center" wrapText="1"/>
    </xf>
    <xf numFmtId="0" fontId="28" fillId="0" borderId="128" xfId="104" applyFont="1" applyBorder="1" applyAlignment="1">
      <alignment horizontal="left" vertical="center"/>
    </xf>
    <xf numFmtId="0" fontId="28" fillId="0" borderId="128" xfId="104" applyFont="1" applyBorder="1" applyAlignment="1">
      <alignment horizontal="left" vertical="center" wrapText="1"/>
    </xf>
    <xf numFmtId="0" fontId="28" fillId="0" borderId="23" xfId="104" applyFont="1" applyBorder="1">
      <alignment vertical="center"/>
    </xf>
    <xf numFmtId="0" fontId="28" fillId="0" borderId="4" xfId="104" applyFont="1" applyBorder="1" applyAlignment="1">
      <alignment horizontal="left" vertical="center" wrapText="1"/>
    </xf>
    <xf numFmtId="183" fontId="28" fillId="0" borderId="136" xfId="104" applyNumberFormat="1" applyFont="1" applyFill="1" applyBorder="1" applyAlignment="1">
      <alignment horizontal="right" vertical="center" wrapText="1"/>
    </xf>
    <xf numFmtId="183" fontId="28" fillId="0" borderId="112" xfId="104" applyNumberFormat="1" applyFont="1" applyFill="1" applyBorder="1" applyAlignment="1">
      <alignment horizontal="right" vertical="center" wrapText="1"/>
    </xf>
    <xf numFmtId="0" fontId="29" fillId="0" borderId="4" xfId="104" applyFont="1" applyBorder="1" applyAlignment="1">
      <alignment horizontal="left" vertical="center" wrapText="1"/>
    </xf>
    <xf numFmtId="0" fontId="28" fillId="0" borderId="40" xfId="104" applyFont="1" applyBorder="1" applyAlignment="1">
      <alignment horizontal="left" vertical="center"/>
    </xf>
    <xf numFmtId="0" fontId="28" fillId="0" borderId="137" xfId="104" applyFont="1" applyBorder="1" applyAlignment="1">
      <alignment horizontal="left" vertical="center" wrapText="1"/>
    </xf>
    <xf numFmtId="183" fontId="28" fillId="0" borderId="138" xfId="104" applyNumberFormat="1" applyFont="1" applyFill="1" applyBorder="1" applyAlignment="1">
      <alignment horizontal="right" vertical="center" wrapText="1"/>
    </xf>
    <xf numFmtId="183" fontId="28" fillId="0" borderId="139" xfId="104" applyNumberFormat="1" applyFont="1" applyFill="1" applyBorder="1" applyAlignment="1">
      <alignment horizontal="right" vertical="center" wrapText="1"/>
    </xf>
    <xf numFmtId="183" fontId="28" fillId="0" borderId="142" xfId="104" applyNumberFormat="1" applyFont="1" applyFill="1" applyBorder="1" applyAlignment="1">
      <alignment horizontal="right" vertical="center" wrapText="1"/>
    </xf>
    <xf numFmtId="0" fontId="28" fillId="0" borderId="40" xfId="104" applyFont="1" applyBorder="1">
      <alignment vertical="center"/>
    </xf>
    <xf numFmtId="183" fontId="28" fillId="2" borderId="138" xfId="104" applyNumberFormat="1" applyFont="1" applyFill="1" applyBorder="1" applyAlignment="1">
      <alignment horizontal="right" vertical="center" wrapText="1"/>
    </xf>
    <xf numFmtId="183" fontId="28" fillId="0" borderId="126" xfId="104" applyNumberFormat="1" applyFont="1" applyFill="1" applyBorder="1" applyAlignment="1">
      <alignment horizontal="right" vertical="center" wrapText="1"/>
    </xf>
    <xf numFmtId="0" fontId="31" fillId="0" borderId="0" xfId="104" applyFont="1" applyAlignment="1">
      <alignment vertical="center"/>
    </xf>
    <xf numFmtId="0" fontId="19" fillId="0" borderId="0" xfId="105">
      <alignment vertical="center"/>
    </xf>
    <xf numFmtId="0" fontId="4" fillId="2" borderId="93" xfId="102" applyFont="1" applyFill="1" applyBorder="1" applyAlignment="1">
      <alignment horizontal="center" vertical="center"/>
    </xf>
    <xf numFmtId="0" fontId="7" fillId="0" borderId="91" xfId="102" applyFont="1" applyBorder="1" applyAlignment="1">
      <alignment horizontal="center" vertical="center"/>
    </xf>
    <xf numFmtId="0" fontId="7" fillId="0" borderId="145" xfId="102" applyFont="1" applyBorder="1" applyAlignment="1">
      <alignment horizontal="center" vertical="center"/>
    </xf>
    <xf numFmtId="0" fontId="19" fillId="0" borderId="0" xfId="105" applyBorder="1">
      <alignment vertical="center"/>
    </xf>
    <xf numFmtId="0" fontId="26" fillId="0" borderId="0" xfId="105" applyFont="1" applyBorder="1" applyAlignment="1">
      <alignment horizontal="center" vertical="center" wrapText="1"/>
    </xf>
    <xf numFmtId="0" fontId="28" fillId="0" borderId="137" xfId="104" applyFont="1" applyFill="1" applyBorder="1" applyAlignment="1">
      <alignment horizontal="left" vertical="center" wrapText="1"/>
    </xf>
    <xf numFmtId="0" fontId="4" fillId="0" borderId="0" xfId="105" applyFont="1">
      <alignment vertical="center"/>
    </xf>
    <xf numFmtId="0" fontId="19" fillId="0" borderId="0" xfId="105" applyFill="1">
      <alignment vertical="center"/>
    </xf>
    <xf numFmtId="0" fontId="4" fillId="0" borderId="14" xfId="105" applyFont="1" applyFill="1" applyBorder="1" applyAlignment="1">
      <alignment horizontal="left" vertical="center"/>
    </xf>
    <xf numFmtId="38" fontId="4" fillId="0" borderId="15" xfId="106" applyFont="1" applyFill="1" applyBorder="1" applyAlignment="1">
      <alignment horizontal="right" vertical="center"/>
    </xf>
    <xf numFmtId="0" fontId="4" fillId="0" borderId="15" xfId="105" applyFont="1" applyFill="1" applyBorder="1" applyAlignment="1">
      <alignment horizontal="right" vertical="center"/>
    </xf>
    <xf numFmtId="0" fontId="4" fillId="0" borderId="15" xfId="105" applyFont="1" applyFill="1" applyBorder="1">
      <alignment vertical="center"/>
    </xf>
    <xf numFmtId="0" fontId="4" fillId="0" borderId="16" xfId="105" applyFont="1" applyFill="1" applyBorder="1" applyAlignment="1">
      <alignment horizontal="left" vertical="center"/>
    </xf>
    <xf numFmtId="0" fontId="4" fillId="0" borderId="17" xfId="105" applyFont="1" applyFill="1" applyBorder="1" applyAlignment="1">
      <alignment horizontal="left" vertical="center"/>
    </xf>
    <xf numFmtId="0" fontId="8" fillId="0" borderId="48" xfId="63" applyFont="1" applyFill="1" applyBorder="1" applyAlignment="1">
      <alignment horizontal="right" vertical="center"/>
    </xf>
    <xf numFmtId="0" fontId="8" fillId="0" borderId="92" xfId="63" applyFont="1" applyFill="1" applyBorder="1" applyAlignment="1">
      <alignment horizontal="right" vertical="center"/>
    </xf>
    <xf numFmtId="0" fontId="4" fillId="0" borderId="21" xfId="105" applyFont="1" applyFill="1" applyBorder="1" applyAlignment="1">
      <alignment horizontal="left" vertical="center"/>
    </xf>
    <xf numFmtId="0" fontId="4" fillId="0" borderId="22" xfId="105" applyFont="1" applyFill="1" applyBorder="1" applyAlignment="1">
      <alignment horizontal="right" vertical="center"/>
    </xf>
    <xf numFmtId="0" fontId="4" fillId="0" borderId="22" xfId="105" applyFont="1" applyFill="1" applyBorder="1">
      <alignment vertical="center"/>
    </xf>
    <xf numFmtId="0" fontId="4" fillId="0" borderId="23" xfId="105" applyFont="1" applyFill="1" applyBorder="1" applyAlignment="1">
      <alignment horizontal="left" vertical="center"/>
    </xf>
    <xf numFmtId="38" fontId="4" fillId="0" borderId="24" xfId="106" applyFont="1" applyFill="1" applyBorder="1" applyAlignment="1">
      <alignment horizontal="right" vertical="center"/>
    </xf>
    <xf numFmtId="0" fontId="4" fillId="0" borderId="24" xfId="105" applyFont="1" applyFill="1" applyBorder="1" applyAlignment="1">
      <alignment horizontal="right" vertical="center"/>
    </xf>
    <xf numFmtId="0" fontId="4" fillId="0" borderId="24" xfId="105" applyFont="1" applyFill="1" applyBorder="1">
      <alignment vertical="center"/>
    </xf>
    <xf numFmtId="38" fontId="4" fillId="0" borderId="25" xfId="106" applyFont="1" applyFill="1" applyBorder="1" applyAlignment="1">
      <alignment horizontal="right" vertical="center"/>
    </xf>
    <xf numFmtId="0" fontId="4" fillId="0" borderId="25" xfId="105" applyFont="1" applyFill="1" applyBorder="1" applyAlignment="1">
      <alignment horizontal="right" vertical="center"/>
    </xf>
    <xf numFmtId="0" fontId="4" fillId="0" borderId="25" xfId="105" applyFont="1" applyFill="1" applyBorder="1">
      <alignment vertical="center"/>
    </xf>
    <xf numFmtId="0" fontId="8" fillId="0" borderId="0" xfId="63" applyFont="1" applyFill="1" applyBorder="1" applyAlignment="1">
      <alignment horizontal="right" vertical="center"/>
    </xf>
    <xf numFmtId="38" fontId="9" fillId="0" borderId="0" xfId="106" applyFont="1" applyFill="1">
      <alignment vertical="center"/>
    </xf>
    <xf numFmtId="0" fontId="28" fillId="0" borderId="14" xfId="104" applyFont="1" applyFill="1" applyBorder="1">
      <alignment vertical="center"/>
    </xf>
    <xf numFmtId="0" fontId="28" fillId="0" borderId="128" xfId="104" applyFont="1" applyFill="1" applyBorder="1" applyAlignment="1">
      <alignment horizontal="left" vertical="center"/>
    </xf>
    <xf numFmtId="0" fontId="31" fillId="0" borderId="0" xfId="104" applyFont="1" applyFill="1">
      <alignment vertical="center"/>
    </xf>
    <xf numFmtId="0" fontId="26" fillId="0" borderId="128" xfId="0" applyFont="1" applyBorder="1" applyAlignment="1">
      <alignment horizontal="left" vertical="center" wrapText="1"/>
    </xf>
    <xf numFmtId="0" fontId="26" fillId="0" borderId="7" xfId="0" applyFont="1" applyBorder="1" applyAlignment="1">
      <alignment horizontal="left" vertical="center" wrapText="1"/>
    </xf>
    <xf numFmtId="0" fontId="6" fillId="0" borderId="0" xfId="105" applyFont="1" applyAlignment="1">
      <alignment vertical="center"/>
    </xf>
    <xf numFmtId="186" fontId="19" fillId="0" borderId="0" xfId="105" applyNumberFormat="1" applyBorder="1" applyAlignment="1">
      <alignment horizontal="center" vertical="center" wrapText="1"/>
    </xf>
    <xf numFmtId="186" fontId="19" fillId="0" borderId="0" xfId="105" applyNumberFormat="1" applyFill="1" applyBorder="1">
      <alignment vertical="center"/>
    </xf>
    <xf numFmtId="183" fontId="19" fillId="2" borderId="0" xfId="105" applyNumberFormat="1" applyFill="1" applyBorder="1" applyAlignment="1">
      <alignment horizontal="center" vertical="center"/>
    </xf>
    <xf numFmtId="183" fontId="19" fillId="0" borderId="6" xfId="105" applyNumberFormat="1" applyBorder="1">
      <alignment vertical="center"/>
    </xf>
    <xf numFmtId="186" fontId="20" fillId="0" borderId="0" xfId="105" applyNumberFormat="1" applyFont="1" applyBorder="1" applyAlignment="1">
      <alignment horizontal="right" vertical="center"/>
    </xf>
    <xf numFmtId="0" fontId="4" fillId="0" borderId="0" xfId="100" applyFont="1" applyAlignment="1">
      <alignment horizontal="left" vertical="center"/>
    </xf>
    <xf numFmtId="0" fontId="13" fillId="0" borderId="119" xfId="63" applyFont="1" applyFill="1" applyBorder="1" applyAlignment="1">
      <alignment horizontal="left" vertical="center"/>
    </xf>
    <xf numFmtId="0" fontId="13" fillId="0" borderId="94" xfId="63" applyFont="1" applyFill="1" applyBorder="1" applyAlignment="1">
      <alignment horizontal="left" vertical="center"/>
    </xf>
    <xf numFmtId="0" fontId="13" fillId="0" borderId="94" xfId="63" applyFont="1" applyFill="1" applyBorder="1" applyAlignment="1">
      <alignment vertical="center"/>
    </xf>
    <xf numFmtId="0" fontId="19" fillId="2" borderId="0" xfId="105" applyFill="1">
      <alignment vertical="center"/>
    </xf>
    <xf numFmtId="0" fontId="19" fillId="2" borderId="0" xfId="0" applyFont="1" applyFill="1">
      <alignment vertical="center"/>
    </xf>
    <xf numFmtId="38" fontId="28" fillId="2" borderId="135" xfId="103" applyFont="1" applyFill="1" applyBorder="1" applyAlignment="1">
      <alignment horizontal="right" vertical="center" wrapText="1"/>
    </xf>
    <xf numFmtId="183" fontId="28" fillId="2" borderId="62" xfId="104" applyNumberFormat="1" applyFont="1" applyFill="1" applyBorder="1" applyAlignment="1">
      <alignment horizontal="right" vertical="center" wrapText="1"/>
    </xf>
    <xf numFmtId="0" fontId="28" fillId="0" borderId="65" xfId="0" applyFont="1" applyFill="1" applyBorder="1" applyAlignment="1">
      <alignment horizontal="justify" vertical="center" wrapText="1"/>
    </xf>
    <xf numFmtId="38" fontId="28" fillId="0" borderId="66" xfId="2" applyFont="1" applyFill="1" applyBorder="1" applyAlignment="1">
      <alignment horizontal="right" vertical="center" wrapText="1"/>
    </xf>
    <xf numFmtId="183" fontId="0" fillId="0" borderId="15" xfId="0" applyNumberFormat="1" applyFill="1" applyBorder="1">
      <alignment vertical="center"/>
    </xf>
    <xf numFmtId="183" fontId="0" fillId="0" borderId="24" xfId="0" applyNumberFormat="1" applyFill="1" applyBorder="1">
      <alignment vertical="center"/>
    </xf>
    <xf numFmtId="183" fontId="0" fillId="0" borderId="33" xfId="0" applyNumberFormat="1" applyFill="1" applyBorder="1">
      <alignment vertical="center"/>
    </xf>
    <xf numFmtId="189" fontId="0" fillId="2" borderId="84" xfId="0" applyNumberFormat="1" applyFill="1" applyBorder="1" applyAlignment="1">
      <alignment horizontal="center" vertical="center"/>
    </xf>
    <xf numFmtId="190" fontId="4" fillId="3" borderId="61" xfId="54" applyNumberFormat="1" applyFont="1" applyFill="1" applyBorder="1" applyAlignment="1">
      <alignment horizontal="left" vertical="center" wrapText="1"/>
    </xf>
    <xf numFmtId="0" fontId="0" fillId="3" borderId="0" xfId="0" applyFill="1">
      <alignment vertical="center"/>
    </xf>
    <xf numFmtId="0" fontId="11" fillId="3" borderId="0" xfId="0" applyFont="1" applyFill="1" applyAlignment="1">
      <alignment horizontal="right" vertical="center"/>
    </xf>
    <xf numFmtId="0" fontId="19" fillId="3" borderId="130" xfId="0" applyFont="1" applyFill="1" applyBorder="1" applyAlignment="1">
      <alignment horizontal="center" vertical="center"/>
    </xf>
    <xf numFmtId="0" fontId="0" fillId="3" borderId="0" xfId="0" applyFill="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125" xfId="0" applyFill="1" applyBorder="1" applyAlignment="1">
      <alignment horizontal="center" vertical="center"/>
    </xf>
    <xf numFmtId="0" fontId="0" fillId="3" borderId="97" xfId="0" applyFill="1" applyBorder="1" applyAlignment="1">
      <alignment horizontal="left" vertical="center"/>
    </xf>
    <xf numFmtId="0" fontId="0" fillId="3" borderId="105" xfId="0" applyFill="1" applyBorder="1" applyAlignment="1">
      <alignment horizontal="left" vertical="center"/>
    </xf>
    <xf numFmtId="0" fontId="0" fillId="3" borderId="91" xfId="0" applyFont="1" applyFill="1" applyBorder="1" applyAlignment="1">
      <alignment horizontal="center" vertical="center"/>
    </xf>
    <xf numFmtId="14" fontId="0" fillId="3" borderId="61" xfId="0" applyNumberFormat="1" applyFill="1" applyBorder="1">
      <alignment vertical="center"/>
    </xf>
    <xf numFmtId="14" fontId="0" fillId="3" borderId="9" xfId="0" applyNumberFormat="1" applyFill="1" applyBorder="1">
      <alignment vertical="center"/>
    </xf>
    <xf numFmtId="0" fontId="0" fillId="3" borderId="62" xfId="0" applyFill="1" applyBorder="1">
      <alignment vertical="center"/>
    </xf>
    <xf numFmtId="183" fontId="0" fillId="3" borderId="91" xfId="0" applyNumberFormat="1" applyFill="1" applyBorder="1">
      <alignment vertical="center"/>
    </xf>
    <xf numFmtId="183" fontId="19" fillId="3" borderId="1" xfId="0" applyNumberFormat="1" applyFont="1" applyFill="1" applyBorder="1">
      <alignment vertical="center"/>
    </xf>
    <xf numFmtId="38" fontId="21" fillId="3" borderId="105" xfId="2" applyFont="1" applyFill="1" applyBorder="1" applyAlignment="1">
      <alignment horizontal="right" vertical="center"/>
    </xf>
    <xf numFmtId="188" fontId="21" fillId="3" borderId="28" xfId="2" applyNumberFormat="1" applyFont="1" applyFill="1" applyBorder="1" applyAlignment="1">
      <alignment horizontal="center" vertical="center"/>
    </xf>
    <xf numFmtId="38" fontId="21" fillId="3" borderId="57" xfId="2" applyFont="1" applyFill="1" applyBorder="1" applyAlignment="1">
      <alignment horizontal="center" vertical="center"/>
    </xf>
    <xf numFmtId="176" fontId="21" fillId="3" borderId="57" xfId="2" applyNumberFormat="1" applyFont="1" applyFill="1" applyBorder="1" applyAlignment="1">
      <alignment horizontal="center" vertical="center"/>
    </xf>
    <xf numFmtId="38" fontId="21" fillId="3" borderId="62" xfId="2" applyFont="1" applyFill="1" applyBorder="1" applyAlignment="1">
      <alignment horizontal="right" vertical="center"/>
    </xf>
    <xf numFmtId="38" fontId="21" fillId="3" borderId="8" xfId="2" applyFont="1" applyFill="1" applyBorder="1" applyAlignment="1">
      <alignment horizontal="right" vertical="center"/>
    </xf>
    <xf numFmtId="178" fontId="21" fillId="3" borderId="57" xfId="2" applyNumberFormat="1" applyFont="1" applyFill="1" applyBorder="1" applyAlignment="1">
      <alignment horizontal="center" vertical="center"/>
    </xf>
    <xf numFmtId="185" fontId="0" fillId="3" borderId="1" xfId="0" applyNumberFormat="1" applyFont="1" applyFill="1" applyBorder="1">
      <alignment vertical="center"/>
    </xf>
    <xf numFmtId="183" fontId="0" fillId="3" borderId="91" xfId="0" applyNumberFormat="1" applyFont="1" applyFill="1" applyBorder="1">
      <alignment vertical="center"/>
    </xf>
    <xf numFmtId="183" fontId="19" fillId="3" borderId="24" xfId="0" applyNumberFormat="1" applyFont="1" applyFill="1" applyBorder="1">
      <alignment vertical="center"/>
    </xf>
    <xf numFmtId="0" fontId="0" fillId="3" borderId="64" xfId="0" applyFill="1" applyBorder="1">
      <alignment vertical="center"/>
    </xf>
    <xf numFmtId="0" fontId="0" fillId="3" borderId="14" xfId="0" applyFill="1" applyBorder="1" applyAlignment="1">
      <alignment horizontal="left" vertical="center"/>
    </xf>
    <xf numFmtId="0" fontId="0" fillId="3" borderId="65" xfId="0" applyFill="1" applyBorder="1" applyAlignment="1">
      <alignment horizontal="left" vertical="center"/>
    </xf>
    <xf numFmtId="0" fontId="0" fillId="3" borderId="93" xfId="0" applyFont="1" applyFill="1" applyBorder="1" applyAlignment="1">
      <alignment horizontal="center" vertical="center"/>
    </xf>
    <xf numFmtId="14" fontId="0" fillId="3" borderId="65" xfId="0" applyNumberFormat="1" applyFill="1" applyBorder="1">
      <alignment vertical="center"/>
    </xf>
    <xf numFmtId="14" fontId="0" fillId="3" borderId="128" xfId="0" applyNumberFormat="1" applyFill="1" applyBorder="1">
      <alignment vertical="center"/>
    </xf>
    <xf numFmtId="0" fontId="0" fillId="3" borderId="66" xfId="0" applyFill="1" applyBorder="1">
      <alignment vertical="center"/>
    </xf>
    <xf numFmtId="183" fontId="0" fillId="3" borderId="93" xfId="0" applyNumberFormat="1" applyFill="1" applyBorder="1">
      <alignment vertical="center"/>
    </xf>
    <xf numFmtId="188" fontId="21" fillId="3" borderId="8" xfId="2" applyNumberFormat="1" applyFont="1" applyFill="1" applyBorder="1" applyAlignment="1">
      <alignment horizontal="center" vertical="center"/>
    </xf>
    <xf numFmtId="38" fontId="21" fillId="3" borderId="62" xfId="2" applyFont="1" applyFill="1" applyBorder="1" applyAlignment="1">
      <alignment horizontal="center" vertical="center"/>
    </xf>
    <xf numFmtId="176" fontId="21" fillId="3" borderId="62" xfId="2" applyNumberFormat="1" applyFont="1" applyFill="1" applyBorder="1" applyAlignment="1">
      <alignment horizontal="center" vertical="center"/>
    </xf>
    <xf numFmtId="38" fontId="21" fillId="3" borderId="66" xfId="2" applyFont="1" applyFill="1" applyBorder="1" applyAlignment="1">
      <alignment horizontal="right" vertical="center"/>
    </xf>
    <xf numFmtId="38" fontId="21" fillId="3" borderId="8" xfId="2" applyFont="1" applyFill="1" applyBorder="1" applyAlignment="1">
      <alignment vertical="center"/>
    </xf>
    <xf numFmtId="178" fontId="21" fillId="3" borderId="62" xfId="2" applyNumberFormat="1" applyFont="1" applyFill="1" applyBorder="1" applyAlignment="1">
      <alignment horizontal="center" vertical="center"/>
    </xf>
    <xf numFmtId="3" fontId="0" fillId="3" borderId="31" xfId="0" applyNumberFormat="1" applyFont="1" applyFill="1" applyBorder="1">
      <alignment vertical="center"/>
    </xf>
    <xf numFmtId="183" fontId="19" fillId="3" borderId="30" xfId="0" applyNumberFormat="1" applyFont="1" applyFill="1" applyBorder="1">
      <alignment vertical="center"/>
    </xf>
    <xf numFmtId="0" fontId="0" fillId="3" borderId="98" xfId="0" applyFill="1" applyBorder="1">
      <alignment vertical="center"/>
    </xf>
    <xf numFmtId="0" fontId="0" fillId="3" borderId="93" xfId="0" applyFill="1" applyBorder="1" applyAlignment="1">
      <alignment horizontal="center" vertical="center"/>
    </xf>
    <xf numFmtId="183" fontId="0" fillId="3" borderId="31" xfId="0" applyNumberFormat="1" applyFill="1" applyBorder="1">
      <alignment vertical="center"/>
    </xf>
    <xf numFmtId="183" fontId="0" fillId="3" borderId="30" xfId="0" applyNumberFormat="1" applyFill="1" applyBorder="1">
      <alignment vertical="center"/>
    </xf>
    <xf numFmtId="38" fontId="21" fillId="3" borderId="14" xfId="2" applyFont="1" applyFill="1" applyBorder="1" applyAlignment="1">
      <alignment horizontal="right" vertical="center"/>
    </xf>
    <xf numFmtId="187" fontId="21" fillId="3" borderId="31" xfId="2" applyNumberFormat="1" applyFont="1" applyFill="1" applyBorder="1" applyAlignment="1">
      <alignment horizontal="center" vertical="center"/>
    </xf>
    <xf numFmtId="188" fontId="21" fillId="3" borderId="31" xfId="2" applyNumberFormat="1" applyFont="1" applyFill="1" applyBorder="1" applyAlignment="1">
      <alignment horizontal="center" vertical="center"/>
    </xf>
    <xf numFmtId="38" fontId="21" fillId="3" borderId="66" xfId="2" applyFont="1" applyFill="1" applyBorder="1" applyAlignment="1">
      <alignment horizontal="center" vertical="center"/>
    </xf>
    <xf numFmtId="176" fontId="21" fillId="3" borderId="66" xfId="2" applyNumberFormat="1" applyFont="1" applyFill="1" applyBorder="1" applyAlignment="1">
      <alignment horizontal="center" vertical="center"/>
    </xf>
    <xf numFmtId="38" fontId="21" fillId="3" borderId="31" xfId="2" applyFont="1" applyFill="1" applyBorder="1" applyAlignment="1">
      <alignment vertical="center"/>
    </xf>
    <xf numFmtId="178" fontId="21" fillId="3" borderId="66" xfId="2" applyNumberFormat="1" applyFont="1" applyFill="1" applyBorder="1" applyAlignment="1">
      <alignment horizontal="center" vertical="center"/>
    </xf>
    <xf numFmtId="0" fontId="0" fillId="3" borderId="17" xfId="0" applyFill="1" applyBorder="1" applyAlignment="1">
      <alignment horizontal="left" vertical="center"/>
    </xf>
    <xf numFmtId="0" fontId="0" fillId="3" borderId="119" xfId="0" applyFill="1" applyBorder="1" applyAlignment="1">
      <alignment horizontal="left" vertical="center"/>
    </xf>
    <xf numFmtId="0" fontId="0" fillId="3" borderId="121" xfId="0" applyFill="1" applyBorder="1" applyAlignment="1">
      <alignment horizontal="center" vertical="center"/>
    </xf>
    <xf numFmtId="14" fontId="0" fillId="3" borderId="119" xfId="0" applyNumberFormat="1" applyFill="1" applyBorder="1">
      <alignment vertical="center"/>
    </xf>
    <xf numFmtId="14" fontId="0" fillId="3" borderId="129" xfId="0" applyNumberFormat="1" applyFill="1" applyBorder="1">
      <alignment vertical="center"/>
    </xf>
    <xf numFmtId="0" fontId="0" fillId="3" borderId="121" xfId="0" applyFill="1" applyBorder="1">
      <alignment vertical="center"/>
    </xf>
    <xf numFmtId="183" fontId="0" fillId="3" borderId="121" xfId="0" applyNumberFormat="1" applyFill="1" applyBorder="1">
      <alignment vertical="center"/>
    </xf>
    <xf numFmtId="183" fontId="19" fillId="3" borderId="25" xfId="0" applyNumberFormat="1" applyFont="1" applyFill="1" applyBorder="1">
      <alignment vertical="center"/>
    </xf>
    <xf numFmtId="38" fontId="21" fillId="3" borderId="38" xfId="2" applyFont="1" applyFill="1" applyBorder="1" applyAlignment="1">
      <alignment horizontal="right" vertical="center"/>
    </xf>
    <xf numFmtId="187" fontId="21" fillId="3" borderId="39" xfId="2" applyNumberFormat="1" applyFont="1" applyFill="1" applyBorder="1" applyAlignment="1">
      <alignment horizontal="center" vertical="center"/>
    </xf>
    <xf numFmtId="188" fontId="21" fillId="3" borderId="39" xfId="2" applyNumberFormat="1" applyFont="1" applyFill="1" applyBorder="1" applyAlignment="1">
      <alignment horizontal="center" vertical="center"/>
    </xf>
    <xf numFmtId="38" fontId="21" fillId="3" borderId="95" xfId="2" applyFont="1" applyFill="1" applyBorder="1" applyAlignment="1">
      <alignment horizontal="center" vertical="center"/>
    </xf>
    <xf numFmtId="176" fontId="21" fillId="3" borderId="95" xfId="2" applyNumberFormat="1" applyFont="1" applyFill="1" applyBorder="1" applyAlignment="1">
      <alignment horizontal="center" vertical="center"/>
    </xf>
    <xf numFmtId="38" fontId="21" fillId="3" borderId="120" xfId="2" applyFont="1" applyFill="1" applyBorder="1" applyAlignment="1">
      <alignment horizontal="right" vertical="center"/>
    </xf>
    <xf numFmtId="38" fontId="21" fillId="3" borderId="39" xfId="2" applyFont="1" applyFill="1" applyBorder="1" applyAlignment="1">
      <alignment vertical="center"/>
    </xf>
    <xf numFmtId="178" fontId="21" fillId="3" borderId="95" xfId="2" applyNumberFormat="1" applyFont="1" applyFill="1" applyBorder="1" applyAlignment="1">
      <alignment horizontal="center" vertical="center"/>
    </xf>
    <xf numFmtId="38" fontId="21" fillId="3" borderId="95" xfId="2" applyFont="1" applyFill="1" applyBorder="1" applyAlignment="1">
      <alignment horizontal="right" vertical="center"/>
    </xf>
    <xf numFmtId="183" fontId="0" fillId="3" borderId="94" xfId="0" applyNumberFormat="1" applyFill="1" applyBorder="1">
      <alignment vertical="center"/>
    </xf>
    <xf numFmtId="183" fontId="0" fillId="3" borderId="25" xfId="0" applyNumberFormat="1" applyFill="1" applyBorder="1">
      <alignment vertical="center"/>
    </xf>
    <xf numFmtId="0" fontId="0" fillId="3" borderId="96" xfId="0" applyFill="1" applyBorder="1">
      <alignment vertical="center"/>
    </xf>
    <xf numFmtId="0" fontId="22" fillId="3" borderId="0" xfId="0" applyFont="1" applyFill="1" applyBorder="1" applyAlignment="1">
      <alignment vertical="center"/>
    </xf>
    <xf numFmtId="183" fontId="1" fillId="3" borderId="18" xfId="0" applyNumberFormat="1" applyFont="1" applyFill="1" applyBorder="1" applyAlignment="1">
      <alignment horizontal="right" vertical="center"/>
    </xf>
    <xf numFmtId="183" fontId="1" fillId="3" borderId="0" xfId="0" applyNumberFormat="1" applyFont="1" applyFill="1" applyBorder="1" applyAlignment="1">
      <alignment horizontal="right" vertical="center"/>
    </xf>
    <xf numFmtId="183" fontId="25" fillId="3" borderId="24" xfId="0" applyNumberFormat="1" applyFont="1" applyFill="1" applyBorder="1">
      <alignment vertical="center"/>
    </xf>
    <xf numFmtId="183" fontId="20" fillId="3" borderId="24" xfId="0" applyNumberFormat="1" applyFont="1" applyFill="1" applyBorder="1">
      <alignment vertical="center"/>
    </xf>
    <xf numFmtId="183" fontId="1" fillId="3" borderId="19"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0" fillId="3" borderId="0" xfId="0" applyFont="1" applyFill="1" applyBorder="1" applyAlignment="1">
      <alignment horizontal="right" vertical="center"/>
    </xf>
    <xf numFmtId="0" fontId="22" fillId="3" borderId="92" xfId="0" applyFont="1" applyFill="1" applyBorder="1" applyAlignment="1">
      <alignment vertical="center"/>
    </xf>
    <xf numFmtId="183" fontId="25" fillId="3" borderId="19" xfId="0" applyNumberFormat="1" applyFont="1" applyFill="1" applyBorder="1">
      <alignment vertical="center"/>
    </xf>
    <xf numFmtId="183" fontId="20" fillId="3" borderId="19" xfId="0" applyNumberFormat="1" applyFont="1" applyFill="1" applyBorder="1">
      <alignment vertical="center"/>
    </xf>
    <xf numFmtId="0" fontId="22" fillId="3" borderId="0" xfId="0" applyFont="1" applyFill="1" applyAlignment="1">
      <alignment vertical="center"/>
    </xf>
    <xf numFmtId="0" fontId="1" fillId="3" borderId="0" xfId="0" applyFont="1" applyFill="1" applyAlignment="1">
      <alignment horizontal="right" vertical="center"/>
    </xf>
    <xf numFmtId="183" fontId="1" fillId="3" borderId="0" xfId="0" applyNumberFormat="1" applyFont="1" applyFill="1" applyAlignment="1">
      <alignment horizontal="right" vertical="center"/>
    </xf>
    <xf numFmtId="0" fontId="0" fillId="3" borderId="120" xfId="0" applyFill="1" applyBorder="1">
      <alignment vertical="center"/>
    </xf>
    <xf numFmtId="38" fontId="21" fillId="3" borderId="17" xfId="2" applyFont="1" applyFill="1" applyBorder="1" applyAlignment="1">
      <alignment horizontal="right" vertical="center"/>
    </xf>
    <xf numFmtId="187" fontId="21" fillId="3" borderId="94" xfId="2" applyNumberFormat="1" applyFont="1" applyFill="1" applyBorder="1" applyAlignment="1">
      <alignment horizontal="center" vertical="center"/>
    </xf>
    <xf numFmtId="188" fontId="21" fillId="3" borderId="94" xfId="2" applyNumberFormat="1" applyFont="1" applyFill="1" applyBorder="1" applyAlignment="1">
      <alignment horizontal="center" vertical="center"/>
    </xf>
    <xf numFmtId="38" fontId="21" fillId="3" borderId="120" xfId="2" applyFont="1" applyFill="1" applyBorder="1" applyAlignment="1">
      <alignment horizontal="center" vertical="center"/>
    </xf>
    <xf numFmtId="176" fontId="21" fillId="3" borderId="120" xfId="2" applyNumberFormat="1" applyFont="1" applyFill="1" applyBorder="1" applyAlignment="1">
      <alignment horizontal="center" vertical="center"/>
    </xf>
    <xf numFmtId="38" fontId="21" fillId="3" borderId="94" xfId="2" applyFont="1" applyFill="1" applyBorder="1" applyAlignment="1">
      <alignment vertical="center"/>
    </xf>
    <xf numFmtId="178" fontId="21" fillId="3" borderId="120" xfId="2" applyNumberFormat="1" applyFont="1" applyFill="1" applyBorder="1" applyAlignment="1">
      <alignment horizontal="center" vertical="center"/>
    </xf>
    <xf numFmtId="0" fontId="19" fillId="3" borderId="0" xfId="105" applyFill="1">
      <alignment vertical="center"/>
    </xf>
    <xf numFmtId="0" fontId="11" fillId="3" borderId="0" xfId="104" applyFont="1" applyFill="1" applyAlignment="1">
      <alignment horizontal="right" vertical="center"/>
    </xf>
    <xf numFmtId="0" fontId="19" fillId="3" borderId="49" xfId="105" applyFill="1" applyBorder="1" applyAlignment="1">
      <alignment horizontal="center" vertical="center"/>
    </xf>
    <xf numFmtId="0" fontId="19" fillId="3" borderId="85" xfId="105" applyFill="1" applyBorder="1" applyAlignment="1">
      <alignment horizontal="center" vertical="center"/>
    </xf>
    <xf numFmtId="0" fontId="19" fillId="3" borderId="125" xfId="105" applyFill="1" applyBorder="1" applyAlignment="1">
      <alignment horizontal="center" vertical="center"/>
    </xf>
    <xf numFmtId="0" fontId="19" fillId="3" borderId="105" xfId="105" applyFill="1" applyBorder="1" applyAlignment="1">
      <alignment vertical="center"/>
    </xf>
    <xf numFmtId="0" fontId="19" fillId="3" borderId="57" xfId="105" applyFill="1" applyBorder="1" applyAlignment="1">
      <alignment vertical="center"/>
    </xf>
    <xf numFmtId="0" fontId="19" fillId="3" borderId="8" xfId="105" applyFill="1" applyBorder="1" applyAlignment="1">
      <alignment horizontal="center" vertical="center"/>
    </xf>
    <xf numFmtId="14" fontId="19" fillId="3" borderId="61" xfId="105" applyNumberFormat="1" applyFill="1" applyBorder="1" applyAlignment="1">
      <alignment horizontal="right" vertical="center"/>
    </xf>
    <xf numFmtId="14" fontId="19" fillId="3" borderId="1" xfId="105" applyNumberFormat="1" applyFill="1" applyBorder="1" applyAlignment="1">
      <alignment horizontal="right" vertical="center"/>
    </xf>
    <xf numFmtId="0" fontId="19" fillId="3" borderId="91" xfId="105" applyFill="1" applyBorder="1">
      <alignment vertical="center"/>
    </xf>
    <xf numFmtId="183" fontId="19" fillId="3" borderId="8" xfId="105" applyNumberFormat="1" applyFill="1" applyBorder="1">
      <alignment vertical="center"/>
    </xf>
    <xf numFmtId="0" fontId="19" fillId="3" borderId="61" xfId="105" applyFill="1" applyBorder="1">
      <alignment vertical="center"/>
    </xf>
    <xf numFmtId="0" fontId="19" fillId="3" borderId="65" xfId="105" applyFill="1" applyBorder="1" applyAlignment="1">
      <alignment vertical="center"/>
    </xf>
    <xf numFmtId="0" fontId="19" fillId="3" borderId="66" xfId="105" applyFill="1" applyBorder="1" applyAlignment="1">
      <alignment vertical="center"/>
    </xf>
    <xf numFmtId="0" fontId="19" fillId="3" borderId="31" xfId="105" applyFill="1" applyBorder="1" applyAlignment="1">
      <alignment horizontal="center" vertical="center"/>
    </xf>
    <xf numFmtId="14" fontId="19" fillId="3" borderId="65" xfId="105" applyNumberFormat="1" applyFill="1" applyBorder="1" applyAlignment="1">
      <alignment horizontal="right" vertical="center"/>
    </xf>
    <xf numFmtId="14" fontId="19" fillId="3" borderId="2" xfId="105" applyNumberFormat="1" applyFill="1" applyBorder="1" applyAlignment="1">
      <alignment horizontal="right" vertical="center"/>
    </xf>
    <xf numFmtId="183" fontId="19" fillId="3" borderId="31" xfId="105" applyNumberFormat="1" applyFill="1" applyBorder="1">
      <alignment vertical="center"/>
    </xf>
    <xf numFmtId="0" fontId="19" fillId="3" borderId="65" xfId="105" applyFill="1" applyBorder="1">
      <alignment vertical="center"/>
    </xf>
    <xf numFmtId="0" fontId="19" fillId="3" borderId="93" xfId="105" applyFill="1" applyBorder="1">
      <alignment vertical="center"/>
    </xf>
    <xf numFmtId="0" fontId="19" fillId="3" borderId="65" xfId="105" applyFill="1" applyBorder="1" applyAlignment="1">
      <alignment vertical="center" wrapText="1"/>
    </xf>
    <xf numFmtId="0" fontId="37" fillId="3" borderId="119" xfId="105" applyFont="1" applyFill="1" applyBorder="1" applyAlignment="1">
      <alignment vertical="center"/>
    </xf>
    <xf numFmtId="0" fontId="37" fillId="3" borderId="120" xfId="105" applyFont="1" applyFill="1" applyBorder="1" applyAlignment="1">
      <alignment vertical="center"/>
    </xf>
    <xf numFmtId="0" fontId="37" fillId="3" borderId="94" xfId="105" applyFont="1" applyFill="1" applyBorder="1" applyAlignment="1">
      <alignment horizontal="center" vertical="center"/>
    </xf>
    <xf numFmtId="14" fontId="19" fillId="3" borderId="119" xfId="105" applyNumberFormat="1" applyFill="1" applyBorder="1" applyAlignment="1">
      <alignment horizontal="right" vertical="center"/>
    </xf>
    <xf numFmtId="14" fontId="19" fillId="3" borderId="72" xfId="105" applyNumberFormat="1" applyFill="1" applyBorder="1" applyAlignment="1">
      <alignment horizontal="right" vertical="center"/>
    </xf>
    <xf numFmtId="183" fontId="19" fillId="3" borderId="94" xfId="105" applyNumberFormat="1" applyFill="1" applyBorder="1">
      <alignment vertical="center"/>
    </xf>
    <xf numFmtId="0" fontId="19" fillId="3" borderId="119" xfId="105" applyFill="1" applyBorder="1">
      <alignment vertical="center"/>
    </xf>
    <xf numFmtId="0" fontId="19" fillId="3" borderId="121" xfId="105" applyFill="1" applyBorder="1">
      <alignment vertical="center"/>
    </xf>
    <xf numFmtId="0" fontId="20" fillId="3" borderId="0" xfId="105" applyFont="1" applyFill="1">
      <alignment vertical="center"/>
    </xf>
    <xf numFmtId="183" fontId="1" fillId="3" borderId="18" xfId="105" applyNumberFormat="1" applyFont="1" applyFill="1" applyBorder="1" applyAlignment="1">
      <alignment horizontal="right" vertical="center"/>
    </xf>
    <xf numFmtId="183" fontId="1" fillId="3" borderId="19" xfId="105" applyNumberFormat="1" applyFont="1" applyFill="1" applyBorder="1" applyAlignment="1">
      <alignment horizontal="right" vertical="center"/>
    </xf>
    <xf numFmtId="0" fontId="20" fillId="3" borderId="0" xfId="105" applyFont="1" applyFill="1" applyAlignment="1">
      <alignment horizontal="center" vertical="center"/>
    </xf>
    <xf numFmtId="0" fontId="20" fillId="3" borderId="0" xfId="105" applyFont="1" applyFill="1" applyAlignment="1">
      <alignment horizontal="right" vertical="center"/>
    </xf>
    <xf numFmtId="0" fontId="0" fillId="3" borderId="0" xfId="0" applyFont="1" applyFill="1" applyAlignment="1">
      <alignment vertical="center"/>
    </xf>
    <xf numFmtId="0" fontId="19" fillId="3" borderId="0" xfId="0" applyFont="1" applyFill="1" applyAlignment="1">
      <alignment vertical="center"/>
    </xf>
    <xf numFmtId="0" fontId="0" fillId="3" borderId="10" xfId="0" applyFont="1" applyFill="1" applyBorder="1" applyAlignment="1">
      <alignment horizontal="center" vertical="center"/>
    </xf>
    <xf numFmtId="0" fontId="0" fillId="3" borderId="116" xfId="0" applyFont="1" applyFill="1" applyBorder="1" applyAlignment="1">
      <alignment horizontal="center" vertical="center"/>
    </xf>
    <xf numFmtId="0" fontId="0" fillId="3" borderId="117" xfId="0" applyFont="1" applyFill="1" applyBorder="1" applyAlignment="1">
      <alignment horizontal="center" vertical="center"/>
    </xf>
    <xf numFmtId="0" fontId="0" fillId="3" borderId="118" xfId="0" applyFont="1" applyFill="1" applyBorder="1" applyAlignment="1">
      <alignment horizontal="center" vertical="center"/>
    </xf>
    <xf numFmtId="0" fontId="0" fillId="3" borderId="118" xfId="0" applyFont="1" applyFill="1" applyBorder="1" applyAlignment="1">
      <alignment horizontal="center" vertical="center" wrapText="1"/>
    </xf>
    <xf numFmtId="0" fontId="0" fillId="3" borderId="105" xfId="0" applyFont="1" applyFill="1" applyBorder="1" applyAlignment="1">
      <alignment vertical="center"/>
    </xf>
    <xf numFmtId="38" fontId="0" fillId="3" borderId="61" xfId="106" applyFont="1" applyFill="1" applyBorder="1" applyAlignment="1">
      <alignment vertical="center"/>
    </xf>
    <xf numFmtId="0" fontId="0" fillId="3" borderId="62" xfId="0" applyFont="1" applyFill="1" applyBorder="1" applyAlignment="1">
      <alignment vertical="center"/>
    </xf>
    <xf numFmtId="38" fontId="0" fillId="3" borderId="91" xfId="103" applyFont="1" applyFill="1" applyBorder="1">
      <alignment vertical="center"/>
    </xf>
    <xf numFmtId="38" fontId="0" fillId="3" borderId="91" xfId="103" applyFont="1" applyFill="1" applyBorder="1" applyAlignment="1">
      <alignment vertical="center"/>
    </xf>
    <xf numFmtId="0" fontId="0" fillId="3" borderId="17" xfId="0" applyFont="1" applyFill="1" applyBorder="1" applyAlignment="1">
      <alignment vertical="center"/>
    </xf>
    <xf numFmtId="38" fontId="0" fillId="3" borderId="119" xfId="106" applyFont="1" applyFill="1" applyBorder="1" applyAlignment="1">
      <alignment vertical="center"/>
    </xf>
    <xf numFmtId="0" fontId="0" fillId="3" borderId="120" xfId="0" applyFont="1" applyFill="1" applyBorder="1" applyAlignment="1">
      <alignment vertical="center"/>
    </xf>
    <xf numFmtId="0" fontId="0" fillId="3" borderId="121" xfId="0" applyFont="1" applyFill="1" applyBorder="1" applyAlignment="1">
      <alignment vertical="center"/>
    </xf>
    <xf numFmtId="38" fontId="0" fillId="3" borderId="0" xfId="106" applyFont="1" applyFill="1" applyAlignment="1">
      <alignment vertical="center"/>
    </xf>
    <xf numFmtId="0" fontId="19" fillId="3" borderId="0" xfId="0" applyFont="1" applyFill="1" applyAlignment="1">
      <alignment horizontal="right" vertical="center"/>
    </xf>
    <xf numFmtId="38" fontId="0" fillId="3" borderId="19" xfId="106" applyFont="1" applyFill="1" applyBorder="1" applyAlignment="1">
      <alignment vertical="center"/>
    </xf>
    <xf numFmtId="38" fontId="0" fillId="3" borderId="116" xfId="106" applyFont="1" applyFill="1" applyBorder="1" applyAlignment="1">
      <alignment horizontal="center" vertical="center"/>
    </xf>
    <xf numFmtId="0" fontId="19" fillId="3" borderId="105" xfId="0" applyFont="1" applyFill="1" applyBorder="1" applyAlignment="1">
      <alignment vertical="center" wrapText="1"/>
    </xf>
    <xf numFmtId="0" fontId="19" fillId="3" borderId="16" xfId="0" applyFont="1" applyFill="1" applyBorder="1" applyAlignment="1">
      <alignment vertical="center" wrapText="1"/>
    </xf>
    <xf numFmtId="0" fontId="0" fillId="3" borderId="90" xfId="0" applyFont="1" applyFill="1" applyBorder="1" applyAlignment="1">
      <alignment vertical="center"/>
    </xf>
    <xf numFmtId="38" fontId="0" fillId="3" borderId="122" xfId="103" applyFont="1" applyFill="1" applyBorder="1" applyAlignment="1">
      <alignment vertical="center"/>
    </xf>
    <xf numFmtId="184" fontId="0" fillId="3" borderId="61" xfId="3" applyFont="1" applyFill="1" applyBorder="1" applyAlignment="1">
      <alignment vertical="center"/>
    </xf>
    <xf numFmtId="193" fontId="0" fillId="3" borderId="62" xfId="0" applyNumberFormat="1" applyFont="1" applyFill="1" applyBorder="1" applyAlignment="1">
      <alignment horizontal="center" vertical="center"/>
    </xf>
    <xf numFmtId="184" fontId="0" fillId="3" borderId="91" xfId="3" applyFont="1" applyFill="1" applyBorder="1" applyAlignment="1">
      <alignment vertical="center"/>
    </xf>
    <xf numFmtId="194" fontId="0" fillId="3" borderId="62" xfId="0" applyNumberFormat="1" applyFont="1" applyFill="1" applyBorder="1" applyAlignment="1">
      <alignment horizontal="center" vertical="center"/>
    </xf>
    <xf numFmtId="0" fontId="0" fillId="3" borderId="16" xfId="0" applyFont="1" applyFill="1" applyBorder="1" applyAlignment="1">
      <alignment vertical="center"/>
    </xf>
    <xf numFmtId="184" fontId="0" fillId="3" borderId="29" xfId="3" applyFont="1" applyFill="1" applyBorder="1" applyAlignment="1">
      <alignment vertical="center"/>
    </xf>
    <xf numFmtId="184" fontId="0" fillId="3" borderId="122" xfId="3" applyFont="1" applyFill="1" applyBorder="1" applyAlignment="1">
      <alignment vertical="center"/>
    </xf>
    <xf numFmtId="0" fontId="0" fillId="3" borderId="119" xfId="0" applyFont="1" applyFill="1" applyBorder="1" applyAlignment="1">
      <alignment vertical="center"/>
    </xf>
    <xf numFmtId="184" fontId="0" fillId="3" borderId="19" xfId="0" applyNumberFormat="1" applyFont="1" applyFill="1" applyBorder="1" applyAlignment="1">
      <alignment vertical="center"/>
    </xf>
    <xf numFmtId="0" fontId="16" fillId="3" borderId="0" xfId="0" applyFont="1" applyFill="1" applyAlignment="1">
      <alignment vertical="center"/>
    </xf>
    <xf numFmtId="0" fontId="57" fillId="3" borderId="0" xfId="61" applyFill="1">
      <alignment vertical="center"/>
    </xf>
    <xf numFmtId="0" fontId="11" fillId="3" borderId="0" xfId="61" applyFont="1" applyFill="1" applyAlignment="1">
      <alignment horizontal="right" vertical="center"/>
    </xf>
    <xf numFmtId="181" fontId="2" fillId="3" borderId="54" xfId="61" applyNumberFormat="1" applyFont="1" applyFill="1" applyBorder="1" applyAlignment="1">
      <alignment horizontal="center" vertical="center"/>
    </xf>
    <xf numFmtId="0" fontId="0" fillId="3" borderId="30" xfId="61" applyFont="1" applyFill="1" applyBorder="1" applyAlignment="1">
      <alignment horizontal="justify" vertical="center"/>
    </xf>
    <xf numFmtId="183" fontId="0" fillId="3" borderId="98" xfId="61" applyNumberFormat="1" applyFont="1" applyFill="1" applyBorder="1" applyAlignment="1">
      <alignment horizontal="right" vertical="center"/>
    </xf>
    <xf numFmtId="183" fontId="57" fillId="3" borderId="98" xfId="61" applyNumberFormat="1" applyFill="1" applyBorder="1" applyAlignment="1">
      <alignment horizontal="right" vertical="center"/>
    </xf>
    <xf numFmtId="183" fontId="0" fillId="3" borderId="115" xfId="61" applyNumberFormat="1" applyFont="1" applyFill="1" applyBorder="1" applyAlignment="1">
      <alignment horizontal="right" vertical="center"/>
    </xf>
    <xf numFmtId="183" fontId="19" fillId="3" borderId="146" xfId="104" applyNumberFormat="1" applyFill="1" applyBorder="1" applyAlignment="1">
      <alignment horizontal="right" vertical="center"/>
    </xf>
    <xf numFmtId="0" fontId="19" fillId="3" borderId="30" xfId="61" applyFont="1" applyFill="1" applyBorder="1" applyAlignment="1">
      <alignment horizontal="justify" vertical="center"/>
    </xf>
    <xf numFmtId="0" fontId="0" fillId="3" borderId="25" xfId="61" applyFont="1" applyFill="1" applyBorder="1">
      <alignment vertical="center"/>
    </xf>
    <xf numFmtId="183" fontId="0" fillId="3" borderId="96" xfId="61" applyNumberFormat="1" applyFont="1" applyFill="1" applyBorder="1" applyAlignment="1">
      <alignment horizontal="right" vertical="center"/>
    </xf>
    <xf numFmtId="183" fontId="57" fillId="3" borderId="96" xfId="61" applyNumberFormat="1" applyFill="1" applyBorder="1" applyAlignment="1">
      <alignment horizontal="right" vertical="center"/>
    </xf>
    <xf numFmtId="0" fontId="1" fillId="3" borderId="0" xfId="61" applyFont="1" applyFill="1" applyBorder="1" applyAlignment="1">
      <alignment horizontal="center" vertical="center"/>
    </xf>
    <xf numFmtId="183" fontId="1" fillId="3" borderId="18" xfId="61" applyNumberFormat="1" applyFont="1" applyFill="1" applyBorder="1" applyAlignment="1">
      <alignment horizontal="right" vertical="center"/>
    </xf>
    <xf numFmtId="0" fontId="0" fillId="3" borderId="0" xfId="62" applyFont="1" applyFill="1">
      <alignment vertical="center"/>
    </xf>
    <xf numFmtId="0" fontId="11" fillId="3" borderId="0" xfId="62" applyFont="1" applyFill="1" applyAlignment="1">
      <alignment horizontal="right" vertical="center"/>
    </xf>
    <xf numFmtId="0" fontId="4" fillId="3" borderId="0" xfId="63" applyFont="1" applyFill="1" applyBorder="1" applyAlignment="1">
      <alignment horizontal="left" vertical="center"/>
    </xf>
    <xf numFmtId="0" fontId="13" fillId="3" borderId="0" xfId="63" applyFont="1" applyFill="1" applyBorder="1"/>
    <xf numFmtId="0" fontId="14" fillId="3" borderId="0" xfId="63" applyFont="1" applyFill="1" applyBorder="1" applyAlignment="1">
      <alignment horizontal="right" vertical="center"/>
    </xf>
    <xf numFmtId="0" fontId="13" fillId="3" borderId="55" xfId="63" applyFont="1" applyFill="1" applyBorder="1" applyAlignment="1">
      <alignment horizontal="left" vertical="center"/>
    </xf>
    <xf numFmtId="0" fontId="13" fillId="3" borderId="28" xfId="63" applyFont="1" applyFill="1" applyBorder="1" applyAlignment="1">
      <alignment horizontal="left" vertical="center"/>
    </xf>
    <xf numFmtId="0" fontId="13" fillId="3" borderId="28" xfId="63" applyFont="1" applyFill="1" applyBorder="1" applyAlignment="1">
      <alignment horizontal="center" vertical="center"/>
    </xf>
    <xf numFmtId="183" fontId="4" fillId="3" borderId="13" xfId="63" applyNumberFormat="1" applyFont="1" applyFill="1" applyBorder="1" applyAlignment="1">
      <alignment horizontal="right" vertical="center"/>
    </xf>
    <xf numFmtId="183" fontId="4" fillId="3" borderId="97" xfId="63" applyNumberFormat="1" applyFont="1" applyFill="1" applyBorder="1" applyAlignment="1">
      <alignment horizontal="left" vertical="center" wrapText="1"/>
    </xf>
    <xf numFmtId="183" fontId="4" fillId="3" borderId="13" xfId="63" applyNumberFormat="1" applyFont="1" applyFill="1" applyBorder="1" applyAlignment="1">
      <alignment horizontal="center" vertical="center"/>
    </xf>
    <xf numFmtId="0" fontId="13" fillId="3" borderId="13" xfId="63" applyFont="1" applyFill="1" applyBorder="1" applyAlignment="1">
      <alignment horizontal="left" vertical="center"/>
    </xf>
    <xf numFmtId="0" fontId="13" fillId="3" borderId="65" xfId="63" applyFont="1" applyFill="1" applyBorder="1" applyAlignment="1">
      <alignment horizontal="left" vertical="center"/>
    </xf>
    <xf numFmtId="0" fontId="13" fillId="3" borderId="8" xfId="63" applyFont="1" applyFill="1" applyBorder="1" applyAlignment="1">
      <alignment horizontal="left" vertical="center"/>
    </xf>
    <xf numFmtId="0" fontId="13" fillId="3" borderId="8" xfId="63" applyFont="1" applyFill="1" applyBorder="1" applyAlignment="1">
      <alignment horizontal="center" vertical="center"/>
    </xf>
    <xf numFmtId="183" fontId="4" fillId="3" borderId="15" xfId="63" applyNumberFormat="1" applyFont="1" applyFill="1" applyBorder="1" applyAlignment="1">
      <alignment horizontal="right" vertical="center"/>
    </xf>
    <xf numFmtId="183" fontId="4" fillId="3" borderId="14" xfId="63" applyNumberFormat="1" applyFont="1" applyFill="1" applyBorder="1" applyAlignment="1">
      <alignment horizontal="left" vertical="center"/>
    </xf>
    <xf numFmtId="183" fontId="4" fillId="3" borderId="30" xfId="63" applyNumberFormat="1" applyFont="1" applyFill="1" applyBorder="1" applyAlignment="1">
      <alignment horizontal="center" vertical="center"/>
    </xf>
    <xf numFmtId="0" fontId="13" fillId="3" borderId="30" xfId="63" applyFont="1" applyFill="1" applyBorder="1" applyAlignment="1">
      <alignment horizontal="left" vertical="center"/>
    </xf>
    <xf numFmtId="0" fontId="13" fillId="3" borderId="65" xfId="63" applyFont="1" applyFill="1" applyBorder="1" applyAlignment="1">
      <alignment vertical="center"/>
    </xf>
    <xf numFmtId="0" fontId="13" fillId="3" borderId="31" xfId="63" applyFont="1" applyFill="1" applyBorder="1" applyAlignment="1">
      <alignment horizontal="left" vertical="center"/>
    </xf>
    <xf numFmtId="0" fontId="13" fillId="3" borderId="31" xfId="63" applyFont="1" applyFill="1" applyBorder="1" applyAlignment="1">
      <alignment vertical="center"/>
    </xf>
    <xf numFmtId="183" fontId="4" fillId="3" borderId="30" xfId="63" applyNumberFormat="1" applyFont="1" applyFill="1" applyBorder="1" applyAlignment="1">
      <alignment horizontal="right" vertical="center"/>
    </xf>
    <xf numFmtId="183" fontId="4" fillId="3" borderId="98" xfId="63" applyNumberFormat="1" applyFont="1" applyFill="1" applyBorder="1" applyAlignment="1">
      <alignment horizontal="right" vertical="center"/>
    </xf>
    <xf numFmtId="0" fontId="13" fillId="3" borderId="30" xfId="63" applyFont="1" applyFill="1" applyBorder="1" applyAlignment="1">
      <alignment vertical="center"/>
    </xf>
    <xf numFmtId="0" fontId="13" fillId="3" borderId="98" xfId="63" applyFont="1" applyFill="1" applyBorder="1" applyAlignment="1">
      <alignment horizontal="left" vertical="center"/>
    </xf>
    <xf numFmtId="0" fontId="13" fillId="3" borderId="99" xfId="63" applyFont="1" applyFill="1" applyBorder="1" applyAlignment="1">
      <alignment horizontal="left" vertical="center"/>
    </xf>
    <xf numFmtId="0" fontId="13" fillId="3" borderId="32" xfId="63" applyFont="1" applyFill="1" applyBorder="1" applyAlignment="1">
      <alignment horizontal="left" vertical="center"/>
    </xf>
    <xf numFmtId="0" fontId="13" fillId="3" borderId="32" xfId="63" applyFont="1" applyFill="1" applyBorder="1" applyAlignment="1">
      <alignment vertical="center"/>
    </xf>
    <xf numFmtId="183" fontId="4" fillId="3" borderId="33" xfId="63" applyNumberFormat="1" applyFont="1" applyFill="1" applyBorder="1" applyAlignment="1">
      <alignment horizontal="right" vertical="center"/>
    </xf>
    <xf numFmtId="183" fontId="4" fillId="3" borderId="25" xfId="63" applyNumberFormat="1" applyFont="1" applyFill="1" applyBorder="1" applyAlignment="1">
      <alignment horizontal="right" vertical="center"/>
    </xf>
    <xf numFmtId="183" fontId="4" fillId="3" borderId="96" xfId="63" applyNumberFormat="1" applyFont="1" applyFill="1" applyBorder="1" applyAlignment="1">
      <alignment horizontal="right" vertical="center"/>
    </xf>
    <xf numFmtId="0" fontId="13" fillId="3" borderId="96" xfId="63" applyFont="1" applyFill="1" applyBorder="1" applyAlignment="1">
      <alignment horizontal="left" vertical="center"/>
    </xf>
    <xf numFmtId="183" fontId="4" fillId="3" borderId="60" xfId="63" applyNumberFormat="1" applyFont="1" applyFill="1" applyBorder="1" applyAlignment="1">
      <alignment horizontal="right" vertical="center"/>
    </xf>
    <xf numFmtId="183" fontId="4" fillId="3" borderId="0" xfId="63" applyNumberFormat="1" applyFont="1" applyFill="1" applyBorder="1" applyAlignment="1">
      <alignment horizontal="right" vertical="center"/>
    </xf>
    <xf numFmtId="0" fontId="13" fillId="3" borderId="0" xfId="63" applyFont="1" applyFill="1" applyBorder="1" applyAlignment="1">
      <alignment horizontal="left" vertical="center"/>
    </xf>
    <xf numFmtId="183" fontId="4" fillId="3" borderId="19" xfId="63" applyNumberFormat="1" applyFont="1" applyFill="1" applyBorder="1" applyAlignment="1">
      <alignment horizontal="right" vertical="center"/>
    </xf>
    <xf numFmtId="0" fontId="10" fillId="3" borderId="0" xfId="63" applyFont="1" applyFill="1" applyBorder="1" applyAlignment="1">
      <alignment horizontal="left" vertical="center"/>
    </xf>
    <xf numFmtId="0" fontId="3" fillId="3" borderId="0" xfId="62" applyFont="1" applyFill="1">
      <alignment vertical="center"/>
    </xf>
    <xf numFmtId="0" fontId="19" fillId="3" borderId="0" xfId="62" applyFont="1" applyFill="1" applyAlignment="1">
      <alignment horizontal="left" vertical="center"/>
    </xf>
    <xf numFmtId="0" fontId="0" fillId="3" borderId="0" xfId="62" applyFont="1" applyFill="1" applyAlignment="1">
      <alignment horizontal="left" vertical="center"/>
    </xf>
    <xf numFmtId="0" fontId="0" fillId="3" borderId="0" xfId="62" applyFont="1" applyFill="1" applyAlignment="1">
      <alignment vertical="center"/>
    </xf>
    <xf numFmtId="0" fontId="17" fillId="3" borderId="0" xfId="62" applyFont="1" applyFill="1" applyAlignment="1">
      <alignment horizontal="right" vertical="center"/>
    </xf>
    <xf numFmtId="183" fontId="0" fillId="3" borderId="19" xfId="62" applyNumberFormat="1" applyFont="1" applyFill="1" applyBorder="1">
      <alignment vertical="center"/>
    </xf>
    <xf numFmtId="183" fontId="0" fillId="3" borderId="0" xfId="62" applyNumberFormat="1" applyFont="1" applyFill="1" applyBorder="1">
      <alignment vertical="center"/>
    </xf>
    <xf numFmtId="0" fontId="0" fillId="3" borderId="0" xfId="10" applyFont="1" applyFill="1">
      <alignment vertical="center"/>
    </xf>
    <xf numFmtId="0" fontId="11" fillId="3" borderId="0" xfId="10" applyFont="1" applyFill="1" applyAlignment="1">
      <alignment horizontal="right" vertical="center"/>
    </xf>
    <xf numFmtId="0" fontId="10" fillId="3" borderId="49" xfId="63" applyFont="1" applyFill="1" applyBorder="1" applyAlignment="1">
      <alignment horizontal="center" vertical="center"/>
    </xf>
    <xf numFmtId="0" fontId="10" fillId="3" borderId="53" xfId="63" applyFont="1" applyFill="1" applyBorder="1" applyAlignment="1">
      <alignment horizontal="center" vertical="center"/>
    </xf>
    <xf numFmtId="0" fontId="10" fillId="3" borderId="54" xfId="63" applyFont="1" applyFill="1" applyBorder="1" applyAlignment="1">
      <alignment horizontal="center" vertical="center"/>
    </xf>
    <xf numFmtId="0" fontId="13" fillId="3" borderId="56" xfId="63" applyFont="1" applyFill="1" applyBorder="1" applyAlignment="1">
      <alignment horizontal="left" vertical="center"/>
    </xf>
    <xf numFmtId="0" fontId="13" fillId="3" borderId="55" xfId="63" applyFont="1" applyFill="1" applyBorder="1" applyAlignment="1">
      <alignment horizontal="right" vertical="center"/>
    </xf>
    <xf numFmtId="0" fontId="13" fillId="3" borderId="57" xfId="63" applyFont="1" applyFill="1" applyBorder="1" applyAlignment="1">
      <alignment horizontal="right" vertical="center"/>
    </xf>
    <xf numFmtId="0" fontId="13" fillId="3" borderId="58" xfId="63" applyFont="1" applyFill="1" applyBorder="1" applyAlignment="1">
      <alignment horizontal="right" vertical="center"/>
    </xf>
    <xf numFmtId="183" fontId="4" fillId="3" borderId="59" xfId="63" applyNumberFormat="1" applyFont="1" applyFill="1" applyBorder="1" applyAlignment="1">
      <alignment horizontal="right" vertical="center"/>
    </xf>
    <xf numFmtId="0" fontId="13" fillId="3" borderId="60" xfId="63" applyFont="1" applyFill="1" applyBorder="1" applyAlignment="1">
      <alignment vertical="center"/>
    </xf>
    <xf numFmtId="0" fontId="13" fillId="3" borderId="61" xfId="63" applyFont="1" applyFill="1" applyBorder="1" applyAlignment="1">
      <alignment horizontal="left" vertical="center"/>
    </xf>
    <xf numFmtId="0" fontId="13" fillId="3" borderId="7" xfId="63" applyFont="1" applyFill="1" applyBorder="1" applyAlignment="1">
      <alignment horizontal="left" vertical="center"/>
    </xf>
    <xf numFmtId="0" fontId="13" fillId="3" borderId="61" xfId="63" applyFont="1" applyFill="1" applyBorder="1" applyAlignment="1">
      <alignment horizontal="right" vertical="center"/>
    </xf>
    <xf numFmtId="0" fontId="13" fillId="3" borderId="62" xfId="63" applyFont="1" applyFill="1" applyBorder="1" applyAlignment="1">
      <alignment horizontal="right" vertical="center"/>
    </xf>
    <xf numFmtId="0" fontId="13" fillId="3" borderId="63" xfId="63" applyFont="1" applyFill="1" applyBorder="1" applyAlignment="1">
      <alignment horizontal="right" vertical="center"/>
    </xf>
    <xf numFmtId="183" fontId="4" fillId="3" borderId="64" xfId="63" applyNumberFormat="1" applyFont="1" applyFill="1" applyBorder="1" applyAlignment="1">
      <alignment horizontal="right" vertical="center"/>
    </xf>
    <xf numFmtId="0" fontId="13" fillId="3" borderId="37" xfId="63" applyFont="1" applyFill="1" applyBorder="1" applyAlignment="1">
      <alignment vertical="center"/>
    </xf>
    <xf numFmtId="0" fontId="13" fillId="3" borderId="31" xfId="63" applyFont="1" applyFill="1" applyBorder="1" applyAlignment="1">
      <alignment horizontal="center" vertical="center"/>
    </xf>
    <xf numFmtId="0" fontId="13" fillId="3" borderId="65" xfId="63" applyFont="1" applyFill="1" applyBorder="1" applyAlignment="1">
      <alignment horizontal="right" vertical="center"/>
    </xf>
    <xf numFmtId="0" fontId="13" fillId="3" borderId="66" xfId="63" applyFont="1" applyFill="1" applyBorder="1" applyAlignment="1">
      <alignment horizontal="right" vertical="center"/>
    </xf>
    <xf numFmtId="0" fontId="13" fillId="3" borderId="67" xfId="63" applyFont="1" applyFill="1" applyBorder="1" applyAlignment="1">
      <alignment horizontal="right" vertical="center"/>
    </xf>
    <xf numFmtId="183" fontId="4" fillId="3" borderId="68" xfId="63" applyNumberFormat="1" applyFont="1" applyFill="1" applyBorder="1" applyAlignment="1">
      <alignment horizontal="right" vertical="center"/>
    </xf>
    <xf numFmtId="0" fontId="9" fillId="3" borderId="69" xfId="63" applyFont="1" applyFill="1" applyBorder="1" applyAlignment="1">
      <alignment vertical="center"/>
    </xf>
    <xf numFmtId="0" fontId="13" fillId="3" borderId="70" xfId="63" applyFont="1" applyFill="1" applyBorder="1" applyAlignment="1">
      <alignment horizontal="left" vertical="center"/>
    </xf>
    <xf numFmtId="0" fontId="9" fillId="3" borderId="71" xfId="63" applyFont="1" applyFill="1" applyBorder="1" applyAlignment="1">
      <alignment vertical="center"/>
    </xf>
    <xf numFmtId="183" fontId="4" fillId="3" borderId="74" xfId="63" applyNumberFormat="1" applyFont="1" applyFill="1" applyBorder="1" applyAlignment="1">
      <alignment horizontal="right" vertical="center"/>
    </xf>
    <xf numFmtId="0" fontId="13" fillId="3" borderId="25" xfId="63" applyFont="1" applyFill="1" applyBorder="1" applyAlignment="1">
      <alignment vertical="center"/>
    </xf>
    <xf numFmtId="0" fontId="13" fillId="3" borderId="8" xfId="63" applyFont="1" applyFill="1" applyBorder="1" applyAlignment="1">
      <alignment vertical="center"/>
    </xf>
    <xf numFmtId="0" fontId="13" fillId="3" borderId="61" xfId="63" applyFont="1" applyFill="1" applyBorder="1" applyAlignment="1">
      <alignment vertical="center"/>
    </xf>
    <xf numFmtId="0" fontId="13" fillId="3" borderId="62" xfId="63" applyFont="1" applyFill="1" applyBorder="1" applyAlignment="1">
      <alignment vertical="center"/>
    </xf>
    <xf numFmtId="0" fontId="13" fillId="3" borderId="63" xfId="63" applyFont="1" applyFill="1" applyBorder="1" applyAlignment="1">
      <alignment vertical="center"/>
    </xf>
    <xf numFmtId="0" fontId="13" fillId="3" borderId="24" xfId="63" applyFont="1" applyFill="1" applyBorder="1" applyAlignment="1">
      <alignment vertical="center"/>
    </xf>
    <xf numFmtId="0" fontId="13" fillId="3" borderId="66" xfId="63" applyFont="1" applyFill="1" applyBorder="1" applyAlignment="1">
      <alignment vertical="center"/>
    </xf>
    <xf numFmtId="0" fontId="13" fillId="3" borderId="67" xfId="63" applyFont="1" applyFill="1" applyBorder="1" applyAlignment="1">
      <alignment vertical="center"/>
    </xf>
    <xf numFmtId="183" fontId="4" fillId="3" borderId="75" xfId="63" applyNumberFormat="1" applyFont="1" applyFill="1" applyBorder="1" applyAlignment="1">
      <alignment horizontal="right" vertical="center"/>
    </xf>
    <xf numFmtId="183" fontId="4" fillId="3" borderId="76" xfId="63" applyNumberFormat="1" applyFont="1" applyFill="1" applyBorder="1" applyAlignment="1">
      <alignment horizontal="right" vertical="center"/>
    </xf>
    <xf numFmtId="183" fontId="4" fillId="3" borderId="77" xfId="63" applyNumberFormat="1" applyFont="1" applyFill="1" applyBorder="1" applyAlignment="1">
      <alignment horizontal="right" vertical="center"/>
    </xf>
    <xf numFmtId="0" fontId="9" fillId="3" borderId="78" xfId="63" applyFont="1" applyFill="1" applyBorder="1" applyAlignment="1">
      <alignment vertical="center"/>
    </xf>
    <xf numFmtId="0" fontId="13" fillId="3" borderId="15" xfId="63" applyFont="1" applyFill="1" applyBorder="1" applyAlignment="1">
      <alignment vertical="center"/>
    </xf>
    <xf numFmtId="0" fontId="13" fillId="3" borderId="69" xfId="63" applyFont="1" applyFill="1" applyBorder="1" applyAlignment="1">
      <alignment horizontal="left" vertical="center"/>
    </xf>
    <xf numFmtId="0" fontId="13" fillId="3" borderId="78" xfId="63" applyFont="1" applyFill="1" applyBorder="1" applyAlignment="1">
      <alignment vertical="center"/>
    </xf>
    <xf numFmtId="183" fontId="4" fillId="3" borderId="48" xfId="63" applyNumberFormat="1" applyFont="1" applyFill="1" applyBorder="1" applyAlignment="1">
      <alignment horizontal="right" vertical="center"/>
    </xf>
    <xf numFmtId="183" fontId="4" fillId="3" borderId="42" xfId="63" applyNumberFormat="1" applyFont="1" applyFill="1" applyBorder="1" applyAlignment="1">
      <alignment horizontal="right" vertical="center"/>
    </xf>
    <xf numFmtId="0" fontId="8" fillId="3" borderId="0" xfId="63" applyFont="1" applyFill="1" applyBorder="1" applyAlignment="1">
      <alignment horizontal="center" vertical="center" wrapText="1"/>
    </xf>
    <xf numFmtId="0" fontId="8" fillId="3" borderId="0" xfId="63" applyFont="1" applyFill="1" applyBorder="1" applyAlignment="1">
      <alignment vertical="center"/>
    </xf>
    <xf numFmtId="0" fontId="8" fillId="3" borderId="0" xfId="63" applyFont="1" applyFill="1" applyBorder="1" applyAlignment="1">
      <alignment horizontal="center" vertical="center"/>
    </xf>
    <xf numFmtId="0" fontId="13" fillId="3" borderId="87" xfId="63" applyFont="1" applyFill="1" applyBorder="1" applyAlignment="1">
      <alignment horizontal="center" vertical="center"/>
    </xf>
    <xf numFmtId="186" fontId="4" fillId="3" borderId="13" xfId="63" applyNumberFormat="1" applyFont="1" applyFill="1" applyBorder="1" applyAlignment="1">
      <alignment horizontal="right" vertical="center"/>
    </xf>
    <xf numFmtId="0" fontId="13" fillId="3" borderId="91" xfId="63" applyFont="1" applyFill="1" applyBorder="1" applyAlignment="1">
      <alignment horizontal="center" vertical="center"/>
    </xf>
    <xf numFmtId="186" fontId="4" fillId="3" borderId="15" xfId="63" applyNumberFormat="1" applyFont="1" applyFill="1" applyBorder="1" applyAlignment="1">
      <alignment horizontal="right" vertical="center"/>
    </xf>
    <xf numFmtId="0" fontId="13" fillId="3" borderId="93" xfId="63" applyFont="1" applyFill="1" applyBorder="1" applyAlignment="1">
      <alignment horizontal="center" vertical="center"/>
    </xf>
    <xf numFmtId="186" fontId="4" fillId="3" borderId="37" xfId="63" applyNumberFormat="1" applyFont="1" applyFill="1" applyBorder="1" applyAlignment="1">
      <alignment horizontal="right" vertical="center"/>
    </xf>
    <xf numFmtId="0" fontId="9" fillId="3" borderId="94" xfId="63" applyFont="1" applyFill="1" applyBorder="1" applyAlignment="1">
      <alignment horizontal="right" vertical="center"/>
    </xf>
    <xf numFmtId="0" fontId="9" fillId="3" borderId="96" xfId="63" applyFont="1" applyFill="1" applyBorder="1" applyAlignment="1">
      <alignment horizontal="right" vertical="center"/>
    </xf>
    <xf numFmtId="186" fontId="4" fillId="3" borderId="30" xfId="63" applyNumberFormat="1" applyFont="1" applyFill="1" applyBorder="1" applyAlignment="1">
      <alignment horizontal="right" vertical="center"/>
    </xf>
    <xf numFmtId="0" fontId="9" fillId="3" borderId="3" xfId="63" applyFont="1" applyFill="1" applyBorder="1" applyAlignment="1">
      <alignment horizontal="right" vertical="center"/>
    </xf>
    <xf numFmtId="0" fontId="9" fillId="3" borderId="68" xfId="63" applyFont="1" applyFill="1" applyBorder="1" applyAlignment="1">
      <alignment horizontal="right" vertical="center"/>
    </xf>
    <xf numFmtId="183" fontId="4" fillId="3" borderId="24" xfId="63" applyNumberFormat="1" applyFont="1" applyFill="1" applyBorder="1" applyAlignment="1">
      <alignment horizontal="right" vertical="center"/>
    </xf>
    <xf numFmtId="183" fontId="4" fillId="3" borderId="81" xfId="63" applyNumberFormat="1" applyFont="1" applyFill="1" applyBorder="1" applyAlignment="1">
      <alignment horizontal="right" vertical="center"/>
    </xf>
    <xf numFmtId="0" fontId="13" fillId="3" borderId="82" xfId="63" applyFont="1" applyFill="1" applyBorder="1" applyAlignment="1">
      <alignment horizontal="left" vertical="center"/>
    </xf>
    <xf numFmtId="0" fontId="0" fillId="3" borderId="82" xfId="10" applyFont="1" applyFill="1" applyBorder="1">
      <alignment vertical="center"/>
    </xf>
    <xf numFmtId="0" fontId="0" fillId="3" borderId="0" xfId="10" applyFont="1" applyFill="1" applyBorder="1">
      <alignment vertical="center"/>
    </xf>
    <xf numFmtId="0" fontId="4" fillId="3" borderId="0" xfId="10" applyFont="1" applyFill="1">
      <alignment vertical="center"/>
    </xf>
    <xf numFmtId="183" fontId="8" fillId="3" borderId="0" xfId="63" applyNumberFormat="1" applyFont="1" applyFill="1" applyBorder="1" applyAlignment="1">
      <alignment horizontal="right" vertical="center"/>
    </xf>
    <xf numFmtId="183" fontId="4" fillId="3" borderId="0" xfId="63" applyNumberFormat="1" applyFont="1" applyFill="1" applyBorder="1" applyAlignment="1">
      <alignment vertical="center"/>
    </xf>
    <xf numFmtId="0" fontId="4" fillId="3" borderId="0" xfId="105" applyFont="1" applyFill="1">
      <alignment vertical="center"/>
    </xf>
    <xf numFmtId="38" fontId="4" fillId="3" borderId="0" xfId="103" applyFont="1" applyFill="1">
      <alignment vertical="center"/>
    </xf>
    <xf numFmtId="0" fontId="4" fillId="3" borderId="0" xfId="105" applyFont="1" applyFill="1" applyAlignment="1">
      <alignment horizontal="right" vertical="center"/>
    </xf>
    <xf numFmtId="0" fontId="5" fillId="3" borderId="0" xfId="105" applyFont="1" applyFill="1">
      <alignment vertical="center"/>
    </xf>
    <xf numFmtId="38" fontId="4" fillId="3" borderId="11" xfId="103" applyFont="1" applyFill="1" applyBorder="1" applyAlignment="1">
      <alignment horizontal="center" vertical="center"/>
    </xf>
    <xf numFmtId="0" fontId="4" fillId="3" borderId="11" xfId="105" applyFont="1" applyFill="1" applyBorder="1" applyAlignment="1">
      <alignment horizontal="center" vertical="center"/>
    </xf>
    <xf numFmtId="0" fontId="4" fillId="3" borderId="28" xfId="105" applyFont="1" applyFill="1" applyBorder="1">
      <alignment vertical="center"/>
    </xf>
    <xf numFmtId="38" fontId="4" fillId="3" borderId="13" xfId="103" applyFont="1" applyFill="1" applyBorder="1" applyAlignment="1">
      <alignment horizontal="right" vertical="center"/>
    </xf>
    <xf numFmtId="0" fontId="4" fillId="3" borderId="13" xfId="105" applyFont="1" applyFill="1" applyBorder="1" applyAlignment="1">
      <alignment horizontal="left" vertical="center"/>
    </xf>
    <xf numFmtId="0" fontId="4" fillId="3" borderId="8" xfId="105" applyFont="1" applyFill="1" applyBorder="1">
      <alignment vertical="center"/>
    </xf>
    <xf numFmtId="38" fontId="4" fillId="3" borderId="15" xfId="103" applyFont="1" applyFill="1" applyBorder="1" applyAlignment="1">
      <alignment horizontal="right" vertical="center"/>
    </xf>
    <xf numFmtId="0" fontId="4" fillId="3" borderId="30" xfId="105" applyFont="1" applyFill="1" applyBorder="1" applyAlignment="1">
      <alignment horizontal="left" vertical="center"/>
    </xf>
    <xf numFmtId="0" fontId="4" fillId="3" borderId="31" xfId="105" applyFont="1" applyFill="1" applyBorder="1">
      <alignment vertical="center"/>
    </xf>
    <xf numFmtId="38" fontId="4" fillId="3" borderId="30" xfId="103" applyFont="1" applyFill="1" applyBorder="1" applyAlignment="1">
      <alignment horizontal="right" vertical="center"/>
    </xf>
    <xf numFmtId="0" fontId="4" fillId="3" borderId="0" xfId="105" applyFont="1" applyFill="1" applyBorder="1">
      <alignment vertical="center"/>
    </xf>
    <xf numFmtId="38" fontId="4" fillId="3" borderId="24" xfId="103" applyFont="1" applyFill="1" applyBorder="1" applyAlignment="1">
      <alignment horizontal="right" vertical="center"/>
    </xf>
    <xf numFmtId="0" fontId="4" fillId="3" borderId="32" xfId="105" applyFont="1" applyFill="1" applyBorder="1">
      <alignment vertical="center"/>
    </xf>
    <xf numFmtId="38" fontId="4" fillId="3" borderId="33" xfId="103" applyFont="1" applyFill="1" applyBorder="1" applyAlignment="1">
      <alignment horizontal="right" vertical="center"/>
    </xf>
    <xf numFmtId="0" fontId="4" fillId="3" borderId="33" xfId="105" applyFont="1" applyFill="1" applyBorder="1" applyAlignment="1">
      <alignment horizontal="left" vertical="center"/>
    </xf>
    <xf numFmtId="0" fontId="4" fillId="3" borderId="20" xfId="105" applyFont="1" applyFill="1" applyBorder="1">
      <alignment vertical="center"/>
    </xf>
    <xf numFmtId="38" fontId="4" fillId="3" borderId="18" xfId="103" applyFont="1" applyFill="1" applyBorder="1" applyAlignment="1">
      <alignment horizontal="right" vertical="center"/>
    </xf>
    <xf numFmtId="0" fontId="4" fillId="3" borderId="18" xfId="105" applyFont="1" applyFill="1" applyBorder="1" applyAlignment="1">
      <alignment horizontal="left" vertical="center"/>
    </xf>
    <xf numFmtId="0" fontId="4" fillId="3" borderId="36" xfId="105" applyFont="1" applyFill="1" applyBorder="1">
      <alignment vertical="center"/>
    </xf>
    <xf numFmtId="38" fontId="4" fillId="3" borderId="22" xfId="103" applyFont="1" applyFill="1" applyBorder="1" applyAlignment="1">
      <alignment horizontal="right" vertical="center"/>
    </xf>
    <xf numFmtId="0" fontId="4" fillId="3" borderId="22" xfId="105" applyFont="1" applyFill="1" applyBorder="1" applyAlignment="1">
      <alignment horizontal="left" vertical="center"/>
    </xf>
    <xf numFmtId="0" fontId="19" fillId="3" borderId="0" xfId="105" applyFill="1" applyBorder="1">
      <alignment vertical="center"/>
    </xf>
    <xf numFmtId="0" fontId="4" fillId="3" borderId="3" xfId="105" applyFont="1" applyFill="1" applyBorder="1">
      <alignment vertical="center"/>
    </xf>
    <xf numFmtId="38" fontId="4" fillId="3" borderId="37" xfId="103" applyFont="1" applyFill="1" applyBorder="1" applyAlignment="1">
      <alignment horizontal="right" vertical="center"/>
    </xf>
    <xf numFmtId="0" fontId="4" fillId="3" borderId="6" xfId="105" applyFont="1" applyFill="1" applyBorder="1">
      <alignment vertical="center"/>
    </xf>
    <xf numFmtId="0" fontId="4" fillId="3" borderId="39" xfId="105" applyFont="1" applyFill="1" applyBorder="1">
      <alignment vertical="center"/>
    </xf>
    <xf numFmtId="38" fontId="6" fillId="3" borderId="19" xfId="103" applyFont="1" applyFill="1" applyBorder="1" applyAlignment="1">
      <alignment horizontal="right" vertical="center"/>
    </xf>
    <xf numFmtId="0" fontId="6" fillId="3" borderId="0" xfId="63" applyFont="1" applyFill="1" applyBorder="1" applyAlignment="1">
      <alignment horizontal="right" vertical="center"/>
    </xf>
    <xf numFmtId="0" fontId="7" fillId="3" borderId="11" xfId="105" applyFont="1" applyFill="1" applyBorder="1" applyAlignment="1">
      <alignment horizontal="center" vertical="center" wrapText="1"/>
    </xf>
    <xf numFmtId="0" fontId="4" fillId="3" borderId="13" xfId="105" applyFont="1" applyFill="1" applyBorder="1" applyAlignment="1">
      <alignment horizontal="right" vertical="center"/>
    </xf>
    <xf numFmtId="0" fontId="4" fillId="3" borderId="13" xfId="105" applyFont="1" applyFill="1" applyBorder="1">
      <alignment vertical="center"/>
    </xf>
    <xf numFmtId="0" fontId="4" fillId="3" borderId="15" xfId="105" applyFont="1" applyFill="1" applyBorder="1" applyAlignment="1">
      <alignment horizontal="right" vertical="center"/>
    </xf>
    <xf numFmtId="0" fontId="4" fillId="3" borderId="15" xfId="105" applyFont="1" applyFill="1" applyBorder="1">
      <alignment vertical="center"/>
    </xf>
    <xf numFmtId="0" fontId="4" fillId="3" borderId="24" xfId="105" applyFont="1" applyFill="1" applyBorder="1" applyAlignment="1">
      <alignment horizontal="right" vertical="center"/>
    </xf>
    <xf numFmtId="0" fontId="4" fillId="3" borderId="24" xfId="105" applyFont="1" applyFill="1" applyBorder="1">
      <alignment vertical="center"/>
    </xf>
    <xf numFmtId="38" fontId="4" fillId="3" borderId="25" xfId="103" applyFont="1" applyFill="1" applyBorder="1" applyAlignment="1">
      <alignment horizontal="right" vertical="center"/>
    </xf>
    <xf numFmtId="0" fontId="4" fillId="3" borderId="25" xfId="105" applyFont="1" applyFill="1" applyBorder="1" applyAlignment="1">
      <alignment horizontal="right" vertical="center"/>
    </xf>
    <xf numFmtId="0" fontId="4" fillId="3" borderId="25" xfId="105" applyFont="1" applyFill="1" applyBorder="1">
      <alignment vertical="center"/>
    </xf>
    <xf numFmtId="0" fontId="4" fillId="3" borderId="0" xfId="101" applyFont="1" applyFill="1" applyAlignment="1">
      <alignment horizontal="left" vertical="center"/>
    </xf>
    <xf numFmtId="0" fontId="6" fillId="3" borderId="0" xfId="101" applyFont="1" applyFill="1" applyAlignment="1">
      <alignment horizontal="right" vertical="center"/>
    </xf>
    <xf numFmtId="38" fontId="9" fillId="3" borderId="0" xfId="103" applyFont="1" applyFill="1">
      <alignment vertical="center"/>
    </xf>
    <xf numFmtId="38" fontId="17" fillId="3" borderId="0" xfId="103" applyFont="1" applyFill="1" applyAlignment="1">
      <alignment horizontal="right" vertical="center"/>
    </xf>
    <xf numFmtId="38" fontId="0" fillId="3" borderId="19" xfId="103" applyFont="1" applyFill="1" applyBorder="1">
      <alignment vertical="center"/>
    </xf>
    <xf numFmtId="38" fontId="0" fillId="3" borderId="0" xfId="103" applyFont="1" applyFill="1">
      <alignment vertical="center"/>
    </xf>
    <xf numFmtId="0" fontId="4" fillId="0" borderId="0" xfId="105" applyFont="1" applyFill="1">
      <alignment vertical="center"/>
    </xf>
    <xf numFmtId="38" fontId="4" fillId="0" borderId="0" xfId="106" applyFont="1" applyFill="1">
      <alignment vertical="center"/>
    </xf>
    <xf numFmtId="0" fontId="5" fillId="0" borderId="0" xfId="105" applyFont="1" applyFill="1" applyAlignment="1">
      <alignment horizontal="right" vertical="center"/>
    </xf>
    <xf numFmtId="0" fontId="19" fillId="0" borderId="0" xfId="105" applyFont="1" applyFill="1" applyAlignment="1">
      <alignment vertical="center"/>
    </xf>
    <xf numFmtId="38" fontId="6" fillId="0" borderId="20" xfId="106" applyFont="1" applyFill="1" applyBorder="1" applyAlignment="1">
      <alignment horizontal="right" vertical="center"/>
    </xf>
    <xf numFmtId="0" fontId="6" fillId="0" borderId="0" xfId="63" applyFont="1" applyFill="1" applyBorder="1" applyAlignment="1">
      <alignment horizontal="right" vertical="center"/>
    </xf>
    <xf numFmtId="0" fontId="4" fillId="0" borderId="10" xfId="105" applyFont="1" applyFill="1" applyBorder="1" applyAlignment="1">
      <alignment horizontal="center" vertical="center"/>
    </xf>
    <xf numFmtId="38" fontId="4" fillId="0" borderId="11" xfId="106" applyFont="1" applyFill="1" applyBorder="1" applyAlignment="1">
      <alignment horizontal="center" vertical="center"/>
    </xf>
    <xf numFmtId="0" fontId="7" fillId="0" borderId="11" xfId="105" applyFont="1" applyFill="1" applyBorder="1" applyAlignment="1">
      <alignment horizontal="center" vertical="center" wrapText="1"/>
    </xf>
    <xf numFmtId="0" fontId="4" fillId="0" borderId="11" xfId="105" applyFont="1" applyFill="1" applyBorder="1" applyAlignment="1">
      <alignment horizontal="center" vertical="center"/>
    </xf>
    <xf numFmtId="14" fontId="4" fillId="0" borderId="21" xfId="105" applyNumberFormat="1" applyFont="1" applyFill="1" applyBorder="1" applyAlignment="1">
      <alignment horizontal="left" vertical="center"/>
    </xf>
    <xf numFmtId="14" fontId="4" fillId="0" borderId="14" xfId="105" applyNumberFormat="1" applyFont="1" applyFill="1" applyBorder="1" applyAlignment="1">
      <alignment horizontal="left" vertical="center"/>
    </xf>
    <xf numFmtId="14" fontId="4" fillId="0" borderId="16" xfId="105" applyNumberFormat="1" applyFont="1" applyFill="1" applyBorder="1" applyAlignment="1">
      <alignment horizontal="left" vertical="center"/>
    </xf>
    <xf numFmtId="14" fontId="4" fillId="0" borderId="23" xfId="105" applyNumberFormat="1" applyFont="1" applyFill="1" applyBorder="1" applyAlignment="1">
      <alignment horizontal="left" vertical="center"/>
    </xf>
    <xf numFmtId="14" fontId="4" fillId="0" borderId="17" xfId="105" applyNumberFormat="1" applyFont="1" applyFill="1" applyBorder="1" applyAlignment="1">
      <alignment horizontal="left" vertical="center"/>
    </xf>
    <xf numFmtId="0" fontId="8" fillId="0" borderId="19" xfId="63" applyFont="1" applyFill="1" applyBorder="1" applyAlignment="1">
      <alignment horizontal="right" vertical="center"/>
    </xf>
    <xf numFmtId="38" fontId="6" fillId="0" borderId="19" xfId="106" applyFont="1" applyFill="1" applyBorder="1" applyAlignment="1">
      <alignment horizontal="right" vertical="center"/>
    </xf>
    <xf numFmtId="0" fontId="4" fillId="0" borderId="0" xfId="63" applyFont="1" applyFill="1" applyBorder="1" applyAlignment="1">
      <alignment horizontal="left" vertical="center"/>
    </xf>
    <xf numFmtId="0" fontId="8" fillId="0" borderId="18" xfId="63" applyFont="1" applyFill="1" applyBorder="1" applyAlignment="1">
      <alignment horizontal="right" vertical="center"/>
    </xf>
    <xf numFmtId="38" fontId="4" fillId="0" borderId="0" xfId="106" applyFont="1" applyFill="1" applyBorder="1">
      <alignment vertical="center"/>
    </xf>
    <xf numFmtId="38" fontId="6" fillId="0" borderId="0" xfId="106" applyFont="1" applyFill="1" applyBorder="1" applyAlignment="1">
      <alignment horizontal="right" vertical="center"/>
    </xf>
    <xf numFmtId="38" fontId="0" fillId="0" borderId="0" xfId="106" applyFont="1" applyFill="1">
      <alignment vertical="center"/>
    </xf>
    <xf numFmtId="0" fontId="4" fillId="0" borderId="0" xfId="105" applyFont="1" applyFill="1" applyBorder="1" applyAlignment="1">
      <alignment vertical="center"/>
    </xf>
    <xf numFmtId="0" fontId="4" fillId="0" borderId="0" xfId="100" applyFont="1" applyFill="1" applyAlignment="1">
      <alignment horizontal="left" vertical="center"/>
    </xf>
    <xf numFmtId="0" fontId="4" fillId="0" borderId="0" xfId="100" applyFont="1" applyFill="1" applyAlignment="1">
      <alignment vertical="center"/>
    </xf>
    <xf numFmtId="0" fontId="10" fillId="0" borderId="0" xfId="63" applyFont="1" applyFill="1" applyBorder="1" applyAlignment="1">
      <alignment vertical="center" wrapText="1"/>
    </xf>
    <xf numFmtId="183" fontId="4" fillId="0" borderId="0" xfId="63" applyNumberFormat="1" applyFont="1" applyFill="1" applyBorder="1" applyAlignment="1">
      <alignment vertical="center"/>
    </xf>
    <xf numFmtId="183" fontId="4" fillId="0" borderId="60" xfId="63" applyNumberFormat="1" applyFont="1" applyFill="1" applyBorder="1" applyAlignment="1">
      <alignment horizontal="right" vertical="center"/>
    </xf>
    <xf numFmtId="183" fontId="4" fillId="0" borderId="19" xfId="63" applyNumberFormat="1" applyFont="1" applyFill="1" applyBorder="1" applyAlignment="1">
      <alignment horizontal="right" vertical="center"/>
    </xf>
    <xf numFmtId="0" fontId="0" fillId="0" borderId="0" xfId="100" applyFont="1" applyFill="1">
      <alignment vertical="center"/>
    </xf>
    <xf numFmtId="0" fontId="8" fillId="0" borderId="0" xfId="101" applyFont="1" applyFill="1" applyBorder="1" applyAlignment="1">
      <alignment horizontal="right" vertical="center"/>
    </xf>
    <xf numFmtId="183" fontId="4" fillId="0" borderId="0" xfId="63" applyNumberFormat="1" applyFont="1" applyFill="1" applyBorder="1" applyAlignment="1">
      <alignment horizontal="right" vertical="center"/>
    </xf>
    <xf numFmtId="183" fontId="4" fillId="0" borderId="0" xfId="63" applyNumberFormat="1" applyFont="1" applyFill="1" applyBorder="1" applyAlignment="1">
      <alignment horizontal="center" vertical="center"/>
    </xf>
    <xf numFmtId="183" fontId="4" fillId="0" borderId="103" xfId="63" applyNumberFormat="1" applyFont="1" applyFill="1" applyBorder="1" applyAlignment="1">
      <alignment horizontal="center" vertical="center"/>
    </xf>
    <xf numFmtId="183" fontId="4" fillId="0" borderId="32" xfId="63" applyNumberFormat="1" applyFont="1" applyFill="1" applyBorder="1" applyAlignment="1">
      <alignment horizontal="center" vertical="center"/>
    </xf>
    <xf numFmtId="14" fontId="19" fillId="0" borderId="61" xfId="105" applyNumberFormat="1" applyFont="1" applyFill="1" applyBorder="1" applyAlignment="1">
      <alignment horizontal="left" vertical="center" shrinkToFit="1"/>
    </xf>
    <xf numFmtId="186" fontId="19" fillId="0" borderId="8" xfId="105" applyNumberFormat="1" applyFill="1" applyBorder="1" applyAlignment="1">
      <alignment horizontal="left" vertical="center"/>
    </xf>
    <xf numFmtId="183" fontId="19" fillId="0" borderId="62" xfId="105" applyNumberFormat="1" applyFill="1" applyBorder="1" applyAlignment="1">
      <alignment horizontal="center" vertical="center"/>
    </xf>
    <xf numFmtId="183" fontId="4" fillId="0" borderId="62" xfId="63" applyNumberFormat="1" applyFont="1" applyFill="1" applyBorder="1" applyAlignment="1">
      <alignment horizontal="right" vertical="center"/>
    </xf>
    <xf numFmtId="183" fontId="4" fillId="0" borderId="62" xfId="63" applyNumberFormat="1" applyFont="1" applyFill="1" applyBorder="1" applyAlignment="1">
      <alignment horizontal="center" vertical="center"/>
    </xf>
    <xf numFmtId="183" fontId="4" fillId="0" borderId="8" xfId="63" applyNumberFormat="1" applyFont="1" applyFill="1" applyBorder="1" applyAlignment="1">
      <alignment horizontal="center" vertical="center"/>
    </xf>
    <xf numFmtId="38" fontId="19" fillId="0" borderId="24" xfId="106" applyFill="1" applyBorder="1">
      <alignment vertical="center"/>
    </xf>
    <xf numFmtId="0" fontId="13" fillId="0" borderId="15" xfId="63" applyFont="1" applyFill="1" applyBorder="1" applyAlignment="1">
      <alignment vertical="center"/>
    </xf>
    <xf numFmtId="186" fontId="19" fillId="0" borderId="61" xfId="105" applyNumberFormat="1" applyFont="1" applyFill="1" applyBorder="1" applyAlignment="1">
      <alignment horizontal="left" vertical="center" shrinkToFit="1"/>
    </xf>
    <xf numFmtId="183" fontId="4" fillId="0" borderId="66" xfId="63" applyNumberFormat="1" applyFont="1" applyFill="1" applyBorder="1" applyAlignment="1">
      <alignment horizontal="right" vertical="center"/>
    </xf>
    <xf numFmtId="183" fontId="4" fillId="0" borderId="66" xfId="63" applyNumberFormat="1" applyFont="1" applyFill="1" applyBorder="1" applyAlignment="1">
      <alignment horizontal="center" vertical="center"/>
    </xf>
    <xf numFmtId="183" fontId="4" fillId="0" borderId="31" xfId="63" applyNumberFormat="1" applyFont="1" applyFill="1" applyBorder="1" applyAlignment="1">
      <alignment horizontal="center" vertical="center"/>
    </xf>
    <xf numFmtId="38" fontId="19" fillId="0" borderId="30" xfId="106" applyFill="1" applyBorder="1">
      <alignment vertical="center"/>
    </xf>
    <xf numFmtId="0" fontId="13" fillId="0" borderId="30" xfId="63" applyFont="1" applyFill="1" applyBorder="1" applyAlignment="1">
      <alignment vertical="center"/>
    </xf>
    <xf numFmtId="186" fontId="19" fillId="0" borderId="34" xfId="105" applyNumberFormat="1" applyFont="1" applyFill="1" applyBorder="1" applyAlignment="1">
      <alignment horizontal="left" vertical="center" shrinkToFit="1"/>
    </xf>
    <xf numFmtId="186" fontId="19" fillId="0" borderId="39" xfId="105" applyNumberFormat="1" applyFill="1" applyBorder="1" applyAlignment="1">
      <alignment horizontal="left" vertical="center"/>
    </xf>
    <xf numFmtId="183" fontId="19" fillId="0" borderId="95" xfId="105" applyNumberFormat="1" applyFill="1" applyBorder="1" applyAlignment="1">
      <alignment horizontal="center" vertical="center"/>
    </xf>
    <xf numFmtId="183" fontId="4" fillId="0" borderId="120" xfId="63" applyNumberFormat="1" applyFont="1" applyFill="1" applyBorder="1" applyAlignment="1">
      <alignment horizontal="right" vertical="center"/>
    </xf>
    <xf numFmtId="183" fontId="4" fillId="0" borderId="120" xfId="63" applyNumberFormat="1" applyFont="1" applyFill="1" applyBorder="1" applyAlignment="1">
      <alignment horizontal="center" vertical="center"/>
    </xf>
    <xf numFmtId="183" fontId="4" fillId="0" borderId="94" xfId="63" applyNumberFormat="1" applyFont="1" applyFill="1" applyBorder="1" applyAlignment="1">
      <alignment horizontal="center" vertical="center"/>
    </xf>
    <xf numFmtId="38" fontId="19" fillId="0" borderId="25" xfId="106" applyFill="1" applyBorder="1">
      <alignment vertical="center"/>
    </xf>
    <xf numFmtId="0" fontId="17" fillId="0" borderId="40" xfId="100" applyFont="1" applyFill="1" applyBorder="1" applyAlignment="1">
      <alignment horizontal="right" vertical="center"/>
    </xf>
    <xf numFmtId="183" fontId="17" fillId="0" borderId="42" xfId="100" applyNumberFormat="1" applyFont="1" applyFill="1" applyBorder="1">
      <alignment vertical="center"/>
    </xf>
    <xf numFmtId="0" fontId="17" fillId="0" borderId="40" xfId="105" applyFont="1" applyFill="1" applyBorder="1">
      <alignment vertical="center"/>
    </xf>
    <xf numFmtId="0" fontId="17" fillId="0" borderId="42" xfId="105" applyFont="1" applyFill="1" applyBorder="1" applyAlignment="1">
      <alignment horizontal="right" vertical="center"/>
    </xf>
    <xf numFmtId="0" fontId="17" fillId="0" borderId="0" xfId="105" applyFont="1" applyFill="1" applyBorder="1">
      <alignment vertical="center"/>
    </xf>
    <xf numFmtId="0" fontId="17" fillId="0" borderId="0" xfId="105" applyFont="1" applyFill="1" applyBorder="1" applyAlignment="1">
      <alignment horizontal="right" vertical="center"/>
    </xf>
    <xf numFmtId="0" fontId="6" fillId="0" borderId="0" xfId="105" applyFont="1" applyFill="1" applyAlignment="1">
      <alignment horizontal="center" vertical="center"/>
    </xf>
    <xf numFmtId="0" fontId="6" fillId="0" borderId="0" xfId="100" applyFont="1" applyFill="1" applyAlignment="1">
      <alignment horizontal="center" vertical="center"/>
    </xf>
    <xf numFmtId="183" fontId="6" fillId="0" borderId="19" xfId="100" applyNumberFormat="1" applyFont="1" applyFill="1" applyBorder="1">
      <alignment vertical="center"/>
    </xf>
    <xf numFmtId="0" fontId="4" fillId="0" borderId="0" xfId="100" applyFont="1" applyFill="1">
      <alignment vertical="center"/>
    </xf>
    <xf numFmtId="0" fontId="8" fillId="0" borderId="0" xfId="100" applyFont="1" applyFill="1" applyAlignment="1">
      <alignment horizontal="right" vertical="center"/>
    </xf>
    <xf numFmtId="183" fontId="4" fillId="0" borderId="0" xfId="100" applyNumberFormat="1" applyFont="1" applyFill="1" applyBorder="1">
      <alignment vertical="center"/>
    </xf>
    <xf numFmtId="14" fontId="4" fillId="0" borderId="61" xfId="105" applyNumberFormat="1" applyFont="1" applyFill="1" applyBorder="1" applyAlignment="1">
      <alignment horizontal="left" vertical="center" shrinkToFit="1"/>
    </xf>
    <xf numFmtId="186" fontId="4" fillId="0" borderId="8" xfId="105" applyNumberFormat="1" applyFont="1" applyFill="1" applyBorder="1" applyAlignment="1">
      <alignment horizontal="left" vertical="center"/>
    </xf>
    <xf numFmtId="183" fontId="4" fillId="0" borderId="62" xfId="105" applyNumberFormat="1" applyFont="1" applyFill="1" applyBorder="1" applyAlignment="1">
      <alignment horizontal="center" vertical="center"/>
    </xf>
    <xf numFmtId="38" fontId="4" fillId="0" borderId="24" xfId="106" applyFont="1" applyFill="1" applyBorder="1">
      <alignment vertical="center"/>
    </xf>
    <xf numFmtId="186" fontId="4" fillId="0" borderId="61" xfId="105" applyNumberFormat="1" applyFont="1" applyFill="1" applyBorder="1" applyAlignment="1">
      <alignment horizontal="left" vertical="center" shrinkToFit="1"/>
    </xf>
    <xf numFmtId="38" fontId="4" fillId="0" borderId="30" xfId="106" applyFont="1" applyFill="1" applyBorder="1">
      <alignment vertical="center"/>
    </xf>
    <xf numFmtId="186" fontId="4" fillId="0" borderId="34" xfId="105" applyNumberFormat="1" applyFont="1" applyFill="1" applyBorder="1" applyAlignment="1">
      <alignment horizontal="left" vertical="center" shrinkToFit="1"/>
    </xf>
    <xf numFmtId="186" fontId="4" fillId="0" borderId="39" xfId="105" applyNumberFormat="1" applyFont="1" applyFill="1" applyBorder="1" applyAlignment="1">
      <alignment horizontal="left" vertical="center"/>
    </xf>
    <xf numFmtId="183" fontId="4" fillId="0" borderId="95" xfId="105" applyNumberFormat="1" applyFont="1" applyFill="1" applyBorder="1" applyAlignment="1">
      <alignment horizontal="center" vertical="center"/>
    </xf>
    <xf numFmtId="38" fontId="4" fillId="0" borderId="25" xfId="106" applyFont="1" applyFill="1" applyBorder="1">
      <alignment vertical="center"/>
    </xf>
    <xf numFmtId="0" fontId="8" fillId="0" borderId="40" xfId="100" applyFont="1" applyFill="1" applyBorder="1" applyAlignment="1">
      <alignment horizontal="right" vertical="center"/>
    </xf>
    <xf numFmtId="183" fontId="8" fillId="0" borderId="42" xfId="100" applyNumberFormat="1" applyFont="1" applyFill="1" applyBorder="1">
      <alignment vertical="center"/>
    </xf>
    <xf numFmtId="0" fontId="8" fillId="0" borderId="40" xfId="105" applyFont="1" applyFill="1" applyBorder="1">
      <alignment vertical="center"/>
    </xf>
    <xf numFmtId="0" fontId="8" fillId="0" borderId="42" xfId="105" applyFont="1" applyFill="1" applyBorder="1" applyAlignment="1">
      <alignment horizontal="right" vertical="center"/>
    </xf>
    <xf numFmtId="0" fontId="8" fillId="0" borderId="0" xfId="105" applyFont="1" applyFill="1" applyBorder="1">
      <alignment vertical="center"/>
    </xf>
    <xf numFmtId="0" fontId="8" fillId="0" borderId="0" xfId="105" applyFont="1" applyFill="1" applyBorder="1" applyAlignment="1">
      <alignment horizontal="right" vertical="center"/>
    </xf>
    <xf numFmtId="186" fontId="19" fillId="0" borderId="45" xfId="105" applyNumberFormat="1" applyFill="1" applyBorder="1" applyAlignment="1">
      <alignment horizontal="center" vertical="center" wrapText="1"/>
    </xf>
    <xf numFmtId="189" fontId="19" fillId="0" borderId="84" xfId="105" applyNumberFormat="1" applyFill="1" applyBorder="1" applyAlignment="1">
      <alignment horizontal="center" vertical="center"/>
    </xf>
    <xf numFmtId="0" fontId="19" fillId="0" borderId="103" xfId="105" applyFont="1" applyFill="1" applyBorder="1" applyAlignment="1">
      <alignment horizontal="center" vertical="center"/>
    </xf>
    <xf numFmtId="186" fontId="19" fillId="0" borderId="61" xfId="105" applyNumberFormat="1" applyFill="1" applyBorder="1" applyAlignment="1">
      <alignment horizontal="left" vertical="center" shrinkToFit="1"/>
    </xf>
    <xf numFmtId="183" fontId="19" fillId="0" borderId="64" xfId="105" applyNumberFormat="1" applyFill="1" applyBorder="1" applyAlignment="1">
      <alignment horizontal="right" vertical="center"/>
    </xf>
    <xf numFmtId="2" fontId="4" fillId="0" borderId="105" xfId="105" applyNumberFormat="1" applyFont="1" applyFill="1" applyBorder="1" applyAlignment="1">
      <alignment horizontal="center" vertical="center"/>
    </xf>
    <xf numFmtId="183" fontId="19" fillId="0" borderId="13" xfId="105" applyNumberFormat="1" applyFill="1" applyBorder="1">
      <alignment vertical="center"/>
    </xf>
    <xf numFmtId="38" fontId="19" fillId="0" borderId="62" xfId="106" applyFill="1" applyBorder="1">
      <alignment vertical="center"/>
    </xf>
    <xf numFmtId="183" fontId="19" fillId="0" borderId="98" xfId="105" applyNumberFormat="1" applyFill="1" applyBorder="1" applyAlignment="1">
      <alignment horizontal="right" vertical="center"/>
    </xf>
    <xf numFmtId="183" fontId="19" fillId="0" borderId="15" xfId="105" applyNumberFormat="1" applyFill="1" applyBorder="1">
      <alignment vertical="center"/>
    </xf>
    <xf numFmtId="38" fontId="19" fillId="0" borderId="66" xfId="106" applyFill="1" applyBorder="1">
      <alignment vertical="center"/>
    </xf>
    <xf numFmtId="186" fontId="19" fillId="0" borderId="65" xfId="105" applyNumberFormat="1" applyFill="1" applyBorder="1" applyAlignment="1">
      <alignment horizontal="left" vertical="center" shrinkToFit="1"/>
    </xf>
    <xf numFmtId="186" fontId="19" fillId="0" borderId="31" xfId="105" applyNumberFormat="1" applyFill="1" applyBorder="1" applyAlignment="1">
      <alignment horizontal="left" vertical="center"/>
    </xf>
    <xf numFmtId="183" fontId="19" fillId="0" borderId="66" xfId="105" applyNumberFormat="1" applyFill="1" applyBorder="1" applyAlignment="1">
      <alignment horizontal="center" vertical="center"/>
    </xf>
    <xf numFmtId="183" fontId="19" fillId="0" borderId="24" xfId="105" applyNumberFormat="1" applyFill="1" applyBorder="1">
      <alignment vertical="center"/>
    </xf>
    <xf numFmtId="183" fontId="19" fillId="0" borderId="30" xfId="105" applyNumberFormat="1" applyFill="1" applyBorder="1">
      <alignment vertical="center"/>
    </xf>
    <xf numFmtId="186" fontId="19" fillId="0" borderId="119" xfId="105" applyNumberFormat="1" applyFill="1" applyBorder="1" applyAlignment="1">
      <alignment horizontal="left" vertical="center" shrinkToFit="1"/>
    </xf>
    <xf numFmtId="186" fontId="19" fillId="0" borderId="94" xfId="105" applyNumberFormat="1" applyFill="1" applyBorder="1" applyAlignment="1">
      <alignment horizontal="left" vertical="center"/>
    </xf>
    <xf numFmtId="183" fontId="19" fillId="0" borderId="120" xfId="105" applyNumberFormat="1" applyFill="1" applyBorder="1" applyAlignment="1">
      <alignment horizontal="center" vertical="center"/>
    </xf>
    <xf numFmtId="183" fontId="19" fillId="0" borderId="96" xfId="105" applyNumberFormat="1" applyFill="1" applyBorder="1" applyAlignment="1">
      <alignment horizontal="right" vertical="center"/>
    </xf>
    <xf numFmtId="2" fontId="4" fillId="0" borderId="38" xfId="105" applyNumberFormat="1" applyFont="1" applyFill="1" applyBorder="1" applyAlignment="1">
      <alignment horizontal="center" vertical="center"/>
    </xf>
    <xf numFmtId="183" fontId="19" fillId="0" borderId="25" xfId="105" applyNumberFormat="1" applyFill="1" applyBorder="1">
      <alignment vertical="center"/>
    </xf>
    <xf numFmtId="186" fontId="20" fillId="0" borderId="0" xfId="105" applyNumberFormat="1" applyFont="1" applyFill="1" applyBorder="1" applyAlignment="1">
      <alignment horizontal="centerContinuous" vertical="center" wrapText="1"/>
    </xf>
    <xf numFmtId="186" fontId="19" fillId="0" borderId="0" xfId="105" applyNumberFormat="1" applyFill="1" applyBorder="1" applyAlignment="1">
      <alignment horizontal="centerContinuous" vertical="center" wrapText="1"/>
    </xf>
    <xf numFmtId="183" fontId="17" fillId="0" borderId="18" xfId="105" applyNumberFormat="1" applyFont="1" applyFill="1" applyBorder="1" applyAlignment="1">
      <alignment horizontal="right" vertical="center"/>
    </xf>
    <xf numFmtId="186" fontId="19" fillId="0" borderId="0" xfId="105" applyNumberFormat="1" applyFill="1" applyBorder="1" applyAlignment="1">
      <alignment horizontal="right" vertical="center"/>
    </xf>
    <xf numFmtId="183" fontId="17" fillId="0" borderId="19" xfId="105" applyNumberFormat="1" applyFont="1" applyFill="1" applyBorder="1" applyAlignment="1">
      <alignment vertical="center" wrapText="1"/>
    </xf>
    <xf numFmtId="0" fontId="4" fillId="0" borderId="0" xfId="100" applyFont="1">
      <alignment vertical="center"/>
    </xf>
    <xf numFmtId="0" fontId="4" fillId="0" borderId="0" xfId="100" applyFont="1" applyAlignment="1">
      <alignment horizontal="right" vertical="center"/>
    </xf>
    <xf numFmtId="0" fontId="4" fillId="2" borderId="1" xfId="100" applyFont="1" applyFill="1" applyBorder="1">
      <alignment vertical="center"/>
    </xf>
    <xf numFmtId="0" fontId="4" fillId="0" borderId="1" xfId="100" applyFont="1" applyBorder="1">
      <alignment vertical="center"/>
    </xf>
    <xf numFmtId="182" fontId="4" fillId="2" borderId="1" xfId="100" applyNumberFormat="1" applyFont="1" applyFill="1" applyBorder="1" applyAlignment="1">
      <alignment horizontal="right" vertical="center"/>
    </xf>
    <xf numFmtId="0" fontId="78" fillId="0" borderId="0" xfId="100" applyFont="1" applyAlignment="1">
      <alignment horizontal="right" vertical="center"/>
    </xf>
    <xf numFmtId="182" fontId="78" fillId="0" borderId="0" xfId="100" applyNumberFormat="1" applyFont="1" applyAlignment="1">
      <alignment horizontal="right" vertical="center"/>
    </xf>
    <xf numFmtId="182" fontId="4" fillId="0" borderId="0" xfId="100" applyNumberFormat="1" applyFont="1" applyAlignment="1">
      <alignment horizontal="right" vertical="center"/>
    </xf>
    <xf numFmtId="0" fontId="4" fillId="3" borderId="2" xfId="100" applyFont="1" applyFill="1" applyBorder="1" applyAlignment="1">
      <alignment horizontal="center" vertical="center"/>
    </xf>
    <xf numFmtId="0" fontId="4" fillId="0" borderId="7" xfId="100" applyFont="1" applyBorder="1">
      <alignment vertical="center"/>
    </xf>
    <xf numFmtId="0" fontId="4" fillId="0" borderId="9" xfId="100" applyFont="1" applyBorder="1">
      <alignment vertical="center"/>
    </xf>
    <xf numFmtId="0" fontId="4" fillId="0" borderId="4" xfId="100" applyFont="1" applyBorder="1">
      <alignment vertical="center"/>
    </xf>
    <xf numFmtId="0" fontId="4" fillId="0" borderId="6" xfId="100" applyFont="1" applyBorder="1">
      <alignment vertical="center"/>
    </xf>
    <xf numFmtId="0" fontId="4" fillId="0" borderId="5" xfId="100" applyFont="1" applyBorder="1">
      <alignment vertical="center"/>
    </xf>
    <xf numFmtId="0" fontId="4" fillId="0" borderId="5" xfId="100" applyFont="1" applyBorder="1" applyAlignment="1">
      <alignment vertical="center" wrapText="1"/>
    </xf>
    <xf numFmtId="0" fontId="4" fillId="0" borderId="4" xfId="100" applyFont="1" applyBorder="1" applyAlignment="1">
      <alignment vertical="center" wrapText="1"/>
    </xf>
    <xf numFmtId="0" fontId="4" fillId="0" borderId="6" xfId="100" applyFont="1" applyBorder="1" applyAlignment="1">
      <alignment vertical="top"/>
    </xf>
    <xf numFmtId="0" fontId="4" fillId="0" borderId="0" xfId="100" applyFont="1" applyAlignment="1">
      <alignment vertical="top"/>
    </xf>
    <xf numFmtId="0" fontId="4" fillId="0" borderId="7" xfId="100" applyFont="1" applyBorder="1" applyAlignment="1">
      <alignment vertical="top"/>
    </xf>
    <xf numFmtId="0" fontId="4" fillId="0" borderId="8" xfId="100" applyFont="1" applyBorder="1" applyAlignment="1">
      <alignment vertical="top"/>
    </xf>
    <xf numFmtId="0" fontId="4" fillId="0" borderId="1" xfId="100" applyFont="1" applyBorder="1" applyAlignment="1">
      <alignment vertical="top"/>
    </xf>
    <xf numFmtId="0" fontId="4" fillId="0" borderId="9" xfId="100" applyFont="1" applyBorder="1" applyAlignment="1">
      <alignment vertical="top"/>
    </xf>
    <xf numFmtId="0" fontId="10" fillId="3" borderId="52" xfId="63" applyFont="1" applyFill="1" applyBorder="1" applyAlignment="1">
      <alignment horizontal="center" vertical="center"/>
    </xf>
    <xf numFmtId="0" fontId="0" fillId="0" borderId="0" xfId="0" applyFill="1">
      <alignment vertical="center"/>
    </xf>
    <xf numFmtId="0" fontId="37" fillId="0" borderId="0" xfId="0" applyFont="1" applyFill="1">
      <alignment vertical="center"/>
    </xf>
    <xf numFmtId="38" fontId="37" fillId="0" borderId="66" xfId="51" applyFont="1" applyFill="1" applyBorder="1" applyAlignment="1">
      <alignment horizontal="center"/>
    </xf>
    <xf numFmtId="3" fontId="0" fillId="0" borderId="0" xfId="0" applyNumberFormat="1" applyFont="1" applyFill="1" applyAlignment="1">
      <alignment horizontal="right" vertical="center"/>
    </xf>
    <xf numFmtId="0" fontId="36" fillId="0" borderId="0" xfId="0" applyFont="1" applyFill="1" applyAlignment="1">
      <alignment vertical="center" wrapText="1"/>
    </xf>
    <xf numFmtId="38" fontId="16" fillId="0" borderId="66" xfId="51" applyFont="1" applyFill="1" applyBorder="1" applyAlignment="1">
      <alignment vertical="center"/>
    </xf>
    <xf numFmtId="0" fontId="5" fillId="0" borderId="0" xfId="61" applyFont="1" applyAlignment="1">
      <alignment horizontal="right" vertical="center"/>
    </xf>
    <xf numFmtId="191" fontId="14" fillId="0" borderId="0" xfId="101" applyNumberFormat="1" applyFont="1" applyFill="1" applyBorder="1" applyAlignment="1">
      <alignment horizontal="right" vertical="center"/>
    </xf>
    <xf numFmtId="0" fontId="4" fillId="0" borderId="0" xfId="100" applyFont="1" applyFill="1" applyAlignment="1">
      <alignment horizontal="left"/>
    </xf>
    <xf numFmtId="0" fontId="4" fillId="0" borderId="0" xfId="100" applyFont="1" applyFill="1" applyAlignment="1">
      <alignment horizontal="center"/>
    </xf>
    <xf numFmtId="0" fontId="4" fillId="0" borderId="1" xfId="100" applyFont="1" applyFill="1" applyBorder="1" applyAlignment="1">
      <alignment horizontal="center"/>
    </xf>
    <xf numFmtId="192" fontId="4" fillId="0" borderId="0" xfId="100" applyNumberFormat="1" applyFont="1" applyFill="1" applyAlignment="1"/>
    <xf numFmtId="0" fontId="4" fillId="0" borderId="0" xfId="100" applyFont="1" applyFill="1" applyAlignment="1"/>
    <xf numFmtId="192" fontId="4" fillId="0" borderId="0" xfId="100" applyNumberFormat="1" applyFont="1" applyFill="1" applyAlignment="1">
      <alignment horizontal="left"/>
    </xf>
    <xf numFmtId="0" fontId="4" fillId="0" borderId="2" xfId="100" applyFont="1" applyFill="1" applyBorder="1" applyAlignment="1">
      <alignment horizontal="center"/>
    </xf>
    <xf numFmtId="0" fontId="4" fillId="0" borderId="0" xfId="100" applyFont="1" applyFill="1" applyBorder="1" applyAlignment="1"/>
    <xf numFmtId="0" fontId="10" fillId="0" borderId="0" xfId="100" applyFont="1">
      <alignment vertical="center"/>
    </xf>
    <xf numFmtId="0" fontId="4" fillId="0" borderId="0" xfId="100" applyFont="1" applyFill="1" applyAlignment="1">
      <alignment horizontal="right"/>
    </xf>
    <xf numFmtId="0" fontId="17" fillId="0" borderId="123" xfId="0" applyFont="1" applyBorder="1" applyAlignment="1">
      <alignment horizontal="center" vertical="center"/>
    </xf>
    <xf numFmtId="0" fontId="17" fillId="0" borderId="130" xfId="0" applyFont="1" applyBorder="1" applyAlignment="1">
      <alignment horizontal="center" vertical="center"/>
    </xf>
    <xf numFmtId="0" fontId="19" fillId="0" borderId="65" xfId="104" applyFont="1" applyBorder="1" applyAlignment="1">
      <alignment horizontal="left" vertical="center"/>
    </xf>
    <xf numFmtId="0" fontId="19" fillId="0" borderId="93" xfId="104" applyFont="1" applyBorder="1" applyAlignment="1">
      <alignment horizontal="left" vertical="center" wrapText="1"/>
    </xf>
    <xf numFmtId="0" fontId="19" fillId="0" borderId="65" xfId="0" applyFont="1" applyBorder="1">
      <alignment vertical="center"/>
    </xf>
    <xf numFmtId="0" fontId="19" fillId="0" borderId="93" xfId="104" applyFont="1" applyBorder="1" applyAlignment="1">
      <alignment vertical="center" wrapText="1"/>
    </xf>
    <xf numFmtId="0" fontId="19" fillId="0" borderId="65" xfId="0" applyFont="1" applyBorder="1" applyAlignment="1">
      <alignment vertical="center" wrapText="1"/>
    </xf>
    <xf numFmtId="0" fontId="19" fillId="0" borderId="110" xfId="0" applyFont="1" applyBorder="1">
      <alignment vertical="center"/>
    </xf>
    <xf numFmtId="0" fontId="4" fillId="0" borderId="110" xfId="104" applyFont="1" applyFill="1" applyBorder="1" applyAlignment="1">
      <alignment vertical="center" wrapText="1"/>
    </xf>
    <xf numFmtId="0" fontId="4" fillId="0" borderId="93" xfId="104" applyFont="1" applyFill="1" applyBorder="1" applyAlignment="1">
      <alignment vertical="center" wrapText="1"/>
    </xf>
    <xf numFmtId="0" fontId="19" fillId="0" borderId="93" xfId="104" applyFont="1" applyFill="1" applyBorder="1" applyAlignment="1">
      <alignment vertical="center" wrapText="1"/>
    </xf>
    <xf numFmtId="0" fontId="4" fillId="0" borderId="93" xfId="0" applyFont="1" applyBorder="1" applyAlignment="1">
      <alignment vertical="center" wrapText="1"/>
    </xf>
    <xf numFmtId="0" fontId="19" fillId="0" borderId="110" xfId="0" applyFont="1" applyBorder="1" applyAlignment="1">
      <alignment horizontal="center" vertical="center" wrapText="1"/>
    </xf>
    <xf numFmtId="0" fontId="19" fillId="0" borderId="110" xfId="0" applyFont="1" applyBorder="1" applyAlignment="1">
      <alignment horizontal="left" vertical="center" wrapText="1"/>
    </xf>
    <xf numFmtId="0" fontId="4" fillId="3" borderId="93" xfId="0" applyFont="1" applyFill="1" applyBorder="1" applyAlignment="1">
      <alignment vertical="center" wrapText="1"/>
    </xf>
    <xf numFmtId="0" fontId="19" fillId="0" borderId="65" xfId="0" applyFont="1" applyBorder="1" applyAlignment="1">
      <alignment horizontal="left" vertical="center" wrapText="1"/>
    </xf>
    <xf numFmtId="0" fontId="4" fillId="0" borderId="93" xfId="0" applyFont="1" applyFill="1" applyBorder="1" applyAlignment="1">
      <alignment vertical="center" wrapText="1"/>
    </xf>
    <xf numFmtId="0" fontId="19" fillId="0" borderId="61" xfId="0" applyFont="1" applyBorder="1" applyAlignment="1">
      <alignment horizontal="left" vertical="center" wrapText="1"/>
    </xf>
    <xf numFmtId="0" fontId="19" fillId="0" borderId="119" xfId="0" applyFont="1" applyBorder="1">
      <alignment vertical="center"/>
    </xf>
    <xf numFmtId="0" fontId="19" fillId="0" borderId="121" xfId="104" applyFont="1" applyFill="1" applyBorder="1" applyAlignment="1">
      <alignment vertical="center" wrapText="1"/>
    </xf>
    <xf numFmtId="0" fontId="73" fillId="0" borderId="65" xfId="0" applyFont="1" applyBorder="1" applyAlignment="1">
      <alignment horizontal="left" vertical="center" wrapText="1"/>
    </xf>
    <xf numFmtId="0" fontId="26" fillId="0" borderId="29" xfId="0" applyFont="1" applyBorder="1" applyAlignment="1">
      <alignment horizontal="left" vertical="center" wrapText="1"/>
    </xf>
    <xf numFmtId="0" fontId="1" fillId="0" borderId="0" xfId="0" applyFont="1" applyAlignment="1">
      <alignment horizontal="center" vertical="center"/>
    </xf>
    <xf numFmtId="0" fontId="6" fillId="0" borderId="0" xfId="104" applyFont="1" applyAlignment="1">
      <alignment horizontal="center" vertical="center"/>
    </xf>
    <xf numFmtId="0" fontId="28" fillId="0" borderId="10" xfId="104" applyFont="1" applyBorder="1" applyAlignment="1">
      <alignment horizontal="center" vertical="center" wrapText="1"/>
    </xf>
    <xf numFmtId="0" fontId="28" fillId="0" borderId="133" xfId="104" applyFont="1" applyBorder="1" applyAlignment="1">
      <alignment horizontal="center" vertical="center" wrapText="1"/>
    </xf>
    <xf numFmtId="0" fontId="30" fillId="0" borderId="40" xfId="104" applyFont="1" applyBorder="1" applyAlignment="1">
      <alignment horizontal="left" vertical="center"/>
    </xf>
    <xf numFmtId="0" fontId="30" fillId="0" borderId="137" xfId="104" applyFont="1" applyBorder="1" applyAlignment="1">
      <alignment horizontal="left" vertical="center"/>
    </xf>
    <xf numFmtId="0" fontId="13" fillId="0" borderId="82" xfId="104" applyFont="1" applyBorder="1" applyAlignment="1">
      <alignment vertical="center" wrapText="1"/>
    </xf>
    <xf numFmtId="0" fontId="19" fillId="0" borderId="82" xfId="104" applyBorder="1" applyAlignment="1">
      <alignment vertical="center" wrapText="1"/>
    </xf>
    <xf numFmtId="0" fontId="17" fillId="0" borderId="0" xfId="0" applyFont="1" applyAlignment="1">
      <alignment horizontal="center" vertical="center" wrapText="1"/>
    </xf>
    <xf numFmtId="0" fontId="2" fillId="0" borderId="82" xfId="0" applyFont="1" applyBorder="1" applyAlignment="1">
      <alignment horizontal="left" vertical="center"/>
    </xf>
    <xf numFmtId="0" fontId="2" fillId="0" borderId="0" xfId="0" applyFont="1" applyAlignment="1">
      <alignment vertical="top" wrapText="1"/>
    </xf>
    <xf numFmtId="0" fontId="28" fillId="0" borderId="130" xfId="0" applyFont="1" applyBorder="1" applyAlignment="1">
      <alignment horizontal="center" vertical="center" wrapText="1"/>
    </xf>
    <xf numFmtId="0" fontId="28" fillId="0" borderId="93" xfId="0" applyFont="1" applyBorder="1" applyAlignment="1">
      <alignment horizontal="center" vertical="center" wrapText="1"/>
    </xf>
    <xf numFmtId="186" fontId="27" fillId="0" borderId="20" xfId="0" applyNumberFormat="1" applyFont="1" applyBorder="1" applyAlignment="1">
      <alignment horizontal="center" vertical="center"/>
    </xf>
    <xf numFmtId="186" fontId="0" fillId="0" borderId="45" xfId="0" applyNumberFormat="1" applyBorder="1" applyAlignment="1">
      <alignment horizontal="center" vertical="center" wrapText="1"/>
    </xf>
    <xf numFmtId="186" fontId="0" fillId="0" borderId="46" xfId="0" applyNumberFormat="1" applyBorder="1" applyAlignment="1">
      <alignment horizontal="center" vertical="center" wrapText="1"/>
    </xf>
    <xf numFmtId="189" fontId="17" fillId="0" borderId="38" xfId="0" applyNumberFormat="1" applyFont="1" applyBorder="1" applyAlignment="1">
      <alignment horizontal="center" vertical="center"/>
    </xf>
    <xf numFmtId="189" fontId="17" fillId="0" borderId="20" xfId="0" applyNumberFormat="1" applyFont="1" applyBorder="1" applyAlignment="1">
      <alignment horizontal="center" vertical="center"/>
    </xf>
    <xf numFmtId="186" fontId="0" fillId="0" borderId="123" xfId="0" applyNumberFormat="1" applyBorder="1" applyAlignment="1">
      <alignment horizontal="center" vertical="center"/>
    </xf>
    <xf numFmtId="186" fontId="0" fillId="0" borderId="99" xfId="0" applyNumberFormat="1" applyBorder="1" applyAlignment="1">
      <alignment horizontal="center" vertical="center"/>
    </xf>
    <xf numFmtId="186" fontId="0" fillId="0" borderId="36" xfId="0" applyNumberFormat="1" applyBorder="1" applyAlignment="1">
      <alignment horizontal="center" vertical="center"/>
    </xf>
    <xf numFmtId="186" fontId="0" fillId="0" borderId="32" xfId="0" applyNumberFormat="1" applyBorder="1" applyAlignment="1">
      <alignment horizontal="center" vertical="center"/>
    </xf>
    <xf numFmtId="186" fontId="0" fillId="0" borderId="124" xfId="0" applyNumberFormat="1" applyBorder="1" applyAlignment="1">
      <alignment horizontal="center" vertical="center"/>
    </xf>
    <xf numFmtId="186" fontId="0" fillId="0" borderId="103" xfId="0" applyNumberFormat="1" applyBorder="1" applyAlignment="1">
      <alignment horizontal="center" vertical="center"/>
    </xf>
    <xf numFmtId="186" fontId="0" fillId="0" borderId="47" xfId="0" applyNumberFormat="1" applyBorder="1" applyAlignment="1">
      <alignment horizontal="center" vertical="center"/>
    </xf>
    <xf numFmtId="186" fontId="0" fillId="0" borderId="107" xfId="0" applyNumberFormat="1" applyBorder="1" applyAlignment="1">
      <alignment horizontal="center" vertical="center"/>
    </xf>
    <xf numFmtId="186" fontId="17" fillId="0" borderId="81" xfId="0" applyNumberFormat="1" applyFont="1" applyBorder="1" applyAlignment="1">
      <alignment horizontal="center" vertical="center"/>
    </xf>
    <xf numFmtId="186" fontId="17" fillId="0" borderId="83" xfId="0" applyNumberFormat="1" applyFont="1" applyBorder="1" applyAlignment="1">
      <alignment horizontal="center" vertical="center"/>
    </xf>
    <xf numFmtId="0" fontId="1" fillId="3" borderId="0" xfId="0" applyFont="1" applyFill="1" applyAlignment="1">
      <alignment horizontal="center" vertical="center"/>
    </xf>
    <xf numFmtId="0" fontId="19" fillId="3" borderId="45" xfId="0" applyFont="1" applyFill="1" applyBorder="1" applyAlignment="1">
      <alignment horizontal="center" vertical="center"/>
    </xf>
    <xf numFmtId="0" fontId="0" fillId="3" borderId="46" xfId="0" applyFill="1" applyBorder="1" applyAlignment="1">
      <alignment horizontal="center" vertical="center"/>
    </xf>
    <xf numFmtId="0" fontId="0" fillId="3" borderId="127" xfId="0" applyFill="1" applyBorder="1" applyAlignment="1">
      <alignment horizontal="center" vertical="center"/>
    </xf>
    <xf numFmtId="0" fontId="0" fillId="3" borderId="45" xfId="0" applyFont="1" applyFill="1" applyBorder="1" applyAlignment="1">
      <alignment horizontal="center" vertical="center"/>
    </xf>
    <xf numFmtId="0" fontId="19" fillId="3" borderId="46" xfId="0" applyFont="1" applyFill="1" applyBorder="1" applyAlignment="1">
      <alignment horizontal="center" vertical="center"/>
    </xf>
    <xf numFmtId="0" fontId="19" fillId="3" borderId="47" xfId="0" applyFont="1" applyFill="1" applyBorder="1" applyAlignment="1">
      <alignment horizontal="center" vertical="center"/>
    </xf>
    <xf numFmtId="0" fontId="23" fillId="3" borderId="81" xfId="0" applyFont="1" applyFill="1" applyBorder="1" applyAlignment="1">
      <alignment horizontal="center" vertical="center"/>
    </xf>
    <xf numFmtId="0" fontId="24" fillId="3" borderId="83" xfId="0" applyFont="1" applyFill="1" applyBorder="1" applyAlignment="1">
      <alignment horizontal="center" vertical="center"/>
    </xf>
    <xf numFmtId="0" fontId="19" fillId="3" borderId="84" xfId="0" applyFont="1" applyFill="1" applyBorder="1" applyAlignment="1">
      <alignment horizontal="center" vertical="center"/>
    </xf>
    <xf numFmtId="0" fontId="19" fillId="3" borderId="85"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3" borderId="85"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130" xfId="0" applyFont="1" applyFill="1" applyBorder="1" applyAlignment="1">
      <alignment horizontal="center" vertical="center"/>
    </xf>
    <xf numFmtId="0" fontId="19" fillId="3" borderId="125" xfId="0" applyFont="1" applyFill="1" applyBorder="1" applyAlignment="1">
      <alignment horizontal="center" vertical="center"/>
    </xf>
    <xf numFmtId="0" fontId="0" fillId="3" borderId="35" xfId="0" applyFill="1" applyBorder="1" applyAlignment="1">
      <alignment horizontal="center" vertical="center"/>
    </xf>
    <xf numFmtId="0" fontId="0" fillId="3" borderId="49" xfId="0" applyFill="1" applyBorder="1" applyAlignment="1">
      <alignment horizontal="center" vertical="center"/>
    </xf>
    <xf numFmtId="0" fontId="19" fillId="3" borderId="144" xfId="100" applyFill="1" applyBorder="1" applyAlignment="1">
      <alignment horizontal="center" vertical="center" wrapText="1"/>
    </xf>
    <xf numFmtId="0" fontId="19" fillId="3" borderId="125" xfId="100" applyFill="1" applyBorder="1" applyAlignment="1">
      <alignment horizontal="center" vertical="center"/>
    </xf>
    <xf numFmtId="0" fontId="1" fillId="3" borderId="82"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0" xfId="0" applyFont="1" applyFill="1" applyBorder="1" applyAlignment="1">
      <alignment horizontal="right" vertical="center"/>
    </xf>
    <xf numFmtId="0" fontId="1" fillId="3" borderId="92" xfId="0" applyFont="1" applyFill="1" applyBorder="1" applyAlignment="1">
      <alignment horizontal="right" vertical="center"/>
    </xf>
    <xf numFmtId="0" fontId="19" fillId="3" borderId="0" xfId="0" applyFont="1" applyFill="1" applyAlignment="1">
      <alignment horizontal="justify" vertical="top" wrapText="1"/>
    </xf>
    <xf numFmtId="0" fontId="0" fillId="3" borderId="0" xfId="0" applyFill="1" applyAlignment="1">
      <alignment horizontal="justify" vertical="top" wrapText="1"/>
    </xf>
    <xf numFmtId="0" fontId="0" fillId="3" borderId="0" xfId="0" applyFill="1" applyAlignment="1">
      <alignment horizontal="justify" vertical="top"/>
    </xf>
    <xf numFmtId="0" fontId="0" fillId="3" borderId="21" xfId="0" applyFill="1" applyBorder="1" applyAlignment="1">
      <alignment horizontal="center" vertical="center"/>
    </xf>
    <xf numFmtId="0" fontId="0" fillId="3" borderId="84" xfId="0" applyFill="1" applyBorder="1" applyAlignment="1">
      <alignment horizontal="center" vertical="center"/>
    </xf>
    <xf numFmtId="0" fontId="19" fillId="3" borderId="47" xfId="0" applyFont="1" applyFill="1" applyBorder="1" applyAlignment="1">
      <alignment horizontal="center" vertical="center" wrapText="1"/>
    </xf>
    <xf numFmtId="0" fontId="0" fillId="3" borderId="107" xfId="0" applyFill="1" applyBorder="1" applyAlignment="1">
      <alignment horizontal="center" vertical="center" wrapText="1"/>
    </xf>
    <xf numFmtId="0" fontId="20" fillId="3" borderId="0" xfId="0" applyFont="1" applyFill="1" applyBorder="1" applyAlignment="1">
      <alignment horizontal="right" vertical="center"/>
    </xf>
    <xf numFmtId="0" fontId="22" fillId="3" borderId="0" xfId="0" applyFont="1" applyFill="1" applyBorder="1" applyAlignment="1">
      <alignment horizontal="right" vertical="center"/>
    </xf>
    <xf numFmtId="0" fontId="22" fillId="3" borderId="92" xfId="0" applyFont="1" applyFill="1" applyBorder="1" applyAlignment="1">
      <alignment horizontal="right" vertical="center"/>
    </xf>
    <xf numFmtId="0" fontId="0" fillId="3" borderId="84" xfId="0" applyFont="1" applyFill="1" applyBorder="1" applyAlignment="1">
      <alignment horizontal="center" vertical="center"/>
    </xf>
    <xf numFmtId="0" fontId="19" fillId="3" borderId="35" xfId="105" applyFill="1" applyBorder="1" applyAlignment="1">
      <alignment horizontal="center" vertical="center" wrapText="1"/>
    </xf>
    <xf numFmtId="0" fontId="19" fillId="3" borderId="49" xfId="105" applyFill="1" applyBorder="1" applyAlignment="1">
      <alignment horizontal="center" vertical="center"/>
    </xf>
    <xf numFmtId="0" fontId="1" fillId="3" borderId="0" xfId="105" applyFont="1" applyFill="1" applyAlignment="1">
      <alignment horizontal="center" vertical="center"/>
    </xf>
    <xf numFmtId="0" fontId="3" fillId="3" borderId="0" xfId="105" applyFont="1" applyFill="1" applyAlignment="1">
      <alignment horizontal="left" vertical="top" wrapText="1"/>
    </xf>
    <xf numFmtId="0" fontId="3" fillId="3" borderId="0" xfId="105" applyFont="1" applyFill="1" applyAlignment="1">
      <alignment horizontal="left" vertical="top"/>
    </xf>
    <xf numFmtId="0" fontId="1" fillId="3" borderId="40" xfId="105" applyFont="1" applyFill="1" applyBorder="1" applyAlignment="1">
      <alignment horizontal="right" vertical="center" wrapText="1"/>
    </xf>
    <xf numFmtId="0" fontId="1" fillId="3" borderId="41" xfId="105" applyFont="1" applyFill="1" applyBorder="1" applyAlignment="1">
      <alignment horizontal="right" vertical="center" wrapText="1"/>
    </xf>
    <xf numFmtId="0" fontId="1" fillId="3" borderId="42" xfId="105" applyFont="1" applyFill="1" applyBorder="1" applyAlignment="1">
      <alignment horizontal="right" vertical="center" wrapText="1"/>
    </xf>
    <xf numFmtId="0" fontId="1" fillId="3" borderId="40" xfId="105" applyFont="1" applyFill="1" applyBorder="1" applyAlignment="1">
      <alignment horizontal="right" vertical="center"/>
    </xf>
    <xf numFmtId="0" fontId="1" fillId="3" borderId="41" xfId="105" applyFont="1" applyFill="1" applyBorder="1" applyAlignment="1">
      <alignment horizontal="right" vertical="center"/>
    </xf>
    <xf numFmtId="0" fontId="1" fillId="3" borderId="42" xfId="105" applyFont="1" applyFill="1" applyBorder="1" applyAlignment="1">
      <alignment horizontal="right" vertical="center"/>
    </xf>
    <xf numFmtId="0" fontId="19" fillId="3" borderId="130" xfId="105" applyFill="1" applyBorder="1" applyAlignment="1">
      <alignment horizontal="center" vertical="center" wrapText="1"/>
    </xf>
    <xf numFmtId="0" fontId="19" fillId="3" borderId="104" xfId="105" applyFill="1" applyBorder="1" applyAlignment="1">
      <alignment horizontal="center" vertical="center" wrapText="1"/>
    </xf>
    <xf numFmtId="0" fontId="19" fillId="3" borderId="123" xfId="105" applyFill="1" applyBorder="1" applyAlignment="1">
      <alignment horizontal="center" vertical="center"/>
    </xf>
    <xf numFmtId="0" fontId="19" fillId="3" borderId="99" xfId="105" applyFill="1" applyBorder="1" applyAlignment="1">
      <alignment horizontal="center" vertical="center"/>
    </xf>
    <xf numFmtId="0" fontId="19" fillId="3" borderId="124" xfId="105" applyFill="1" applyBorder="1" applyAlignment="1">
      <alignment horizontal="center" vertical="center"/>
    </xf>
    <xf numFmtId="0" fontId="19" fillId="3" borderId="103" xfId="105" applyFill="1" applyBorder="1" applyAlignment="1">
      <alignment horizontal="center" vertical="center"/>
    </xf>
    <xf numFmtId="0" fontId="19" fillId="3" borderId="36" xfId="105" applyFill="1" applyBorder="1" applyAlignment="1">
      <alignment horizontal="center" vertical="center"/>
    </xf>
    <xf numFmtId="0" fontId="19" fillId="3" borderId="32" xfId="105" applyFill="1" applyBorder="1" applyAlignment="1">
      <alignment horizontal="center" vertical="center"/>
    </xf>
    <xf numFmtId="0" fontId="19" fillId="3" borderId="45" xfId="105" applyFill="1" applyBorder="1" applyAlignment="1">
      <alignment horizontal="center" vertical="center"/>
    </xf>
    <xf numFmtId="0" fontId="19" fillId="3" borderId="46" xfId="105" applyFill="1" applyBorder="1" applyAlignment="1">
      <alignment horizontal="center" vertical="center"/>
    </xf>
    <xf numFmtId="0" fontId="19" fillId="3" borderId="47" xfId="105" applyFill="1" applyBorder="1" applyAlignment="1">
      <alignment horizontal="center" vertical="center"/>
    </xf>
    <xf numFmtId="0" fontId="19" fillId="3" borderId="21" xfId="105" applyFill="1" applyBorder="1" applyAlignment="1">
      <alignment horizontal="center" vertical="center" wrapText="1"/>
    </xf>
    <xf numFmtId="0" fontId="19" fillId="3" borderId="84" xfId="105" applyFill="1" applyBorder="1" applyAlignment="1">
      <alignment horizontal="center" vertical="center"/>
    </xf>
    <xf numFmtId="0" fontId="1" fillId="3" borderId="0" xfId="61" applyFont="1" applyFill="1" applyAlignment="1">
      <alignment horizontal="center" vertical="center"/>
    </xf>
    <xf numFmtId="0" fontId="0" fillId="3" borderId="40" xfId="61" applyFont="1" applyFill="1" applyBorder="1" applyAlignment="1">
      <alignment horizontal="center" vertical="center"/>
    </xf>
    <xf numFmtId="0" fontId="0" fillId="3" borderId="41" xfId="61" applyFont="1" applyFill="1" applyBorder="1" applyAlignment="1">
      <alignment horizontal="center" vertical="center"/>
    </xf>
    <xf numFmtId="0" fontId="0" fillId="3" borderId="42" xfId="61" applyFont="1" applyFill="1" applyBorder="1" applyAlignment="1">
      <alignment horizontal="center" vertical="center"/>
    </xf>
    <xf numFmtId="0" fontId="1" fillId="3" borderId="40" xfId="61" applyFont="1" applyFill="1" applyBorder="1" applyAlignment="1">
      <alignment horizontal="center" vertical="center"/>
    </xf>
    <xf numFmtId="0" fontId="1" fillId="3" borderId="41" xfId="61" applyFont="1" applyFill="1" applyBorder="1" applyAlignment="1">
      <alignment horizontal="center" vertical="center"/>
    </xf>
    <xf numFmtId="0" fontId="1" fillId="3" borderId="42" xfId="61" applyFont="1" applyFill="1" applyBorder="1" applyAlignment="1">
      <alignment horizontal="center" vertical="center"/>
    </xf>
    <xf numFmtId="0" fontId="57" fillId="3" borderId="0" xfId="61" applyFill="1" applyAlignment="1">
      <alignment horizontal="justify" vertical="top"/>
    </xf>
    <xf numFmtId="0" fontId="1" fillId="3" borderId="81" xfId="61" applyFont="1" applyFill="1" applyBorder="1" applyAlignment="1">
      <alignment horizontal="center" vertical="center"/>
    </xf>
    <xf numFmtId="0" fontId="1" fillId="3" borderId="83" xfId="61" applyFont="1" applyFill="1" applyBorder="1" applyAlignment="1">
      <alignment horizontal="center" vertical="center"/>
    </xf>
    <xf numFmtId="183" fontId="4" fillId="0" borderId="40" xfId="101" applyNumberFormat="1" applyFont="1" applyFill="1" applyBorder="1" applyAlignment="1">
      <alignment horizontal="right" vertical="center"/>
    </xf>
    <xf numFmtId="183" fontId="4" fillId="0" borderId="41" xfId="101" applyNumberFormat="1" applyFont="1" applyFill="1" applyBorder="1" applyAlignment="1">
      <alignment horizontal="right" vertical="center"/>
    </xf>
    <xf numFmtId="183" fontId="4" fillId="0" borderId="42" xfId="101" applyNumberFormat="1" applyFont="1" applyFill="1" applyBorder="1" applyAlignment="1">
      <alignment horizontal="right" vertical="center"/>
    </xf>
    <xf numFmtId="0" fontId="10" fillId="0" borderId="0" xfId="101" applyFont="1" applyBorder="1" applyAlignment="1">
      <alignment horizontal="left" vertical="center" wrapText="1"/>
    </xf>
    <xf numFmtId="0" fontId="10" fillId="0" borderId="0" xfId="101" applyFont="1" applyBorder="1" applyAlignment="1">
      <alignment horizontal="left" vertical="center"/>
    </xf>
    <xf numFmtId="0" fontId="6" fillId="0" borderId="0" xfId="101" applyFont="1" applyFill="1" applyBorder="1" applyAlignment="1">
      <alignment horizontal="center" vertical="center"/>
    </xf>
    <xf numFmtId="0" fontId="10" fillId="0" borderId="21" xfId="101" applyFont="1" applyFill="1" applyBorder="1" applyAlignment="1">
      <alignment horizontal="center" vertical="center"/>
    </xf>
    <xf numFmtId="0" fontId="10" fillId="0" borderId="84" xfId="101" applyFont="1" applyFill="1" applyBorder="1" applyAlignment="1">
      <alignment horizontal="center" vertical="center"/>
    </xf>
    <xf numFmtId="0" fontId="10" fillId="0" borderId="80" xfId="101" applyFont="1" applyFill="1" applyBorder="1" applyAlignment="1">
      <alignment horizontal="center" vertical="center"/>
    </xf>
    <xf numFmtId="0" fontId="10" fillId="0" borderId="52" xfId="101" applyFont="1" applyFill="1" applyBorder="1" applyAlignment="1">
      <alignment horizontal="center" vertical="center"/>
    </xf>
    <xf numFmtId="0" fontId="10" fillId="0" borderId="44" xfId="101" applyFont="1" applyFill="1" applyBorder="1" applyAlignment="1">
      <alignment horizontal="center" vertical="center" wrapText="1"/>
    </xf>
    <xf numFmtId="0" fontId="10" fillId="0" borderId="51" xfId="101" applyFont="1" applyFill="1" applyBorder="1" applyAlignment="1">
      <alignment horizontal="center" vertical="center"/>
    </xf>
    <xf numFmtId="0" fontId="10" fillId="0" borderId="45" xfId="101" applyFont="1" applyFill="1" applyBorder="1" applyAlignment="1">
      <alignment horizontal="center" vertical="center"/>
    </xf>
    <xf numFmtId="0" fontId="10" fillId="0" borderId="46" xfId="101" applyFont="1" applyFill="1" applyBorder="1" applyAlignment="1">
      <alignment horizontal="center" vertical="center"/>
    </xf>
    <xf numFmtId="0" fontId="10" fillId="0" borderId="47" xfId="101" applyFont="1" applyFill="1" applyBorder="1" applyAlignment="1">
      <alignment horizontal="center" vertical="center"/>
    </xf>
    <xf numFmtId="0" fontId="10" fillId="0" borderId="48" xfId="101" applyFont="1" applyFill="1" applyBorder="1" applyAlignment="1">
      <alignment horizontal="center" vertical="center"/>
    </xf>
    <xf numFmtId="0" fontId="10" fillId="0" borderId="54" xfId="101" applyFont="1" applyFill="1" applyBorder="1" applyAlignment="1">
      <alignment horizontal="center" vertical="center"/>
    </xf>
    <xf numFmtId="183" fontId="4" fillId="3" borderId="23" xfId="63" applyNumberFormat="1" applyFont="1" applyFill="1" applyBorder="1" applyAlignment="1">
      <alignment horizontal="center" vertical="center"/>
    </xf>
    <xf numFmtId="183" fontId="4" fillId="3" borderId="5" xfId="63" applyNumberFormat="1" applyFont="1" applyFill="1" applyBorder="1" applyAlignment="1">
      <alignment horizontal="center" vertical="center"/>
    </xf>
    <xf numFmtId="183" fontId="4" fillId="3" borderId="68" xfId="63" applyNumberFormat="1" applyFont="1" applyFill="1" applyBorder="1" applyAlignment="1">
      <alignment horizontal="center" vertical="center"/>
    </xf>
    <xf numFmtId="0" fontId="8" fillId="3" borderId="100" xfId="101" applyFont="1" applyFill="1" applyBorder="1" applyAlignment="1">
      <alignment horizontal="right" vertical="center"/>
    </xf>
    <xf numFmtId="0" fontId="8" fillId="3" borderId="101" xfId="101" applyFont="1" applyFill="1" applyBorder="1" applyAlignment="1">
      <alignment horizontal="right" vertical="center"/>
    </xf>
    <xf numFmtId="0" fontId="8" fillId="3" borderId="102" xfId="101" applyFont="1" applyFill="1" applyBorder="1" applyAlignment="1">
      <alignment horizontal="right" vertical="center"/>
    </xf>
    <xf numFmtId="183" fontId="4" fillId="3" borderId="82" xfId="63" applyNumberFormat="1" applyFont="1" applyFill="1" applyBorder="1" applyAlignment="1">
      <alignment horizontal="center" vertical="center"/>
    </xf>
    <xf numFmtId="0" fontId="12" fillId="3" borderId="0" xfId="63" applyFont="1" applyFill="1" applyBorder="1" applyAlignment="1">
      <alignment horizontal="center" vertical="center"/>
    </xf>
    <xf numFmtId="0" fontId="8" fillId="3" borderId="40" xfId="101" applyFont="1" applyFill="1" applyBorder="1" applyAlignment="1">
      <alignment horizontal="right" vertical="center"/>
    </xf>
    <xf numFmtId="0" fontId="8" fillId="3" borderId="41" xfId="101" applyFont="1" applyFill="1" applyBorder="1" applyAlignment="1">
      <alignment horizontal="right" vertical="center"/>
    </xf>
    <xf numFmtId="0" fontId="8" fillId="3" borderId="42" xfId="101" applyFont="1" applyFill="1" applyBorder="1" applyAlignment="1">
      <alignment horizontal="right" vertical="center"/>
    </xf>
    <xf numFmtId="183" fontId="4" fillId="3" borderId="16" xfId="63" applyNumberFormat="1" applyFont="1" applyFill="1" applyBorder="1" applyAlignment="1">
      <alignment horizontal="center" vertical="center"/>
    </xf>
    <xf numFmtId="183" fontId="4" fillId="3" borderId="0" xfId="63" applyNumberFormat="1" applyFont="1" applyFill="1" applyBorder="1" applyAlignment="1">
      <alignment horizontal="center" vertical="center"/>
    </xf>
    <xf numFmtId="183" fontId="4" fillId="3" borderId="92" xfId="63" applyNumberFormat="1" applyFont="1" applyFill="1" applyBorder="1" applyAlignment="1">
      <alignment horizontal="center" vertical="center"/>
    </xf>
    <xf numFmtId="0" fontId="10" fillId="3" borderId="35" xfId="63" applyFont="1" applyFill="1" applyBorder="1" applyAlignment="1">
      <alignment horizontal="center" vertical="center"/>
    </xf>
    <xf numFmtId="0" fontId="10" fillId="3" borderId="49" xfId="63" applyFont="1" applyFill="1" applyBorder="1" applyAlignment="1">
      <alignment horizontal="center" vertical="center"/>
    </xf>
    <xf numFmtId="0" fontId="10" fillId="3" borderId="80" xfId="63" applyFont="1" applyFill="1" applyBorder="1" applyAlignment="1">
      <alignment horizontal="center" vertical="center"/>
    </xf>
    <xf numFmtId="0" fontId="10" fillId="3" borderId="52" xfId="63" applyFont="1" applyFill="1" applyBorder="1" applyAlignment="1">
      <alignment horizontal="center" vertical="center"/>
    </xf>
    <xf numFmtId="0" fontId="10" fillId="3" borderId="44" xfId="63" applyFont="1" applyFill="1" applyBorder="1" applyAlignment="1">
      <alignment horizontal="center" vertical="center" wrapText="1"/>
    </xf>
    <xf numFmtId="0" fontId="10" fillId="3" borderId="51" xfId="63" applyFont="1" applyFill="1" applyBorder="1" applyAlignment="1">
      <alignment horizontal="center" vertical="center"/>
    </xf>
    <xf numFmtId="0" fontId="10" fillId="3" borderId="81" xfId="63" applyFont="1" applyFill="1" applyBorder="1" applyAlignment="1">
      <alignment horizontal="center" vertical="center"/>
    </xf>
    <xf numFmtId="0" fontId="10" fillId="3" borderId="83" xfId="63" applyFont="1" applyFill="1" applyBorder="1" applyAlignment="1">
      <alignment horizontal="center" vertical="center"/>
    </xf>
    <xf numFmtId="0" fontId="10" fillId="3" borderId="21" xfId="63" applyFont="1" applyFill="1" applyBorder="1" applyAlignment="1">
      <alignment horizontal="center" vertical="center" wrapText="1"/>
    </xf>
    <xf numFmtId="0" fontId="10" fillId="3" borderId="82" xfId="63" applyFont="1" applyFill="1" applyBorder="1" applyAlignment="1">
      <alignment horizontal="center" vertical="center" wrapText="1"/>
    </xf>
    <xf numFmtId="0" fontId="10" fillId="3" borderId="48" xfId="63" applyFont="1" applyFill="1" applyBorder="1" applyAlignment="1">
      <alignment horizontal="center" vertical="center" wrapText="1"/>
    </xf>
    <xf numFmtId="0" fontId="10" fillId="3" borderId="84" xfId="63" applyFont="1" applyFill="1" applyBorder="1" applyAlignment="1">
      <alignment horizontal="center" vertical="center" wrapText="1"/>
    </xf>
    <xf numFmtId="0" fontId="10" fillId="3" borderId="85" xfId="63" applyFont="1" applyFill="1" applyBorder="1" applyAlignment="1">
      <alignment horizontal="center" vertical="center" wrapText="1"/>
    </xf>
    <xf numFmtId="0" fontId="10" fillId="3" borderId="54" xfId="63" applyFont="1" applyFill="1" applyBorder="1" applyAlignment="1">
      <alignment horizontal="center" vertical="center" wrapText="1"/>
    </xf>
    <xf numFmtId="0" fontId="10" fillId="3" borderId="0" xfId="101" applyFont="1" applyFill="1" applyAlignment="1">
      <alignment horizontal="left" vertical="center" wrapText="1"/>
    </xf>
    <xf numFmtId="0" fontId="13" fillId="3" borderId="48" xfId="63" applyFont="1" applyFill="1" applyBorder="1" applyAlignment="1">
      <alignment horizontal="center" vertical="center" wrapText="1"/>
    </xf>
    <xf numFmtId="0" fontId="13" fillId="3" borderId="54" xfId="63" applyFont="1" applyFill="1" applyBorder="1" applyAlignment="1">
      <alignment horizontal="center" vertical="center"/>
    </xf>
    <xf numFmtId="0" fontId="10" fillId="3" borderId="81" xfId="63" applyFont="1" applyFill="1" applyBorder="1" applyAlignment="1">
      <alignment horizontal="center" vertical="center" wrapText="1"/>
    </xf>
    <xf numFmtId="0" fontId="10" fillId="3" borderId="83" xfId="63" applyFont="1" applyFill="1" applyBorder="1" applyAlignment="1">
      <alignment horizontal="center" vertical="center" wrapText="1"/>
    </xf>
    <xf numFmtId="0" fontId="10" fillId="3" borderId="48" xfId="63" applyFont="1" applyFill="1" applyBorder="1" applyAlignment="1">
      <alignment horizontal="center" vertical="center"/>
    </xf>
    <xf numFmtId="0" fontId="10" fillId="3" borderId="54" xfId="63" applyFont="1" applyFill="1" applyBorder="1" applyAlignment="1">
      <alignment horizontal="center" vertical="center"/>
    </xf>
    <xf numFmtId="0" fontId="10" fillId="3" borderId="45" xfId="63" applyFont="1" applyFill="1" applyBorder="1" applyAlignment="1">
      <alignment horizontal="center" vertical="center"/>
    </xf>
    <xf numFmtId="0" fontId="10" fillId="3" borderId="46" xfId="63" applyFont="1" applyFill="1" applyBorder="1" applyAlignment="1">
      <alignment horizontal="center" vertical="center"/>
    </xf>
    <xf numFmtId="0" fontId="10" fillId="3" borderId="47" xfId="63" applyFont="1" applyFill="1" applyBorder="1" applyAlignment="1">
      <alignment horizontal="center" vertical="center"/>
    </xf>
    <xf numFmtId="0" fontId="9" fillId="3" borderId="17" xfId="63" applyFont="1" applyFill="1" applyBorder="1" applyAlignment="1">
      <alignment horizontal="right" vertical="center"/>
    </xf>
    <xf numFmtId="0" fontId="9" fillId="3" borderId="72" xfId="63" applyFont="1" applyFill="1" applyBorder="1" applyAlignment="1">
      <alignment horizontal="right" vertical="center"/>
    </xf>
    <xf numFmtId="0" fontId="9" fillId="3" borderId="73" xfId="63" applyFont="1" applyFill="1" applyBorder="1" applyAlignment="1">
      <alignment horizontal="right" vertical="center"/>
    </xf>
    <xf numFmtId="0" fontId="10" fillId="3" borderId="21" xfId="63" applyFont="1" applyFill="1" applyBorder="1" applyAlignment="1">
      <alignment horizontal="center" vertical="center"/>
    </xf>
    <xf numFmtId="0" fontId="10" fillId="3" borderId="82" xfId="63" applyFont="1" applyFill="1" applyBorder="1" applyAlignment="1">
      <alignment horizontal="center" vertical="center"/>
    </xf>
    <xf numFmtId="0" fontId="10" fillId="3" borderId="84" xfId="63" applyFont="1" applyFill="1" applyBorder="1" applyAlignment="1">
      <alignment horizontal="center" vertical="center"/>
    </xf>
    <xf numFmtId="0" fontId="10" fillId="3" borderId="85" xfId="63" applyFont="1" applyFill="1" applyBorder="1" applyAlignment="1">
      <alignment horizontal="center" vertical="center"/>
    </xf>
    <xf numFmtId="0" fontId="13" fillId="3" borderId="72" xfId="63" applyFont="1" applyFill="1" applyBorder="1" applyAlignment="1">
      <alignment horizontal="right" vertical="center"/>
    </xf>
    <xf numFmtId="0" fontId="13" fillId="3" borderId="73" xfId="63" applyFont="1" applyFill="1" applyBorder="1" applyAlignment="1">
      <alignment horizontal="right" vertical="center"/>
    </xf>
    <xf numFmtId="0" fontId="8" fillId="3" borderId="0" xfId="63" applyFont="1" applyFill="1" applyBorder="1" applyAlignment="1">
      <alignment horizontal="center" vertical="center"/>
    </xf>
    <xf numFmtId="0" fontId="8" fillId="3" borderId="0" xfId="63" applyFont="1" applyFill="1" applyBorder="1" applyAlignment="1">
      <alignment vertical="center"/>
    </xf>
    <xf numFmtId="0" fontId="8" fillId="3" borderId="40" xfId="63" applyFont="1" applyFill="1" applyBorder="1" applyAlignment="1">
      <alignment horizontal="right" vertical="center"/>
    </xf>
    <xf numFmtId="0" fontId="8" fillId="3" borderId="41" xfId="63" applyFont="1" applyFill="1" applyBorder="1" applyAlignment="1">
      <alignment horizontal="right" vertical="center"/>
    </xf>
    <xf numFmtId="0" fontId="8" fillId="3" borderId="79" xfId="63" applyFont="1" applyFill="1" applyBorder="1" applyAlignment="1">
      <alignment horizontal="right" vertical="center"/>
    </xf>
    <xf numFmtId="0" fontId="8" fillId="3" borderId="0" xfId="63" applyFont="1" applyFill="1" applyBorder="1" applyAlignment="1">
      <alignment horizontal="center" vertical="center" wrapText="1"/>
    </xf>
    <xf numFmtId="0" fontId="10" fillId="3" borderId="43" xfId="63" applyFont="1" applyFill="1" applyBorder="1" applyAlignment="1">
      <alignment horizontal="center" vertical="center"/>
    </xf>
    <xf numFmtId="0" fontId="10" fillId="3" borderId="50" xfId="63" applyFont="1" applyFill="1" applyBorder="1" applyAlignment="1">
      <alignment horizontal="center" vertical="center"/>
    </xf>
    <xf numFmtId="0" fontId="4" fillId="3" borderId="0" xfId="105" applyFont="1" applyFill="1" applyAlignment="1">
      <alignment horizontal="left" vertical="top" wrapText="1"/>
    </xf>
    <xf numFmtId="0" fontId="13" fillId="3" borderId="90" xfId="63" applyFont="1" applyFill="1" applyBorder="1" applyAlignment="1">
      <alignment horizontal="left" vertical="center"/>
    </xf>
    <xf numFmtId="0" fontId="13" fillId="3" borderId="95" xfId="63" applyFont="1" applyFill="1" applyBorder="1" applyAlignment="1">
      <alignment horizontal="left" vertical="center"/>
    </xf>
    <xf numFmtId="0" fontId="13" fillId="3" borderId="16" xfId="63" applyFont="1" applyFill="1" applyBorder="1" applyAlignment="1">
      <alignment horizontal="center" vertical="center"/>
    </xf>
    <xf numFmtId="0" fontId="13" fillId="3" borderId="0" xfId="63" applyFont="1" applyFill="1" applyBorder="1" applyAlignment="1">
      <alignment horizontal="center" vertical="center"/>
    </xf>
    <xf numFmtId="0" fontId="13" fillId="3" borderId="92" xfId="63" applyFont="1" applyFill="1" applyBorder="1" applyAlignment="1">
      <alignment horizontal="center" vertical="center"/>
    </xf>
    <xf numFmtId="0" fontId="13" fillId="3" borderId="38" xfId="63" applyFont="1" applyFill="1" applyBorder="1" applyAlignment="1">
      <alignment horizontal="center" vertical="center"/>
    </xf>
    <xf numFmtId="0" fontId="13" fillId="3" borderId="20" xfId="63" applyFont="1" applyFill="1" applyBorder="1" applyAlignment="1">
      <alignment horizontal="center" vertical="center"/>
    </xf>
    <xf numFmtId="0" fontId="13" fillId="3" borderId="76" xfId="63" applyFont="1" applyFill="1" applyBorder="1" applyAlignment="1">
      <alignment horizontal="center" vertical="center"/>
    </xf>
    <xf numFmtId="0" fontId="13" fillId="3" borderId="86" xfId="63" applyFont="1" applyFill="1" applyBorder="1" applyAlignment="1">
      <alignment horizontal="left" vertical="center"/>
    </xf>
    <xf numFmtId="0" fontId="13" fillId="3" borderId="12" xfId="63" applyFont="1" applyFill="1" applyBorder="1" applyAlignment="1">
      <alignment horizontal="center" vertical="center"/>
    </xf>
    <xf numFmtId="0" fontId="13" fillId="3" borderId="88" xfId="63" applyFont="1" applyFill="1" applyBorder="1" applyAlignment="1">
      <alignment horizontal="center" vertical="center"/>
    </xf>
    <xf numFmtId="0" fontId="13" fillId="3" borderId="89" xfId="63" applyFont="1" applyFill="1" applyBorder="1" applyAlignment="1">
      <alignment horizontal="center" vertical="center"/>
    </xf>
    <xf numFmtId="183" fontId="4" fillId="3" borderId="0" xfId="101" applyNumberFormat="1" applyFont="1" applyFill="1" applyBorder="1" applyAlignment="1">
      <alignment horizontal="center" vertical="top"/>
    </xf>
    <xf numFmtId="0" fontId="4" fillId="3" borderId="10" xfId="105" applyFont="1" applyFill="1" applyBorder="1" applyAlignment="1">
      <alignment horizontal="center" vertical="center"/>
    </xf>
    <xf numFmtId="0" fontId="4" fillId="3" borderId="26" xfId="105" applyFont="1" applyFill="1" applyBorder="1" applyAlignment="1">
      <alignment horizontal="center" vertical="center"/>
    </xf>
    <xf numFmtId="0" fontId="6" fillId="3" borderId="0" xfId="105" applyFont="1" applyFill="1" applyAlignment="1">
      <alignment horizontal="center" vertical="center"/>
    </xf>
    <xf numFmtId="0" fontId="4" fillId="3" borderId="27" xfId="105" applyFont="1" applyFill="1" applyBorder="1" applyAlignment="1">
      <alignment horizontal="left" vertical="center"/>
    </xf>
    <xf numFmtId="0" fontId="4" fillId="3" borderId="29" xfId="105" applyFont="1" applyFill="1" applyBorder="1" applyAlignment="1">
      <alignment horizontal="left" vertical="center"/>
    </xf>
    <xf numFmtId="0" fontId="4" fillId="3" borderId="34" xfId="105" applyFont="1" applyFill="1" applyBorder="1" applyAlignment="1">
      <alignment horizontal="left" vertical="center"/>
    </xf>
    <xf numFmtId="0" fontId="4" fillId="3" borderId="35" xfId="105" applyFont="1" applyFill="1" applyBorder="1" applyAlignment="1">
      <alignment horizontal="left" vertical="center"/>
    </xf>
    <xf numFmtId="0" fontId="4" fillId="3" borderId="16" xfId="105" applyFont="1" applyFill="1" applyBorder="1" applyAlignment="1">
      <alignment horizontal="left" vertical="center"/>
    </xf>
    <xf numFmtId="0" fontId="4" fillId="3" borderId="38" xfId="105" applyFont="1" applyFill="1" applyBorder="1" applyAlignment="1">
      <alignment horizontal="left" vertical="center"/>
    </xf>
    <xf numFmtId="0" fontId="10" fillId="3" borderId="0" xfId="105" applyFont="1" applyFill="1" applyAlignment="1">
      <alignment horizontal="justify" vertical="top" wrapText="1"/>
    </xf>
    <xf numFmtId="0" fontId="4" fillId="3" borderId="12" xfId="105" applyFont="1" applyFill="1" applyBorder="1" applyAlignment="1">
      <alignment horizontal="left" vertical="center"/>
    </xf>
    <xf numFmtId="0" fontId="4" fillId="3" borderId="89" xfId="105" applyFont="1" applyFill="1" applyBorder="1" applyAlignment="1">
      <alignment horizontal="left" vertical="center"/>
    </xf>
    <xf numFmtId="0" fontId="4" fillId="3" borderId="23" xfId="105" applyFont="1" applyFill="1" applyBorder="1" applyAlignment="1">
      <alignment horizontal="left" vertical="center"/>
    </xf>
    <xf numFmtId="0" fontId="4" fillId="3" borderId="68" xfId="105" applyFont="1" applyFill="1" applyBorder="1" applyAlignment="1">
      <alignment horizontal="left" vertical="center"/>
    </xf>
    <xf numFmtId="0" fontId="4" fillId="3" borderId="17" xfId="105" applyFont="1" applyFill="1" applyBorder="1" applyAlignment="1">
      <alignment horizontal="left" vertical="center"/>
    </xf>
    <xf numFmtId="0" fontId="4" fillId="3" borderId="96" xfId="105" applyFont="1" applyFill="1" applyBorder="1" applyAlignment="1">
      <alignment horizontal="left" vertical="center"/>
    </xf>
    <xf numFmtId="0" fontId="6" fillId="0" borderId="0" xfId="105" applyFont="1" applyFill="1" applyAlignment="1">
      <alignment horizontal="center" vertical="center"/>
    </xf>
    <xf numFmtId="0" fontId="73" fillId="0" borderId="0" xfId="105" applyFont="1" applyFill="1" applyAlignment="1">
      <alignment horizontal="justify" vertical="top" wrapText="1"/>
    </xf>
    <xf numFmtId="186" fontId="17" fillId="0" borderId="81" xfId="105" applyNumberFormat="1" applyFont="1" applyFill="1" applyBorder="1" applyAlignment="1">
      <alignment horizontal="center" vertical="center"/>
    </xf>
    <xf numFmtId="186" fontId="17" fillId="0" borderId="83" xfId="105" applyNumberFormat="1" applyFont="1" applyFill="1" applyBorder="1" applyAlignment="1">
      <alignment horizontal="center" vertical="center"/>
    </xf>
    <xf numFmtId="38" fontId="19" fillId="0" borderId="0" xfId="106" applyFont="1" applyFill="1" applyAlignment="1">
      <alignment horizontal="left" vertical="top" wrapText="1"/>
    </xf>
    <xf numFmtId="38" fontId="0" fillId="0" borderId="0" xfId="106" applyFont="1" applyFill="1" applyAlignment="1">
      <alignment horizontal="left" vertical="top"/>
    </xf>
    <xf numFmtId="0" fontId="8" fillId="0" borderId="40" xfId="101" applyFont="1" applyFill="1" applyBorder="1" applyAlignment="1">
      <alignment horizontal="right" vertical="center"/>
    </xf>
    <xf numFmtId="0" fontId="8" fillId="0" borderId="41" xfId="101" applyFont="1" applyFill="1" applyBorder="1" applyAlignment="1">
      <alignment horizontal="right" vertical="center"/>
    </xf>
    <xf numFmtId="0" fontId="8" fillId="0" borderId="42" xfId="101" applyFont="1" applyFill="1" applyBorder="1" applyAlignment="1">
      <alignment horizontal="right" vertical="center"/>
    </xf>
    <xf numFmtId="183" fontId="4" fillId="0" borderId="0" xfId="63" applyNumberFormat="1" applyFont="1" applyFill="1" applyBorder="1" applyAlignment="1">
      <alignment horizontal="center" vertical="center"/>
    </xf>
    <xf numFmtId="186" fontId="19" fillId="0" borderId="123" xfId="105" applyNumberFormat="1" applyFont="1" applyFill="1" applyBorder="1" applyAlignment="1">
      <alignment horizontal="center" vertical="center"/>
    </xf>
    <xf numFmtId="186" fontId="19" fillId="0" borderId="99" xfId="105" applyNumberFormat="1" applyFill="1" applyBorder="1" applyAlignment="1">
      <alignment horizontal="center" vertical="center"/>
    </xf>
    <xf numFmtId="186" fontId="19" fillId="0" borderId="36" xfId="105" applyNumberFormat="1" applyFont="1" applyFill="1" applyBorder="1" applyAlignment="1">
      <alignment horizontal="center" vertical="center"/>
    </xf>
    <xf numFmtId="186" fontId="19" fillId="0" borderId="32" xfId="105" applyNumberFormat="1" applyFill="1" applyBorder="1" applyAlignment="1">
      <alignment horizontal="center" vertical="center"/>
    </xf>
    <xf numFmtId="186" fontId="19" fillId="0" borderId="124" xfId="105" applyNumberFormat="1" applyFill="1" applyBorder="1" applyAlignment="1">
      <alignment horizontal="center" vertical="center"/>
    </xf>
    <xf numFmtId="186" fontId="19" fillId="0" borderId="103" xfId="105" applyNumberFormat="1" applyFill="1" applyBorder="1" applyAlignment="1">
      <alignment horizontal="center" vertical="center"/>
    </xf>
    <xf numFmtId="183" fontId="4" fillId="0" borderId="124" xfId="63" applyNumberFormat="1" applyFont="1" applyFill="1" applyBorder="1" applyAlignment="1">
      <alignment horizontal="center" vertical="center"/>
    </xf>
    <xf numFmtId="183" fontId="4" fillId="0" borderId="36" xfId="63" applyNumberFormat="1" applyFont="1" applyFill="1" applyBorder="1" applyAlignment="1">
      <alignment horizontal="center" vertical="center"/>
    </xf>
    <xf numFmtId="0" fontId="8" fillId="0" borderId="38" xfId="101" applyFont="1" applyFill="1" applyBorder="1" applyAlignment="1">
      <alignment horizontal="right" vertical="center"/>
    </xf>
    <xf numFmtId="0" fontId="8" fillId="0" borderId="20" xfId="101" applyFont="1" applyFill="1" applyBorder="1" applyAlignment="1">
      <alignment horizontal="right" vertical="center"/>
    </xf>
    <xf numFmtId="0" fontId="8" fillId="0" borderId="76" xfId="101" applyFont="1" applyFill="1" applyBorder="1" applyAlignment="1">
      <alignment horizontal="right" vertical="center"/>
    </xf>
    <xf numFmtId="189" fontId="17" fillId="0" borderId="38" xfId="105" applyNumberFormat="1" applyFont="1" applyFill="1" applyBorder="1" applyAlignment="1">
      <alignment horizontal="right" vertical="center"/>
    </xf>
    <xf numFmtId="189" fontId="17" fillId="0" borderId="76" xfId="105" applyNumberFormat="1" applyFont="1" applyFill="1" applyBorder="1" applyAlignment="1">
      <alignment horizontal="right" vertical="center"/>
    </xf>
    <xf numFmtId="186" fontId="17" fillId="0" borderId="40" xfId="105" applyNumberFormat="1" applyFont="1" applyFill="1" applyBorder="1" applyAlignment="1">
      <alignment horizontal="right" vertical="center"/>
    </xf>
    <xf numFmtId="186" fontId="17" fillId="0" borderId="42" xfId="105" applyNumberFormat="1" applyFont="1" applyFill="1" applyBorder="1" applyAlignment="1">
      <alignment horizontal="right" vertical="center"/>
    </xf>
    <xf numFmtId="0" fontId="10" fillId="0" borderId="35" xfId="63" applyFont="1" applyFill="1" applyBorder="1" applyAlignment="1">
      <alignment horizontal="center" vertical="center"/>
    </xf>
    <xf numFmtId="0" fontId="10" fillId="0" borderId="49" xfId="63" applyFont="1" applyFill="1" applyBorder="1" applyAlignment="1">
      <alignment horizontal="center" vertical="center"/>
    </xf>
    <xf numFmtId="0" fontId="10" fillId="0" borderId="80" xfId="63" applyFont="1" applyFill="1" applyBorder="1" applyAlignment="1">
      <alignment horizontal="center" vertical="center"/>
    </xf>
    <xf numFmtId="0" fontId="10" fillId="0" borderId="52" xfId="63" applyFont="1" applyFill="1" applyBorder="1" applyAlignment="1">
      <alignment horizontal="center" vertical="center"/>
    </xf>
    <xf numFmtId="0" fontId="10" fillId="0" borderId="44" xfId="63" applyFont="1" applyFill="1" applyBorder="1" applyAlignment="1">
      <alignment horizontal="center" vertical="center" wrapText="1"/>
    </xf>
    <xf numFmtId="0" fontId="10" fillId="0" borderId="51" xfId="63" applyFont="1" applyFill="1" applyBorder="1" applyAlignment="1">
      <alignment horizontal="center" vertical="center"/>
    </xf>
    <xf numFmtId="0" fontId="10" fillId="0" borderId="81" xfId="63" applyFont="1" applyFill="1" applyBorder="1" applyAlignment="1">
      <alignment horizontal="center" vertical="center"/>
    </xf>
    <xf numFmtId="0" fontId="10" fillId="0" borderId="83" xfId="63" applyFont="1" applyFill="1" applyBorder="1" applyAlignment="1">
      <alignment horizontal="center" vertical="center"/>
    </xf>
    <xf numFmtId="0" fontId="10" fillId="0" borderId="21" xfId="63" applyFont="1" applyFill="1" applyBorder="1" applyAlignment="1">
      <alignment horizontal="center" vertical="center" wrapText="1"/>
    </xf>
    <xf numFmtId="0" fontId="10" fillId="0" borderId="48" xfId="63" applyFont="1" applyFill="1" applyBorder="1" applyAlignment="1">
      <alignment horizontal="center" vertical="center" wrapText="1"/>
    </xf>
    <xf numFmtId="0" fontId="10" fillId="0" borderId="84" xfId="63" applyFont="1" applyFill="1" applyBorder="1" applyAlignment="1">
      <alignment horizontal="center" vertical="center" wrapText="1"/>
    </xf>
    <xf numFmtId="0" fontId="10" fillId="0" borderId="54" xfId="63" applyFont="1" applyFill="1" applyBorder="1" applyAlignment="1">
      <alignment horizontal="center" vertical="center" wrapText="1"/>
    </xf>
    <xf numFmtId="183" fontId="4" fillId="0" borderId="97" xfId="63" applyNumberFormat="1" applyFont="1" applyFill="1" applyBorder="1" applyAlignment="1">
      <alignment horizontal="center" vertical="center"/>
    </xf>
    <xf numFmtId="183" fontId="4" fillId="0" borderId="59" xfId="63" applyNumberFormat="1" applyFont="1" applyFill="1" applyBorder="1" applyAlignment="1">
      <alignment horizontal="center" vertical="center"/>
    </xf>
    <xf numFmtId="183" fontId="4" fillId="0" borderId="14" xfId="63" applyNumberFormat="1" applyFont="1" applyFill="1" applyBorder="1" applyAlignment="1">
      <alignment horizontal="center" vertical="center"/>
    </xf>
    <xf numFmtId="183" fontId="4" fillId="0" borderId="98" xfId="63" applyNumberFormat="1" applyFont="1" applyFill="1" applyBorder="1" applyAlignment="1">
      <alignment horizontal="center" vertical="center"/>
    </xf>
    <xf numFmtId="183" fontId="4" fillId="0" borderId="17" xfId="63" applyNumberFormat="1" applyFont="1" applyFill="1" applyBorder="1" applyAlignment="1">
      <alignment horizontal="center" vertical="center"/>
    </xf>
    <xf numFmtId="183" fontId="4" fillId="0" borderId="96" xfId="63" applyNumberFormat="1" applyFont="1" applyFill="1" applyBorder="1" applyAlignment="1">
      <alignment horizontal="center" vertical="center"/>
    </xf>
    <xf numFmtId="38" fontId="16" fillId="0" borderId="0" xfId="106" applyFont="1" applyFill="1" applyAlignment="1">
      <alignment horizontal="left" vertical="center" wrapText="1"/>
    </xf>
    <xf numFmtId="0" fontId="70" fillId="0" borderId="0" xfId="105" applyFont="1" applyFill="1" applyAlignment="1">
      <alignment horizontal="center" vertical="center"/>
    </xf>
    <xf numFmtId="186" fontId="19" fillId="0" borderId="123" xfId="105" applyNumberFormat="1" applyFill="1" applyBorder="1" applyAlignment="1">
      <alignment horizontal="center" vertical="center"/>
    </xf>
    <xf numFmtId="186" fontId="19" fillId="0" borderId="36" xfId="105" applyNumberFormat="1" applyFill="1" applyBorder="1" applyAlignment="1">
      <alignment horizontal="center" vertical="center"/>
    </xf>
    <xf numFmtId="186" fontId="19" fillId="0" borderId="47" xfId="105" applyNumberFormat="1" applyFont="1" applyFill="1" applyBorder="1" applyAlignment="1">
      <alignment horizontal="center" vertical="center" wrapText="1"/>
    </xf>
    <xf numFmtId="186" fontId="19" fillId="0" borderId="107" xfId="105" applyNumberFormat="1" applyFill="1" applyBorder="1" applyAlignment="1">
      <alignment horizontal="center" vertical="center"/>
    </xf>
    <xf numFmtId="186" fontId="8" fillId="0" borderId="81" xfId="105" applyNumberFormat="1" applyFont="1" applyFill="1" applyBorder="1" applyAlignment="1">
      <alignment horizontal="center" vertical="center"/>
    </xf>
    <xf numFmtId="186" fontId="8" fillId="0" borderId="83" xfId="105" applyNumberFormat="1" applyFont="1" applyFill="1" applyBorder="1" applyAlignment="1">
      <alignment horizontal="center" vertical="center"/>
    </xf>
    <xf numFmtId="0" fontId="10" fillId="0" borderId="22" xfId="63" applyFont="1" applyFill="1" applyBorder="1" applyAlignment="1">
      <alignment horizontal="center" vertical="center" wrapText="1"/>
    </xf>
    <xf numFmtId="0" fontId="10" fillId="0" borderId="33" xfId="63" applyFont="1" applyFill="1" applyBorder="1" applyAlignment="1">
      <alignment horizontal="center" vertical="center"/>
    </xf>
    <xf numFmtId="38" fontId="4" fillId="0" borderId="0" xfId="106" applyFont="1" applyFill="1" applyAlignment="1">
      <alignment horizontal="left" vertical="top" wrapText="1"/>
    </xf>
    <xf numFmtId="38" fontId="4" fillId="0" borderId="0" xfId="106" applyFont="1" applyFill="1" applyAlignment="1">
      <alignment horizontal="left" vertical="top"/>
    </xf>
    <xf numFmtId="186" fontId="4" fillId="0" borderId="123" xfId="105" applyNumberFormat="1" applyFont="1" applyFill="1" applyBorder="1" applyAlignment="1">
      <alignment horizontal="center" vertical="center"/>
    </xf>
    <xf numFmtId="186" fontId="4" fillId="0" borderId="99" xfId="105" applyNumberFormat="1" applyFont="1" applyFill="1" applyBorder="1" applyAlignment="1">
      <alignment horizontal="center" vertical="center"/>
    </xf>
    <xf numFmtId="186" fontId="4" fillId="0" borderId="36" xfId="105" applyNumberFormat="1" applyFont="1" applyFill="1" applyBorder="1" applyAlignment="1">
      <alignment horizontal="center" vertical="center"/>
    </xf>
    <xf numFmtId="186" fontId="4" fillId="0" borderId="32" xfId="105" applyNumberFormat="1" applyFont="1" applyFill="1" applyBorder="1" applyAlignment="1">
      <alignment horizontal="center" vertical="center"/>
    </xf>
    <xf numFmtId="186" fontId="4" fillId="0" borderId="124" xfId="105" applyNumberFormat="1" applyFont="1" applyFill="1" applyBorder="1" applyAlignment="1">
      <alignment horizontal="center" vertical="center"/>
    </xf>
    <xf numFmtId="186" fontId="4" fillId="0" borderId="103" xfId="105" applyNumberFormat="1" applyFont="1" applyFill="1" applyBorder="1" applyAlignment="1">
      <alignment horizontal="center" vertical="center"/>
    </xf>
    <xf numFmtId="0" fontId="8" fillId="0" borderId="100" xfId="101" applyFont="1" applyFill="1" applyBorder="1" applyAlignment="1">
      <alignment horizontal="right" vertical="center"/>
    </xf>
    <xf numFmtId="0" fontId="8" fillId="0" borderId="101" xfId="101" applyFont="1" applyFill="1" applyBorder="1" applyAlignment="1">
      <alignment horizontal="right" vertical="center"/>
    </xf>
    <xf numFmtId="0" fontId="8" fillId="0" borderId="102" xfId="101" applyFont="1" applyFill="1" applyBorder="1" applyAlignment="1">
      <alignment horizontal="right" vertical="center"/>
    </xf>
    <xf numFmtId="183" fontId="4" fillId="0" borderId="82" xfId="63" applyNumberFormat="1" applyFont="1" applyFill="1" applyBorder="1" applyAlignment="1">
      <alignment horizontal="center" vertical="center"/>
    </xf>
    <xf numFmtId="0" fontId="4" fillId="0" borderId="3" xfId="100" applyFont="1" applyBorder="1" applyAlignment="1">
      <alignment horizontal="center" vertical="center"/>
    </xf>
    <xf numFmtId="0" fontId="4" fillId="0" borderId="4" xfId="100" applyFont="1" applyBorder="1" applyAlignment="1">
      <alignment horizontal="center" vertical="center"/>
    </xf>
    <xf numFmtId="0" fontId="4" fillId="0" borderId="6" xfId="100" applyFont="1" applyBorder="1" applyAlignment="1">
      <alignment horizontal="center" vertical="center"/>
    </xf>
    <xf numFmtId="0" fontId="4" fillId="0" borderId="7" xfId="100" applyFont="1" applyBorder="1" applyAlignment="1">
      <alignment horizontal="center" vertical="center"/>
    </xf>
    <xf numFmtId="0" fontId="4" fillId="0" borderId="8" xfId="100" applyFont="1" applyBorder="1" applyAlignment="1">
      <alignment horizontal="center" vertical="center"/>
    </xf>
    <xf numFmtId="0" fontId="4" fillId="0" borderId="9" xfId="100" applyFont="1" applyBorder="1" applyAlignment="1">
      <alignment horizontal="center" vertical="center"/>
    </xf>
    <xf numFmtId="0" fontId="7" fillId="0" borderId="0" xfId="100" applyFont="1" applyAlignment="1">
      <alignment horizontal="left" vertical="center" wrapText="1"/>
    </xf>
    <xf numFmtId="0" fontId="7" fillId="0" borderId="0" xfId="100" applyFont="1" applyAlignment="1">
      <alignment horizontal="left" vertical="center"/>
    </xf>
    <xf numFmtId="0" fontId="4" fillId="0" borderId="3" xfId="100" applyFont="1" applyBorder="1" applyAlignment="1">
      <alignment horizontal="center" vertical="center" wrapText="1"/>
    </xf>
    <xf numFmtId="0" fontId="4" fillId="0" borderId="4" xfId="100" applyFont="1" applyBorder="1" applyAlignment="1">
      <alignment horizontal="center" vertical="center" wrapText="1"/>
    </xf>
    <xf numFmtId="0" fontId="4" fillId="0" borderId="6" xfId="100" applyFont="1" applyBorder="1" applyAlignment="1">
      <alignment horizontal="center" vertical="center" wrapText="1"/>
    </xf>
    <xf numFmtId="0" fontId="4" fillId="0" borderId="7" xfId="100" applyFont="1" applyBorder="1" applyAlignment="1">
      <alignment horizontal="center" vertical="center" wrapText="1"/>
    </xf>
    <xf numFmtId="0" fontId="4" fillId="0" borderId="8" xfId="100" applyFont="1" applyBorder="1" applyAlignment="1">
      <alignment horizontal="center" vertical="center" wrapText="1"/>
    </xf>
    <xf numFmtId="0" fontId="4" fillId="0" borderId="9" xfId="100" applyFont="1" applyBorder="1" applyAlignment="1">
      <alignment horizontal="center" vertical="center" wrapText="1"/>
    </xf>
    <xf numFmtId="0" fontId="4" fillId="2" borderId="3" xfId="100" applyFont="1" applyFill="1" applyBorder="1" applyAlignment="1">
      <alignment horizontal="center" vertical="center"/>
    </xf>
    <xf numFmtId="0" fontId="4" fillId="2" borderId="5" xfId="100" applyFont="1" applyFill="1" applyBorder="1" applyAlignment="1">
      <alignment horizontal="center" vertical="center"/>
    </xf>
    <xf numFmtId="0" fontId="6" fillId="0" borderId="0" xfId="100" applyFont="1" applyAlignment="1">
      <alignment horizontal="center" vertical="center"/>
    </xf>
    <xf numFmtId="179" fontId="4" fillId="2" borderId="1" xfId="100" applyNumberFormat="1" applyFont="1" applyFill="1" applyBorder="1" applyAlignment="1">
      <alignment horizontal="left" vertical="center"/>
    </xf>
    <xf numFmtId="0" fontId="4" fillId="0" borderId="1" xfId="100" applyFont="1" applyBorder="1" applyAlignment="1">
      <alignment horizontal="left" vertical="center" wrapText="1"/>
    </xf>
    <xf numFmtId="179" fontId="4" fillId="3" borderId="2" xfId="100" applyNumberFormat="1" applyFont="1" applyFill="1" applyBorder="1" applyAlignment="1">
      <alignment horizontal="left" vertical="center" wrapText="1"/>
    </xf>
    <xf numFmtId="177" fontId="4" fillId="3" borderId="2" xfId="100" applyNumberFormat="1" applyFont="1" applyFill="1" applyBorder="1" applyAlignment="1">
      <alignment horizontal="left" vertical="center"/>
    </xf>
    <xf numFmtId="0" fontId="67" fillId="3" borderId="0" xfId="100" applyFont="1" applyFill="1" applyAlignment="1">
      <alignment horizontal="left" vertical="center" wrapText="1"/>
    </xf>
    <xf numFmtId="0" fontId="19" fillId="0" borderId="145" xfId="104" applyFont="1" applyFill="1" applyBorder="1" applyAlignment="1">
      <alignment horizontal="left" vertical="center" wrapText="1"/>
    </xf>
    <xf numFmtId="0" fontId="19" fillId="0" borderId="91" xfId="104" applyFont="1" applyFill="1" applyBorder="1" applyAlignment="1">
      <alignment horizontal="left" vertical="center" wrapText="1"/>
    </xf>
    <xf numFmtId="0" fontId="19" fillId="0" borderId="110" xfId="0" applyFont="1" applyBorder="1" applyAlignment="1">
      <alignment horizontal="center" vertical="center" wrapText="1"/>
    </xf>
    <xf numFmtId="0" fontId="19" fillId="0" borderId="61" xfId="0" applyFont="1" applyBorder="1" applyAlignment="1">
      <alignment horizontal="center" vertical="center" wrapText="1"/>
    </xf>
    <xf numFmtId="0" fontId="4" fillId="0" borderId="145" xfId="104" applyFont="1" applyFill="1" applyBorder="1" applyAlignment="1">
      <alignment horizontal="left" vertical="center" wrapText="1"/>
    </xf>
    <xf numFmtId="0" fontId="4" fillId="0" borderId="91" xfId="104" applyFont="1" applyFill="1" applyBorder="1" applyAlignment="1">
      <alignment horizontal="left" vertical="center" wrapText="1"/>
    </xf>
    <xf numFmtId="0" fontId="19" fillId="0" borderId="65" xfId="0" applyFont="1" applyBorder="1" applyAlignment="1">
      <alignment horizontal="left" vertical="center" wrapText="1"/>
    </xf>
    <xf numFmtId="0" fontId="19" fillId="0" borderId="29" xfId="0" applyFont="1" applyBorder="1" applyAlignment="1">
      <alignment horizontal="center" vertical="center" wrapText="1"/>
    </xf>
  </cellXfs>
  <cellStyles count="107">
    <cellStyle name="スタイル 1" xfId="1"/>
    <cellStyle name="パーセント 2" xfId="19"/>
    <cellStyle name="ハイパーリンク 10" xfId="20"/>
    <cellStyle name="ハイパーリンク 11" xfId="12"/>
    <cellStyle name="ハイパーリンク 12" xfId="5"/>
    <cellStyle name="ハイパーリンク 13" xfId="21"/>
    <cellStyle name="ハイパーリンク 14" xfId="9"/>
    <cellStyle name="ハイパーリンク 15" xfId="7"/>
    <cellStyle name="ハイパーリンク 16" xfId="23"/>
    <cellStyle name="ハイパーリンク 17" xfId="25"/>
    <cellStyle name="ハイパーリンク 18" xfId="26"/>
    <cellStyle name="ハイパーリンク 19" xfId="28"/>
    <cellStyle name="ハイパーリンク 2" xfId="30"/>
    <cellStyle name="ハイパーリンク 20" xfId="8"/>
    <cellStyle name="ハイパーリンク 21" xfId="22"/>
    <cellStyle name="ハイパーリンク 22" xfId="24"/>
    <cellStyle name="ハイパーリンク 23" xfId="27"/>
    <cellStyle name="ハイパーリンク 24" xfId="29"/>
    <cellStyle name="ハイパーリンク 25" xfId="31"/>
    <cellStyle name="ハイパーリンク 26" xfId="33"/>
    <cellStyle name="ハイパーリンク 27" xfId="35"/>
    <cellStyle name="ハイパーリンク 28" xfId="37"/>
    <cellStyle name="ハイパーリンク 29" xfId="39"/>
    <cellStyle name="ハイパーリンク 3" xfId="41"/>
    <cellStyle name="ハイパーリンク 30" xfId="32"/>
    <cellStyle name="ハイパーリンク 31" xfId="34"/>
    <cellStyle name="ハイパーリンク 32" xfId="36"/>
    <cellStyle name="ハイパーリンク 33" xfId="38"/>
    <cellStyle name="ハイパーリンク 34" xfId="40"/>
    <cellStyle name="ハイパーリンク 35" xfId="42"/>
    <cellStyle name="ハイパーリンク 36" xfId="43"/>
    <cellStyle name="ハイパーリンク 37" xfId="44"/>
    <cellStyle name="ハイパーリンク 38" xfId="45"/>
    <cellStyle name="ハイパーリンク 39" xfId="46"/>
    <cellStyle name="ハイパーリンク 4" xfId="47"/>
    <cellStyle name="ハイパーリンク 5" xfId="48"/>
    <cellStyle name="ハイパーリンク 6" xfId="11"/>
    <cellStyle name="ハイパーリンク 7" xfId="14"/>
    <cellStyle name="ハイパーリンク 8" xfId="16"/>
    <cellStyle name="ハイパーリンク 9" xfId="18"/>
    <cellStyle name="桁区切り" xfId="2" builtinId="6"/>
    <cellStyle name="桁区切り [0.00]" xfId="3" builtinId="3"/>
    <cellStyle name="桁区切り 2" xfId="49"/>
    <cellStyle name="桁区切り 2 2" xfId="50"/>
    <cellStyle name="桁区切り 2 2 2" xfId="106"/>
    <cellStyle name="桁区切り 3" xfId="51"/>
    <cellStyle name="桁区切り 4" xfId="52"/>
    <cellStyle name="桁区切り 5" xfId="53"/>
    <cellStyle name="桁区切り 6" xfId="103"/>
    <cellStyle name="標準" xfId="0" builtinId="0"/>
    <cellStyle name="標準 10" xfId="10"/>
    <cellStyle name="標準 10 2" xfId="105"/>
    <cellStyle name="標準 2" xfId="54"/>
    <cellStyle name="標準 2 2" xfId="55"/>
    <cellStyle name="標準 2 3" xfId="102"/>
    <cellStyle name="標準 3" xfId="56"/>
    <cellStyle name="標準 4" xfId="57"/>
    <cellStyle name="標準 4 2" xfId="58"/>
    <cellStyle name="標準 5" xfId="59"/>
    <cellStyle name="標準 6" xfId="60"/>
    <cellStyle name="標準 7" xfId="4"/>
    <cellStyle name="標準 8" xfId="61"/>
    <cellStyle name="標準 8 2" xfId="104"/>
    <cellStyle name="標準 9" xfId="62"/>
    <cellStyle name="標準 9 2" xfId="100"/>
    <cellStyle name="標準_Sheet1" xfId="63"/>
    <cellStyle name="標準_Sheet1 2" xfId="101"/>
    <cellStyle name="標準_ﾀﾝｻﾞﾆｱ3年次概算040412旧.xls" xfId="64"/>
    <cellStyle name="標準_最終見積書-備考欄なし(提出版).xls" xfId="65"/>
    <cellStyle name="表示済みのハイパーリンク 10" xfId="66"/>
    <cellStyle name="表示済みのハイパーリンク 11" xfId="67"/>
    <cellStyle name="表示済みのハイパーリンク 12" xfId="68"/>
    <cellStyle name="表示済みのハイパーリンク 13" xfId="69"/>
    <cellStyle name="表示済みのハイパーリンク 14" xfId="70"/>
    <cellStyle name="表示済みのハイパーリンク 15" xfId="71"/>
    <cellStyle name="表示済みのハイパーリンク 16" xfId="73"/>
    <cellStyle name="表示済みのハイパーリンク 17" xfId="75"/>
    <cellStyle name="表示済みのハイパーリンク 18" xfId="77"/>
    <cellStyle name="表示済みのハイパーリンク 19" xfId="79"/>
    <cellStyle name="表示済みのハイパーリンク 2" xfId="81"/>
    <cellStyle name="表示済みのハイパーリンク 20" xfId="72"/>
    <cellStyle name="表示済みのハイパーリンク 21" xfId="74"/>
    <cellStyle name="表示済みのハイパーリンク 22" xfId="76"/>
    <cellStyle name="表示済みのハイパーリンク 23" xfId="78"/>
    <cellStyle name="表示済みのハイパーリンク 24" xfId="80"/>
    <cellStyle name="表示済みのハイパーリンク 25" xfId="82"/>
    <cellStyle name="表示済みのハイパーリンク 26" xfId="84"/>
    <cellStyle name="表示済みのハイパーリンク 27" xfId="86"/>
    <cellStyle name="表示済みのハイパーリンク 28" xfId="88"/>
    <cellStyle name="表示済みのハイパーリンク 29" xfId="90"/>
    <cellStyle name="表示済みのハイパーリンク 3" xfId="92"/>
    <cellStyle name="表示済みのハイパーリンク 30" xfId="83"/>
    <cellStyle name="表示済みのハイパーリンク 31" xfId="85"/>
    <cellStyle name="表示済みのハイパーリンク 32" xfId="87"/>
    <cellStyle name="表示済みのハイパーリンク 33" xfId="89"/>
    <cellStyle name="表示済みのハイパーリンク 34" xfId="91"/>
    <cellStyle name="表示済みのハイパーリンク 35" xfId="93"/>
    <cellStyle name="表示済みのハイパーリンク 36" xfId="13"/>
    <cellStyle name="表示済みのハイパーリンク 37" xfId="6"/>
    <cellStyle name="表示済みのハイパーリンク 38" xfId="15"/>
    <cellStyle name="表示済みのハイパーリンク 39" xfId="17"/>
    <cellStyle name="表示済みのハイパーリンク 4" xfId="94"/>
    <cellStyle name="表示済みのハイパーリンク 5" xfId="95"/>
    <cellStyle name="表示済みのハイパーリンク 6" xfId="96"/>
    <cellStyle name="表示済みのハイパーリンク 7" xfId="97"/>
    <cellStyle name="表示済みのハイパーリンク 8" xfId="98"/>
    <cellStyle name="表示済みのハイパーリンク 9"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t-seki05/Desktop/&#31934;&#31639;&#22577;&#21578;&#26360;&#27096;&#24335;&#25913;&#23450;&#12501;&#12455;&#12540;&#12474;&#65298;/&#31934;&#31639;&#22577;&#21578;&#26360;_QCBS&#65288;2021&#24180;&#29256;&#65289;ECFA&#65326;&#653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ECFA0517_J05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31934;&#31639;&#31119;&#23665;&#21830;&#20107;\&#31119;&#23665;&#21830;&#20107;&#31934;&#31639;&#12501;&#12449;&#12452;&#12523;20140325&#24335;&#12459;&#12483;&#12488;&#2925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nt-seki05\Desktop\&#31934;&#31639;&#22577;&#21578;&#26360;&#27096;&#24335;&#25913;&#23450;\&#31934;&#31639;&#22577;&#21578;&#26360;&#27096;&#24335;&#12288;2021.4&#29256;&#65288;2020&#24180;4&#26376;&#20197;&#38477;&#22865;&#320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１２戦争特約保険料（追加）"/>
      <sheetName val="様式10 合意単価適用分"/>
      <sheetName val="様式11 一般業務費"/>
      <sheetName val="様式12 一般業務費出納簿 "/>
      <sheetName val="様式13 機材費"/>
      <sheetName val="様式14 再委託費"/>
      <sheetName val="様式15 国内業務費"/>
      <sheetName val="様式16 その他の直接経費"/>
      <sheetName val="【参考様式】 証拠書類（航空賃） "/>
      <sheetName val="【参考】様式21 証書添付台紙 "/>
    </sheetNames>
    <sheetDataSet>
      <sheetData sheetId="0"/>
      <sheetData sheetId="1">
        <row r="4">
          <cell r="A4">
            <v>1</v>
          </cell>
          <cell r="B4" t="str">
            <v>交差点設計</v>
          </cell>
          <cell r="C4" t="str">
            <v>□原　×子</v>
          </cell>
          <cell r="D4" t="str">
            <v>新宿プラニング</v>
          </cell>
          <cell r="E4">
            <v>2</v>
          </cell>
          <cell r="F4" t="str">
            <v>　○○工業大学卒
　△△△大学院修了</v>
          </cell>
          <cell r="G4" t="str">
            <v>19**年3月
200*年9月</v>
          </cell>
        </row>
        <row r="5">
          <cell r="A5">
            <v>2</v>
          </cell>
          <cell r="B5" t="str">
            <v>交通計画Ⅱ</v>
          </cell>
          <cell r="C5" t="str">
            <v>○山　△男</v>
          </cell>
          <cell r="D5" t="str">
            <v>麹町設計(補強：○×企画)</v>
          </cell>
          <cell r="E5">
            <v>2</v>
          </cell>
          <cell r="F5" t="str">
            <v>　○○工業高校卒</v>
          </cell>
          <cell r="G5" t="str">
            <v>19**年3月</v>
          </cell>
        </row>
        <row r="6">
          <cell r="A6">
            <v>3</v>
          </cell>
          <cell r="B6" t="str">
            <v>ジェンダー分析</v>
          </cell>
          <cell r="C6" t="str">
            <v>○野　△子（前任）</v>
          </cell>
          <cell r="D6" t="str">
            <v>３Ｊコンサルタンツ（株）</v>
          </cell>
          <cell r="E6">
            <v>3</v>
          </cell>
          <cell r="F6" t="str">
            <v xml:space="preserve"> ○○○○○○大学卒</v>
          </cell>
          <cell r="G6" t="str">
            <v>19**年3月</v>
          </cell>
          <cell r="I6">
            <v>1</v>
          </cell>
          <cell r="J6">
            <v>4541000</v>
          </cell>
          <cell r="K6">
            <v>5100</v>
          </cell>
          <cell r="L6">
            <v>15500</v>
          </cell>
        </row>
        <row r="7">
          <cell r="A7">
            <v>4</v>
          </cell>
          <cell r="B7" t="str">
            <v>ジェンダー分析</v>
          </cell>
          <cell r="C7" t="str">
            <v>▽田　□美（後任）</v>
          </cell>
          <cell r="D7" t="str">
            <v>３Ｊコンサルタンツ（株）</v>
          </cell>
          <cell r="E7">
            <v>4</v>
          </cell>
          <cell r="F7" t="str">
            <v xml:space="preserve"> ○○○○○○大学卒</v>
          </cell>
          <cell r="G7" t="str">
            <v>19**年3月</v>
          </cell>
          <cell r="I7">
            <v>2</v>
          </cell>
          <cell r="J7">
            <v>4191000</v>
          </cell>
          <cell r="K7">
            <v>4500</v>
          </cell>
          <cell r="L7">
            <v>13500</v>
          </cell>
        </row>
        <row r="8">
          <cell r="A8">
            <v>5</v>
          </cell>
          <cell r="I8">
            <v>3</v>
          </cell>
          <cell r="J8">
            <v>3551000</v>
          </cell>
          <cell r="K8">
            <v>4500</v>
          </cell>
          <cell r="L8">
            <v>13500</v>
          </cell>
        </row>
        <row r="9">
          <cell r="A9">
            <v>6</v>
          </cell>
          <cell r="I9">
            <v>4</v>
          </cell>
          <cell r="J9">
            <v>3135000</v>
          </cell>
          <cell r="K9">
            <v>3800</v>
          </cell>
          <cell r="L9">
            <v>11600</v>
          </cell>
        </row>
        <row r="10">
          <cell r="A10">
            <v>7</v>
          </cell>
          <cell r="I10">
            <v>5</v>
          </cell>
          <cell r="J10">
            <v>2112000</v>
          </cell>
          <cell r="K10">
            <v>3800</v>
          </cell>
          <cell r="L10">
            <v>11600</v>
          </cell>
        </row>
        <row r="11">
          <cell r="A11">
            <v>8</v>
          </cell>
          <cell r="I11">
            <v>6</v>
          </cell>
          <cell r="J11">
            <v>1742000</v>
          </cell>
          <cell r="K11">
            <v>3200</v>
          </cell>
          <cell r="L11">
            <v>9700</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sheetData>
      <sheetData sheetId="2"/>
      <sheetData sheetId="3"/>
      <sheetData sheetId="4"/>
      <sheetData sheetId="5"/>
      <sheetData sheetId="6"/>
      <sheetData sheetId="7"/>
      <sheetData sheetId="8"/>
      <sheetData sheetId="9"/>
      <sheetData sheetId="10"/>
      <sheetData sheetId="11">
        <row r="15">
          <cell r="M15">
            <v>0</v>
          </cell>
        </row>
      </sheetData>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箇所メモ"/>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修正版）"/>
      <sheetName val="様式11 戦争特約保険料（削除）"/>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row r="4">
          <cell r="A4">
            <v>1</v>
          </cell>
          <cell r="B4" t="str">
            <v>交差点設計</v>
          </cell>
          <cell r="C4" t="str">
            <v>□原　×子</v>
          </cell>
          <cell r="D4" t="str">
            <v>新宿プラニング</v>
          </cell>
          <cell r="E4">
            <v>2</v>
          </cell>
          <cell r="F4" t="str">
            <v>　○○工業大学卒
　△△△大学院修了</v>
          </cell>
          <cell r="G4" t="str">
            <v>19**年3月
200*年9月</v>
          </cell>
        </row>
        <row r="5">
          <cell r="A5">
            <v>2</v>
          </cell>
          <cell r="B5" t="str">
            <v>交通計画Ⅱ</v>
          </cell>
          <cell r="C5" t="str">
            <v>○山　△男</v>
          </cell>
          <cell r="D5" t="str">
            <v>麹町設計(補強：○×企画)</v>
          </cell>
          <cell r="E5">
            <v>2</v>
          </cell>
          <cell r="F5" t="str">
            <v>　○○工業高校卒</v>
          </cell>
          <cell r="G5" t="str">
            <v>19**年3月</v>
          </cell>
        </row>
        <row r="6">
          <cell r="A6">
            <v>3</v>
          </cell>
          <cell r="B6" t="str">
            <v>ジェンダー分析</v>
          </cell>
          <cell r="C6" t="str">
            <v>○野　△子（前任）</v>
          </cell>
          <cell r="D6" t="str">
            <v>３Ｊコンサルタンツ（株）</v>
          </cell>
          <cell r="E6">
            <v>3</v>
          </cell>
          <cell r="F6" t="str">
            <v xml:space="preserve"> ○○○○○○大学卒</v>
          </cell>
          <cell r="G6" t="str">
            <v>19**年3月</v>
          </cell>
          <cell r="I6">
            <v>1</v>
          </cell>
          <cell r="J6">
            <v>4541000</v>
          </cell>
          <cell r="K6">
            <v>5100</v>
          </cell>
          <cell r="L6">
            <v>15500</v>
          </cell>
        </row>
        <row r="7">
          <cell r="A7">
            <v>4</v>
          </cell>
          <cell r="B7" t="str">
            <v>ジェンダー分析</v>
          </cell>
          <cell r="C7" t="str">
            <v>▽田　□美（後任）</v>
          </cell>
          <cell r="D7" t="str">
            <v>３Ｊコンサルタンツ（株）</v>
          </cell>
          <cell r="E7">
            <v>4</v>
          </cell>
          <cell r="F7" t="str">
            <v xml:space="preserve"> ○○○○○○大学卒</v>
          </cell>
          <cell r="G7" t="str">
            <v>19**年3月</v>
          </cell>
          <cell r="I7">
            <v>2</v>
          </cell>
          <cell r="J7">
            <v>4191000</v>
          </cell>
          <cell r="K7">
            <v>4500</v>
          </cell>
          <cell r="L7">
            <v>13500</v>
          </cell>
        </row>
        <row r="8">
          <cell r="A8">
            <v>5</v>
          </cell>
          <cell r="B8" t="str">
            <v>道路計画</v>
          </cell>
          <cell r="C8" t="str">
            <v>×木　〇子</v>
          </cell>
          <cell r="D8" t="str">
            <v>新宿プラニング</v>
          </cell>
          <cell r="E8">
            <v>4</v>
          </cell>
          <cell r="F8" t="str">
            <v>○○○○○○大学卒</v>
          </cell>
          <cell r="G8" t="str">
            <v>19**年3月</v>
          </cell>
          <cell r="I8">
            <v>3</v>
          </cell>
          <cell r="J8">
            <v>3551000</v>
          </cell>
          <cell r="K8">
            <v>4500</v>
          </cell>
          <cell r="L8">
            <v>13500</v>
          </cell>
        </row>
        <row r="9">
          <cell r="A9">
            <v>6</v>
          </cell>
          <cell r="B9" t="str">
            <v>道路計画（D枠）</v>
          </cell>
          <cell r="C9" t="str">
            <v>□川　×代</v>
          </cell>
          <cell r="D9" t="str">
            <v>新宿プラニング</v>
          </cell>
          <cell r="E9">
            <v>4</v>
          </cell>
          <cell r="F9" t="str">
            <v>○○○○○○大学卒</v>
          </cell>
          <cell r="G9" t="str">
            <v>200*年3月</v>
          </cell>
          <cell r="I9">
            <v>4</v>
          </cell>
          <cell r="J9">
            <v>3135000</v>
          </cell>
          <cell r="K9">
            <v>3800</v>
          </cell>
          <cell r="L9">
            <v>11600</v>
          </cell>
        </row>
        <row r="10">
          <cell r="A10">
            <v>7</v>
          </cell>
          <cell r="B10"/>
          <cell r="C10"/>
          <cell r="D10"/>
          <cell r="E10"/>
          <cell r="F10"/>
          <cell r="G10"/>
          <cell r="I10">
            <v>5</v>
          </cell>
          <cell r="J10">
            <v>2112000</v>
          </cell>
          <cell r="K10">
            <v>3800</v>
          </cell>
          <cell r="L10">
            <v>11600</v>
          </cell>
        </row>
        <row r="11">
          <cell r="A11">
            <v>8</v>
          </cell>
          <cell r="B11"/>
          <cell r="C11"/>
          <cell r="D11"/>
          <cell r="E11"/>
          <cell r="F11"/>
          <cell r="G11"/>
          <cell r="I11">
            <v>6</v>
          </cell>
          <cell r="J11">
            <v>1742000</v>
          </cell>
          <cell r="K11">
            <v>3200</v>
          </cell>
          <cell r="L11">
            <v>9700</v>
          </cell>
        </row>
        <row r="12">
          <cell r="A12">
            <v>9</v>
          </cell>
          <cell r="B12"/>
          <cell r="C12"/>
          <cell r="D12"/>
          <cell r="E12"/>
          <cell r="F12"/>
          <cell r="G12"/>
        </row>
        <row r="13">
          <cell r="A13">
            <v>10</v>
          </cell>
          <cell r="B13"/>
          <cell r="C13"/>
          <cell r="D13"/>
          <cell r="E13"/>
          <cell r="F13"/>
          <cell r="G13"/>
        </row>
        <row r="14">
          <cell r="A14">
            <v>11</v>
          </cell>
          <cell r="B14"/>
          <cell r="C14"/>
          <cell r="D14"/>
          <cell r="E14"/>
          <cell r="F14"/>
          <cell r="G14"/>
        </row>
        <row r="15">
          <cell r="A15">
            <v>12</v>
          </cell>
          <cell r="B15"/>
          <cell r="C15"/>
          <cell r="D15"/>
          <cell r="E15"/>
          <cell r="F15"/>
          <cell r="G15"/>
        </row>
        <row r="16">
          <cell r="A16">
            <v>13</v>
          </cell>
          <cell r="B16"/>
          <cell r="C16"/>
          <cell r="D16"/>
          <cell r="E16"/>
          <cell r="F16"/>
          <cell r="G16"/>
        </row>
        <row r="17">
          <cell r="A17">
            <v>14</v>
          </cell>
          <cell r="B17"/>
          <cell r="C17"/>
          <cell r="D17"/>
          <cell r="E17"/>
          <cell r="F17"/>
          <cell r="G17"/>
        </row>
        <row r="18">
          <cell r="A18">
            <v>15</v>
          </cell>
          <cell r="B18"/>
          <cell r="C18"/>
          <cell r="D18"/>
          <cell r="E18"/>
          <cell r="F18"/>
          <cell r="G18"/>
        </row>
        <row r="19">
          <cell r="A19">
            <v>16</v>
          </cell>
          <cell r="B19"/>
          <cell r="C19"/>
          <cell r="D19"/>
          <cell r="E19"/>
          <cell r="F19"/>
          <cell r="G19"/>
        </row>
        <row r="20">
          <cell r="A20">
            <v>17</v>
          </cell>
          <cell r="B20"/>
          <cell r="C20"/>
          <cell r="D20"/>
          <cell r="E20"/>
          <cell r="F20"/>
          <cell r="G20"/>
        </row>
        <row r="21">
          <cell r="A21">
            <v>18</v>
          </cell>
          <cell r="B21"/>
          <cell r="C21"/>
          <cell r="D21"/>
          <cell r="E21"/>
          <cell r="F21"/>
          <cell r="G21"/>
        </row>
        <row r="22">
          <cell r="A22">
            <v>19</v>
          </cell>
          <cell r="B22"/>
          <cell r="C22"/>
          <cell r="D22"/>
          <cell r="E22"/>
          <cell r="F22"/>
          <cell r="G22"/>
        </row>
        <row r="23">
          <cell r="A23">
            <v>20</v>
          </cell>
          <cell r="B23"/>
          <cell r="C23"/>
          <cell r="D23"/>
          <cell r="E23"/>
          <cell r="F23"/>
          <cell r="G23"/>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報酬額確認表"/>
      <sheetName val="様式９（航空賃 、旅費（その他））"/>
      <sheetName val="様式12 戦争特約保険料"/>
      <sheetName val="様式13 一般業務費"/>
      <sheetName val="様式- 通訳傭上費"/>
      <sheetName val="様式16 報告書作成費 "/>
      <sheetName val="様式17 機材費"/>
      <sheetName val="様式18 再委託費 "/>
      <sheetName val="様式19 国内業務費（技術研修費）"/>
      <sheetName val="様式20 国内業務費（招へい費） "/>
      <sheetName val="様式７ 業務従事者名簿 "/>
      <sheetName val="様式９（航空賃 、旅費（その他）） 特例"/>
      <sheetName val="様式10 証拠書類（航空賃） "/>
      <sheetName val="様式11 欠番"/>
      <sheetName val="様式14 一般業務費出納簿 "/>
      <sheetName val="様式15 欠番"/>
      <sheetName val="【参考】様式21 証書添付台紙 "/>
      <sheetName val="新様式の変更内容"/>
      <sheetName val="機材仕切紙"/>
      <sheetName val="再委託費仕切紙"/>
    </sheetNames>
    <sheetDataSet>
      <sheetData sheetId="0">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row r="4">
          <cell r="A4">
            <v>1</v>
          </cell>
          <cell r="B4" t="str">
            <v>□原　×子</v>
          </cell>
          <cell r="C4" t="str">
            <v>交差点設計</v>
          </cell>
          <cell r="D4" t="str">
            <v>新宿プラニング</v>
          </cell>
          <cell r="E4">
            <v>2</v>
          </cell>
          <cell r="F4" t="str">
            <v>　○○工業大学卒
　△△△大学院修了</v>
          </cell>
          <cell r="G4" t="str">
            <v>19**年3月
200*年9月</v>
          </cell>
        </row>
        <row r="5">
          <cell r="A5">
            <v>2</v>
          </cell>
          <cell r="B5" t="str">
            <v>○山　△男</v>
          </cell>
          <cell r="C5" t="str">
            <v>交通計画Ⅱ</v>
          </cell>
          <cell r="D5" t="str">
            <v>麹町設計(補強：○×企画)</v>
          </cell>
          <cell r="E5">
            <v>2</v>
          </cell>
          <cell r="F5" t="str">
            <v>　○○工業高校卒</v>
          </cell>
          <cell r="G5" t="str">
            <v>19**年3月</v>
          </cell>
          <cell r="I5">
            <v>1</v>
          </cell>
          <cell r="K5">
            <v>4500</v>
          </cell>
          <cell r="L5">
            <v>13500</v>
          </cell>
        </row>
        <row r="6">
          <cell r="A6">
            <v>3</v>
          </cell>
          <cell r="B6" t="str">
            <v>○野　△子（前任）</v>
          </cell>
          <cell r="C6" t="str">
            <v>ジェンダー分析</v>
          </cell>
          <cell r="D6" t="str">
            <v>３Ｊコンサルタンツ（株）</v>
          </cell>
          <cell r="E6">
            <v>3</v>
          </cell>
          <cell r="F6" t="str">
            <v xml:space="preserve"> ○○○○○○大学卒</v>
          </cell>
          <cell r="G6" t="str">
            <v>19**年3月</v>
          </cell>
          <cell r="I6">
            <v>2</v>
          </cell>
          <cell r="K6">
            <v>4500</v>
          </cell>
          <cell r="L6">
            <v>13500</v>
          </cell>
        </row>
        <row r="7">
          <cell r="A7">
            <v>4</v>
          </cell>
          <cell r="B7" t="str">
            <v>▽田　□美（後任）</v>
          </cell>
          <cell r="C7" t="str">
            <v>ジェンダー分析</v>
          </cell>
          <cell r="D7" t="str">
            <v>３Ｊコンサルタンツ（株）</v>
          </cell>
          <cell r="E7">
            <v>4</v>
          </cell>
          <cell r="F7" t="str">
            <v xml:space="preserve"> ○○○○○○大学卒</v>
          </cell>
          <cell r="G7" t="str">
            <v>19**年3月</v>
          </cell>
          <cell r="I7">
            <v>3</v>
          </cell>
          <cell r="K7">
            <v>3800</v>
          </cell>
          <cell r="L7">
            <v>11600</v>
          </cell>
        </row>
        <row r="8">
          <cell r="A8">
            <v>5</v>
          </cell>
          <cell r="I8">
            <v>4</v>
          </cell>
          <cell r="K8">
            <v>3800</v>
          </cell>
          <cell r="L8">
            <v>11600</v>
          </cell>
        </row>
        <row r="9">
          <cell r="A9">
            <v>6</v>
          </cell>
          <cell r="I9">
            <v>5</v>
          </cell>
          <cell r="K9">
            <v>3800</v>
          </cell>
          <cell r="L9">
            <v>11600</v>
          </cell>
        </row>
        <row r="10">
          <cell r="A10">
            <v>7</v>
          </cell>
          <cell r="I10">
            <v>6</v>
          </cell>
          <cell r="K10">
            <v>3200</v>
          </cell>
          <cell r="L10">
            <v>9700</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cell r="B23" t="str">
            <v>法西　●子</v>
          </cell>
          <cell r="C23" t="str">
            <v>通訳</v>
          </cell>
          <cell r="D23" t="str">
            <v>通訳センター株式会社</v>
          </cell>
          <cell r="E23">
            <v>4</v>
          </cell>
          <cell r="G23" t="str">
            <v>19**年3月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42"/>
  <sheetViews>
    <sheetView tabSelected="1" zoomScale="85" zoomScaleNormal="85" workbookViewId="0"/>
  </sheetViews>
  <sheetFormatPr defaultColWidth="9" defaultRowHeight="14.25"/>
  <cols>
    <col min="1" max="1" width="11.25" customWidth="1"/>
    <col min="2" max="2" width="23.75" customWidth="1"/>
    <col min="3" max="3" width="25" customWidth="1"/>
    <col min="4" max="4" width="25.75" customWidth="1"/>
    <col min="5" max="5" width="9.125" customWidth="1"/>
    <col min="6" max="6" width="19.25" customWidth="1"/>
    <col min="7" max="7" width="12.75" customWidth="1"/>
    <col min="9" max="9" width="6.625" customWidth="1"/>
    <col min="10" max="12" width="12.625" style="767" customWidth="1"/>
    <col min="13" max="13" width="12.75" customWidth="1"/>
    <col min="14" max="14" width="12.625" customWidth="1"/>
  </cols>
  <sheetData>
    <row r="1" spans="1:12" ht="24" customHeight="1">
      <c r="A1" s="113" t="s">
        <v>0</v>
      </c>
      <c r="B1" s="113"/>
      <c r="C1" s="113"/>
      <c r="D1" s="113"/>
      <c r="E1" s="113"/>
      <c r="F1" s="113"/>
      <c r="G1" s="113"/>
    </row>
    <row r="2" spans="1:12" ht="24" customHeight="1">
      <c r="A2" s="114" t="s">
        <v>1</v>
      </c>
      <c r="B2" s="115"/>
      <c r="C2" s="115"/>
      <c r="D2" s="115"/>
      <c r="E2" s="116"/>
      <c r="F2" s="116"/>
      <c r="G2" s="116"/>
    </row>
    <row r="3" spans="1:12" ht="24" customHeight="1">
      <c r="A3" s="117" t="s">
        <v>2</v>
      </c>
      <c r="B3" s="117" t="s">
        <v>3</v>
      </c>
      <c r="C3" s="117" t="s">
        <v>4</v>
      </c>
      <c r="D3" s="117" t="s">
        <v>5</v>
      </c>
      <c r="E3" s="117" t="s">
        <v>6</v>
      </c>
      <c r="F3" s="118" t="s">
        <v>7</v>
      </c>
      <c r="G3" s="118" t="s">
        <v>8</v>
      </c>
      <c r="I3" s="807" t="s">
        <v>208</v>
      </c>
      <c r="J3" s="807"/>
      <c r="K3" s="807"/>
      <c r="L3" s="807"/>
    </row>
    <row r="4" spans="1:12" ht="24" customHeight="1">
      <c r="A4" s="19">
        <v>1</v>
      </c>
      <c r="B4" s="119" t="s">
        <v>9</v>
      </c>
      <c r="C4" s="120" t="s">
        <v>10</v>
      </c>
      <c r="D4" s="119" t="s">
        <v>11</v>
      </c>
      <c r="E4" s="121">
        <v>2</v>
      </c>
      <c r="F4" s="122" t="s">
        <v>12</v>
      </c>
      <c r="G4" s="123" t="s">
        <v>13</v>
      </c>
      <c r="I4" s="129"/>
      <c r="J4" s="768"/>
      <c r="K4" s="768"/>
      <c r="L4" s="768"/>
    </row>
    <row r="5" spans="1:12" ht="24" customHeight="1">
      <c r="A5" s="19">
        <v>2</v>
      </c>
      <c r="B5" s="119" t="s">
        <v>14</v>
      </c>
      <c r="C5" s="120" t="s">
        <v>15</v>
      </c>
      <c r="D5" s="119" t="s">
        <v>16</v>
      </c>
      <c r="E5" s="121">
        <v>2</v>
      </c>
      <c r="F5" s="124" t="s">
        <v>17</v>
      </c>
      <c r="G5" s="125" t="s">
        <v>18</v>
      </c>
      <c r="I5" s="130" t="s">
        <v>19</v>
      </c>
      <c r="J5" s="130" t="s">
        <v>20</v>
      </c>
      <c r="K5" s="769" t="s">
        <v>21</v>
      </c>
      <c r="L5" s="769" t="s">
        <v>22</v>
      </c>
    </row>
    <row r="6" spans="1:12" ht="24" customHeight="1">
      <c r="A6" s="19">
        <v>3</v>
      </c>
      <c r="B6" s="119" t="s">
        <v>23</v>
      </c>
      <c r="C6" s="126" t="s">
        <v>24</v>
      </c>
      <c r="D6" s="119" t="s">
        <v>25</v>
      </c>
      <c r="E6" s="121">
        <v>3</v>
      </c>
      <c r="F6" s="124" t="s">
        <v>26</v>
      </c>
      <c r="G6" s="125" t="s">
        <v>18</v>
      </c>
      <c r="I6" s="131">
        <v>1</v>
      </c>
      <c r="J6" s="770">
        <v>4541000</v>
      </c>
      <c r="K6" s="772">
        <v>5100</v>
      </c>
      <c r="L6" s="132">
        <v>15500</v>
      </c>
    </row>
    <row r="7" spans="1:12" ht="24" customHeight="1">
      <c r="A7" s="19">
        <v>4</v>
      </c>
      <c r="B7" s="119" t="s">
        <v>23</v>
      </c>
      <c r="C7" s="126" t="s">
        <v>27</v>
      </c>
      <c r="D7" s="119" t="s">
        <v>25</v>
      </c>
      <c r="E7" s="121">
        <v>4</v>
      </c>
      <c r="F7" s="124" t="s">
        <v>26</v>
      </c>
      <c r="G7" s="125" t="s">
        <v>18</v>
      </c>
      <c r="I7" s="131">
        <v>2</v>
      </c>
      <c r="J7" s="133">
        <v>4191000</v>
      </c>
      <c r="K7" s="132">
        <v>4500</v>
      </c>
      <c r="L7" s="132">
        <v>13500</v>
      </c>
    </row>
    <row r="8" spans="1:12" ht="24" customHeight="1">
      <c r="A8" s="19">
        <v>5</v>
      </c>
      <c r="B8" s="119" t="s">
        <v>321</v>
      </c>
      <c r="C8" s="286" t="s">
        <v>322</v>
      </c>
      <c r="D8" s="119" t="s">
        <v>277</v>
      </c>
      <c r="E8" s="121">
        <v>4</v>
      </c>
      <c r="F8" s="123" t="s">
        <v>323</v>
      </c>
      <c r="G8" s="121" t="s">
        <v>324</v>
      </c>
      <c r="I8" s="131">
        <v>3</v>
      </c>
      <c r="J8" s="133">
        <v>3551000</v>
      </c>
      <c r="K8" s="772">
        <v>4500</v>
      </c>
      <c r="L8" s="132">
        <v>13500</v>
      </c>
    </row>
    <row r="9" spans="1:12" ht="24" customHeight="1">
      <c r="A9" s="19">
        <v>6</v>
      </c>
      <c r="B9" s="119" t="s">
        <v>325</v>
      </c>
      <c r="C9" s="286" t="s">
        <v>326</v>
      </c>
      <c r="D9" s="119" t="s">
        <v>277</v>
      </c>
      <c r="E9" s="121">
        <v>4</v>
      </c>
      <c r="F9" s="121" t="s">
        <v>323</v>
      </c>
      <c r="G9" s="121" t="s">
        <v>327</v>
      </c>
      <c r="I9" s="131">
        <v>4</v>
      </c>
      <c r="J9" s="133">
        <v>3135000</v>
      </c>
      <c r="K9" s="132">
        <v>3800</v>
      </c>
      <c r="L9" s="132">
        <v>11600</v>
      </c>
    </row>
    <row r="10" spans="1:12" ht="24" customHeight="1">
      <c r="A10" s="19">
        <v>7</v>
      </c>
      <c r="B10" s="119"/>
      <c r="C10" s="120"/>
      <c r="D10" s="119"/>
      <c r="E10" s="121"/>
      <c r="F10" s="121"/>
      <c r="G10" s="121"/>
      <c r="I10" s="131">
        <v>5</v>
      </c>
      <c r="J10" s="133">
        <v>2112000</v>
      </c>
      <c r="K10" s="132">
        <v>3800</v>
      </c>
      <c r="L10" s="132">
        <v>11600</v>
      </c>
    </row>
    <row r="11" spans="1:12" ht="24" customHeight="1">
      <c r="A11" s="19">
        <v>8</v>
      </c>
      <c r="B11" s="119"/>
      <c r="C11" s="120"/>
      <c r="D11" s="119"/>
      <c r="E11" s="121"/>
      <c r="F11" s="121"/>
      <c r="G11" s="121"/>
      <c r="I11" s="131">
        <v>6</v>
      </c>
      <c r="J11" s="133">
        <v>1742000</v>
      </c>
      <c r="K11" s="132">
        <v>3200</v>
      </c>
      <c r="L11" s="132">
        <v>9700</v>
      </c>
    </row>
    <row r="12" spans="1:12" ht="24" customHeight="1">
      <c r="A12" s="19">
        <v>9</v>
      </c>
      <c r="B12" s="119"/>
      <c r="C12" s="120"/>
      <c r="D12" s="119"/>
      <c r="E12" s="121"/>
      <c r="F12" s="121"/>
      <c r="G12" s="121"/>
    </row>
    <row r="13" spans="1:12" ht="24" customHeight="1">
      <c r="A13" s="19">
        <v>10</v>
      </c>
      <c r="B13" s="119"/>
      <c r="C13" s="120"/>
      <c r="D13" s="119"/>
      <c r="E13" s="121"/>
      <c r="F13" s="121"/>
      <c r="G13" s="121"/>
    </row>
    <row r="14" spans="1:12" ht="24" customHeight="1">
      <c r="A14" s="19">
        <v>11</v>
      </c>
      <c r="B14" s="119"/>
      <c r="C14" s="120"/>
      <c r="D14" s="119"/>
      <c r="E14" s="121"/>
      <c r="F14" s="121"/>
      <c r="G14" s="121"/>
    </row>
    <row r="15" spans="1:12" ht="24" customHeight="1">
      <c r="A15" s="19">
        <v>12</v>
      </c>
      <c r="B15" s="119"/>
      <c r="C15" s="120"/>
      <c r="D15" s="119"/>
      <c r="E15" s="121"/>
      <c r="F15" s="121"/>
      <c r="G15" s="121"/>
    </row>
    <row r="16" spans="1:12" ht="24" customHeight="1">
      <c r="A16" s="19">
        <v>13</v>
      </c>
      <c r="B16" s="119"/>
      <c r="C16" s="120"/>
      <c r="D16" s="119"/>
      <c r="E16" s="121"/>
      <c r="F16" s="121"/>
      <c r="G16" s="121"/>
    </row>
    <row r="17" spans="1:14" ht="24" customHeight="1">
      <c r="A17" s="19">
        <v>14</v>
      </c>
      <c r="B17" s="119"/>
      <c r="C17" s="120"/>
      <c r="D17" s="119"/>
      <c r="E17" s="121"/>
      <c r="F17" s="121"/>
      <c r="G17" s="121"/>
    </row>
    <row r="18" spans="1:14" ht="24" customHeight="1">
      <c r="A18" s="19">
        <v>15</v>
      </c>
      <c r="B18" s="119"/>
      <c r="C18" s="120"/>
      <c r="D18" s="119"/>
      <c r="E18" s="121"/>
      <c r="F18" s="121"/>
      <c r="G18" s="121"/>
    </row>
    <row r="19" spans="1:14" ht="24" customHeight="1">
      <c r="A19" s="19">
        <v>16</v>
      </c>
      <c r="B19" s="119"/>
      <c r="C19" s="120"/>
      <c r="D19" s="119"/>
      <c r="E19" s="121"/>
      <c r="F19" s="121"/>
      <c r="G19" s="121"/>
    </row>
    <row r="20" spans="1:14" ht="24" customHeight="1">
      <c r="A20" s="19">
        <v>17</v>
      </c>
      <c r="B20" s="119"/>
      <c r="C20" s="120"/>
      <c r="D20" s="119"/>
      <c r="E20" s="121"/>
      <c r="F20" s="121"/>
      <c r="G20" s="121"/>
    </row>
    <row r="21" spans="1:14" ht="24" customHeight="1">
      <c r="A21" s="19">
        <v>18</v>
      </c>
      <c r="B21" s="119"/>
      <c r="C21" s="120"/>
      <c r="D21" s="119"/>
      <c r="E21" s="121"/>
      <c r="F21" s="121"/>
      <c r="G21" s="121"/>
    </row>
    <row r="22" spans="1:14" ht="24" customHeight="1">
      <c r="A22" s="19">
        <v>19</v>
      </c>
      <c r="B22" s="119"/>
      <c r="C22" s="120"/>
      <c r="D22" s="119"/>
      <c r="E22" s="121"/>
      <c r="F22" s="121"/>
      <c r="G22" s="121"/>
    </row>
    <row r="23" spans="1:14" ht="24" customHeight="1">
      <c r="A23" s="19">
        <v>20</v>
      </c>
      <c r="B23" s="119"/>
      <c r="C23" s="120"/>
      <c r="D23" s="119"/>
      <c r="E23" s="121"/>
      <c r="F23" s="121"/>
      <c r="G23" s="125"/>
    </row>
    <row r="24" spans="1:14" ht="24" customHeight="1"/>
    <row r="25" spans="1:14" ht="24" customHeight="1"/>
    <row r="26" spans="1:14" ht="24" customHeight="1">
      <c r="A26" t="s">
        <v>28</v>
      </c>
    </row>
    <row r="27" spans="1:14" ht="24" customHeight="1"/>
    <row r="28" spans="1:14" ht="24" customHeight="1">
      <c r="A28" s="127" t="s">
        <v>29</v>
      </c>
      <c r="B28" s="128"/>
      <c r="C28" s="128"/>
      <c r="D28" s="128"/>
      <c r="E28" s="128"/>
      <c r="F28" s="128"/>
      <c r="G28" s="128"/>
      <c r="H28" s="128"/>
      <c r="I28" s="128"/>
      <c r="J28" s="771"/>
      <c r="K28" s="771"/>
      <c r="L28" s="771"/>
      <c r="M28" s="128"/>
      <c r="N28" s="128"/>
    </row>
    <row r="42" spans="7:7">
      <c r="G42" s="90"/>
    </row>
  </sheetData>
  <mergeCells count="1">
    <mergeCell ref="I3:L3"/>
  </mergeCells>
  <phoneticPr fontId="60"/>
  <dataValidations count="1">
    <dataValidation type="list" allowBlank="1" showInputMessage="1" showErrorMessage="1" sqref="E4:E23">
      <formula1>$I$6:$I$11</formula1>
    </dataValidation>
  </dataValidations>
  <printOptions horizontalCentered="1"/>
  <pageMargins left="0.70866141732283472" right="0.70866141732283472" top="0.55118110236220474" bottom="0.35433070866141736" header="0.31496062992125984" footer="0.31496062992125984"/>
  <pageSetup paperSize="9" scale="68" orientation="landscape" r:id="rId1"/>
  <headerFooter>
    <oddHeader>&amp;R&amp;K000000QCBS（2021.6月版）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85" zoomScaleNormal="85" workbookViewId="0"/>
  </sheetViews>
  <sheetFormatPr defaultColWidth="9" defaultRowHeight="14.25"/>
  <cols>
    <col min="1" max="1" width="25.5" style="460" customWidth="1"/>
    <col min="2" max="12" width="9.25" style="460" customWidth="1"/>
    <col min="13" max="13" width="12.625" style="460" customWidth="1"/>
    <col min="14" max="16384" width="9" style="15"/>
  </cols>
  <sheetData>
    <row r="1" spans="1:13" ht="18" customHeight="1">
      <c r="M1" s="461" t="s">
        <v>105</v>
      </c>
    </row>
    <row r="2" spans="1:13" ht="24" customHeight="1">
      <c r="A2" s="897" t="s">
        <v>255</v>
      </c>
      <c r="B2" s="897"/>
      <c r="C2" s="897"/>
      <c r="D2" s="897"/>
      <c r="E2" s="897"/>
      <c r="F2" s="897"/>
      <c r="G2" s="897"/>
      <c r="H2" s="897"/>
      <c r="I2" s="897"/>
      <c r="J2" s="897"/>
      <c r="K2" s="897"/>
      <c r="L2" s="897"/>
      <c r="M2" s="897"/>
    </row>
    <row r="3" spans="1:13" ht="15" customHeight="1"/>
    <row r="4" spans="1:13" ht="24" customHeight="1">
      <c r="A4" s="905" t="s">
        <v>106</v>
      </c>
      <c r="B4" s="898" t="s">
        <v>107</v>
      </c>
      <c r="C4" s="899"/>
      <c r="D4" s="899"/>
      <c r="E4" s="899"/>
      <c r="F4" s="899"/>
      <c r="G4" s="899"/>
      <c r="H4" s="899"/>
      <c r="I4" s="899"/>
      <c r="J4" s="899"/>
      <c r="K4" s="899"/>
      <c r="L4" s="900"/>
      <c r="M4" s="905" t="s">
        <v>108</v>
      </c>
    </row>
    <row r="5" spans="1:13" ht="24" customHeight="1" thickBot="1">
      <c r="A5" s="906"/>
      <c r="B5" s="462">
        <v>43983</v>
      </c>
      <c r="C5" s="462">
        <v>44013</v>
      </c>
      <c r="D5" s="462">
        <v>44044</v>
      </c>
      <c r="E5" s="462">
        <v>44075</v>
      </c>
      <c r="F5" s="462">
        <v>44105</v>
      </c>
      <c r="G5" s="462">
        <v>44136</v>
      </c>
      <c r="H5" s="462">
        <v>44166</v>
      </c>
      <c r="I5" s="462">
        <v>44197</v>
      </c>
      <c r="J5" s="462">
        <v>44228</v>
      </c>
      <c r="K5" s="462">
        <v>44256</v>
      </c>
      <c r="L5" s="462">
        <v>44287</v>
      </c>
      <c r="M5" s="906"/>
    </row>
    <row r="6" spans="1:13" ht="24" customHeight="1" thickTop="1">
      <c r="A6" s="463" t="s">
        <v>109</v>
      </c>
      <c r="B6" s="464"/>
      <c r="C6" s="464"/>
      <c r="D6" s="464"/>
      <c r="E6" s="464"/>
      <c r="F6" s="464"/>
      <c r="G6" s="464"/>
      <c r="H6" s="464"/>
      <c r="I6" s="464"/>
      <c r="J6" s="464"/>
      <c r="K6" s="464"/>
      <c r="L6" s="464"/>
      <c r="M6" s="465">
        <f t="shared" ref="M6:M13" si="0">SUM(B6:L6)</f>
        <v>0</v>
      </c>
    </row>
    <row r="7" spans="1:13" ht="24" customHeight="1">
      <c r="A7" s="463" t="s">
        <v>110</v>
      </c>
      <c r="B7" s="466"/>
      <c r="C7" s="466"/>
      <c r="D7" s="466"/>
      <c r="E7" s="466"/>
      <c r="F7" s="466"/>
      <c r="G7" s="466"/>
      <c r="H7" s="466"/>
      <c r="I7" s="466"/>
      <c r="J7" s="466"/>
      <c r="K7" s="466"/>
      <c r="L7" s="466"/>
      <c r="M7" s="467">
        <f t="shared" si="0"/>
        <v>0</v>
      </c>
    </row>
    <row r="8" spans="1:13" ht="24" customHeight="1">
      <c r="A8" s="468" t="s">
        <v>226</v>
      </c>
      <c r="B8" s="464"/>
      <c r="C8" s="464"/>
      <c r="D8" s="464"/>
      <c r="E8" s="464"/>
      <c r="F8" s="464"/>
      <c r="G8" s="464"/>
      <c r="H8" s="464"/>
      <c r="I8" s="464"/>
      <c r="J8" s="464"/>
      <c r="K8" s="464"/>
      <c r="L8" s="464"/>
      <c r="M8" s="465">
        <f t="shared" si="0"/>
        <v>0</v>
      </c>
    </row>
    <row r="9" spans="1:13" ht="24" customHeight="1">
      <c r="A9" s="468" t="s">
        <v>227</v>
      </c>
      <c r="B9" s="464"/>
      <c r="C9" s="464"/>
      <c r="D9" s="464"/>
      <c r="E9" s="464"/>
      <c r="F9" s="464"/>
      <c r="G9" s="464"/>
      <c r="H9" s="464"/>
      <c r="I9" s="464"/>
      <c r="J9" s="464"/>
      <c r="K9" s="464"/>
      <c r="L9" s="464"/>
      <c r="M9" s="465">
        <f t="shared" si="0"/>
        <v>0</v>
      </c>
    </row>
    <row r="10" spans="1:13" ht="24" customHeight="1">
      <c r="A10" s="463" t="s">
        <v>111</v>
      </c>
      <c r="B10" s="464"/>
      <c r="C10" s="464"/>
      <c r="D10" s="464"/>
      <c r="E10" s="464"/>
      <c r="F10" s="464"/>
      <c r="G10" s="464"/>
      <c r="H10" s="464"/>
      <c r="I10" s="464"/>
      <c r="J10" s="464"/>
      <c r="K10" s="464"/>
      <c r="L10" s="464"/>
      <c r="M10" s="465">
        <f t="shared" si="0"/>
        <v>0</v>
      </c>
    </row>
    <row r="11" spans="1:13" ht="24" customHeight="1">
      <c r="A11" s="468" t="s">
        <v>232</v>
      </c>
      <c r="B11" s="464"/>
      <c r="C11" s="464"/>
      <c r="D11" s="464"/>
      <c r="E11" s="464"/>
      <c r="F11" s="464"/>
      <c r="G11" s="464"/>
      <c r="H11" s="464"/>
      <c r="I11" s="464"/>
      <c r="J11" s="464"/>
      <c r="K11" s="464"/>
      <c r="L11" s="464"/>
      <c r="M11" s="465">
        <f t="shared" si="0"/>
        <v>0</v>
      </c>
    </row>
    <row r="12" spans="1:13" ht="24" customHeight="1">
      <c r="A12" s="468" t="s">
        <v>228</v>
      </c>
      <c r="B12" s="464"/>
      <c r="C12" s="464"/>
      <c r="D12" s="464"/>
      <c r="E12" s="464"/>
      <c r="F12" s="464"/>
      <c r="G12" s="464"/>
      <c r="H12" s="464"/>
      <c r="I12" s="464"/>
      <c r="J12" s="464"/>
      <c r="K12" s="464"/>
      <c r="L12" s="464"/>
      <c r="M12" s="465">
        <f t="shared" si="0"/>
        <v>0</v>
      </c>
    </row>
    <row r="13" spans="1:13" ht="24" customHeight="1">
      <c r="A13" s="469" t="s">
        <v>112</v>
      </c>
      <c r="B13" s="470"/>
      <c r="C13" s="470"/>
      <c r="D13" s="470"/>
      <c r="E13" s="470"/>
      <c r="F13" s="470"/>
      <c r="G13" s="470"/>
      <c r="H13" s="470"/>
      <c r="I13" s="470"/>
      <c r="J13" s="470"/>
      <c r="K13" s="470"/>
      <c r="L13" s="470"/>
      <c r="M13" s="471">
        <f t="shared" si="0"/>
        <v>0</v>
      </c>
    </row>
    <row r="14" spans="1:13" ht="30" customHeight="1">
      <c r="A14" s="472"/>
      <c r="B14" s="472"/>
      <c r="C14" s="472"/>
      <c r="D14" s="472"/>
      <c r="E14" s="472"/>
      <c r="F14" s="472"/>
      <c r="G14" s="472"/>
      <c r="H14" s="472"/>
      <c r="I14" s="901" t="s">
        <v>76</v>
      </c>
      <c r="J14" s="902"/>
      <c r="K14" s="902"/>
      <c r="L14" s="903"/>
      <c r="M14" s="473">
        <f>SUM(M6:M13)</f>
        <v>0</v>
      </c>
    </row>
    <row r="15" spans="1:13" ht="30" customHeight="1">
      <c r="A15" s="472"/>
      <c r="B15" s="472"/>
      <c r="C15" s="472"/>
      <c r="D15" s="472"/>
      <c r="E15" s="472"/>
      <c r="F15" s="472"/>
      <c r="G15" s="472"/>
      <c r="H15" s="472"/>
      <c r="I15" s="901" t="s">
        <v>113</v>
      </c>
      <c r="J15" s="902"/>
      <c r="K15" s="902"/>
      <c r="L15" s="903"/>
      <c r="M15" s="473">
        <f>ROUNDDOWN(M14,-3)</f>
        <v>0</v>
      </c>
    </row>
    <row r="17" spans="1:13" ht="60" customHeight="1">
      <c r="A17" s="904" t="s">
        <v>114</v>
      </c>
      <c r="B17" s="904"/>
      <c r="C17" s="904"/>
      <c r="D17" s="904"/>
      <c r="E17" s="904"/>
      <c r="F17" s="904"/>
      <c r="G17" s="904"/>
      <c r="H17" s="904"/>
      <c r="I17" s="904"/>
      <c r="J17" s="904"/>
      <c r="K17" s="904"/>
      <c r="L17" s="904"/>
      <c r="M17" s="904"/>
    </row>
  </sheetData>
  <mergeCells count="7">
    <mergeCell ref="A2:M2"/>
    <mergeCell ref="B4:L4"/>
    <mergeCell ref="I14:L14"/>
    <mergeCell ref="I15:L15"/>
    <mergeCell ref="A17:M17"/>
    <mergeCell ref="A4:A5"/>
    <mergeCell ref="M4:M5"/>
  </mergeCells>
  <phoneticPr fontId="60"/>
  <printOptions horizontalCentered="1"/>
  <pageMargins left="0.70866141732283472" right="0.70866141732283472" top="0.55118110236220474" bottom="0.35433070866141736" header="0.31496062992125984" footer="0.31496062992125984"/>
  <pageSetup paperSize="9" scale="84" orientation="landscape" r:id="rId1"/>
  <headerFooter>
    <oddHeader>&amp;R&amp;K000000QCBS（2021.6月版）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zoomScaleNormal="100" zoomScaleSheetLayoutView="80" workbookViewId="0"/>
  </sheetViews>
  <sheetFormatPr defaultColWidth="9" defaultRowHeight="14.25"/>
  <cols>
    <col min="1" max="1" width="8.625" style="134" customWidth="1"/>
    <col min="2" max="2" width="26.625" style="744" customWidth="1"/>
    <col min="3" max="3" width="8.625" style="744" customWidth="1"/>
    <col min="4" max="6" width="13.875" style="744" customWidth="1"/>
    <col min="7" max="7" width="24.625" style="744" customWidth="1"/>
    <col min="8" max="16384" width="9" style="134"/>
  </cols>
  <sheetData>
    <row r="1" spans="1:7" ht="18" customHeight="1">
      <c r="G1" s="773" t="s">
        <v>193</v>
      </c>
    </row>
    <row r="2" spans="1:7" ht="30" customHeight="1">
      <c r="A2" s="912" t="s">
        <v>161</v>
      </c>
      <c r="B2" s="912"/>
      <c r="C2" s="912"/>
      <c r="D2" s="912"/>
      <c r="E2" s="912"/>
      <c r="F2" s="912"/>
      <c r="G2" s="912"/>
    </row>
    <row r="3" spans="1:7" ht="30" customHeight="1" thickBot="1">
      <c r="A3" s="135" t="s">
        <v>162</v>
      </c>
      <c r="B3" s="136"/>
      <c r="C3" s="136"/>
      <c r="D3" s="136"/>
      <c r="E3" s="136"/>
      <c r="F3" s="136"/>
      <c r="G3" s="774">
        <f>A6</f>
        <v>43832</v>
      </c>
    </row>
    <row r="4" spans="1:7" ht="18" customHeight="1">
      <c r="A4" s="913" t="s">
        <v>163</v>
      </c>
      <c r="B4" s="915" t="s">
        <v>164</v>
      </c>
      <c r="C4" s="917" t="s">
        <v>165</v>
      </c>
      <c r="D4" s="919" t="s">
        <v>166</v>
      </c>
      <c r="E4" s="920"/>
      <c r="F4" s="921"/>
      <c r="G4" s="922" t="s">
        <v>167</v>
      </c>
    </row>
    <row r="5" spans="1:7" ht="18" customHeight="1" thickBot="1">
      <c r="A5" s="914"/>
      <c r="B5" s="916"/>
      <c r="C5" s="918"/>
      <c r="D5" s="137" t="s">
        <v>168</v>
      </c>
      <c r="E5" s="138" t="s">
        <v>169</v>
      </c>
      <c r="F5" s="139" t="s">
        <v>170</v>
      </c>
      <c r="G5" s="923"/>
    </row>
    <row r="6" spans="1:7" ht="24" customHeight="1" thickTop="1">
      <c r="A6" s="140">
        <v>43832</v>
      </c>
      <c r="B6" s="141"/>
      <c r="C6" s="142"/>
      <c r="D6" s="143">
        <v>140</v>
      </c>
      <c r="E6" s="144"/>
      <c r="F6" s="145"/>
      <c r="G6" s="146"/>
    </row>
    <row r="7" spans="1:7" ht="24" customHeight="1">
      <c r="A7" s="140">
        <v>43832</v>
      </c>
      <c r="B7" s="147"/>
      <c r="C7" s="148"/>
      <c r="D7" s="149"/>
      <c r="E7" s="150">
        <v>20000</v>
      </c>
      <c r="F7" s="151"/>
      <c r="G7" s="152"/>
    </row>
    <row r="8" spans="1:7" ht="24" customHeight="1">
      <c r="A8" s="140">
        <v>43834</v>
      </c>
      <c r="B8" s="147"/>
      <c r="C8" s="148"/>
      <c r="D8" s="149"/>
      <c r="E8" s="150"/>
      <c r="F8" s="151">
        <v>300500</v>
      </c>
      <c r="G8" s="152"/>
    </row>
    <row r="9" spans="1:7" ht="24" customHeight="1">
      <c r="A9" s="153"/>
      <c r="B9" s="147"/>
      <c r="C9" s="154"/>
      <c r="D9" s="149"/>
      <c r="E9" s="150"/>
      <c r="F9" s="151"/>
      <c r="G9" s="152"/>
    </row>
    <row r="10" spans="1:7" ht="24" customHeight="1">
      <c r="A10" s="153"/>
      <c r="B10" s="147"/>
      <c r="C10" s="154"/>
      <c r="D10" s="149"/>
      <c r="E10" s="150"/>
      <c r="F10" s="151"/>
      <c r="G10" s="152"/>
    </row>
    <row r="11" spans="1:7" ht="24" customHeight="1">
      <c r="A11" s="153"/>
      <c r="B11" s="147"/>
      <c r="C11" s="154"/>
      <c r="D11" s="149"/>
      <c r="E11" s="150"/>
      <c r="F11" s="151"/>
      <c r="G11" s="152"/>
    </row>
    <row r="12" spans="1:7" ht="24" customHeight="1">
      <c r="A12" s="153"/>
      <c r="B12" s="147"/>
      <c r="C12" s="154"/>
      <c r="D12" s="149"/>
      <c r="E12" s="150"/>
      <c r="F12" s="151"/>
      <c r="G12" s="152"/>
    </row>
    <row r="13" spans="1:7" ht="24" customHeight="1">
      <c r="A13" s="153"/>
      <c r="B13" s="147"/>
      <c r="C13" s="154"/>
      <c r="D13" s="149"/>
      <c r="E13" s="150"/>
      <c r="F13" s="151"/>
      <c r="G13" s="152"/>
    </row>
    <row r="14" spans="1:7" ht="24" customHeight="1">
      <c r="A14" s="153"/>
      <c r="B14" s="147"/>
      <c r="C14" s="154"/>
      <c r="D14" s="149"/>
      <c r="E14" s="150"/>
      <c r="F14" s="151"/>
      <c r="G14" s="152"/>
    </row>
    <row r="15" spans="1:7" ht="24" customHeight="1">
      <c r="A15" s="153"/>
      <c r="B15" s="147"/>
      <c r="C15" s="154"/>
      <c r="D15" s="149"/>
      <c r="E15" s="150"/>
      <c r="F15" s="151"/>
      <c r="G15" s="152"/>
    </row>
    <row r="16" spans="1:7" ht="24" customHeight="1">
      <c r="A16" s="153"/>
      <c r="B16" s="147"/>
      <c r="C16" s="148"/>
      <c r="D16" s="149"/>
      <c r="E16" s="150"/>
      <c r="F16" s="151"/>
      <c r="G16" s="152"/>
    </row>
    <row r="17" spans="1:7" ht="24" customHeight="1">
      <c r="A17" s="153"/>
      <c r="B17" s="147"/>
      <c r="C17" s="148"/>
      <c r="D17" s="149"/>
      <c r="E17" s="150"/>
      <c r="F17" s="151"/>
      <c r="G17" s="152"/>
    </row>
    <row r="18" spans="1:7" ht="24" customHeight="1">
      <c r="A18" s="153"/>
      <c r="B18" s="147"/>
      <c r="C18" s="148"/>
      <c r="D18" s="149"/>
      <c r="E18" s="150"/>
      <c r="F18" s="151"/>
      <c r="G18" s="152"/>
    </row>
    <row r="19" spans="1:7" ht="24" customHeight="1">
      <c r="A19" s="153"/>
      <c r="B19" s="147"/>
      <c r="C19" s="148"/>
      <c r="D19" s="149"/>
      <c r="E19" s="150"/>
      <c r="F19" s="151"/>
      <c r="G19" s="152"/>
    </row>
    <row r="20" spans="1:7" ht="24" customHeight="1">
      <c r="A20" s="153"/>
      <c r="B20" s="147"/>
      <c r="C20" s="154"/>
      <c r="D20" s="149"/>
      <c r="E20" s="150"/>
      <c r="F20" s="151"/>
      <c r="G20" s="152"/>
    </row>
    <row r="21" spans="1:7" ht="24" customHeight="1">
      <c r="A21" s="153"/>
      <c r="B21" s="147"/>
      <c r="C21" s="154"/>
      <c r="D21" s="149"/>
      <c r="E21" s="150"/>
      <c r="F21" s="151"/>
      <c r="G21" s="152"/>
    </row>
    <row r="22" spans="1:7" ht="24" customHeight="1">
      <c r="A22" s="153"/>
      <c r="B22" s="147"/>
      <c r="C22" s="154"/>
      <c r="D22" s="149"/>
      <c r="E22" s="150"/>
      <c r="F22" s="151"/>
      <c r="G22" s="152"/>
    </row>
    <row r="23" spans="1:7" ht="24" customHeight="1">
      <c r="A23" s="153"/>
      <c r="B23" s="147"/>
      <c r="C23" s="154"/>
      <c r="D23" s="149"/>
      <c r="E23" s="150"/>
      <c r="F23" s="151"/>
      <c r="G23" s="152"/>
    </row>
    <row r="24" spans="1:7" ht="24" customHeight="1">
      <c r="A24" s="153"/>
      <c r="B24" s="147"/>
      <c r="C24" s="154"/>
      <c r="D24" s="149"/>
      <c r="E24" s="150"/>
      <c r="F24" s="151"/>
      <c r="G24" s="152"/>
    </row>
    <row r="25" spans="1:7" ht="24" customHeight="1">
      <c r="A25" s="153"/>
      <c r="B25" s="147"/>
      <c r="C25" s="154"/>
      <c r="D25" s="149"/>
      <c r="E25" s="150"/>
      <c r="F25" s="151"/>
      <c r="G25" s="152"/>
    </row>
    <row r="26" spans="1:7" ht="24" customHeight="1">
      <c r="A26" s="153"/>
      <c r="B26" s="147"/>
      <c r="C26" s="154"/>
      <c r="D26" s="149"/>
      <c r="E26" s="150"/>
      <c r="F26" s="151"/>
      <c r="G26" s="152"/>
    </row>
    <row r="27" spans="1:7" ht="24" customHeight="1">
      <c r="A27" s="153"/>
      <c r="B27" s="147"/>
      <c r="C27" s="154"/>
      <c r="D27" s="149"/>
      <c r="E27" s="150"/>
      <c r="F27" s="151"/>
      <c r="G27" s="152"/>
    </row>
    <row r="28" spans="1:7" ht="24" customHeight="1" thickBot="1">
      <c r="A28" s="155"/>
      <c r="B28" s="156"/>
      <c r="C28" s="157"/>
      <c r="D28" s="158"/>
      <c r="E28" s="159"/>
      <c r="F28" s="160"/>
      <c r="G28" s="161"/>
    </row>
    <row r="29" spans="1:7" ht="15" thickTop="1">
      <c r="A29" s="162" t="s">
        <v>171</v>
      </c>
      <c r="B29" s="163"/>
      <c r="C29" s="164"/>
      <c r="D29" s="143">
        <f>SUM(D6:D28)</f>
        <v>140</v>
      </c>
      <c r="E29" s="144">
        <f>SUM(E6:E28)</f>
        <v>20000</v>
      </c>
      <c r="F29" s="145">
        <f>SUM(F6:F28)</f>
        <v>300500</v>
      </c>
      <c r="G29" s="165"/>
    </row>
    <row r="30" spans="1:7" ht="30" customHeight="1" thickBot="1">
      <c r="A30" s="166" t="s">
        <v>172</v>
      </c>
      <c r="B30" s="167"/>
      <c r="C30" s="168"/>
      <c r="D30" s="169">
        <f>ROUNDDOWN(D29*E33,0)</f>
        <v>14155</v>
      </c>
      <c r="E30" s="170">
        <f>ROUNDDOWN(E29*E34,0)</f>
        <v>21508</v>
      </c>
      <c r="F30" s="171"/>
      <c r="G30" s="172"/>
    </row>
    <row r="31" spans="1:7" ht="30" customHeight="1" thickBot="1">
      <c r="A31" s="173" t="s">
        <v>173</v>
      </c>
      <c r="B31" s="174"/>
      <c r="C31" s="175"/>
      <c r="D31" s="907">
        <f>D30+E30+F29</f>
        <v>336163</v>
      </c>
      <c r="E31" s="908"/>
      <c r="F31" s="909"/>
      <c r="G31" s="176"/>
    </row>
    <row r="32" spans="1:7" ht="16.5" customHeight="1">
      <c r="A32" s="177"/>
      <c r="B32" s="177"/>
      <c r="C32" s="177"/>
      <c r="D32" s="178"/>
      <c r="E32" s="178"/>
      <c r="F32" s="178"/>
      <c r="G32" s="179"/>
    </row>
    <row r="33" spans="1:7" s="181" customFormat="1" ht="18" customHeight="1">
      <c r="A33" s="180"/>
      <c r="B33" s="784">
        <v>1</v>
      </c>
      <c r="C33" s="775" t="str">
        <f>D5</f>
        <v>US$</v>
      </c>
      <c r="D33" s="776" t="s">
        <v>174</v>
      </c>
      <c r="E33" s="777">
        <v>101.11</v>
      </c>
      <c r="F33" s="778" t="s">
        <v>175</v>
      </c>
      <c r="G33" s="779" t="s">
        <v>176</v>
      </c>
    </row>
    <row r="34" spans="1:7" s="181" customFormat="1" ht="18" customHeight="1">
      <c r="A34" s="180"/>
      <c r="B34" s="784">
        <v>1</v>
      </c>
      <c r="C34" s="780" t="str">
        <f>E5</f>
        <v>現地通貨注４</v>
      </c>
      <c r="D34" s="776" t="s">
        <v>174</v>
      </c>
      <c r="E34" s="781">
        <v>1.0754319999999999</v>
      </c>
      <c r="F34" s="778" t="s">
        <v>175</v>
      </c>
      <c r="G34" s="782" t="s">
        <v>122</v>
      </c>
    </row>
    <row r="35" spans="1:7" s="181" customFormat="1" ht="18" customHeight="1">
      <c r="A35" s="180"/>
      <c r="B35" s="180"/>
      <c r="C35" s="182"/>
      <c r="D35" s="180"/>
      <c r="E35" s="180"/>
      <c r="F35" s="783"/>
      <c r="G35" s="180"/>
    </row>
    <row r="36" spans="1:7" s="181" customFormat="1" ht="18" customHeight="1">
      <c r="A36" s="180"/>
      <c r="B36" s="180"/>
      <c r="C36" s="180"/>
      <c r="D36" s="180"/>
      <c r="E36" s="183"/>
      <c r="F36" s="180"/>
      <c r="G36" s="180"/>
    </row>
    <row r="37" spans="1:7" s="181" customFormat="1" ht="70.5" customHeight="1">
      <c r="A37" s="910" t="s">
        <v>177</v>
      </c>
      <c r="B37" s="911"/>
      <c r="C37" s="911"/>
      <c r="D37" s="911"/>
      <c r="E37" s="911"/>
      <c r="F37" s="911"/>
      <c r="G37" s="911"/>
    </row>
    <row r="38" spans="1:7" s="181" customFormat="1" ht="18" customHeight="1">
      <c r="B38" s="783"/>
      <c r="C38" s="783"/>
      <c r="D38" s="783"/>
      <c r="E38" s="783"/>
      <c r="F38" s="783"/>
      <c r="G38" s="783"/>
    </row>
    <row r="39" spans="1:7" ht="18" customHeight="1"/>
    <row r="40" spans="1:7" ht="18" customHeight="1"/>
  </sheetData>
  <mergeCells count="8">
    <mergeCell ref="D31:F31"/>
    <mergeCell ref="A37:G37"/>
    <mergeCell ref="A2:G2"/>
    <mergeCell ref="A4:A5"/>
    <mergeCell ref="B4:B5"/>
    <mergeCell ref="C4:C5"/>
    <mergeCell ref="D4:F4"/>
    <mergeCell ref="G4:G5"/>
  </mergeCells>
  <phoneticPr fontId="60"/>
  <dataValidations count="1">
    <dataValidation type="list" allowBlank="1" showInputMessage="1" showErrorMessage="1" sqref="G34">
      <formula1>"JICA指定レート,OANDAレート,その他のレート"</formula1>
    </dataValidation>
  </dataValidations>
  <printOptions horizontalCentered="1"/>
  <pageMargins left="0.70866141732283472" right="0.70866141732283472" top="0.55118110236220474" bottom="0.35433070866141736" header="0.31496062992125984" footer="0.31496062992125984"/>
  <pageSetup paperSize="9" scale="66" orientation="portrait" r:id="rId1"/>
  <headerFooter>
    <oddHeader>&amp;R&amp;K000000QCBS（2021.6月版）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Normal="100" workbookViewId="0"/>
  </sheetViews>
  <sheetFormatPr defaultColWidth="9" defaultRowHeight="14.25"/>
  <cols>
    <col min="1" max="1" width="6.75" style="474" customWidth="1"/>
    <col min="2" max="2" width="21.25" style="474" customWidth="1"/>
    <col min="3" max="3" width="8.625" style="474" customWidth="1"/>
    <col min="4" max="4" width="16.625" style="474" customWidth="1"/>
    <col min="5" max="5" width="8.625" style="474" customWidth="1"/>
    <col min="6" max="6" width="12.625" style="474" customWidth="1"/>
    <col min="7" max="7" width="24.625" style="474" customWidth="1"/>
    <col min="8" max="8" width="9" style="474"/>
    <col min="9" max="16384" width="9" style="8"/>
  </cols>
  <sheetData>
    <row r="1" spans="1:8" ht="24" customHeight="1">
      <c r="G1" s="475" t="s">
        <v>123</v>
      </c>
    </row>
    <row r="2" spans="1:8" ht="30" customHeight="1">
      <c r="A2" s="931" t="s">
        <v>124</v>
      </c>
      <c r="B2" s="931"/>
      <c r="C2" s="931"/>
      <c r="D2" s="931"/>
      <c r="E2" s="931"/>
      <c r="F2" s="931"/>
      <c r="G2" s="931"/>
    </row>
    <row r="3" spans="1:8" ht="23.25" customHeight="1" thickBot="1">
      <c r="A3" s="476" t="s">
        <v>125</v>
      </c>
      <c r="B3" s="477"/>
      <c r="C3" s="477"/>
      <c r="D3" s="477"/>
      <c r="E3" s="477"/>
      <c r="F3" s="477"/>
      <c r="G3" s="478"/>
    </row>
    <row r="4" spans="1:8" ht="18" customHeight="1">
      <c r="A4" s="938" t="s">
        <v>115</v>
      </c>
      <c r="B4" s="940" t="s">
        <v>126</v>
      </c>
      <c r="C4" s="942" t="s">
        <v>117</v>
      </c>
      <c r="D4" s="944" t="s">
        <v>127</v>
      </c>
      <c r="E4" s="953" t="s">
        <v>128</v>
      </c>
      <c r="F4" s="955" t="s">
        <v>129</v>
      </c>
      <c r="G4" s="957" t="s">
        <v>119</v>
      </c>
    </row>
    <row r="5" spans="1:8" ht="18" customHeight="1" thickBot="1">
      <c r="A5" s="939"/>
      <c r="B5" s="941"/>
      <c r="C5" s="943"/>
      <c r="D5" s="945"/>
      <c r="E5" s="954"/>
      <c r="F5" s="956"/>
      <c r="G5" s="958"/>
    </row>
    <row r="6" spans="1:8" ht="24" customHeight="1" thickTop="1">
      <c r="A6" s="479"/>
      <c r="B6" s="480"/>
      <c r="C6" s="481"/>
      <c r="D6" s="482"/>
      <c r="E6" s="483"/>
      <c r="F6" s="484"/>
      <c r="G6" s="485"/>
    </row>
    <row r="7" spans="1:8" ht="24" customHeight="1">
      <c r="A7" s="486"/>
      <c r="B7" s="487"/>
      <c r="C7" s="488"/>
      <c r="D7" s="489"/>
      <c r="E7" s="490"/>
      <c r="F7" s="491"/>
      <c r="G7" s="492"/>
    </row>
    <row r="8" spans="1:8" ht="24" customHeight="1">
      <c r="A8" s="493"/>
      <c r="B8" s="494"/>
      <c r="C8" s="495"/>
      <c r="D8" s="496"/>
      <c r="E8" s="497"/>
      <c r="F8" s="497"/>
      <c r="G8" s="498"/>
    </row>
    <row r="9" spans="1:8" ht="24" customHeight="1">
      <c r="A9" s="493"/>
      <c r="B9" s="494"/>
      <c r="C9" s="495"/>
      <c r="D9" s="496"/>
      <c r="E9" s="497"/>
      <c r="F9" s="497"/>
      <c r="G9" s="498"/>
    </row>
    <row r="10" spans="1:8" ht="24" customHeight="1">
      <c r="A10" s="493"/>
      <c r="B10" s="494"/>
      <c r="C10" s="495"/>
      <c r="D10" s="496"/>
      <c r="E10" s="497"/>
      <c r="F10" s="497"/>
      <c r="G10" s="498"/>
    </row>
    <row r="11" spans="1:8" ht="24" customHeight="1">
      <c r="A11" s="486"/>
      <c r="B11" s="494"/>
      <c r="C11" s="495"/>
      <c r="D11" s="496"/>
      <c r="E11" s="497"/>
      <c r="F11" s="497"/>
      <c r="G11" s="499"/>
    </row>
    <row r="12" spans="1:8" ht="24" customHeight="1" thickBot="1">
      <c r="A12" s="500"/>
      <c r="B12" s="501"/>
      <c r="C12" s="502"/>
      <c r="D12" s="503"/>
      <c r="E12" s="504"/>
      <c r="F12" s="505"/>
      <c r="G12" s="506"/>
    </row>
    <row r="13" spans="1:8" ht="30" customHeight="1" thickTop="1" thickBot="1">
      <c r="A13" s="927" t="s">
        <v>200</v>
      </c>
      <c r="B13" s="928"/>
      <c r="C13" s="929"/>
      <c r="D13" s="507">
        <f>SUM(D6:D12)</f>
        <v>0</v>
      </c>
      <c r="E13" s="508"/>
      <c r="F13" s="508"/>
      <c r="G13" s="509"/>
    </row>
    <row r="14" spans="1:8" ht="30" customHeight="1" thickBot="1">
      <c r="A14" s="932" t="s">
        <v>201</v>
      </c>
      <c r="B14" s="933"/>
      <c r="C14" s="934"/>
      <c r="D14" s="510">
        <f>ROUNDDOWN(D13,-3)</f>
        <v>0</v>
      </c>
      <c r="E14" s="508"/>
      <c r="F14" s="508"/>
      <c r="G14" s="509"/>
    </row>
    <row r="15" spans="1:8" s="9" customFormat="1" ht="12" customHeight="1">
      <c r="A15" s="511"/>
      <c r="B15" s="511"/>
      <c r="C15" s="511"/>
      <c r="D15" s="511"/>
      <c r="E15" s="511"/>
      <c r="F15" s="511"/>
      <c r="G15" s="511"/>
      <c r="H15" s="512"/>
    </row>
    <row r="16" spans="1:8" ht="24" customHeight="1" thickBot="1">
      <c r="A16" s="513" t="s">
        <v>230</v>
      </c>
      <c r="B16" s="514"/>
      <c r="C16" s="515"/>
      <c r="D16" s="515"/>
      <c r="E16" s="515"/>
      <c r="F16" s="515"/>
      <c r="G16" s="515"/>
    </row>
    <row r="17" spans="1:8" s="9" customFormat="1" ht="18" customHeight="1">
      <c r="A17" s="938" t="s">
        <v>115</v>
      </c>
      <c r="B17" s="940" t="s">
        <v>126</v>
      </c>
      <c r="C17" s="942" t="s">
        <v>117</v>
      </c>
      <c r="D17" s="944" t="s">
        <v>118</v>
      </c>
      <c r="E17" s="946" t="s">
        <v>119</v>
      </c>
      <c r="F17" s="947"/>
      <c r="G17" s="948"/>
      <c r="H17" s="512"/>
    </row>
    <row r="18" spans="1:8" s="9" customFormat="1" ht="18" customHeight="1" thickBot="1">
      <c r="A18" s="939"/>
      <c r="B18" s="941"/>
      <c r="C18" s="943"/>
      <c r="D18" s="945"/>
      <c r="E18" s="949"/>
      <c r="F18" s="950"/>
      <c r="G18" s="951"/>
      <c r="H18" s="512"/>
    </row>
    <row r="19" spans="1:8" ht="24" customHeight="1" thickTop="1">
      <c r="A19" s="493"/>
      <c r="B19" s="494"/>
      <c r="C19" s="495"/>
      <c r="D19" s="496"/>
      <c r="E19" s="935"/>
      <c r="F19" s="936"/>
      <c r="G19" s="937"/>
    </row>
    <row r="20" spans="1:8" ht="24" customHeight="1">
      <c r="A20" s="493"/>
      <c r="B20" s="494"/>
      <c r="C20" s="495"/>
      <c r="D20" s="496"/>
      <c r="E20" s="924"/>
      <c r="F20" s="925"/>
      <c r="G20" s="926"/>
    </row>
    <row r="21" spans="1:8" ht="24" customHeight="1">
      <c r="A21" s="493"/>
      <c r="B21" s="494"/>
      <c r="C21" s="495"/>
      <c r="D21" s="496"/>
      <c r="E21" s="924"/>
      <c r="F21" s="925"/>
      <c r="G21" s="926"/>
    </row>
    <row r="22" spans="1:8" ht="24" customHeight="1">
      <c r="A22" s="486"/>
      <c r="B22" s="494"/>
      <c r="C22" s="495"/>
      <c r="D22" s="496"/>
      <c r="E22" s="924"/>
      <c r="F22" s="925"/>
      <c r="G22" s="926"/>
    </row>
    <row r="23" spans="1:8" ht="24" customHeight="1" thickBot="1">
      <c r="A23" s="500"/>
      <c r="B23" s="501"/>
      <c r="C23" s="502"/>
      <c r="D23" s="503"/>
      <c r="E23" s="924"/>
      <c r="F23" s="925"/>
      <c r="G23" s="926"/>
    </row>
    <row r="24" spans="1:8" ht="30" customHeight="1" thickTop="1" thickBot="1">
      <c r="A24" s="927" t="s">
        <v>200</v>
      </c>
      <c r="B24" s="928"/>
      <c r="C24" s="929"/>
      <c r="D24" s="507">
        <f>SUM(D19:D23)</f>
        <v>0</v>
      </c>
      <c r="E24" s="930"/>
      <c r="F24" s="930"/>
      <c r="G24" s="930"/>
    </row>
    <row r="25" spans="1:8" ht="30" customHeight="1" thickBot="1">
      <c r="A25" s="932" t="s">
        <v>201</v>
      </c>
      <c r="B25" s="933"/>
      <c r="C25" s="934"/>
      <c r="D25" s="510">
        <f>ROUNDDOWN(D24,-3)</f>
        <v>0</v>
      </c>
      <c r="E25" s="936"/>
      <c r="F25" s="936"/>
      <c r="G25" s="936"/>
    </row>
    <row r="26" spans="1:8" s="9" customFormat="1" ht="12" customHeight="1">
      <c r="A26" s="511"/>
      <c r="B26" s="511"/>
      <c r="C26" s="511"/>
      <c r="D26" s="511"/>
      <c r="E26" s="511"/>
      <c r="F26" s="511"/>
      <c r="G26" s="511"/>
      <c r="H26" s="512"/>
    </row>
    <row r="27" spans="1:8" ht="24" customHeight="1">
      <c r="A27" s="513" t="s">
        <v>229</v>
      </c>
      <c r="B27" s="514"/>
      <c r="C27" s="515"/>
      <c r="D27" s="515"/>
      <c r="E27" s="515"/>
      <c r="F27" s="515"/>
      <c r="G27" s="515"/>
    </row>
    <row r="28" spans="1:8" s="9" customFormat="1" ht="18" customHeight="1">
      <c r="A28" s="938" t="s">
        <v>115</v>
      </c>
      <c r="B28" s="940" t="s">
        <v>126</v>
      </c>
      <c r="C28" s="942" t="s">
        <v>117</v>
      </c>
      <c r="D28" s="944" t="s">
        <v>118</v>
      </c>
      <c r="E28" s="946" t="s">
        <v>119</v>
      </c>
      <c r="F28" s="947"/>
      <c r="G28" s="948"/>
      <c r="H28" s="512"/>
    </row>
    <row r="29" spans="1:8" s="9" customFormat="1" ht="18" customHeight="1">
      <c r="A29" s="939"/>
      <c r="B29" s="941"/>
      <c r="C29" s="943"/>
      <c r="D29" s="945"/>
      <c r="E29" s="949"/>
      <c r="F29" s="950"/>
      <c r="G29" s="951"/>
      <c r="H29" s="512"/>
    </row>
    <row r="30" spans="1:8" ht="24" customHeight="1">
      <c r="A30" s="493"/>
      <c r="B30" s="494"/>
      <c r="C30" s="495"/>
      <c r="D30" s="496"/>
      <c r="E30" s="935"/>
      <c r="F30" s="936"/>
      <c r="G30" s="937"/>
    </row>
    <row r="31" spans="1:8" ht="24" customHeight="1">
      <c r="A31" s="493"/>
      <c r="B31" s="494"/>
      <c r="C31" s="495"/>
      <c r="D31" s="496"/>
      <c r="E31" s="924"/>
      <c r="F31" s="925"/>
      <c r="G31" s="926"/>
    </row>
    <row r="32" spans="1:8" ht="24" customHeight="1">
      <c r="A32" s="493"/>
      <c r="B32" s="494"/>
      <c r="C32" s="495"/>
      <c r="D32" s="496"/>
      <c r="E32" s="924"/>
      <c r="F32" s="925"/>
      <c r="G32" s="926"/>
    </row>
    <row r="33" spans="1:8" ht="24" customHeight="1">
      <c r="A33" s="486"/>
      <c r="B33" s="494"/>
      <c r="C33" s="495"/>
      <c r="D33" s="496"/>
      <c r="E33" s="924"/>
      <c r="F33" s="925"/>
      <c r="G33" s="926"/>
    </row>
    <row r="34" spans="1:8" ht="24" customHeight="1" thickBot="1">
      <c r="A34" s="500"/>
      <c r="B34" s="501"/>
      <c r="C34" s="502"/>
      <c r="D34" s="503"/>
      <c r="E34" s="924"/>
      <c r="F34" s="925"/>
      <c r="G34" s="926"/>
    </row>
    <row r="35" spans="1:8" ht="30" customHeight="1" thickTop="1" thickBot="1">
      <c r="A35" s="927" t="s">
        <v>200</v>
      </c>
      <c r="B35" s="928"/>
      <c r="C35" s="929"/>
      <c r="D35" s="507">
        <f>SUM(D30:D34)</f>
        <v>0</v>
      </c>
      <c r="E35" s="930"/>
      <c r="F35" s="930"/>
      <c r="G35" s="930"/>
    </row>
    <row r="36" spans="1:8" ht="30" customHeight="1" thickBot="1">
      <c r="A36" s="932" t="s">
        <v>201</v>
      </c>
      <c r="B36" s="933"/>
      <c r="C36" s="934"/>
      <c r="D36" s="510">
        <f>ROUNDDOWN(D35,-3)</f>
        <v>0</v>
      </c>
      <c r="E36" s="936"/>
      <c r="F36" s="936"/>
      <c r="G36" s="936"/>
    </row>
    <row r="37" spans="1:8" ht="29.25" customHeight="1" thickBot="1">
      <c r="F37" s="516" t="s">
        <v>130</v>
      </c>
      <c r="G37" s="517">
        <f>D14+D25+D36</f>
        <v>0</v>
      </c>
    </row>
    <row r="38" spans="1:8" ht="29.25" customHeight="1">
      <c r="G38" s="518"/>
    </row>
    <row r="39" spans="1:8" s="9" customFormat="1" ht="96" customHeight="1">
      <c r="A39" s="952" t="s">
        <v>256</v>
      </c>
      <c r="B39" s="952"/>
      <c r="C39" s="952"/>
      <c r="D39" s="952"/>
      <c r="E39" s="952"/>
      <c r="F39" s="952"/>
      <c r="G39" s="952"/>
      <c r="H39" s="512"/>
    </row>
  </sheetData>
  <mergeCells count="39">
    <mergeCell ref="A25:C25"/>
    <mergeCell ref="E25:G25"/>
    <mergeCell ref="E21:G21"/>
    <mergeCell ref="E22:G22"/>
    <mergeCell ref="E23:G23"/>
    <mergeCell ref="A24:C24"/>
    <mergeCell ref="E24:G24"/>
    <mergeCell ref="A36:C36"/>
    <mergeCell ref="E36:G36"/>
    <mergeCell ref="A39:G39"/>
    <mergeCell ref="A4:A5"/>
    <mergeCell ref="A28:A29"/>
    <mergeCell ref="B4:B5"/>
    <mergeCell ref="B28:B29"/>
    <mergeCell ref="C4:C5"/>
    <mergeCell ref="C28:C29"/>
    <mergeCell ref="D4:D5"/>
    <mergeCell ref="D28:D29"/>
    <mergeCell ref="E4:E5"/>
    <mergeCell ref="F4:F5"/>
    <mergeCell ref="G4:G5"/>
    <mergeCell ref="E28:G29"/>
    <mergeCell ref="E32:G32"/>
    <mergeCell ref="E33:G33"/>
    <mergeCell ref="E34:G34"/>
    <mergeCell ref="A35:C35"/>
    <mergeCell ref="E35:G35"/>
    <mergeCell ref="A2:G2"/>
    <mergeCell ref="A13:C13"/>
    <mergeCell ref="A14:C14"/>
    <mergeCell ref="E30:G30"/>
    <mergeCell ref="E31:G31"/>
    <mergeCell ref="A17:A18"/>
    <mergeCell ref="B17:B18"/>
    <mergeCell ref="C17:C18"/>
    <mergeCell ref="D17:D18"/>
    <mergeCell ref="E17:G18"/>
    <mergeCell ref="E19:G19"/>
    <mergeCell ref="E20:G20"/>
  </mergeCells>
  <phoneticPr fontId="60"/>
  <dataValidations count="2">
    <dataValidation type="list" allowBlank="1" showInputMessage="1" showErrorMessage="1" sqref="F6:F12">
      <formula1>"本邦調達,現地調達,第三国調達"</formula1>
    </dataValidation>
    <dataValidation type="list" allowBlank="1" showInputMessage="1" showErrorMessage="1" sqref="E6:E12">
      <formula1>"有,無"</formula1>
    </dataValidation>
  </dataValidations>
  <printOptions horizontalCentered="1"/>
  <pageMargins left="0.70866141732283472" right="0.70866141732283472" top="0.55118110236220474" bottom="0.35433070866141736" header="0.31496062992125984" footer="0.31496062992125984"/>
  <pageSetup paperSize="9" scale="80" orientation="portrait" r:id="rId1"/>
  <headerFooter>
    <oddHeader>&amp;R&amp;K000000QCBS（2021.6月版）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Normal="100" workbookViewId="0"/>
  </sheetViews>
  <sheetFormatPr defaultColWidth="9" defaultRowHeight="14.25"/>
  <cols>
    <col min="1" max="1" width="9.125" style="519" customWidth="1"/>
    <col min="2" max="2" width="25.625" style="519" customWidth="1"/>
    <col min="3" max="3" width="8.625" style="519" customWidth="1"/>
    <col min="4" max="6" width="12.625" style="519" customWidth="1"/>
    <col min="7" max="7" width="16.25" style="519" customWidth="1"/>
    <col min="8" max="8" width="24.625" style="519" customWidth="1"/>
    <col min="9" max="9" width="9" style="519"/>
    <col min="10" max="16384" width="9" style="1"/>
  </cols>
  <sheetData>
    <row r="1" spans="1:8" ht="18" customHeight="1">
      <c r="H1" s="520" t="s">
        <v>131</v>
      </c>
    </row>
    <row r="2" spans="1:8" ht="30" customHeight="1">
      <c r="A2" s="931" t="s">
        <v>132</v>
      </c>
      <c r="B2" s="931"/>
      <c r="C2" s="931"/>
      <c r="D2" s="931"/>
      <c r="E2" s="931"/>
      <c r="F2" s="931"/>
      <c r="G2" s="931"/>
      <c r="H2" s="931"/>
    </row>
    <row r="3" spans="1:8" ht="24" customHeight="1">
      <c r="A3" s="476" t="s">
        <v>133</v>
      </c>
      <c r="B3" s="477"/>
      <c r="C3" s="477"/>
      <c r="D3" s="477"/>
      <c r="E3" s="477"/>
      <c r="F3" s="477"/>
      <c r="G3" s="477"/>
      <c r="H3" s="478"/>
    </row>
    <row r="4" spans="1:8" ht="18" customHeight="1">
      <c r="A4" s="938" t="s">
        <v>115</v>
      </c>
      <c r="B4" s="977" t="s">
        <v>116</v>
      </c>
      <c r="C4" s="942" t="s">
        <v>117</v>
      </c>
      <c r="D4" s="959" t="s">
        <v>127</v>
      </c>
      <c r="E4" s="960"/>
      <c r="F4" s="960"/>
      <c r="G4" s="961"/>
      <c r="H4" s="957" t="s">
        <v>119</v>
      </c>
    </row>
    <row r="5" spans="1:8" ht="18" customHeight="1">
      <c r="A5" s="939"/>
      <c r="B5" s="978"/>
      <c r="C5" s="943"/>
      <c r="D5" s="521" t="s">
        <v>120</v>
      </c>
      <c r="E5" s="766" t="s">
        <v>134</v>
      </c>
      <c r="F5" s="522" t="s">
        <v>121</v>
      </c>
      <c r="G5" s="523" t="s">
        <v>135</v>
      </c>
      <c r="H5" s="958"/>
    </row>
    <row r="6" spans="1:8" ht="24" customHeight="1">
      <c r="A6" s="479"/>
      <c r="B6" s="524"/>
      <c r="C6" s="481"/>
      <c r="D6" s="525"/>
      <c r="E6" s="526"/>
      <c r="F6" s="527"/>
      <c r="G6" s="528"/>
      <c r="H6" s="529"/>
    </row>
    <row r="7" spans="1:8" ht="24" customHeight="1">
      <c r="A7" s="530"/>
      <c r="B7" s="531"/>
      <c r="C7" s="488"/>
      <c r="D7" s="532"/>
      <c r="E7" s="533"/>
      <c r="F7" s="534"/>
      <c r="G7" s="535"/>
      <c r="H7" s="536"/>
    </row>
    <row r="8" spans="1:8" ht="24" customHeight="1">
      <c r="A8" s="486"/>
      <c r="B8" s="531"/>
      <c r="C8" s="537"/>
      <c r="D8" s="538"/>
      <c r="E8" s="539"/>
      <c r="F8" s="540"/>
      <c r="G8" s="541"/>
      <c r="H8" s="536"/>
    </row>
    <row r="9" spans="1:8" ht="24" customHeight="1">
      <c r="A9" s="542"/>
      <c r="B9" s="543"/>
      <c r="C9" s="544"/>
      <c r="D9" s="962" t="s">
        <v>136</v>
      </c>
      <c r="E9" s="963"/>
      <c r="F9" s="964"/>
      <c r="G9" s="545">
        <f>SUM(G6:G8)</f>
        <v>0</v>
      </c>
      <c r="H9" s="546"/>
    </row>
    <row r="10" spans="1:8" ht="24" customHeight="1">
      <c r="A10" s="530"/>
      <c r="B10" s="531"/>
      <c r="C10" s="547"/>
      <c r="D10" s="548"/>
      <c r="E10" s="549"/>
      <c r="F10" s="550"/>
      <c r="G10" s="535"/>
      <c r="H10" s="551"/>
    </row>
    <row r="11" spans="1:8" ht="24" customHeight="1">
      <c r="A11" s="486"/>
      <c r="B11" s="531"/>
      <c r="C11" s="495"/>
      <c r="D11" s="493"/>
      <c r="E11" s="552"/>
      <c r="F11" s="553"/>
      <c r="G11" s="554"/>
      <c r="H11" s="536"/>
    </row>
    <row r="12" spans="1:8" ht="24" customHeight="1">
      <c r="A12" s="542"/>
      <c r="B12" s="543"/>
      <c r="C12" s="544"/>
      <c r="D12" s="962" t="s">
        <v>136</v>
      </c>
      <c r="E12" s="963"/>
      <c r="F12" s="964"/>
      <c r="G12" s="555">
        <f>SUM(G10:G11)</f>
        <v>0</v>
      </c>
      <c r="H12" s="546"/>
    </row>
    <row r="13" spans="1:8" ht="24" customHeight="1">
      <c r="A13" s="530"/>
      <c r="B13" s="531"/>
      <c r="C13" s="547"/>
      <c r="D13" s="548"/>
      <c r="E13" s="549"/>
      <c r="F13" s="550"/>
      <c r="G13" s="556"/>
      <c r="H13" s="551"/>
    </row>
    <row r="14" spans="1:8" ht="24" customHeight="1">
      <c r="A14" s="486"/>
      <c r="B14" s="531"/>
      <c r="C14" s="495"/>
      <c r="D14" s="493"/>
      <c r="E14" s="552"/>
      <c r="F14" s="553"/>
      <c r="G14" s="554"/>
      <c r="H14" s="536"/>
    </row>
    <row r="15" spans="1:8" ht="24" customHeight="1">
      <c r="A15" s="542"/>
      <c r="B15" s="543"/>
      <c r="C15" s="557"/>
      <c r="D15" s="962" t="s">
        <v>136</v>
      </c>
      <c r="E15" s="963"/>
      <c r="F15" s="964"/>
      <c r="G15" s="545">
        <f>SUM(G13:G14)</f>
        <v>0</v>
      </c>
      <c r="H15" s="546"/>
    </row>
    <row r="16" spans="1:8" ht="24" customHeight="1">
      <c r="A16" s="530"/>
      <c r="B16" s="531"/>
      <c r="C16" s="547"/>
      <c r="D16" s="548"/>
      <c r="E16" s="549"/>
      <c r="F16" s="550"/>
      <c r="G16" s="535"/>
      <c r="H16" s="558"/>
    </row>
    <row r="17" spans="1:8" ht="24" customHeight="1">
      <c r="A17" s="486"/>
      <c r="B17" s="531"/>
      <c r="C17" s="495"/>
      <c r="D17" s="493"/>
      <c r="E17" s="552"/>
      <c r="F17" s="553"/>
      <c r="G17" s="554"/>
      <c r="H17" s="551"/>
    </row>
    <row r="18" spans="1:8" ht="24" customHeight="1">
      <c r="A18" s="559"/>
      <c r="B18" s="543"/>
      <c r="C18" s="560"/>
      <c r="D18" s="962" t="s">
        <v>136</v>
      </c>
      <c r="E18" s="969"/>
      <c r="F18" s="970"/>
      <c r="G18" s="555">
        <f>SUM(G16:G17)</f>
        <v>0</v>
      </c>
      <c r="H18" s="546"/>
    </row>
    <row r="19" spans="1:8" ht="30" customHeight="1">
      <c r="A19" s="971"/>
      <c r="B19" s="971"/>
      <c r="C19" s="972"/>
      <c r="D19" s="973" t="s">
        <v>92</v>
      </c>
      <c r="E19" s="974"/>
      <c r="F19" s="975"/>
      <c r="G19" s="561">
        <f>G9+G12+G15+G18</f>
        <v>0</v>
      </c>
      <c r="H19" s="509"/>
    </row>
    <row r="20" spans="1:8" ht="30" customHeight="1">
      <c r="A20" s="976"/>
      <c r="B20" s="976"/>
      <c r="C20" s="972"/>
      <c r="D20" s="973" t="s">
        <v>113</v>
      </c>
      <c r="E20" s="974"/>
      <c r="F20" s="975"/>
      <c r="G20" s="562">
        <f>ROUNDDOWN(G19,-3)</f>
        <v>0</v>
      </c>
      <c r="H20" s="509"/>
    </row>
    <row r="21" spans="1:8" ht="15" customHeight="1">
      <c r="A21" s="563"/>
      <c r="B21" s="563"/>
      <c r="C21" s="564"/>
      <c r="D21" s="565"/>
      <c r="E21" s="565"/>
      <c r="F21" s="565"/>
      <c r="G21" s="508"/>
      <c r="H21" s="509"/>
    </row>
    <row r="22" spans="1:8" ht="24" customHeight="1">
      <c r="A22" s="476" t="s">
        <v>137</v>
      </c>
      <c r="B22" s="477"/>
      <c r="C22" s="477"/>
      <c r="D22" s="477"/>
      <c r="E22" s="477"/>
      <c r="F22" s="477"/>
      <c r="G22" s="477"/>
      <c r="H22" s="478"/>
    </row>
    <row r="23" spans="1:8" ht="18" customHeight="1">
      <c r="A23" s="938" t="s">
        <v>115</v>
      </c>
      <c r="B23" s="940" t="s">
        <v>126</v>
      </c>
      <c r="C23" s="942" t="s">
        <v>117</v>
      </c>
      <c r="D23" s="955" t="s">
        <v>138</v>
      </c>
      <c r="E23" s="965" t="s">
        <v>119</v>
      </c>
      <c r="F23" s="966"/>
      <c r="G23" s="957"/>
    </row>
    <row r="24" spans="1:8" ht="18" customHeight="1">
      <c r="A24" s="939"/>
      <c r="B24" s="941"/>
      <c r="C24" s="943"/>
      <c r="D24" s="945"/>
      <c r="E24" s="967"/>
      <c r="F24" s="968"/>
      <c r="G24" s="958"/>
    </row>
    <row r="25" spans="1:8" ht="24" customHeight="1">
      <c r="A25" s="480"/>
      <c r="B25" s="988"/>
      <c r="C25" s="566"/>
      <c r="D25" s="567"/>
      <c r="E25" s="989"/>
      <c r="F25" s="990"/>
      <c r="G25" s="991"/>
    </row>
    <row r="26" spans="1:8" ht="24" customHeight="1">
      <c r="A26" s="487"/>
      <c r="B26" s="980"/>
      <c r="C26" s="568"/>
      <c r="D26" s="569"/>
      <c r="E26" s="982"/>
      <c r="F26" s="983"/>
      <c r="G26" s="984"/>
    </row>
    <row r="27" spans="1:8" ht="24" customHeight="1">
      <c r="A27" s="494"/>
      <c r="B27" s="980"/>
      <c r="C27" s="570"/>
      <c r="D27" s="571"/>
      <c r="E27" s="982"/>
      <c r="F27" s="983"/>
      <c r="G27" s="984"/>
    </row>
    <row r="28" spans="1:8" ht="24" customHeight="1">
      <c r="A28" s="572"/>
      <c r="B28" s="981"/>
      <c r="C28" s="573" t="s">
        <v>136</v>
      </c>
      <c r="D28" s="504">
        <f>SUM(D25:D27)</f>
        <v>0</v>
      </c>
      <c r="E28" s="985"/>
      <c r="F28" s="986"/>
      <c r="G28" s="987"/>
    </row>
    <row r="29" spans="1:8" ht="24" customHeight="1">
      <c r="A29" s="487"/>
      <c r="B29" s="980"/>
      <c r="C29" s="547"/>
      <c r="D29" s="569"/>
      <c r="E29" s="982"/>
      <c r="F29" s="983"/>
      <c r="G29" s="984"/>
    </row>
    <row r="30" spans="1:8" ht="24" customHeight="1">
      <c r="A30" s="494"/>
      <c r="B30" s="980"/>
      <c r="C30" s="495"/>
      <c r="D30" s="574"/>
      <c r="E30" s="982"/>
      <c r="F30" s="983"/>
      <c r="G30" s="984"/>
    </row>
    <row r="31" spans="1:8" ht="24" customHeight="1">
      <c r="A31" s="575"/>
      <c r="B31" s="981"/>
      <c r="C31" s="576" t="s">
        <v>136</v>
      </c>
      <c r="D31" s="577">
        <f>SUM(D29:D30)</f>
        <v>0</v>
      </c>
      <c r="E31" s="985"/>
      <c r="F31" s="986"/>
      <c r="G31" s="987"/>
    </row>
    <row r="32" spans="1:8" ht="30" customHeight="1">
      <c r="A32" s="932" t="s">
        <v>202</v>
      </c>
      <c r="B32" s="933"/>
      <c r="C32" s="934"/>
      <c r="D32" s="578">
        <f>D28+D31</f>
        <v>0</v>
      </c>
      <c r="E32" s="579"/>
      <c r="F32" s="580"/>
      <c r="G32" s="580"/>
    </row>
    <row r="33" spans="1:8" ht="30" customHeight="1">
      <c r="A33" s="932" t="s">
        <v>267</v>
      </c>
      <c r="B33" s="933"/>
      <c r="C33" s="934"/>
      <c r="D33" s="578">
        <f>D32*100/110</f>
        <v>0</v>
      </c>
      <c r="E33" s="476"/>
      <c r="F33" s="581"/>
      <c r="G33" s="581"/>
    </row>
    <row r="34" spans="1:8" ht="30" customHeight="1">
      <c r="A34" s="973" t="s">
        <v>139</v>
      </c>
      <c r="B34" s="974"/>
      <c r="C34" s="974"/>
      <c r="D34" s="510">
        <f>ROUNDDOWN(D32,-3)</f>
        <v>0</v>
      </c>
      <c r="E34" s="509"/>
    </row>
    <row r="35" spans="1:8" ht="30" customHeight="1">
      <c r="A35" s="565"/>
      <c r="B35" s="565"/>
      <c r="C35" s="565"/>
      <c r="D35" s="508"/>
      <c r="E35" s="509"/>
    </row>
    <row r="36" spans="1:8" ht="30" customHeight="1">
      <c r="A36" s="565"/>
      <c r="B36" s="565"/>
      <c r="C36" s="565"/>
      <c r="D36" s="582"/>
      <c r="E36" s="582"/>
      <c r="F36" s="583" t="s">
        <v>140</v>
      </c>
      <c r="G36" s="510">
        <f>G20+D34</f>
        <v>0</v>
      </c>
      <c r="H36" s="582"/>
    </row>
    <row r="37" spans="1:8" ht="18" customHeight="1">
      <c r="A37" s="564"/>
      <c r="B37" s="584"/>
      <c r="C37" s="992" t="s">
        <v>268</v>
      </c>
      <c r="D37" s="992"/>
      <c r="E37" s="992"/>
      <c r="F37" s="992"/>
      <c r="G37" s="992"/>
      <c r="H37" s="992"/>
    </row>
    <row r="38" spans="1:8" ht="121.5" customHeight="1">
      <c r="A38" s="979" t="s">
        <v>275</v>
      </c>
      <c r="B38" s="979"/>
      <c r="C38" s="979"/>
      <c r="D38" s="979"/>
      <c r="E38" s="979"/>
      <c r="F38" s="979"/>
      <c r="G38" s="979"/>
      <c r="H38" s="979"/>
    </row>
  </sheetData>
  <mergeCells count="28">
    <mergeCell ref="A38:H38"/>
    <mergeCell ref="B29:B31"/>
    <mergeCell ref="E29:G31"/>
    <mergeCell ref="B25:B28"/>
    <mergeCell ref="E25:G28"/>
    <mergeCell ref="A32:C32"/>
    <mergeCell ref="A33:C33"/>
    <mergeCell ref="A34:C34"/>
    <mergeCell ref="C37:H37"/>
    <mergeCell ref="C23:C24"/>
    <mergeCell ref="D23:D24"/>
    <mergeCell ref="H4:H5"/>
    <mergeCell ref="E23:G24"/>
    <mergeCell ref="D18:F18"/>
    <mergeCell ref="A19:C19"/>
    <mergeCell ref="D19:F19"/>
    <mergeCell ref="A20:C20"/>
    <mergeCell ref="D20:F20"/>
    <mergeCell ref="A4:A5"/>
    <mergeCell ref="A23:A24"/>
    <mergeCell ref="B4:B5"/>
    <mergeCell ref="B23:B24"/>
    <mergeCell ref="A2:H2"/>
    <mergeCell ref="D4:G4"/>
    <mergeCell ref="D9:F9"/>
    <mergeCell ref="D12:F12"/>
    <mergeCell ref="D15:F15"/>
    <mergeCell ref="C4:C5"/>
  </mergeCells>
  <phoneticPr fontId="60"/>
  <printOptions horizontalCentered="1"/>
  <pageMargins left="0.70866141732283472" right="0.70866141732283472" top="0.55118110236220474" bottom="0.35433070866141736" header="0.31496062992125984" footer="0.31496062992125984"/>
  <pageSetup paperSize="9" scale="64" orientation="portrait" r:id="rId1"/>
  <headerFooter>
    <oddHeader>&amp;R&amp;K000000QCBS（2021.6月版）</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zoomScaleNormal="100" workbookViewId="0"/>
  </sheetViews>
  <sheetFormatPr defaultColWidth="9" defaultRowHeight="14.25"/>
  <cols>
    <col min="1" max="1" width="14.625" style="391" customWidth="1"/>
    <col min="2" max="2" width="24.5" style="391" customWidth="1"/>
    <col min="3" max="3" width="14.625" style="632" customWidth="1"/>
    <col min="4" max="4" width="48.625" style="391" customWidth="1"/>
    <col min="5" max="6" width="9" style="391"/>
    <col min="7" max="16384" width="9" style="241"/>
  </cols>
  <sheetData>
    <row r="1" spans="1:5" ht="18" customHeight="1">
      <c r="A1" s="585"/>
      <c r="B1" s="585"/>
      <c r="C1" s="586"/>
      <c r="D1" s="587" t="s">
        <v>141</v>
      </c>
    </row>
    <row r="2" spans="1:5" ht="24" customHeight="1">
      <c r="A2" s="995" t="s">
        <v>142</v>
      </c>
      <c r="B2" s="995"/>
      <c r="C2" s="995"/>
      <c r="D2" s="995"/>
    </row>
    <row r="3" spans="1:5" ht="24" customHeight="1" thickBot="1">
      <c r="A3" s="585" t="s">
        <v>143</v>
      </c>
      <c r="B3" s="585"/>
      <c r="C3" s="586"/>
      <c r="D3" s="588"/>
    </row>
    <row r="4" spans="1:5" ht="30" customHeight="1" thickBot="1">
      <c r="A4" s="993" t="s">
        <v>116</v>
      </c>
      <c r="B4" s="994"/>
      <c r="C4" s="589" t="s">
        <v>118</v>
      </c>
      <c r="D4" s="590" t="s">
        <v>86</v>
      </c>
    </row>
    <row r="5" spans="1:5" ht="24" customHeight="1" thickTop="1">
      <c r="A5" s="996" t="s">
        <v>144</v>
      </c>
      <c r="B5" s="591" t="s">
        <v>145</v>
      </c>
      <c r="C5" s="592"/>
      <c r="D5" s="593"/>
    </row>
    <row r="6" spans="1:5" ht="24" customHeight="1">
      <c r="A6" s="997"/>
      <c r="B6" s="594" t="s">
        <v>146</v>
      </c>
      <c r="C6" s="595"/>
      <c r="D6" s="596"/>
    </row>
    <row r="7" spans="1:5" ht="24" customHeight="1">
      <c r="A7" s="997"/>
      <c r="B7" s="597" t="s">
        <v>147</v>
      </c>
      <c r="C7" s="598"/>
      <c r="D7" s="596"/>
    </row>
    <row r="8" spans="1:5" ht="24" customHeight="1">
      <c r="A8" s="997"/>
      <c r="B8" s="599" t="s">
        <v>148</v>
      </c>
      <c r="C8" s="600"/>
      <c r="D8" s="596"/>
    </row>
    <row r="9" spans="1:5" ht="24" customHeight="1" thickBot="1">
      <c r="A9" s="997"/>
      <c r="B9" s="601"/>
      <c r="C9" s="602"/>
      <c r="D9" s="603"/>
    </row>
    <row r="10" spans="1:5" ht="24" customHeight="1" thickTop="1" thickBot="1">
      <c r="A10" s="998"/>
      <c r="B10" s="604" t="s">
        <v>136</v>
      </c>
      <c r="C10" s="605">
        <f>SUM(C5:C9)</f>
        <v>0</v>
      </c>
      <c r="D10" s="606"/>
    </row>
    <row r="11" spans="1:5" ht="24" customHeight="1">
      <c r="A11" s="999" t="s">
        <v>149</v>
      </c>
      <c r="B11" s="607" t="s">
        <v>150</v>
      </c>
      <c r="C11" s="608"/>
      <c r="D11" s="609"/>
    </row>
    <row r="12" spans="1:5" ht="24" customHeight="1">
      <c r="A12" s="997"/>
      <c r="B12" s="594" t="s">
        <v>151</v>
      </c>
      <c r="C12" s="595"/>
      <c r="D12" s="596"/>
    </row>
    <row r="13" spans="1:5" ht="24" customHeight="1">
      <c r="A13" s="997"/>
      <c r="B13" s="599" t="s">
        <v>152</v>
      </c>
      <c r="C13" s="600"/>
      <c r="D13" s="596"/>
    </row>
    <row r="14" spans="1:5" ht="24" customHeight="1">
      <c r="A14" s="997"/>
      <c r="B14" s="597" t="s">
        <v>153</v>
      </c>
      <c r="C14" s="598"/>
      <c r="D14" s="596"/>
      <c r="E14" s="610"/>
    </row>
    <row r="15" spans="1:5" ht="24" customHeight="1">
      <c r="A15" s="997"/>
      <c r="B15" s="611" t="s">
        <v>154</v>
      </c>
      <c r="C15" s="612"/>
      <c r="D15" s="596"/>
      <c r="E15" s="610"/>
    </row>
    <row r="16" spans="1:5" ht="24" customHeight="1" thickBot="1">
      <c r="A16" s="997"/>
      <c r="B16" s="601"/>
      <c r="C16" s="602"/>
      <c r="D16" s="603"/>
    </row>
    <row r="17" spans="1:5" ht="24" customHeight="1" thickTop="1" thickBot="1">
      <c r="A17" s="998"/>
      <c r="B17" s="604" t="s">
        <v>136</v>
      </c>
      <c r="C17" s="605">
        <f>SUM(C11:C16)</f>
        <v>0</v>
      </c>
      <c r="D17" s="606"/>
    </row>
    <row r="18" spans="1:5" ht="24" customHeight="1">
      <c r="A18" s="1000" t="s">
        <v>155</v>
      </c>
      <c r="B18" s="607"/>
      <c r="C18" s="608"/>
      <c r="D18" s="609"/>
    </row>
    <row r="19" spans="1:5" ht="24" customHeight="1">
      <c r="A19" s="1000"/>
      <c r="B19" s="613"/>
      <c r="C19" s="600"/>
      <c r="D19" s="596"/>
    </row>
    <row r="20" spans="1:5" ht="24" customHeight="1" thickBot="1">
      <c r="A20" s="1000"/>
      <c r="B20" s="601"/>
      <c r="C20" s="602"/>
      <c r="D20" s="603"/>
    </row>
    <row r="21" spans="1:5" ht="24" customHeight="1" thickTop="1" thickBot="1">
      <c r="A21" s="1001"/>
      <c r="B21" s="614" t="s">
        <v>136</v>
      </c>
      <c r="C21" s="605">
        <f>SUM(C18:C20)</f>
        <v>0</v>
      </c>
      <c r="D21" s="606"/>
    </row>
    <row r="22" spans="1:5" ht="24" customHeight="1">
      <c r="A22" s="1000" t="s">
        <v>156</v>
      </c>
      <c r="B22" s="607"/>
      <c r="C22" s="608"/>
      <c r="D22" s="609"/>
    </row>
    <row r="23" spans="1:5" ht="24" customHeight="1" thickBot="1">
      <c r="A23" s="1000"/>
      <c r="B23" s="601"/>
      <c r="C23" s="602"/>
      <c r="D23" s="603"/>
    </row>
    <row r="24" spans="1:5" ht="24" customHeight="1" thickTop="1" thickBot="1">
      <c r="A24" s="1001"/>
      <c r="B24" s="614" t="s">
        <v>136</v>
      </c>
      <c r="C24" s="605">
        <f>SUM(C22:C23)</f>
        <v>0</v>
      </c>
      <c r="D24" s="606"/>
    </row>
    <row r="25" spans="1:5" ht="30" customHeight="1" thickBot="1">
      <c r="A25" s="932" t="s">
        <v>203</v>
      </c>
      <c r="B25" s="934"/>
      <c r="C25" s="615">
        <f>C10+C17+C24</f>
        <v>0</v>
      </c>
      <c r="D25" s="476"/>
    </row>
    <row r="26" spans="1:5" ht="30" customHeight="1" thickBot="1">
      <c r="A26" s="973" t="s">
        <v>139</v>
      </c>
      <c r="B26" s="974"/>
      <c r="C26" s="615">
        <f>ROUNDDOWN(C25,-3)</f>
        <v>0</v>
      </c>
      <c r="D26" s="616"/>
    </row>
    <row r="27" spans="1:5" ht="15" customHeight="1">
      <c r="A27" s="585"/>
      <c r="B27" s="585"/>
      <c r="C27" s="586"/>
      <c r="D27" s="585"/>
    </row>
    <row r="28" spans="1:5" ht="20.100000000000001" customHeight="1" thickBot="1">
      <c r="A28" s="585" t="s">
        <v>257</v>
      </c>
      <c r="B28" s="585"/>
      <c r="C28" s="586"/>
      <c r="D28" s="585"/>
      <c r="E28" s="585"/>
    </row>
    <row r="29" spans="1:5" ht="30" customHeight="1" thickBot="1">
      <c r="A29" s="993" t="s">
        <v>258</v>
      </c>
      <c r="B29" s="994"/>
      <c r="C29" s="589" t="s">
        <v>259</v>
      </c>
      <c r="D29" s="617" t="s">
        <v>260</v>
      </c>
      <c r="E29" s="617" t="s">
        <v>261</v>
      </c>
    </row>
    <row r="30" spans="1:5" ht="20.100000000000001" customHeight="1" thickTop="1">
      <c r="A30" s="1003"/>
      <c r="B30" s="1004"/>
      <c r="C30" s="592">
        <v>80000</v>
      </c>
      <c r="D30" s="618"/>
      <c r="E30" s="619"/>
    </row>
    <row r="31" spans="1:5" ht="20.100000000000001" customHeight="1">
      <c r="A31" s="1005"/>
      <c r="B31" s="1006"/>
      <c r="C31" s="595"/>
      <c r="D31" s="620"/>
      <c r="E31" s="621"/>
    </row>
    <row r="32" spans="1:5" ht="20.100000000000001" customHeight="1">
      <c r="A32" s="1005"/>
      <c r="B32" s="1006"/>
      <c r="C32" s="600"/>
      <c r="D32" s="622"/>
      <c r="E32" s="623"/>
    </row>
    <row r="33" spans="1:5" ht="20.100000000000001" customHeight="1" thickBot="1">
      <c r="A33" s="1007"/>
      <c r="B33" s="1008"/>
      <c r="C33" s="624"/>
      <c r="D33" s="625"/>
      <c r="E33" s="626"/>
    </row>
    <row r="34" spans="1:5" ht="20.100000000000001" customHeight="1" thickBot="1">
      <c r="A34" s="932" t="s">
        <v>203</v>
      </c>
      <c r="B34" s="934"/>
      <c r="C34" s="615">
        <f>SUM(C30:C33)</f>
        <v>80000</v>
      </c>
      <c r="D34" s="627"/>
      <c r="E34" s="585"/>
    </row>
    <row r="35" spans="1:5" ht="20.100000000000001" customHeight="1" thickBot="1">
      <c r="A35" s="932" t="s">
        <v>262</v>
      </c>
      <c r="B35" s="933"/>
      <c r="C35" s="615">
        <f>ROUNDDOWN(C34, -3)</f>
        <v>80000</v>
      </c>
      <c r="D35" s="628"/>
      <c r="E35" s="585"/>
    </row>
    <row r="36" spans="1:5" ht="18.75" customHeight="1" thickBot="1">
      <c r="A36" s="585"/>
      <c r="B36" s="585"/>
      <c r="C36" s="629"/>
      <c r="D36" s="585"/>
    </row>
    <row r="37" spans="1:5" ht="29.45" customHeight="1" thickBot="1">
      <c r="B37" s="630" t="s">
        <v>263</v>
      </c>
      <c r="C37" s="631">
        <f>C26+C35</f>
        <v>80000</v>
      </c>
    </row>
    <row r="39" spans="1:5" ht="76.5" customHeight="1">
      <c r="A39" s="1002" t="s">
        <v>264</v>
      </c>
      <c r="B39" s="1002"/>
      <c r="C39" s="1002"/>
      <c r="D39" s="1002"/>
    </row>
  </sheetData>
  <mergeCells count="16">
    <mergeCell ref="A35:B35"/>
    <mergeCell ref="A39:D39"/>
    <mergeCell ref="A30:B30"/>
    <mergeCell ref="A31:B31"/>
    <mergeCell ref="A32:B32"/>
    <mergeCell ref="A33:B33"/>
    <mergeCell ref="A34:B34"/>
    <mergeCell ref="A29:B29"/>
    <mergeCell ref="A2:D2"/>
    <mergeCell ref="A4:B4"/>
    <mergeCell ref="A25:B25"/>
    <mergeCell ref="A26:B26"/>
    <mergeCell ref="A5:A10"/>
    <mergeCell ref="A11:A17"/>
    <mergeCell ref="A18:A21"/>
    <mergeCell ref="A22:A24"/>
  </mergeCells>
  <phoneticPr fontId="60"/>
  <printOptions horizontalCentered="1"/>
  <pageMargins left="0.70866141732283472" right="0.70866141732283472" top="0.55118110236220474" bottom="0.35433070866141736" header="0.31496062992125984" footer="0.31496062992125984"/>
  <pageSetup paperSize="9" scale="72" orientation="portrait" r:id="rId1"/>
  <headerFooter>
    <oddHeader>&amp;R&amp;K000000QCBS（2021.6月版）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Normal="100" workbookViewId="0"/>
  </sheetViews>
  <sheetFormatPr defaultColWidth="9" defaultRowHeight="14.25"/>
  <cols>
    <col min="1" max="1" width="9.375" style="249" bestFit="1" customWidth="1"/>
    <col min="2" max="2" width="48.625" style="249" customWidth="1"/>
    <col min="3" max="3" width="14.625" style="654" customWidth="1"/>
    <col min="4" max="4" width="8.625" style="249" customWidth="1"/>
    <col min="5" max="5" width="28.5" style="249" customWidth="1"/>
    <col min="6" max="16384" width="9" style="241"/>
  </cols>
  <sheetData>
    <row r="1" spans="1:5" ht="18.75" customHeight="1">
      <c r="B1" s="633"/>
      <c r="C1" s="634"/>
      <c r="D1" s="633"/>
      <c r="E1" s="635" t="s">
        <v>157</v>
      </c>
    </row>
    <row r="2" spans="1:5" ht="24" customHeight="1">
      <c r="B2" s="1009" t="s">
        <v>274</v>
      </c>
      <c r="C2" s="1009"/>
      <c r="D2" s="1009"/>
      <c r="E2" s="1009"/>
    </row>
    <row r="3" spans="1:5" ht="15" customHeight="1">
      <c r="B3" s="633"/>
      <c r="C3" s="634"/>
      <c r="D3" s="633"/>
      <c r="E3" s="633"/>
    </row>
    <row r="4" spans="1:5" ht="30" customHeight="1" thickBot="1">
      <c r="A4" s="636" t="s">
        <v>349</v>
      </c>
      <c r="B4" s="633"/>
      <c r="C4" s="637"/>
      <c r="D4" s="638"/>
      <c r="E4" s="633"/>
    </row>
    <row r="5" spans="1:5" ht="30" customHeight="1" thickBot="1">
      <c r="A5" s="639" t="s">
        <v>265</v>
      </c>
      <c r="B5" s="639" t="s">
        <v>97</v>
      </c>
      <c r="C5" s="640" t="s">
        <v>118</v>
      </c>
      <c r="D5" s="641" t="s">
        <v>117</v>
      </c>
      <c r="E5" s="642" t="s">
        <v>86</v>
      </c>
    </row>
    <row r="6" spans="1:5" ht="24" customHeight="1" thickTop="1">
      <c r="A6" s="643"/>
      <c r="B6" s="258" t="s">
        <v>273</v>
      </c>
      <c r="C6" s="251">
        <v>50000</v>
      </c>
      <c r="D6" s="259"/>
      <c r="E6" s="260"/>
    </row>
    <row r="7" spans="1:5" ht="24" customHeight="1">
      <c r="A7" s="644"/>
      <c r="B7" s="250"/>
      <c r="C7" s="251"/>
      <c r="D7" s="252"/>
      <c r="E7" s="253"/>
    </row>
    <row r="8" spans="1:5" ht="24" customHeight="1">
      <c r="A8" s="645"/>
      <c r="B8" s="254"/>
      <c r="C8" s="251"/>
      <c r="D8" s="252"/>
      <c r="E8" s="253"/>
    </row>
    <row r="9" spans="1:5" ht="24" customHeight="1">
      <c r="A9" s="646"/>
      <c r="B9" s="261"/>
      <c r="C9" s="251"/>
      <c r="D9" s="252"/>
      <c r="E9" s="253"/>
    </row>
    <row r="10" spans="1:5" ht="24" customHeight="1">
      <c r="A10" s="646"/>
      <c r="B10" s="261"/>
      <c r="C10" s="262"/>
      <c r="D10" s="263"/>
      <c r="E10" s="264"/>
    </row>
    <row r="11" spans="1:5" ht="24" customHeight="1" thickBot="1">
      <c r="A11" s="647"/>
      <c r="B11" s="255"/>
      <c r="C11" s="265"/>
      <c r="D11" s="266"/>
      <c r="E11" s="267"/>
    </row>
    <row r="12" spans="1:5" ht="24" customHeight="1" thickBot="1">
      <c r="A12" s="256"/>
      <c r="B12" s="648" t="s">
        <v>205</v>
      </c>
      <c r="C12" s="649">
        <f>SUM(C6:C11)</f>
        <v>50000</v>
      </c>
      <c r="D12" s="638"/>
      <c r="E12" s="633"/>
    </row>
    <row r="13" spans="1:5" ht="24" customHeight="1" thickBot="1">
      <c r="A13" s="257"/>
      <c r="B13" s="648" t="s">
        <v>204</v>
      </c>
      <c r="C13" s="649">
        <f>C12*100/110</f>
        <v>45454.545454545456</v>
      </c>
      <c r="D13" s="650"/>
      <c r="E13" s="633"/>
    </row>
    <row r="14" spans="1:5" ht="24" customHeight="1" thickBot="1">
      <c r="A14" s="257"/>
      <c r="B14" s="651" t="s">
        <v>139</v>
      </c>
      <c r="C14" s="649">
        <f>ROUNDDOWN(C13,-3)</f>
        <v>45000</v>
      </c>
      <c r="D14" s="638"/>
      <c r="E14" s="633"/>
    </row>
    <row r="15" spans="1:5" ht="18" customHeight="1">
      <c r="B15" s="633"/>
      <c r="C15" s="269"/>
      <c r="D15" s="633"/>
      <c r="E15" s="652"/>
    </row>
    <row r="16" spans="1:5" ht="24" customHeight="1">
      <c r="A16" s="268"/>
      <c r="B16" s="268"/>
      <c r="C16" s="653"/>
      <c r="D16" s="638"/>
      <c r="E16" s="633"/>
    </row>
    <row r="17" spans="2:5" ht="72.75" customHeight="1">
      <c r="B17" s="1010" t="s">
        <v>348</v>
      </c>
      <c r="C17" s="1010"/>
      <c r="D17" s="1010"/>
      <c r="E17" s="1010"/>
    </row>
    <row r="18" spans="2:5">
      <c r="B18" s="633"/>
      <c r="C18" s="634"/>
      <c r="D18" s="633"/>
      <c r="E18" s="633"/>
    </row>
  </sheetData>
  <mergeCells count="2">
    <mergeCell ref="B2:E2"/>
    <mergeCell ref="B17:E17"/>
  </mergeCells>
  <phoneticPr fontId="60"/>
  <printOptions horizontalCentered="1"/>
  <pageMargins left="0.70866141732283472" right="0.70866141732283472" top="0.55118110236220474" bottom="0.35433070866141736" header="0.31496062992125984" footer="0.31496062992125984"/>
  <pageSetup paperSize="9" orientation="landscape" r:id="rId1"/>
  <headerFooter>
    <oddHeader>&amp;R&amp;K000000QCBS（2021.6月版）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85" zoomScaleNormal="85" zoomScaleSheetLayoutView="100" workbookViewId="0"/>
  </sheetViews>
  <sheetFormatPr defaultColWidth="9" defaultRowHeight="14.25"/>
  <cols>
    <col min="1" max="1" width="5.75" style="241" customWidth="1"/>
    <col min="2" max="2" width="14.625" style="654" customWidth="1"/>
    <col min="3" max="3" width="28" style="249" customWidth="1"/>
    <col min="4" max="4" width="8.125" style="249" customWidth="1"/>
    <col min="5" max="5" width="18.625" style="249" customWidth="1"/>
    <col min="6" max="6" width="9.75" style="249" customWidth="1"/>
    <col min="7" max="7" width="21.25" style="249" customWidth="1"/>
    <col min="8" max="8" width="9" style="249"/>
    <col min="9" max="9" width="21.875" style="249" customWidth="1"/>
    <col min="10" max="16384" width="9" style="241"/>
  </cols>
  <sheetData>
    <row r="1" spans="1:9" ht="18.75" customHeight="1">
      <c r="A1" s="248"/>
      <c r="B1" s="634"/>
      <c r="C1" s="633"/>
      <c r="D1" s="635"/>
      <c r="G1" s="635"/>
      <c r="H1" s="635"/>
      <c r="I1" s="635" t="s">
        <v>310</v>
      </c>
    </row>
    <row r="2" spans="1:9" ht="24" customHeight="1">
      <c r="A2" s="275"/>
      <c r="B2" s="1053" t="s">
        <v>294</v>
      </c>
      <c r="C2" s="1053"/>
      <c r="D2" s="1053"/>
      <c r="E2" s="1053"/>
      <c r="F2" s="1053"/>
      <c r="G2" s="1053"/>
    </row>
    <row r="3" spans="1:9" ht="24" customHeight="1" thickBot="1">
      <c r="A3" s="248"/>
      <c r="B3" s="655" t="s">
        <v>295</v>
      </c>
      <c r="C3" s="633"/>
      <c r="D3" s="633"/>
    </row>
    <row r="4" spans="1:9" ht="30" customHeight="1">
      <c r="A4" s="276"/>
      <c r="B4" s="1054" t="s">
        <v>70</v>
      </c>
      <c r="C4" s="1055" t="s">
        <v>71</v>
      </c>
      <c r="D4" s="1023" t="s">
        <v>6</v>
      </c>
      <c r="E4" s="1056" t="s">
        <v>296</v>
      </c>
      <c r="F4" s="717" t="s">
        <v>72</v>
      </c>
      <c r="G4" s="1011" t="s">
        <v>73</v>
      </c>
    </row>
    <row r="5" spans="1:9" ht="24" customHeight="1" thickBot="1">
      <c r="A5" s="277"/>
      <c r="B5" s="1020"/>
      <c r="C5" s="1022"/>
      <c r="D5" s="1024"/>
      <c r="E5" s="1057"/>
      <c r="F5" s="718" t="s">
        <v>74</v>
      </c>
      <c r="G5" s="1012"/>
      <c r="I5" s="719" t="s">
        <v>356</v>
      </c>
    </row>
    <row r="6" spans="1:9" ht="24" customHeight="1" thickTop="1">
      <c r="A6" s="278">
        <v>1</v>
      </c>
      <c r="B6" s="720" t="s">
        <v>9</v>
      </c>
      <c r="C6" s="669" t="s">
        <v>10</v>
      </c>
      <c r="D6" s="670">
        <v>2</v>
      </c>
      <c r="E6" s="721">
        <f>ROUND(I6/3.08,-3)</f>
        <v>1361000</v>
      </c>
      <c r="F6" s="722"/>
      <c r="G6" s="723">
        <f>E6*F6</f>
        <v>0</v>
      </c>
      <c r="I6" s="724">
        <v>4191000</v>
      </c>
    </row>
    <row r="7" spans="1:9" ht="24" customHeight="1">
      <c r="A7" s="278">
        <v>2</v>
      </c>
      <c r="B7" s="720" t="s">
        <v>14</v>
      </c>
      <c r="C7" s="669" t="s">
        <v>15</v>
      </c>
      <c r="D7" s="670">
        <v>2</v>
      </c>
      <c r="E7" s="725">
        <f t="shared" ref="E7:E14" si="0">ROUND(I7/3.08,-3)</f>
        <v>1361000</v>
      </c>
      <c r="F7" s="722"/>
      <c r="G7" s="726">
        <f>E7*F7</f>
        <v>0</v>
      </c>
      <c r="I7" s="727">
        <v>4191000</v>
      </c>
    </row>
    <row r="8" spans="1:9" ht="24" customHeight="1">
      <c r="A8" s="278">
        <v>3</v>
      </c>
      <c r="B8" s="728" t="s">
        <v>23</v>
      </c>
      <c r="C8" s="729" t="s">
        <v>24</v>
      </c>
      <c r="D8" s="730">
        <v>3</v>
      </c>
      <c r="E8" s="725">
        <f t="shared" si="0"/>
        <v>1153000</v>
      </c>
      <c r="F8" s="722"/>
      <c r="G8" s="726">
        <f>E8*F8</f>
        <v>0</v>
      </c>
      <c r="I8" s="727">
        <v>3551000</v>
      </c>
    </row>
    <row r="9" spans="1:9" ht="24" customHeight="1">
      <c r="A9" s="278">
        <v>4</v>
      </c>
      <c r="B9" s="728" t="s">
        <v>23</v>
      </c>
      <c r="C9" s="729" t="s">
        <v>27</v>
      </c>
      <c r="D9" s="730">
        <v>4</v>
      </c>
      <c r="E9" s="725">
        <f t="shared" si="0"/>
        <v>1018000</v>
      </c>
      <c r="F9" s="722"/>
      <c r="G9" s="726">
        <f>E9*F9</f>
        <v>0</v>
      </c>
      <c r="I9" s="727">
        <v>3135000</v>
      </c>
    </row>
    <row r="10" spans="1:9" ht="24" customHeight="1">
      <c r="A10" s="278">
        <v>1</v>
      </c>
      <c r="B10" s="720" t="s">
        <v>9</v>
      </c>
      <c r="C10" s="669" t="s">
        <v>10</v>
      </c>
      <c r="D10" s="670">
        <v>2</v>
      </c>
      <c r="E10" s="721">
        <f t="shared" si="0"/>
        <v>1361000</v>
      </c>
      <c r="F10" s="722"/>
      <c r="G10" s="726">
        <f t="shared" ref="G10:G14" si="1">E10*F10</f>
        <v>0</v>
      </c>
      <c r="I10" s="727">
        <v>4191000</v>
      </c>
    </row>
    <row r="11" spans="1:9" ht="24" customHeight="1">
      <c r="A11" s="278">
        <v>2</v>
      </c>
      <c r="B11" s="728" t="s">
        <v>14</v>
      </c>
      <c r="C11" s="729" t="s">
        <v>15</v>
      </c>
      <c r="D11" s="730">
        <v>2</v>
      </c>
      <c r="E11" s="725">
        <f t="shared" si="0"/>
        <v>1361000</v>
      </c>
      <c r="F11" s="722"/>
      <c r="G11" s="731">
        <f t="shared" si="1"/>
        <v>0</v>
      </c>
      <c r="I11" s="727">
        <v>4191000</v>
      </c>
    </row>
    <row r="12" spans="1:9" ht="24" customHeight="1">
      <c r="A12" s="278">
        <v>3</v>
      </c>
      <c r="B12" s="728" t="s">
        <v>23</v>
      </c>
      <c r="C12" s="729" t="s">
        <v>24</v>
      </c>
      <c r="D12" s="730">
        <v>3</v>
      </c>
      <c r="E12" s="725">
        <f t="shared" si="0"/>
        <v>1153000</v>
      </c>
      <c r="F12" s="722"/>
      <c r="G12" s="732">
        <f t="shared" si="1"/>
        <v>0</v>
      </c>
      <c r="I12" s="727">
        <v>3551000</v>
      </c>
    </row>
    <row r="13" spans="1:9" ht="24" customHeight="1">
      <c r="A13" s="278">
        <v>4</v>
      </c>
      <c r="B13" s="728" t="s">
        <v>23</v>
      </c>
      <c r="C13" s="729" t="s">
        <v>27</v>
      </c>
      <c r="D13" s="730">
        <v>4</v>
      </c>
      <c r="E13" s="725">
        <f t="shared" si="0"/>
        <v>1018000</v>
      </c>
      <c r="F13" s="722"/>
      <c r="G13" s="732">
        <f t="shared" si="1"/>
        <v>0</v>
      </c>
      <c r="I13" s="727">
        <v>3135000</v>
      </c>
    </row>
    <row r="14" spans="1:9" ht="24" customHeight="1" thickBot="1">
      <c r="A14" s="278">
        <v>5</v>
      </c>
      <c r="B14" s="733" t="s">
        <v>371</v>
      </c>
      <c r="C14" s="734" t="s">
        <v>372</v>
      </c>
      <c r="D14" s="735">
        <v>4</v>
      </c>
      <c r="E14" s="736">
        <f t="shared" si="0"/>
        <v>1018000</v>
      </c>
      <c r="F14" s="737"/>
      <c r="G14" s="738">
        <f t="shared" si="1"/>
        <v>0</v>
      </c>
      <c r="I14" s="727">
        <v>3135000</v>
      </c>
    </row>
    <row r="15" spans="1:9" ht="27.75" customHeight="1" thickBot="1">
      <c r="A15" s="279"/>
      <c r="B15" s="739"/>
      <c r="C15" s="740"/>
      <c r="D15" s="740"/>
      <c r="E15" s="1030" t="s">
        <v>297</v>
      </c>
      <c r="F15" s="1031"/>
      <c r="G15" s="741">
        <f>SUM(G6:G14)</f>
        <v>0</v>
      </c>
    </row>
    <row r="16" spans="1:9" ht="30.6" customHeight="1" thickBot="1">
      <c r="A16" s="280"/>
      <c r="B16" s="742"/>
      <c r="C16" s="742"/>
      <c r="D16" s="742"/>
      <c r="E16" s="1032" t="s">
        <v>298</v>
      </c>
      <c r="F16" s="1033"/>
      <c r="G16" s="743">
        <f>ROUNDDOWN(G15,-3)</f>
        <v>0</v>
      </c>
    </row>
    <row r="17" spans="1:9" ht="48" customHeight="1">
      <c r="A17" s="248"/>
      <c r="B17" s="1052" t="s">
        <v>355</v>
      </c>
      <c r="C17" s="1052"/>
      <c r="D17" s="1052"/>
      <c r="E17" s="1052"/>
      <c r="F17" s="1052"/>
      <c r="G17" s="1052"/>
      <c r="H17" s="1052"/>
    </row>
    <row r="18" spans="1:9" ht="33.6" customHeight="1" thickBot="1">
      <c r="B18" s="655" t="s">
        <v>299</v>
      </c>
      <c r="C18" s="656"/>
      <c r="D18" s="657"/>
      <c r="E18" s="657"/>
      <c r="F18" s="657"/>
      <c r="G18" s="657"/>
      <c r="H18" s="657"/>
    </row>
    <row r="19" spans="1:9">
      <c r="B19" s="1034" t="s">
        <v>115</v>
      </c>
      <c r="C19" s="1036" t="s">
        <v>126</v>
      </c>
      <c r="D19" s="1038" t="s">
        <v>117</v>
      </c>
      <c r="E19" s="1040" t="s">
        <v>118</v>
      </c>
      <c r="F19" s="1042" t="s">
        <v>119</v>
      </c>
      <c r="G19" s="1043"/>
      <c r="H19" s="658"/>
    </row>
    <row r="20" spans="1:9" ht="31.15" customHeight="1" thickBot="1">
      <c r="B20" s="1035"/>
      <c r="C20" s="1037"/>
      <c r="D20" s="1039"/>
      <c r="E20" s="1041"/>
      <c r="F20" s="1044"/>
      <c r="G20" s="1045"/>
      <c r="H20" s="658"/>
    </row>
    <row r="21" spans="1:9" ht="24" customHeight="1" thickTop="1">
      <c r="B21" s="4"/>
      <c r="C21" s="5"/>
      <c r="D21" s="3"/>
      <c r="E21" s="10"/>
      <c r="F21" s="1046"/>
      <c r="G21" s="1047"/>
      <c r="H21" s="659"/>
    </row>
    <row r="22" spans="1:9" ht="24" customHeight="1">
      <c r="B22" s="4"/>
      <c r="C22" s="5"/>
      <c r="D22" s="3"/>
      <c r="E22" s="10"/>
      <c r="F22" s="1048"/>
      <c r="G22" s="1049"/>
      <c r="H22" s="659"/>
    </row>
    <row r="23" spans="1:9" ht="24" customHeight="1">
      <c r="B23" s="4"/>
      <c r="C23" s="5"/>
      <c r="D23" s="3"/>
      <c r="E23" s="10"/>
      <c r="F23" s="1048"/>
      <c r="G23" s="1049"/>
      <c r="H23" s="659"/>
    </row>
    <row r="24" spans="1:9" ht="24" customHeight="1">
      <c r="B24" s="2"/>
      <c r="C24" s="5"/>
      <c r="D24" s="3"/>
      <c r="E24" s="10"/>
      <c r="F24" s="1048"/>
      <c r="G24" s="1049"/>
      <c r="H24" s="659"/>
    </row>
    <row r="25" spans="1:9" ht="24" customHeight="1" thickBot="1">
      <c r="B25" s="282"/>
      <c r="C25" s="283"/>
      <c r="D25" s="284"/>
      <c r="E25" s="6"/>
      <c r="F25" s="1050"/>
      <c r="G25" s="1051"/>
      <c r="H25" s="659"/>
    </row>
    <row r="26" spans="1:9" ht="32.450000000000003" customHeight="1" thickBot="1">
      <c r="B26" s="1027" t="s">
        <v>300</v>
      </c>
      <c r="C26" s="1028"/>
      <c r="D26" s="1029"/>
      <c r="E26" s="7">
        <f>SUM(E21:E25)</f>
        <v>0</v>
      </c>
      <c r="F26" s="1018"/>
      <c r="G26" s="1018"/>
      <c r="H26" s="1018"/>
    </row>
    <row r="27" spans="1:9" ht="32.450000000000003" customHeight="1" thickBot="1">
      <c r="B27" s="1015" t="s">
        <v>301</v>
      </c>
      <c r="C27" s="1016"/>
      <c r="D27" s="1017"/>
      <c r="E27" s="661">
        <f>ROUNDDOWN(E26,-3)</f>
        <v>0</v>
      </c>
      <c r="F27" s="1018"/>
      <c r="G27" s="1018"/>
      <c r="H27" s="1018"/>
    </row>
    <row r="28" spans="1:9" ht="16.149999999999999" customHeight="1">
      <c r="B28" s="663"/>
      <c r="C28" s="663"/>
      <c r="D28" s="663"/>
      <c r="E28" s="664"/>
      <c r="F28" s="665"/>
      <c r="G28" s="665"/>
      <c r="H28" s="665"/>
    </row>
    <row r="29" spans="1:9" ht="32.450000000000003" customHeight="1" thickBot="1">
      <c r="B29" s="655" t="s">
        <v>302</v>
      </c>
      <c r="C29" s="663"/>
      <c r="D29" s="663"/>
      <c r="E29" s="664"/>
      <c r="F29" s="665"/>
      <c r="G29" s="665"/>
      <c r="H29" s="665"/>
    </row>
    <row r="30" spans="1:9" ht="23.45" customHeight="1">
      <c r="B30" s="1019" t="s">
        <v>303</v>
      </c>
      <c r="C30" s="1021" t="s">
        <v>304</v>
      </c>
      <c r="D30" s="1023" t="s">
        <v>6</v>
      </c>
      <c r="E30" s="1025" t="s">
        <v>305</v>
      </c>
      <c r="F30" s="1025"/>
      <c r="G30" s="1025" t="s">
        <v>306</v>
      </c>
      <c r="H30" s="1026"/>
      <c r="I30" s="1011" t="s">
        <v>73</v>
      </c>
    </row>
    <row r="31" spans="1:9" ht="23.45" customHeight="1" thickBot="1">
      <c r="B31" s="1020"/>
      <c r="C31" s="1022"/>
      <c r="D31" s="1024"/>
      <c r="E31" s="666" t="s">
        <v>307</v>
      </c>
      <c r="F31" s="666" t="s">
        <v>240</v>
      </c>
      <c r="G31" s="666" t="s">
        <v>307</v>
      </c>
      <c r="H31" s="667" t="s">
        <v>240</v>
      </c>
      <c r="I31" s="1012"/>
    </row>
    <row r="32" spans="1:9" ht="25.9" customHeight="1" thickTop="1">
      <c r="A32" s="285">
        <v>1</v>
      </c>
      <c r="B32" s="668" t="s">
        <v>308</v>
      </c>
      <c r="C32" s="669" t="s">
        <v>10</v>
      </c>
      <c r="D32" s="670">
        <v>2</v>
      </c>
      <c r="E32" s="671">
        <v>1000</v>
      </c>
      <c r="F32" s="672">
        <v>5</v>
      </c>
      <c r="G32" s="671">
        <v>13000</v>
      </c>
      <c r="H32" s="673">
        <v>5</v>
      </c>
      <c r="I32" s="674">
        <f>E32*F32+G32*H32</f>
        <v>70000</v>
      </c>
    </row>
    <row r="33" spans="1:9" ht="25.9" customHeight="1">
      <c r="A33" s="285">
        <v>2</v>
      </c>
      <c r="B33" s="676" t="s">
        <v>308</v>
      </c>
      <c r="C33" s="669" t="s">
        <v>15</v>
      </c>
      <c r="D33" s="670">
        <v>2</v>
      </c>
      <c r="E33" s="677"/>
      <c r="F33" s="678"/>
      <c r="G33" s="677"/>
      <c r="H33" s="679"/>
      <c r="I33" s="680">
        <f t="shared" ref="I33:I37" si="2">E33*F33+G33*H33</f>
        <v>0</v>
      </c>
    </row>
    <row r="34" spans="1:9" ht="25.9" customHeight="1">
      <c r="A34" s="285"/>
      <c r="B34" s="676" t="s">
        <v>308</v>
      </c>
      <c r="C34" s="669" t="s">
        <v>373</v>
      </c>
      <c r="D34" s="670" t="s">
        <v>373</v>
      </c>
      <c r="E34" s="677"/>
      <c r="F34" s="678"/>
      <c r="G34" s="677"/>
      <c r="H34" s="679"/>
      <c r="I34" s="680">
        <f t="shared" si="2"/>
        <v>0</v>
      </c>
    </row>
    <row r="35" spans="1:9" ht="25.9" customHeight="1">
      <c r="A35" s="285"/>
      <c r="B35" s="676" t="s">
        <v>308</v>
      </c>
      <c r="C35" s="669" t="s">
        <v>373</v>
      </c>
      <c r="D35" s="670" t="s">
        <v>373</v>
      </c>
      <c r="E35" s="677"/>
      <c r="F35" s="678"/>
      <c r="G35" s="677"/>
      <c r="H35" s="679"/>
      <c r="I35" s="680">
        <f t="shared" si="2"/>
        <v>0</v>
      </c>
    </row>
    <row r="36" spans="1:9" ht="25.9" customHeight="1">
      <c r="A36" s="285"/>
      <c r="B36" s="676" t="s">
        <v>308</v>
      </c>
      <c r="C36" s="669" t="s">
        <v>373</v>
      </c>
      <c r="D36" s="670" t="s">
        <v>373</v>
      </c>
      <c r="E36" s="677"/>
      <c r="F36" s="678"/>
      <c r="G36" s="677"/>
      <c r="H36" s="679"/>
      <c r="I36" s="680">
        <f t="shared" si="2"/>
        <v>0</v>
      </c>
    </row>
    <row r="37" spans="1:9" ht="25.9" customHeight="1" thickBot="1">
      <c r="A37" s="285"/>
      <c r="B37" s="682" t="s">
        <v>308</v>
      </c>
      <c r="C37" s="683" t="s">
        <v>373</v>
      </c>
      <c r="D37" s="684" t="s">
        <v>373</v>
      </c>
      <c r="E37" s="685"/>
      <c r="F37" s="686"/>
      <c r="G37" s="685"/>
      <c r="H37" s="687"/>
      <c r="I37" s="688">
        <f t="shared" si="2"/>
        <v>0</v>
      </c>
    </row>
    <row r="38" spans="1:9" ht="25.9" customHeight="1" thickBot="1">
      <c r="B38" s="662"/>
      <c r="C38" s="662"/>
      <c r="D38" s="662"/>
      <c r="E38" s="662"/>
      <c r="F38" s="662"/>
      <c r="G38" s="689"/>
      <c r="H38" s="690" t="s">
        <v>223</v>
      </c>
      <c r="I38" s="661">
        <f>SUM(I32:I37)</f>
        <v>70000</v>
      </c>
    </row>
    <row r="39" spans="1:9" ht="25.9" customHeight="1" thickBot="1">
      <c r="G39" s="691"/>
      <c r="H39" s="692" t="s">
        <v>298</v>
      </c>
      <c r="I39" s="661">
        <f>ROUNDDOWN(I38,-3)</f>
        <v>70000</v>
      </c>
    </row>
    <row r="40" spans="1:9" ht="16.149999999999999" customHeight="1" thickBot="1">
      <c r="G40" s="693"/>
      <c r="H40" s="694"/>
      <c r="I40" s="664"/>
    </row>
    <row r="41" spans="1:9" ht="39" customHeight="1" thickBot="1">
      <c r="E41" s="695"/>
      <c r="F41" s="696" t="s">
        <v>309</v>
      </c>
      <c r="G41" s="697">
        <f>G16+E27+I39</f>
        <v>70000</v>
      </c>
    </row>
    <row r="43" spans="1:9" ht="109.15" customHeight="1">
      <c r="B43" s="1013" t="s">
        <v>370</v>
      </c>
      <c r="C43" s="1014"/>
      <c r="D43" s="1014"/>
      <c r="E43" s="1014"/>
      <c r="F43" s="1014"/>
      <c r="G43" s="1014"/>
      <c r="H43" s="1014"/>
      <c r="I43" s="1014"/>
    </row>
  </sheetData>
  <mergeCells count="30">
    <mergeCell ref="B2:G2"/>
    <mergeCell ref="B4:B5"/>
    <mergeCell ref="C4:C5"/>
    <mergeCell ref="D4:D5"/>
    <mergeCell ref="E4:E5"/>
    <mergeCell ref="G4:G5"/>
    <mergeCell ref="B26:D26"/>
    <mergeCell ref="F26:H26"/>
    <mergeCell ref="E15:F15"/>
    <mergeCell ref="E16:F16"/>
    <mergeCell ref="B19:B20"/>
    <mergeCell ref="C19:C20"/>
    <mergeCell ref="D19:D20"/>
    <mergeCell ref="E19:E20"/>
    <mergeCell ref="F19:G20"/>
    <mergeCell ref="F21:G21"/>
    <mergeCell ref="F22:G22"/>
    <mergeCell ref="F23:G23"/>
    <mergeCell ref="F24:G24"/>
    <mergeCell ref="F25:G25"/>
    <mergeCell ref="B17:H17"/>
    <mergeCell ref="I30:I31"/>
    <mergeCell ref="B43:I43"/>
    <mergeCell ref="B27:D27"/>
    <mergeCell ref="F27:H27"/>
    <mergeCell ref="B30:B31"/>
    <mergeCell ref="C30:C31"/>
    <mergeCell ref="D30:D31"/>
    <mergeCell ref="E30:F30"/>
    <mergeCell ref="G30:H30"/>
  </mergeCells>
  <phoneticPr fontId="60"/>
  <printOptions horizontalCentered="1"/>
  <pageMargins left="0.70866141732283472" right="0.70866141732283472" top="0.55118110236220474" bottom="0.35433070866141736" header="0.31496062992125984" footer="0.31496062992125984"/>
  <pageSetup paperSize="9" scale="60" orientation="portrait" r:id="rId1"/>
  <headerFooter>
    <oddHeader>&amp;R&amp;K000000QCBS（2021.6月版）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heetViews>
  <sheetFormatPr defaultColWidth="9" defaultRowHeight="14.25"/>
  <cols>
    <col min="1" max="1" width="4.25" style="241" customWidth="1"/>
    <col min="2" max="2" width="14.625" style="634" customWidth="1"/>
    <col min="3" max="3" width="25" style="633" customWidth="1"/>
    <col min="4" max="4" width="8.125" style="633" customWidth="1"/>
    <col min="5" max="5" width="18.625" style="633" customWidth="1"/>
    <col min="6" max="6" width="9" style="633"/>
    <col min="7" max="7" width="21.25" style="633" customWidth="1"/>
    <col min="8" max="8" width="9" style="633"/>
    <col min="9" max="9" width="11.25" style="633" customWidth="1"/>
    <col min="10" max="10" width="9" style="633"/>
    <col min="11" max="16384" width="9" style="241"/>
  </cols>
  <sheetData>
    <row r="1" spans="1:10" ht="18.75" customHeight="1">
      <c r="A1" s="248"/>
      <c r="D1" s="635"/>
      <c r="G1" s="635"/>
      <c r="H1" s="635"/>
      <c r="I1" s="635"/>
      <c r="J1" s="635" t="s">
        <v>293</v>
      </c>
    </row>
    <row r="2" spans="1:10" ht="24" customHeight="1">
      <c r="A2" s="275"/>
      <c r="B2" s="1053" t="s">
        <v>311</v>
      </c>
      <c r="C2" s="1053"/>
      <c r="D2" s="1053"/>
      <c r="E2" s="1053"/>
      <c r="F2" s="1053"/>
      <c r="G2" s="1053"/>
    </row>
    <row r="3" spans="1:10">
      <c r="A3" s="248"/>
    </row>
    <row r="4" spans="1:10" ht="27.6" customHeight="1" thickBot="1">
      <c r="B4" s="655" t="s">
        <v>354</v>
      </c>
      <c r="C4" s="656"/>
      <c r="D4" s="657"/>
      <c r="E4" s="657"/>
      <c r="F4" s="657"/>
      <c r="G4" s="657"/>
      <c r="H4" s="657"/>
    </row>
    <row r="5" spans="1:10">
      <c r="B5" s="1034" t="s">
        <v>115</v>
      </c>
      <c r="C5" s="1036" t="s">
        <v>126</v>
      </c>
      <c r="D5" s="1038" t="s">
        <v>117</v>
      </c>
      <c r="E5" s="1040" t="s">
        <v>118</v>
      </c>
      <c r="F5" s="1042" t="s">
        <v>119</v>
      </c>
      <c r="G5" s="1043"/>
      <c r="H5" s="658"/>
    </row>
    <row r="6" spans="1:10" ht="31.15" customHeight="1" thickBot="1">
      <c r="B6" s="1035"/>
      <c r="C6" s="1037"/>
      <c r="D6" s="1039"/>
      <c r="E6" s="1041"/>
      <c r="F6" s="1044"/>
      <c r="G6" s="1045"/>
      <c r="H6" s="658"/>
    </row>
    <row r="7" spans="1:10" ht="24" customHeight="1" thickTop="1">
      <c r="B7" s="4"/>
      <c r="C7" s="5"/>
      <c r="D7" s="3"/>
      <c r="E7" s="10"/>
      <c r="F7" s="1046"/>
      <c r="G7" s="1047"/>
      <c r="H7" s="659"/>
    </row>
    <row r="8" spans="1:10" ht="24" customHeight="1">
      <c r="B8" s="4"/>
      <c r="C8" s="5"/>
      <c r="D8" s="3"/>
      <c r="E8" s="10"/>
      <c r="F8" s="1048"/>
      <c r="G8" s="1049"/>
      <c r="H8" s="659"/>
    </row>
    <row r="9" spans="1:10" ht="24" customHeight="1">
      <c r="B9" s="4"/>
      <c r="C9" s="5"/>
      <c r="D9" s="3"/>
      <c r="E9" s="10"/>
      <c r="F9" s="1048"/>
      <c r="G9" s="1049"/>
      <c r="H9" s="659"/>
    </row>
    <row r="10" spans="1:10" ht="24" customHeight="1">
      <c r="B10" s="2"/>
      <c r="C10" s="5"/>
      <c r="D10" s="3"/>
      <c r="E10" s="10"/>
      <c r="F10" s="1048"/>
      <c r="G10" s="1049"/>
      <c r="H10" s="659"/>
    </row>
    <row r="11" spans="1:10" ht="24" customHeight="1" thickBot="1">
      <c r="B11" s="11"/>
      <c r="C11" s="12"/>
      <c r="D11" s="13"/>
      <c r="E11" s="14"/>
      <c r="F11" s="1050"/>
      <c r="G11" s="1051"/>
      <c r="H11" s="659"/>
    </row>
    <row r="12" spans="1:10" ht="32.450000000000003" customHeight="1" thickTop="1" thickBot="1">
      <c r="B12" s="1070" t="s">
        <v>300</v>
      </c>
      <c r="C12" s="1071"/>
      <c r="D12" s="1072"/>
      <c r="E12" s="660">
        <f>SUM(E7:E11)</f>
        <v>0</v>
      </c>
      <c r="F12" s="1073"/>
      <c r="G12" s="1073"/>
      <c r="H12" s="1018"/>
    </row>
    <row r="13" spans="1:10" ht="32.450000000000003" customHeight="1" thickBot="1">
      <c r="B13" s="1015" t="s">
        <v>301</v>
      </c>
      <c r="C13" s="1016"/>
      <c r="D13" s="1017"/>
      <c r="E13" s="661">
        <f>ROUNDDOWN(E12,-3)</f>
        <v>0</v>
      </c>
      <c r="F13" s="1018"/>
      <c r="G13" s="1018"/>
      <c r="H13" s="1018"/>
    </row>
    <row r="14" spans="1:10" ht="18" customHeight="1">
      <c r="B14" s="698"/>
      <c r="C14" s="698"/>
      <c r="D14" s="698"/>
      <c r="E14" s="698"/>
      <c r="F14" s="698"/>
      <c r="G14" s="699"/>
      <c r="H14" s="700"/>
    </row>
    <row r="15" spans="1:10" ht="39" customHeight="1" thickBot="1">
      <c r="B15" s="655" t="s">
        <v>312</v>
      </c>
      <c r="C15" s="663"/>
      <c r="D15" s="663"/>
      <c r="E15" s="664"/>
      <c r="F15" s="665"/>
      <c r="G15" s="665"/>
      <c r="H15" s="665"/>
    </row>
    <row r="16" spans="1:10">
      <c r="B16" s="1064" t="s">
        <v>313</v>
      </c>
      <c r="C16" s="1066" t="s">
        <v>304</v>
      </c>
      <c r="D16" s="1068" t="s">
        <v>6</v>
      </c>
      <c r="E16" s="1025" t="s">
        <v>305</v>
      </c>
      <c r="F16" s="1025"/>
      <c r="G16" s="1025" t="s">
        <v>306</v>
      </c>
      <c r="H16" s="1026"/>
      <c r="I16" s="1058" t="s">
        <v>314</v>
      </c>
      <c r="J16" s="1060" t="s">
        <v>315</v>
      </c>
    </row>
    <row r="17" spans="1:10" ht="15" thickBot="1">
      <c r="B17" s="1065"/>
      <c r="C17" s="1067"/>
      <c r="D17" s="1069"/>
      <c r="E17" s="666" t="s">
        <v>307</v>
      </c>
      <c r="F17" s="666" t="s">
        <v>240</v>
      </c>
      <c r="G17" s="666" t="s">
        <v>307</v>
      </c>
      <c r="H17" s="667" t="s">
        <v>240</v>
      </c>
      <c r="I17" s="1059"/>
      <c r="J17" s="1061"/>
    </row>
    <row r="18" spans="1:10" ht="21.6" customHeight="1" thickTop="1">
      <c r="A18" s="285">
        <v>1</v>
      </c>
      <c r="B18" s="701" t="s">
        <v>308</v>
      </c>
      <c r="C18" s="702" t="s">
        <v>10</v>
      </c>
      <c r="D18" s="703">
        <v>2</v>
      </c>
      <c r="E18" s="671"/>
      <c r="F18" s="672"/>
      <c r="G18" s="672"/>
      <c r="H18" s="673"/>
      <c r="I18" s="704">
        <f>E18*F18+G18*H18</f>
        <v>0</v>
      </c>
      <c r="J18" s="675"/>
    </row>
    <row r="19" spans="1:10" ht="21.6" customHeight="1">
      <c r="A19" s="285">
        <v>2</v>
      </c>
      <c r="B19" s="705" t="s">
        <v>308</v>
      </c>
      <c r="C19" s="702" t="s">
        <v>15</v>
      </c>
      <c r="D19" s="703">
        <v>2</v>
      </c>
      <c r="E19" s="677"/>
      <c r="F19" s="678"/>
      <c r="G19" s="678"/>
      <c r="H19" s="679"/>
      <c r="I19" s="706">
        <f t="shared" ref="I19:I23" si="0">E19*F19+G19*H19</f>
        <v>0</v>
      </c>
      <c r="J19" s="681"/>
    </row>
    <row r="20" spans="1:10" ht="21.6" customHeight="1">
      <c r="A20" s="285"/>
      <c r="B20" s="705" t="s">
        <v>308</v>
      </c>
      <c r="C20" s="702" t="s">
        <v>373</v>
      </c>
      <c r="D20" s="703" t="s">
        <v>373</v>
      </c>
      <c r="E20" s="677"/>
      <c r="F20" s="678"/>
      <c r="G20" s="678"/>
      <c r="H20" s="679"/>
      <c r="I20" s="706">
        <f t="shared" si="0"/>
        <v>0</v>
      </c>
      <c r="J20" s="681"/>
    </row>
    <row r="21" spans="1:10" ht="21.6" customHeight="1">
      <c r="A21" s="285"/>
      <c r="B21" s="705" t="s">
        <v>308</v>
      </c>
      <c r="C21" s="702" t="s">
        <v>373</v>
      </c>
      <c r="D21" s="703" t="s">
        <v>373</v>
      </c>
      <c r="E21" s="677"/>
      <c r="F21" s="678"/>
      <c r="G21" s="678"/>
      <c r="H21" s="679"/>
      <c r="I21" s="706">
        <f t="shared" si="0"/>
        <v>0</v>
      </c>
      <c r="J21" s="681"/>
    </row>
    <row r="22" spans="1:10" ht="21.6" customHeight="1">
      <c r="A22" s="285"/>
      <c r="B22" s="705" t="s">
        <v>308</v>
      </c>
      <c r="C22" s="702" t="s">
        <v>373</v>
      </c>
      <c r="D22" s="703" t="s">
        <v>373</v>
      </c>
      <c r="E22" s="677"/>
      <c r="F22" s="678"/>
      <c r="G22" s="678"/>
      <c r="H22" s="679"/>
      <c r="I22" s="706">
        <f t="shared" si="0"/>
        <v>0</v>
      </c>
      <c r="J22" s="681"/>
    </row>
    <row r="23" spans="1:10" ht="21.6" customHeight="1" thickBot="1">
      <c r="A23" s="285"/>
      <c r="B23" s="707" t="s">
        <v>308</v>
      </c>
      <c r="C23" s="708" t="s">
        <v>373</v>
      </c>
      <c r="D23" s="709" t="s">
        <v>373</v>
      </c>
      <c r="E23" s="685"/>
      <c r="F23" s="686"/>
      <c r="G23" s="686"/>
      <c r="H23" s="687"/>
      <c r="I23" s="710">
        <f t="shared" si="0"/>
        <v>0</v>
      </c>
      <c r="J23" s="267"/>
    </row>
    <row r="24" spans="1:10" ht="20.25" customHeight="1" thickBot="1">
      <c r="B24" s="698"/>
      <c r="C24" s="698"/>
      <c r="D24" s="698"/>
      <c r="E24" s="698"/>
      <c r="F24" s="698"/>
      <c r="G24" s="711"/>
      <c r="H24" s="712" t="s">
        <v>223</v>
      </c>
      <c r="I24" s="661">
        <f>SUM(I18:I23)</f>
        <v>0</v>
      </c>
    </row>
    <row r="25" spans="1:10" ht="20.25" customHeight="1" thickBot="1">
      <c r="G25" s="713"/>
      <c r="H25" s="714" t="s">
        <v>298</v>
      </c>
      <c r="I25" s="661">
        <f>ROUNDDOWN(I24,-3)</f>
        <v>0</v>
      </c>
    </row>
    <row r="26" spans="1:10" ht="15" thickBot="1">
      <c r="G26" s="715"/>
      <c r="H26" s="716"/>
      <c r="I26" s="664"/>
    </row>
    <row r="27" spans="1:10" ht="32.450000000000003" customHeight="1" thickBot="1">
      <c r="E27" s="695"/>
      <c r="F27" s="696" t="s">
        <v>316</v>
      </c>
      <c r="G27" s="697">
        <f>E13+I25</f>
        <v>0</v>
      </c>
    </row>
    <row r="29" spans="1:10" ht="73.150000000000006" customHeight="1">
      <c r="B29" s="1062" t="s">
        <v>317</v>
      </c>
      <c r="C29" s="1063"/>
      <c r="D29" s="1063"/>
      <c r="E29" s="1063"/>
      <c r="F29" s="1063"/>
      <c r="G29" s="1063"/>
      <c r="H29" s="1063"/>
      <c r="I29" s="1063"/>
    </row>
  </sheetData>
  <mergeCells count="23">
    <mergeCell ref="B12:D12"/>
    <mergeCell ref="F12:H12"/>
    <mergeCell ref="B2:G2"/>
    <mergeCell ref="B5:B6"/>
    <mergeCell ref="C5:C6"/>
    <mergeCell ref="D5:D6"/>
    <mergeCell ref="E5:E6"/>
    <mergeCell ref="F5:G6"/>
    <mergeCell ref="F7:G7"/>
    <mergeCell ref="F8:G8"/>
    <mergeCell ref="F9:G9"/>
    <mergeCell ref="F10:G10"/>
    <mergeCell ref="F11:G11"/>
    <mergeCell ref="I16:I17"/>
    <mergeCell ref="J16:J17"/>
    <mergeCell ref="B29:I29"/>
    <mergeCell ref="B13:D13"/>
    <mergeCell ref="F13:H13"/>
    <mergeCell ref="B16:B17"/>
    <mergeCell ref="C16:C17"/>
    <mergeCell ref="D16:D17"/>
    <mergeCell ref="E16:F16"/>
    <mergeCell ref="G16:H16"/>
  </mergeCells>
  <phoneticPr fontId="60"/>
  <printOptions horizontalCentered="1"/>
  <pageMargins left="0.70866141732283472" right="0.70866141732283472" top="0.55118110236220474" bottom="0.35433070866141736" header="0.31496062992125984" footer="0.31496062992125984"/>
  <pageSetup paperSize="9" scale="78" orientation="landscape" r:id="rId1"/>
  <headerFooter>
    <oddHeader>&amp;R&amp;K000000QCBS（2021.6月版）</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2"/>
  <sheetViews>
    <sheetView zoomScaleNormal="100" zoomScaleSheetLayoutView="90" zoomScalePageLayoutView="80" workbookViewId="0"/>
  </sheetViews>
  <sheetFormatPr defaultColWidth="9" defaultRowHeight="14.25"/>
  <cols>
    <col min="1" max="1" width="2.125" style="184" customWidth="1"/>
    <col min="2" max="2" width="16.625" style="744" customWidth="1"/>
    <col min="3" max="3" width="14.125" style="744" customWidth="1"/>
    <col min="4" max="4" width="12.625" style="744" customWidth="1"/>
    <col min="5" max="5" width="7.875" style="744" customWidth="1"/>
    <col min="6" max="6" width="3.375" style="744" customWidth="1"/>
    <col min="7" max="7" width="21.875" style="744" customWidth="1"/>
    <col min="8" max="8" width="9.375" style="744" customWidth="1"/>
    <col min="9" max="9" width="20.75" style="744" customWidth="1"/>
    <col min="10" max="16384" width="9" style="184"/>
  </cols>
  <sheetData>
    <row r="1" spans="2:10" ht="15" customHeight="1">
      <c r="G1" s="281"/>
      <c r="H1" s="281"/>
      <c r="I1" s="745" t="s">
        <v>206</v>
      </c>
      <c r="J1" s="185"/>
    </row>
    <row r="2" spans="2:10" ht="30" customHeight="1">
      <c r="B2" s="1090" t="s">
        <v>178</v>
      </c>
      <c r="C2" s="1090"/>
      <c r="D2" s="1090"/>
      <c r="E2" s="1090"/>
      <c r="F2" s="1090"/>
      <c r="G2" s="1090"/>
      <c r="H2" s="1090"/>
      <c r="I2" s="1090"/>
    </row>
    <row r="3" spans="2:10" ht="18" customHeight="1">
      <c r="H3" s="745" t="s">
        <v>179</v>
      </c>
      <c r="I3" s="746"/>
    </row>
    <row r="4" spans="2:10" ht="18" customHeight="1"/>
    <row r="5" spans="2:10" ht="18" customHeight="1">
      <c r="B5" s="747" t="s">
        <v>357</v>
      </c>
      <c r="C5" s="747"/>
      <c r="D5" s="747"/>
      <c r="E5" s="747"/>
      <c r="F5" s="747"/>
      <c r="G5" s="748">
        <v>0</v>
      </c>
      <c r="H5" s="745"/>
    </row>
    <row r="6" spans="2:10" ht="18" customHeight="1">
      <c r="B6" s="744" t="s">
        <v>180</v>
      </c>
    </row>
    <row r="7" spans="2:10" ht="18" customHeight="1">
      <c r="B7" s="744" t="s">
        <v>358</v>
      </c>
      <c r="F7" s="745" t="s">
        <v>158</v>
      </c>
      <c r="G7" s="748">
        <v>0</v>
      </c>
      <c r="H7" s="749"/>
      <c r="I7" s="750"/>
    </row>
    <row r="8" spans="2:10" ht="18" customHeight="1">
      <c r="C8" s="745"/>
      <c r="F8" s="745" t="s">
        <v>159</v>
      </c>
      <c r="G8" s="748">
        <v>0</v>
      </c>
      <c r="H8" s="749"/>
      <c r="I8" s="750"/>
    </row>
    <row r="9" spans="2:10" ht="18" customHeight="1">
      <c r="F9" s="745" t="s">
        <v>160</v>
      </c>
      <c r="G9" s="748">
        <v>0</v>
      </c>
      <c r="H9" s="749"/>
      <c r="I9" s="750"/>
    </row>
    <row r="10" spans="2:10" ht="18" customHeight="1">
      <c r="I10" s="751"/>
    </row>
    <row r="11" spans="2:10" ht="18" customHeight="1">
      <c r="H11" s="745"/>
      <c r="I11" s="751"/>
    </row>
    <row r="12" spans="2:10" ht="18" customHeight="1">
      <c r="B12" s="744" t="s">
        <v>359</v>
      </c>
      <c r="D12" s="1091" t="s">
        <v>181</v>
      </c>
      <c r="E12" s="1091"/>
      <c r="F12" s="1091"/>
      <c r="G12" s="1091"/>
      <c r="H12" s="1091"/>
      <c r="I12" s="1091"/>
    </row>
    <row r="13" spans="2:10" ht="35.450000000000003" customHeight="1">
      <c r="B13" s="1092" t="s">
        <v>360</v>
      </c>
      <c r="C13" s="1092"/>
      <c r="D13" s="1093" t="s">
        <v>182</v>
      </c>
      <c r="E13" s="1093"/>
      <c r="F13" s="752" t="s">
        <v>183</v>
      </c>
      <c r="G13" s="1094" t="s">
        <v>184</v>
      </c>
      <c r="H13" s="1094"/>
      <c r="I13" s="1094"/>
    </row>
    <row r="14" spans="2:10" ht="18" customHeight="1">
      <c r="B14" s="1082" t="s">
        <v>185</v>
      </c>
      <c r="C14" s="1075"/>
      <c r="D14" s="1088" t="s">
        <v>186</v>
      </c>
      <c r="E14" s="1089"/>
      <c r="I14" s="753"/>
    </row>
    <row r="15" spans="2:10" ht="18" customHeight="1">
      <c r="B15" s="1076"/>
      <c r="C15" s="1077"/>
      <c r="D15" s="744" t="s">
        <v>361</v>
      </c>
      <c r="G15" s="281"/>
      <c r="H15" s="281"/>
      <c r="I15" s="753"/>
    </row>
    <row r="16" spans="2:10" ht="18" customHeight="1">
      <c r="B16" s="1076"/>
      <c r="C16" s="1077"/>
      <c r="E16" s="281"/>
      <c r="F16" s="281"/>
      <c r="G16" s="281"/>
      <c r="H16" s="281"/>
      <c r="J16" s="187"/>
    </row>
    <row r="17" spans="2:9" ht="18" customHeight="1">
      <c r="B17" s="1078"/>
      <c r="C17" s="1079"/>
      <c r="D17" s="747"/>
      <c r="E17" s="747"/>
      <c r="F17" s="747"/>
      <c r="G17" s="747"/>
      <c r="H17" s="747"/>
      <c r="I17" s="754"/>
    </row>
    <row r="18" spans="2:9" ht="18" customHeight="1">
      <c r="B18" s="1082" t="s">
        <v>187</v>
      </c>
      <c r="C18" s="1083"/>
      <c r="D18" s="1088" t="s">
        <v>186</v>
      </c>
      <c r="E18" s="1089"/>
      <c r="I18" s="755"/>
    </row>
    <row r="19" spans="2:9" ht="18" customHeight="1">
      <c r="B19" s="1084"/>
      <c r="C19" s="1085"/>
      <c r="D19" s="756" t="s">
        <v>188</v>
      </c>
      <c r="I19" s="753"/>
    </row>
    <row r="20" spans="2:9" ht="18" customHeight="1">
      <c r="B20" s="1084"/>
      <c r="C20" s="1085"/>
      <c r="D20" s="756"/>
      <c r="I20" s="753"/>
    </row>
    <row r="21" spans="2:9" ht="18" customHeight="1">
      <c r="B21" s="1086"/>
      <c r="C21" s="1087"/>
      <c r="D21" s="747"/>
      <c r="E21" s="747"/>
      <c r="F21" s="747"/>
      <c r="G21" s="747"/>
      <c r="H21" s="747"/>
      <c r="I21" s="754"/>
    </row>
    <row r="22" spans="2:9" ht="18" customHeight="1">
      <c r="B22" s="1082" t="s">
        <v>189</v>
      </c>
      <c r="C22" s="1083"/>
      <c r="D22" s="1088" t="s">
        <v>186</v>
      </c>
      <c r="E22" s="1089"/>
      <c r="F22" s="744" t="s">
        <v>190</v>
      </c>
      <c r="I22" s="753"/>
    </row>
    <row r="23" spans="2:9" ht="18" customHeight="1">
      <c r="B23" s="1086"/>
      <c r="C23" s="1087"/>
      <c r="D23" s="747"/>
      <c r="E23" s="747"/>
      <c r="F23" s="747"/>
      <c r="G23" s="747"/>
      <c r="H23" s="747"/>
      <c r="I23" s="754"/>
    </row>
    <row r="24" spans="2:9">
      <c r="B24" s="1082" t="s">
        <v>191</v>
      </c>
      <c r="C24" s="1083"/>
      <c r="D24" s="1088" t="s">
        <v>186</v>
      </c>
      <c r="E24" s="1089"/>
      <c r="F24" s="757" t="s">
        <v>192</v>
      </c>
      <c r="G24" s="758"/>
      <c r="H24" s="758"/>
      <c r="I24" s="759"/>
    </row>
    <row r="25" spans="2:9" ht="18" customHeight="1">
      <c r="B25" s="1084"/>
      <c r="C25" s="1085"/>
      <c r="D25" s="760" t="s">
        <v>362</v>
      </c>
      <c r="E25" s="761"/>
      <c r="F25" s="761"/>
      <c r="G25" s="761"/>
      <c r="H25" s="761"/>
      <c r="I25" s="762"/>
    </row>
    <row r="26" spans="2:9" ht="18" customHeight="1">
      <c r="B26" s="1084"/>
      <c r="C26" s="1085"/>
      <c r="D26" s="760"/>
      <c r="E26" s="761"/>
      <c r="F26" s="761"/>
      <c r="G26" s="761"/>
      <c r="H26" s="761"/>
      <c r="I26" s="762"/>
    </row>
    <row r="27" spans="2:9" ht="18" customHeight="1">
      <c r="B27" s="1086"/>
      <c r="C27" s="1087"/>
      <c r="D27" s="763"/>
      <c r="E27" s="764"/>
      <c r="F27" s="764"/>
      <c r="G27" s="764"/>
      <c r="H27" s="764"/>
      <c r="I27" s="765"/>
    </row>
    <row r="28" spans="2:9" ht="18" customHeight="1">
      <c r="B28" s="1074" t="s">
        <v>363</v>
      </c>
      <c r="C28" s="1075"/>
      <c r="I28" s="753"/>
    </row>
    <row r="29" spans="2:9" ht="18" customHeight="1">
      <c r="B29" s="1076"/>
      <c r="C29" s="1077"/>
      <c r="I29" s="753"/>
    </row>
    <row r="30" spans="2:9" ht="18" customHeight="1">
      <c r="B30" s="1078"/>
      <c r="C30" s="1079"/>
      <c r="D30" s="747"/>
      <c r="E30" s="747"/>
      <c r="F30" s="747"/>
      <c r="G30" s="747"/>
      <c r="H30" s="747"/>
      <c r="I30" s="754"/>
    </row>
    <row r="31" spans="2:9" ht="18" customHeight="1"/>
    <row r="32" spans="2:9" ht="156" customHeight="1">
      <c r="B32" s="1080" t="s">
        <v>364</v>
      </c>
      <c r="C32" s="1081"/>
      <c r="D32" s="1081"/>
      <c r="E32" s="1081"/>
      <c r="F32" s="1081"/>
      <c r="G32" s="1081"/>
      <c r="H32" s="1081"/>
      <c r="I32" s="1081"/>
    </row>
  </sheetData>
  <mergeCells count="15">
    <mergeCell ref="B14:C17"/>
    <mergeCell ref="D14:E14"/>
    <mergeCell ref="B2:I2"/>
    <mergeCell ref="D12:I12"/>
    <mergeCell ref="B13:C13"/>
    <mergeCell ref="D13:E13"/>
    <mergeCell ref="G13:I13"/>
    <mergeCell ref="B28:C30"/>
    <mergeCell ref="B32:I32"/>
    <mergeCell ref="B18:C21"/>
    <mergeCell ref="D18:E18"/>
    <mergeCell ref="B22:C23"/>
    <mergeCell ref="D22:E22"/>
    <mergeCell ref="B24:C27"/>
    <mergeCell ref="D24:E24"/>
  </mergeCells>
  <phoneticPr fontId="60"/>
  <dataValidations count="1">
    <dataValidation type="list" allowBlank="1" showInputMessage="1" showErrorMessage="1" sqref="D14:E14 D18:E18 D22:E22 D24:E24">
      <formula1>"なし,有"</formula1>
    </dataValidation>
  </dataValidations>
  <printOptions horizontalCentered="1"/>
  <pageMargins left="0.70866141732283472" right="0.70866141732283472" top="0.55118110236220474" bottom="0.35433070866141736" header="0.31496062992125984" footer="0.31496062992125984"/>
  <pageSetup paperSize="9" scale="68" orientation="portrait" r:id="rId1"/>
  <headerFooter>
    <oddHeader>&amp;R&amp;K000000QCBS（2021.6月版）</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80" zoomScaleNormal="80" zoomScaleSheetLayoutView="90" workbookViewId="0"/>
  </sheetViews>
  <sheetFormatPr defaultColWidth="9" defaultRowHeight="14.25"/>
  <cols>
    <col min="1" max="1" width="25.75" style="184" customWidth="1"/>
    <col min="2" max="2" width="34.125" style="184" customWidth="1"/>
    <col min="3" max="3" width="9.5" style="184" bestFit="1" customWidth="1"/>
    <col min="4" max="4" width="21.125" style="184" customWidth="1"/>
    <col min="5" max="16384" width="9" style="184"/>
  </cols>
  <sheetData>
    <row r="1" spans="1:4">
      <c r="B1" s="191"/>
      <c r="C1" s="191"/>
      <c r="D1" s="192" t="s">
        <v>213</v>
      </c>
    </row>
    <row r="2" spans="1:4" ht="24.75" customHeight="1">
      <c r="A2" s="184" t="s">
        <v>214</v>
      </c>
      <c r="B2" s="185" t="s">
        <v>215</v>
      </c>
      <c r="C2" s="186"/>
      <c r="D2" s="186"/>
    </row>
    <row r="4" spans="1:4" ht="135.75" customHeight="1"/>
    <row r="5" spans="1:4" ht="156" customHeight="1"/>
    <row r="6" spans="1:4" ht="156" customHeight="1"/>
    <row r="7" spans="1:4" ht="107.25" customHeight="1">
      <c r="A7" s="193"/>
      <c r="B7" s="193"/>
      <c r="C7" s="193"/>
      <c r="D7" s="193"/>
    </row>
    <row r="8" spans="1:4" ht="16.5">
      <c r="A8" s="194" t="s">
        <v>216</v>
      </c>
      <c r="B8" s="195"/>
      <c r="C8" s="195"/>
      <c r="D8" s="196"/>
    </row>
    <row r="9" spans="1:4" ht="84.75" customHeight="1">
      <c r="A9" s="197"/>
      <c r="B9" s="198"/>
      <c r="C9" s="198"/>
      <c r="D9" s="199"/>
    </row>
    <row r="10" spans="1:4" s="201" customFormat="1" ht="18.95" customHeight="1">
      <c r="A10" s="200" t="s">
        <v>217</v>
      </c>
      <c r="B10" s="200"/>
      <c r="C10" s="200"/>
      <c r="D10" s="200"/>
    </row>
    <row r="11" spans="1:4" s="201" customFormat="1" ht="18.95" customHeight="1">
      <c r="A11" s="200" t="s">
        <v>218</v>
      </c>
      <c r="B11" s="200"/>
      <c r="C11" s="200"/>
      <c r="D11" s="200"/>
    </row>
    <row r="12" spans="1:4" s="201" customFormat="1" ht="40.5" customHeight="1">
      <c r="A12" s="1095" t="s">
        <v>219</v>
      </c>
      <c r="B12" s="1095"/>
      <c r="C12" s="1095"/>
      <c r="D12" s="1095"/>
    </row>
    <row r="13" spans="1:4" s="201" customFormat="1" ht="34.9" customHeight="1">
      <c r="A13" s="1095" t="s">
        <v>220</v>
      </c>
      <c r="B13" s="1095"/>
      <c r="C13" s="1095"/>
      <c r="D13" s="1095"/>
    </row>
    <row r="14" spans="1:4" s="201" customFormat="1" ht="17.25" customHeight="1">
      <c r="A14" s="200" t="s">
        <v>221</v>
      </c>
      <c r="B14" s="200"/>
      <c r="C14" s="200"/>
      <c r="D14" s="200"/>
    </row>
  </sheetData>
  <mergeCells count="2">
    <mergeCell ref="A12:D12"/>
    <mergeCell ref="A13:D13"/>
  </mergeCells>
  <phoneticPr fontId="60"/>
  <printOptions horizontalCentered="1"/>
  <pageMargins left="0.70866141732283472" right="0.70866141732283472" top="0.55118110236220474" bottom="0.35433070866141736" header="0.31496062992125984" footer="0.31496062992125984"/>
  <pageSetup paperSize="9" scale="88" orientation="portrait" r:id="rId1"/>
  <headerFooter>
    <oddHeader>&amp;R&amp;K000000QCBS（2021.6月版）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workbookViewId="0"/>
  </sheetViews>
  <sheetFormatPr defaultColWidth="9" defaultRowHeight="14.25"/>
  <cols>
    <col min="1" max="1" width="3.25" style="202" customWidth="1"/>
    <col min="2" max="2" width="28.625" style="202" customWidth="1"/>
    <col min="3" max="9" width="16.125" style="202" customWidth="1"/>
    <col min="10" max="10" width="14.75" style="202" customWidth="1"/>
    <col min="11" max="16384" width="9" style="202"/>
  </cols>
  <sheetData>
    <row r="1" spans="1:9" ht="15" customHeight="1">
      <c r="I1" s="203" t="s">
        <v>30</v>
      </c>
    </row>
    <row r="2" spans="1:9" ht="24" customHeight="1">
      <c r="A2" s="808" t="s">
        <v>269</v>
      </c>
      <c r="B2" s="808"/>
      <c r="C2" s="808"/>
      <c r="D2" s="808"/>
      <c r="E2" s="808"/>
      <c r="F2" s="808"/>
      <c r="G2" s="808"/>
      <c r="H2" s="808"/>
      <c r="I2" s="808"/>
    </row>
    <row r="3" spans="1:9" ht="15" thickBot="1">
      <c r="A3" s="204"/>
      <c r="B3" s="204"/>
      <c r="C3" s="205"/>
      <c r="D3" s="205"/>
      <c r="E3" s="205"/>
      <c r="F3" s="205"/>
      <c r="G3" s="205"/>
      <c r="H3" s="206"/>
      <c r="I3" s="207" t="s">
        <v>31</v>
      </c>
    </row>
    <row r="4" spans="1:9" s="210" customFormat="1" ht="30" customHeight="1" thickBot="1">
      <c r="A4" s="809" t="s">
        <v>32</v>
      </c>
      <c r="B4" s="810"/>
      <c r="C4" s="208" t="s">
        <v>33</v>
      </c>
      <c r="D4" s="208" t="s">
        <v>34</v>
      </c>
      <c r="E4" s="208" t="s">
        <v>35</v>
      </c>
      <c r="F4" s="208" t="s">
        <v>36</v>
      </c>
      <c r="G4" s="208" t="s">
        <v>37</v>
      </c>
      <c r="H4" s="208" t="s">
        <v>38</v>
      </c>
      <c r="I4" s="209" t="s">
        <v>39</v>
      </c>
    </row>
    <row r="5" spans="1:9" s="210" customFormat="1" ht="22.5" customHeight="1" thickTop="1">
      <c r="A5" s="211" t="s">
        <v>40</v>
      </c>
      <c r="B5" s="212"/>
      <c r="C5" s="213"/>
      <c r="D5" s="214"/>
      <c r="E5" s="213"/>
      <c r="F5" s="214"/>
      <c r="G5" s="214"/>
      <c r="H5" s="214"/>
      <c r="I5" s="215"/>
    </row>
    <row r="6" spans="1:9" s="210" customFormat="1" ht="22.5" customHeight="1">
      <c r="A6" s="216" t="s">
        <v>41</v>
      </c>
      <c r="B6" s="217"/>
      <c r="C6" s="288">
        <f>SUM(C7:C9,C12,C13,C16:C20)</f>
        <v>0</v>
      </c>
      <c r="D6" s="218"/>
      <c r="E6" s="288">
        <f>SUM(E7:E9,E12,E13,E16:E20)</f>
        <v>0</v>
      </c>
      <c r="F6" s="218"/>
      <c r="G6" s="218"/>
      <c r="H6" s="218"/>
      <c r="I6" s="219"/>
    </row>
    <row r="7" spans="1:9" s="210" customFormat="1" ht="22.5" customHeight="1">
      <c r="A7" s="220"/>
      <c r="B7" s="221" t="s">
        <v>42</v>
      </c>
      <c r="C7" s="222"/>
      <c r="D7" s="222"/>
      <c r="E7" s="222"/>
      <c r="F7" s="223"/>
      <c r="G7" s="223"/>
      <c r="H7" s="223"/>
      <c r="I7" s="224"/>
    </row>
    <row r="8" spans="1:9" s="210" customFormat="1" ht="22.5" customHeight="1">
      <c r="A8" s="220"/>
      <c r="B8" s="225" t="s">
        <v>43</v>
      </c>
      <c r="C8" s="222"/>
      <c r="D8" s="222"/>
      <c r="E8" s="222"/>
      <c r="F8" s="223"/>
      <c r="G8" s="223"/>
      <c r="H8" s="223"/>
      <c r="I8" s="224"/>
    </row>
    <row r="9" spans="1:9" s="210" customFormat="1" ht="22.5" customHeight="1">
      <c r="A9" s="220"/>
      <c r="B9" s="225" t="s">
        <v>44</v>
      </c>
      <c r="C9" s="222">
        <f>C10+C11</f>
        <v>0</v>
      </c>
      <c r="D9" s="222">
        <f>D10</f>
        <v>0</v>
      </c>
      <c r="E9" s="222">
        <f>E10+E11</f>
        <v>0</v>
      </c>
      <c r="F9" s="223"/>
      <c r="G9" s="223"/>
      <c r="H9" s="223"/>
      <c r="I9" s="224"/>
    </row>
    <row r="10" spans="1:9" s="272" customFormat="1" ht="22.5" customHeight="1">
      <c r="A10" s="270"/>
      <c r="B10" s="271" t="s">
        <v>368</v>
      </c>
      <c r="C10" s="222"/>
      <c r="D10" s="222"/>
      <c r="E10" s="222">
        <v>0</v>
      </c>
      <c r="F10" s="223"/>
      <c r="G10" s="223"/>
      <c r="H10" s="223"/>
      <c r="I10" s="224"/>
    </row>
    <row r="11" spans="1:9" s="272" customFormat="1" ht="22.5" customHeight="1">
      <c r="A11" s="270"/>
      <c r="B11" s="271" t="s">
        <v>234</v>
      </c>
      <c r="C11" s="222"/>
      <c r="D11" s="287"/>
      <c r="E11" s="222"/>
      <c r="F11" s="223"/>
      <c r="G11" s="223"/>
      <c r="H11" s="223"/>
      <c r="I11" s="224"/>
    </row>
    <row r="12" spans="1:9" s="210" customFormat="1" ht="22.5" customHeight="1">
      <c r="A12" s="220"/>
      <c r="B12" s="225" t="s">
        <v>45</v>
      </c>
      <c r="C12" s="222"/>
      <c r="D12" s="222"/>
      <c r="E12" s="222"/>
      <c r="F12" s="223"/>
      <c r="G12" s="223"/>
      <c r="H12" s="223"/>
      <c r="I12" s="224"/>
    </row>
    <row r="13" spans="1:9" s="210" customFormat="1" ht="22.5" customHeight="1">
      <c r="A13" s="220"/>
      <c r="B13" s="226" t="s">
        <v>46</v>
      </c>
      <c r="C13" s="222">
        <f>C14+C15</f>
        <v>0</v>
      </c>
      <c r="D13" s="222">
        <f>D14</f>
        <v>0</v>
      </c>
      <c r="E13" s="222">
        <f>E14+E15</f>
        <v>0</v>
      </c>
      <c r="F13" s="223"/>
      <c r="G13" s="223"/>
      <c r="H13" s="223"/>
      <c r="I13" s="224"/>
    </row>
    <row r="14" spans="1:9" s="272" customFormat="1" ht="22.5" customHeight="1">
      <c r="A14" s="270"/>
      <c r="B14" s="271" t="s">
        <v>369</v>
      </c>
      <c r="C14" s="222">
        <v>0</v>
      </c>
      <c r="D14" s="222">
        <v>0</v>
      </c>
      <c r="E14" s="222"/>
      <c r="F14" s="223"/>
      <c r="G14" s="223"/>
      <c r="H14" s="223"/>
      <c r="I14" s="224"/>
    </row>
    <row r="15" spans="1:9" s="272" customFormat="1" ht="22.5" customHeight="1">
      <c r="A15" s="270"/>
      <c r="B15" s="271" t="s">
        <v>234</v>
      </c>
      <c r="C15" s="222"/>
      <c r="D15" s="287"/>
      <c r="E15" s="222"/>
      <c r="F15" s="223"/>
      <c r="G15" s="223"/>
      <c r="H15" s="223"/>
      <c r="I15" s="224"/>
    </row>
    <row r="16" spans="1:9" s="210" customFormat="1" ht="22.5" customHeight="1">
      <c r="A16" s="227"/>
      <c r="B16" s="228" t="s">
        <v>47</v>
      </c>
      <c r="C16" s="222"/>
      <c r="D16" s="222"/>
      <c r="E16" s="222"/>
      <c r="F16" s="229"/>
      <c r="G16" s="229"/>
      <c r="H16" s="229"/>
      <c r="I16" s="230"/>
    </row>
    <row r="17" spans="1:9" s="210" customFormat="1" ht="22.5" customHeight="1">
      <c r="A17" s="227"/>
      <c r="B17" s="228" t="s">
        <v>48</v>
      </c>
      <c r="C17" s="222"/>
      <c r="D17" s="222"/>
      <c r="E17" s="222"/>
      <c r="F17" s="229"/>
      <c r="G17" s="229"/>
      <c r="H17" s="229"/>
      <c r="I17" s="230"/>
    </row>
    <row r="18" spans="1:9" s="210" customFormat="1" ht="22.5" customHeight="1">
      <c r="A18" s="227"/>
      <c r="B18" s="231" t="s">
        <v>49</v>
      </c>
      <c r="C18" s="222"/>
      <c r="D18" s="222"/>
      <c r="E18" s="222"/>
      <c r="F18" s="229"/>
      <c r="G18" s="229"/>
      <c r="H18" s="229"/>
      <c r="I18" s="230"/>
    </row>
    <row r="19" spans="1:9" s="210" customFormat="1" ht="22.5" customHeight="1">
      <c r="A19" s="227"/>
      <c r="B19" s="273" t="s">
        <v>290</v>
      </c>
      <c r="C19" s="222"/>
      <c r="D19" s="222"/>
      <c r="E19" s="222"/>
      <c r="F19" s="229"/>
      <c r="G19" s="229"/>
      <c r="H19" s="229"/>
      <c r="I19" s="230"/>
    </row>
    <row r="20" spans="1:9" s="210" customFormat="1" ht="22.5" customHeight="1" thickBot="1">
      <c r="A20" s="227"/>
      <c r="B20" s="274" t="s">
        <v>291</v>
      </c>
      <c r="C20" s="222"/>
      <c r="D20" s="222"/>
      <c r="E20" s="222"/>
      <c r="F20" s="229"/>
      <c r="G20" s="229"/>
      <c r="H20" s="229"/>
      <c r="I20" s="230"/>
    </row>
    <row r="21" spans="1:9" s="210" customFormat="1" ht="22.5" customHeight="1" thickBot="1">
      <c r="A21" s="232" t="s">
        <v>50</v>
      </c>
      <c r="B21" s="233"/>
      <c r="C21" s="234">
        <f>C5+C6</f>
        <v>0</v>
      </c>
      <c r="D21" s="235"/>
      <c r="E21" s="234">
        <f>E5+E6</f>
        <v>0</v>
      </c>
      <c r="F21" s="235"/>
      <c r="G21" s="235"/>
      <c r="H21" s="235"/>
      <c r="I21" s="236"/>
    </row>
    <row r="22" spans="1:9" s="210" customFormat="1" ht="22.5" customHeight="1" thickBot="1">
      <c r="A22" s="237" t="s">
        <v>235</v>
      </c>
      <c r="B22" s="247"/>
      <c r="C22" s="238">
        <f>C21*0.1</f>
        <v>0</v>
      </c>
      <c r="D22" s="235"/>
      <c r="E22" s="238">
        <f>E21*0.1</f>
        <v>0</v>
      </c>
      <c r="F22" s="235"/>
      <c r="G22" s="235"/>
      <c r="H22" s="235"/>
      <c r="I22" s="236"/>
    </row>
    <row r="23" spans="1:9" s="210" customFormat="1" ht="22.5" customHeight="1" thickBot="1">
      <c r="A23" s="811" t="s">
        <v>51</v>
      </c>
      <c r="B23" s="812"/>
      <c r="C23" s="234">
        <f>SUM(C21:C22)</f>
        <v>0</v>
      </c>
      <c r="D23" s="235"/>
      <c r="E23" s="234">
        <f>SUM(E21:E22)</f>
        <v>0</v>
      </c>
      <c r="F23" s="234"/>
      <c r="G23" s="234"/>
      <c r="H23" s="234"/>
      <c r="I23" s="239">
        <f>E23-F23-G23-H23</f>
        <v>0</v>
      </c>
    </row>
    <row r="24" spans="1:9" ht="118.5" customHeight="1">
      <c r="A24" s="813" t="s">
        <v>292</v>
      </c>
      <c r="B24" s="814"/>
      <c r="C24" s="814"/>
      <c r="D24" s="814"/>
      <c r="E24" s="814"/>
      <c r="F24" s="814"/>
      <c r="G24" s="814"/>
      <c r="H24" s="814"/>
      <c r="I24" s="814"/>
    </row>
    <row r="25" spans="1:9" ht="14.65" customHeight="1">
      <c r="A25" s="240"/>
      <c r="B25" s="240"/>
      <c r="C25" s="240"/>
      <c r="D25" s="240"/>
      <c r="E25" s="240"/>
      <c r="F25" s="240"/>
      <c r="G25" s="240"/>
      <c r="H25" s="240"/>
      <c r="I25" s="240"/>
    </row>
  </sheetData>
  <mergeCells count="4">
    <mergeCell ref="A2:I2"/>
    <mergeCell ref="A4:B4"/>
    <mergeCell ref="A23:B23"/>
    <mergeCell ref="A24:I24"/>
  </mergeCells>
  <phoneticPr fontId="60"/>
  <printOptions horizontalCentered="1"/>
  <pageMargins left="0.70866141732283472" right="0.70866141732283472" top="0.55118110236220474" bottom="0.35433070866141736" header="0.31496062992125984" footer="0.31496062992125984"/>
  <pageSetup paperSize="9" scale="82" orientation="landscape" r:id="rId1"/>
  <headerFooter>
    <oddHeader>&amp;R&amp;K000000QCBS（2021.6月版）</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3"/>
  <sheetViews>
    <sheetView zoomScaleNormal="100" workbookViewId="0"/>
  </sheetViews>
  <sheetFormatPr defaultRowHeight="14.25"/>
  <cols>
    <col min="1" max="1" width="26" customWidth="1"/>
    <col min="2" max="2" width="56.25" customWidth="1"/>
  </cols>
  <sheetData>
    <row r="2" spans="1:2" ht="15" thickBot="1"/>
    <row r="3" spans="1:2" ht="31.9" customHeight="1">
      <c r="A3" s="785" t="s">
        <v>328</v>
      </c>
      <c r="B3" s="786" t="s">
        <v>329</v>
      </c>
    </row>
    <row r="4" spans="1:2" ht="28.5">
      <c r="A4" s="787" t="s">
        <v>330</v>
      </c>
      <c r="B4" s="788" t="s">
        <v>331</v>
      </c>
    </row>
    <row r="5" spans="1:2" ht="42.75">
      <c r="A5" s="789" t="s">
        <v>207</v>
      </c>
      <c r="B5" s="790" t="s">
        <v>332</v>
      </c>
    </row>
    <row r="6" spans="1:2" ht="57" customHeight="1">
      <c r="A6" s="791" t="s">
        <v>233</v>
      </c>
      <c r="B6" s="1096" t="s">
        <v>367</v>
      </c>
    </row>
    <row r="7" spans="1:2" ht="31.15" customHeight="1">
      <c r="A7" s="792" t="s">
        <v>222</v>
      </c>
      <c r="B7" s="1097"/>
    </row>
    <row r="8" spans="1:2" s="202" customFormat="1" ht="35.25" customHeight="1">
      <c r="A8" s="793" t="s">
        <v>336</v>
      </c>
      <c r="B8" s="794" t="s">
        <v>337</v>
      </c>
    </row>
    <row r="9" spans="1:2" ht="42.75">
      <c r="A9" s="1098" t="s">
        <v>209</v>
      </c>
      <c r="B9" s="795" t="s">
        <v>338</v>
      </c>
    </row>
    <row r="10" spans="1:2" ht="20.45" customHeight="1">
      <c r="A10" s="1103"/>
      <c r="B10" s="796" t="s">
        <v>339</v>
      </c>
    </row>
    <row r="11" spans="1:2" ht="20.45" customHeight="1">
      <c r="A11" s="1103"/>
      <c r="B11" s="796" t="s">
        <v>340</v>
      </c>
    </row>
    <row r="12" spans="1:2" ht="20.45" customHeight="1">
      <c r="A12" s="1103"/>
      <c r="B12" s="796" t="s">
        <v>341</v>
      </c>
    </row>
    <row r="13" spans="1:2" ht="39.75" customHeight="1">
      <c r="A13" s="797" t="s">
        <v>210</v>
      </c>
      <c r="B13" s="796" t="s">
        <v>211</v>
      </c>
    </row>
    <row r="14" spans="1:2" ht="28.9" customHeight="1">
      <c r="A14" s="798" t="s">
        <v>343</v>
      </c>
      <c r="B14" s="799" t="s">
        <v>345</v>
      </c>
    </row>
    <row r="15" spans="1:2" ht="42.75" customHeight="1">
      <c r="A15" s="798" t="s">
        <v>225</v>
      </c>
      <c r="B15" s="799" t="s">
        <v>346</v>
      </c>
    </row>
    <row r="16" spans="1:2" ht="24" customHeight="1">
      <c r="A16" s="1102" t="s">
        <v>231</v>
      </c>
      <c r="B16" s="794" t="s">
        <v>276</v>
      </c>
    </row>
    <row r="17" spans="1:2" ht="24" customHeight="1">
      <c r="A17" s="1102"/>
      <c r="B17" s="795" t="s">
        <v>347</v>
      </c>
    </row>
    <row r="18" spans="1:2" ht="24" customHeight="1">
      <c r="A18" s="800" t="s">
        <v>350</v>
      </c>
      <c r="B18" s="795" t="s">
        <v>351</v>
      </c>
    </row>
    <row r="19" spans="1:2" ht="24" customHeight="1">
      <c r="A19" s="1098" t="s">
        <v>266</v>
      </c>
      <c r="B19" s="795" t="s">
        <v>352</v>
      </c>
    </row>
    <row r="20" spans="1:2" ht="28.5">
      <c r="A20" s="1099"/>
      <c r="B20" s="801" t="s">
        <v>353</v>
      </c>
    </row>
    <row r="21" spans="1:2" ht="32.450000000000003" customHeight="1">
      <c r="A21" s="802" t="s">
        <v>318</v>
      </c>
      <c r="B21" s="1100" t="s">
        <v>365</v>
      </c>
    </row>
    <row r="22" spans="1:2" ht="32.450000000000003" customHeight="1">
      <c r="A22" s="802" t="s">
        <v>319</v>
      </c>
      <c r="B22" s="1101"/>
    </row>
    <row r="23" spans="1:2" ht="27" customHeight="1" thickBot="1">
      <c r="A23" s="803" t="s">
        <v>212</v>
      </c>
      <c r="B23" s="804" t="s">
        <v>366</v>
      </c>
    </row>
  </sheetData>
  <mergeCells count="5">
    <mergeCell ref="B6:B7"/>
    <mergeCell ref="A19:A20"/>
    <mergeCell ref="B21:B22"/>
    <mergeCell ref="A16:A17"/>
    <mergeCell ref="A9:A12"/>
  </mergeCells>
  <phoneticPr fontId="60"/>
  <printOptions horizontalCentered="1"/>
  <pageMargins left="0.70866141732283472" right="0.70866141732283472" top="0.55118110236220474" bottom="0.35433070866141736" header="0.31496062992125984" footer="0.31496062992125984"/>
  <pageSetup paperSize="9" scale="96" orientation="portrait" r:id="rId1"/>
  <headerFooter>
    <oddHeader>&amp;R&amp;K000000QCBS（2021.6月版）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80" zoomScaleNormal="80" workbookViewId="0"/>
  </sheetViews>
  <sheetFormatPr defaultColWidth="9" defaultRowHeight="14.25"/>
  <cols>
    <col min="1" max="1" width="35.75" customWidth="1"/>
    <col min="2" max="7" width="16.25" customWidth="1"/>
  </cols>
  <sheetData>
    <row r="1" spans="1:7" ht="15" customHeight="1">
      <c r="A1" s="91"/>
      <c r="B1" s="92"/>
      <c r="C1" s="92"/>
      <c r="D1" s="92"/>
      <c r="E1" s="92"/>
      <c r="F1" s="93"/>
      <c r="G1" s="94" t="s">
        <v>52</v>
      </c>
    </row>
    <row r="2" spans="1:7" ht="42" customHeight="1">
      <c r="A2" s="815" t="s">
        <v>53</v>
      </c>
      <c r="B2" s="815"/>
      <c r="C2" s="815"/>
      <c r="D2" s="815"/>
      <c r="E2" s="815"/>
      <c r="F2" s="815"/>
      <c r="G2" s="815"/>
    </row>
    <row r="3" spans="1:7">
      <c r="A3" s="95"/>
      <c r="G3" s="95" t="s">
        <v>31</v>
      </c>
    </row>
    <row r="4" spans="1:7" ht="30" customHeight="1">
      <c r="A4" s="96" t="s">
        <v>54</v>
      </c>
      <c r="B4" s="97" t="s">
        <v>55</v>
      </c>
      <c r="C4" s="97" t="s">
        <v>56</v>
      </c>
      <c r="D4" s="97" t="s">
        <v>57</v>
      </c>
      <c r="E4" s="97" t="s">
        <v>58</v>
      </c>
      <c r="F4" s="97" t="s">
        <v>59</v>
      </c>
      <c r="G4" s="818" t="s">
        <v>60</v>
      </c>
    </row>
    <row r="5" spans="1:7" ht="15" customHeight="1">
      <c r="A5" s="98"/>
      <c r="B5" s="99" t="s">
        <v>61</v>
      </c>
      <c r="C5" s="100" t="s">
        <v>62</v>
      </c>
      <c r="D5" s="100" t="s">
        <v>63</v>
      </c>
      <c r="E5" s="100" t="s">
        <v>64</v>
      </c>
      <c r="F5" s="100" t="s">
        <v>65</v>
      </c>
      <c r="G5" s="819"/>
    </row>
    <row r="6" spans="1:7" ht="24" customHeight="1">
      <c r="A6" s="101" t="s">
        <v>42</v>
      </c>
      <c r="B6" s="102"/>
      <c r="C6" s="102"/>
      <c r="D6" s="102"/>
      <c r="E6" s="103">
        <f t="shared" ref="E6:E15" si="0">B6-D6</f>
        <v>0</v>
      </c>
      <c r="F6" s="102">
        <f t="shared" ref="F6:F15" si="1">IF(B6*0.05&lt;500000,B6*0.05,"500,000")</f>
        <v>0</v>
      </c>
      <c r="G6" s="104"/>
    </row>
    <row r="7" spans="1:7" ht="24" customHeight="1">
      <c r="A7" s="101" t="s">
        <v>43</v>
      </c>
      <c r="B7" s="102"/>
      <c r="C7" s="102"/>
      <c r="D7" s="102"/>
      <c r="E7" s="103">
        <f t="shared" si="0"/>
        <v>0</v>
      </c>
      <c r="F7" s="102">
        <f t="shared" si="1"/>
        <v>0</v>
      </c>
      <c r="G7" s="104"/>
    </row>
    <row r="8" spans="1:7" ht="24" customHeight="1">
      <c r="A8" s="289" t="s">
        <v>278</v>
      </c>
      <c r="B8" s="102"/>
      <c r="C8" s="102"/>
      <c r="D8" s="102"/>
      <c r="E8" s="103">
        <f t="shared" si="0"/>
        <v>0</v>
      </c>
      <c r="F8" s="102">
        <f t="shared" si="1"/>
        <v>0</v>
      </c>
      <c r="G8" s="104"/>
    </row>
    <row r="9" spans="1:7" ht="24" customHeight="1">
      <c r="A9" s="101" t="s">
        <v>45</v>
      </c>
      <c r="B9" s="102"/>
      <c r="C9" s="102"/>
      <c r="D9" s="102"/>
      <c r="E9" s="290">
        <f>B9-D9</f>
        <v>0</v>
      </c>
      <c r="F9" s="102">
        <f t="shared" si="1"/>
        <v>0</v>
      </c>
      <c r="G9" s="104"/>
    </row>
    <row r="10" spans="1:7" ht="24" customHeight="1">
      <c r="A10" s="101" t="s">
        <v>46</v>
      </c>
      <c r="B10" s="102"/>
      <c r="C10" s="102"/>
      <c r="D10" s="102"/>
      <c r="E10" s="103">
        <f t="shared" si="0"/>
        <v>0</v>
      </c>
      <c r="F10" s="102">
        <f t="shared" si="1"/>
        <v>0</v>
      </c>
      <c r="G10" s="104"/>
    </row>
    <row r="11" spans="1:7" ht="24" customHeight="1">
      <c r="A11" s="101" t="s">
        <v>47</v>
      </c>
      <c r="B11" s="102"/>
      <c r="C11" s="102"/>
      <c r="D11" s="102"/>
      <c r="E11" s="103">
        <f t="shared" si="0"/>
        <v>0</v>
      </c>
      <c r="F11" s="102">
        <f t="shared" si="1"/>
        <v>0</v>
      </c>
      <c r="G11" s="104"/>
    </row>
    <row r="12" spans="1:7" ht="24" customHeight="1">
      <c r="A12" s="101" t="s">
        <v>48</v>
      </c>
      <c r="B12" s="102"/>
      <c r="C12" s="102"/>
      <c r="D12" s="102"/>
      <c r="E12" s="103">
        <f t="shared" si="0"/>
        <v>0</v>
      </c>
      <c r="F12" s="102">
        <f t="shared" si="1"/>
        <v>0</v>
      </c>
      <c r="G12" s="104"/>
    </row>
    <row r="13" spans="1:7" ht="24" customHeight="1">
      <c r="A13" s="105" t="s">
        <v>49</v>
      </c>
      <c r="B13" s="102"/>
      <c r="C13" s="102"/>
      <c r="D13" s="102"/>
      <c r="E13" s="103"/>
      <c r="F13" s="102"/>
      <c r="G13" s="104"/>
    </row>
    <row r="14" spans="1:7" ht="24" customHeight="1">
      <c r="A14" s="805" t="s">
        <v>333</v>
      </c>
      <c r="B14" s="102"/>
      <c r="C14" s="102"/>
      <c r="D14" s="102"/>
      <c r="E14" s="103"/>
      <c r="F14" s="102"/>
      <c r="G14" s="104"/>
    </row>
    <row r="15" spans="1:7" ht="24" customHeight="1">
      <c r="A15" s="806" t="s">
        <v>334</v>
      </c>
      <c r="B15" s="102"/>
      <c r="C15" s="102"/>
      <c r="D15" s="102"/>
      <c r="E15" s="103">
        <f t="shared" si="0"/>
        <v>0</v>
      </c>
      <c r="F15" s="102">
        <f t="shared" si="1"/>
        <v>0</v>
      </c>
      <c r="G15" s="104"/>
    </row>
    <row r="16" spans="1:7" ht="24" customHeight="1">
      <c r="A16" s="106" t="s">
        <v>66</v>
      </c>
      <c r="B16" s="107">
        <f>SUM(B6:B15)</f>
        <v>0</v>
      </c>
      <c r="C16" s="108"/>
      <c r="D16" s="109">
        <f>SUM(D6:D15)</f>
        <v>0</v>
      </c>
      <c r="E16" s="108"/>
      <c r="F16" s="108"/>
      <c r="G16" s="110"/>
    </row>
    <row r="17" spans="1:7" ht="18" customHeight="1">
      <c r="A17" s="816" t="s">
        <v>67</v>
      </c>
      <c r="B17" s="816"/>
      <c r="C17" s="816"/>
      <c r="D17" s="816"/>
      <c r="E17" s="816"/>
      <c r="F17" s="816"/>
      <c r="G17" s="816"/>
    </row>
    <row r="18" spans="1:7" ht="18" customHeight="1">
      <c r="A18" s="111"/>
    </row>
    <row r="19" spans="1:7" s="90" customFormat="1" ht="157.15" customHeight="1">
      <c r="A19" s="817" t="s">
        <v>335</v>
      </c>
      <c r="B19" s="817"/>
      <c r="C19" s="817"/>
      <c r="D19" s="817"/>
      <c r="E19" s="817"/>
      <c r="F19" s="817"/>
      <c r="G19" s="817"/>
    </row>
    <row r="20" spans="1:7">
      <c r="A20" s="112"/>
      <c r="C20" s="112"/>
    </row>
    <row r="21" spans="1:7">
      <c r="C21" s="112"/>
    </row>
    <row r="22" spans="1:7">
      <c r="C22" s="112"/>
    </row>
  </sheetData>
  <mergeCells count="4">
    <mergeCell ref="A2:G2"/>
    <mergeCell ref="A17:G17"/>
    <mergeCell ref="A19:G19"/>
    <mergeCell ref="G4:G5"/>
  </mergeCells>
  <phoneticPr fontId="60"/>
  <printOptions horizontalCentered="1"/>
  <pageMargins left="0.70866141732283472" right="0.70866141732283472" top="0.55118110236220474" bottom="0.35433070866141736" header="0.31496062992125984" footer="0.31496062992125984"/>
  <pageSetup paperSize="9" scale="92" orientation="landscape" r:id="rId1"/>
  <headerFooter>
    <oddHeader>&amp;R&amp;K000000QCBS（2021.6月版）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Normal="100" workbookViewId="0"/>
  </sheetViews>
  <sheetFormatPr defaultColWidth="9" defaultRowHeight="14.25"/>
  <cols>
    <col min="1" max="1" width="8.5" style="53" customWidth="1"/>
    <col min="2" max="2" width="20.625" style="53" customWidth="1"/>
    <col min="3" max="3" width="24.625" style="53" customWidth="1"/>
    <col min="4" max="4" width="6.625" style="53" customWidth="1"/>
    <col min="5" max="5" width="14.625" style="53" customWidth="1"/>
    <col min="6" max="8" width="8.625" style="54" customWidth="1"/>
    <col min="9" max="9" width="22.375" style="53" bestFit="1" customWidth="1"/>
    <col min="10" max="16384" width="9" style="53"/>
  </cols>
  <sheetData>
    <row r="1" spans="1:9" ht="24" customHeight="1">
      <c r="B1" s="55"/>
      <c r="I1" s="85" t="s">
        <v>68</v>
      </c>
    </row>
    <row r="2" spans="1:9" ht="36" customHeight="1">
      <c r="A2" s="26"/>
      <c r="B2" s="820" t="s">
        <v>69</v>
      </c>
      <c r="C2" s="820"/>
      <c r="D2" s="820"/>
      <c r="E2" s="820"/>
      <c r="F2" s="820"/>
      <c r="G2" s="820"/>
      <c r="H2" s="820"/>
      <c r="I2" s="820"/>
    </row>
    <row r="3" spans="1:9" s="52" customFormat="1" ht="24" customHeight="1">
      <c r="A3" s="56"/>
      <c r="B3" s="825" t="s">
        <v>70</v>
      </c>
      <c r="C3" s="827" t="s">
        <v>71</v>
      </c>
      <c r="D3" s="829" t="s">
        <v>6</v>
      </c>
      <c r="E3" s="831" t="s">
        <v>20</v>
      </c>
      <c r="F3" s="821" t="s">
        <v>72</v>
      </c>
      <c r="G3" s="822"/>
      <c r="H3" s="822"/>
      <c r="I3" s="833" t="s">
        <v>73</v>
      </c>
    </row>
    <row r="4" spans="1:9" ht="24" customHeight="1">
      <c r="A4" s="57"/>
      <c r="B4" s="826"/>
      <c r="C4" s="828"/>
      <c r="D4" s="830"/>
      <c r="E4" s="832"/>
      <c r="F4" s="58" t="s">
        <v>74</v>
      </c>
      <c r="G4" s="59" t="s">
        <v>75</v>
      </c>
      <c r="H4" s="59" t="s">
        <v>76</v>
      </c>
      <c r="I4" s="834"/>
    </row>
    <row r="5" spans="1:9" ht="24" customHeight="1">
      <c r="A5" s="60">
        <v>1</v>
      </c>
      <c r="B5" s="61" t="str">
        <f t="shared" ref="B5:B23" si="0">IF($A5="","",VLOOKUP($A5,従事者基礎情報,2))</f>
        <v>交差点設計</v>
      </c>
      <c r="C5" s="62" t="str">
        <f t="shared" ref="C5:C23" si="1">IF($A5="","",VLOOKUP($A5,従事者基礎情報,3))</f>
        <v>□原　×子</v>
      </c>
      <c r="D5" s="63">
        <f t="shared" ref="D5:D23" si="2">IF($A5="","",VLOOKUP($A5,従事者基礎情報,5))</f>
        <v>2</v>
      </c>
      <c r="E5" s="64">
        <f t="shared" ref="E5:E23" si="3">IF(A5="","",VLOOKUP(D5,単価表,2))</f>
        <v>4191000</v>
      </c>
      <c r="F5" s="65">
        <v>1.83</v>
      </c>
      <c r="G5" s="65">
        <v>1.1000000000000001</v>
      </c>
      <c r="H5" s="66">
        <f>F5+G5</f>
        <v>2.93</v>
      </c>
      <c r="I5" s="86">
        <f>E5*H5</f>
        <v>12279630</v>
      </c>
    </row>
    <row r="6" spans="1:9" ht="24" customHeight="1">
      <c r="A6" s="60">
        <v>2</v>
      </c>
      <c r="B6" s="61" t="str">
        <f t="shared" si="0"/>
        <v>交通計画Ⅱ</v>
      </c>
      <c r="C6" s="62" t="str">
        <f t="shared" si="1"/>
        <v>○山　△男</v>
      </c>
      <c r="D6" s="63">
        <f t="shared" si="2"/>
        <v>2</v>
      </c>
      <c r="E6" s="67">
        <f t="shared" si="3"/>
        <v>4191000</v>
      </c>
      <c r="F6" s="65">
        <v>1.83</v>
      </c>
      <c r="G6" s="65">
        <v>0.82</v>
      </c>
      <c r="H6" s="66">
        <f>F6+G6</f>
        <v>2.65</v>
      </c>
      <c r="I6" s="87">
        <f>E6*H6</f>
        <v>11106150</v>
      </c>
    </row>
    <row r="7" spans="1:9" ht="24" customHeight="1">
      <c r="A7" s="60">
        <v>3</v>
      </c>
      <c r="B7" s="68" t="str">
        <f t="shared" si="0"/>
        <v>ジェンダー分析</v>
      </c>
      <c r="C7" s="69" t="str">
        <f t="shared" si="1"/>
        <v>○野　△子（前任）</v>
      </c>
      <c r="D7" s="70">
        <f t="shared" si="2"/>
        <v>3</v>
      </c>
      <c r="E7" s="67">
        <f t="shared" si="3"/>
        <v>3551000</v>
      </c>
      <c r="F7" s="65">
        <v>2.0299999999999998</v>
      </c>
      <c r="G7" s="65">
        <v>0</v>
      </c>
      <c r="H7" s="66">
        <f>F7+G7</f>
        <v>2.0299999999999998</v>
      </c>
      <c r="I7" s="87">
        <f>E7*H7</f>
        <v>7208529.9999999991</v>
      </c>
    </row>
    <row r="8" spans="1:9" ht="24" customHeight="1">
      <c r="A8" s="60">
        <v>4</v>
      </c>
      <c r="B8" s="68" t="str">
        <f t="shared" si="0"/>
        <v>ジェンダー分析</v>
      </c>
      <c r="C8" s="69" t="str">
        <f t="shared" si="1"/>
        <v>▽田　□美（後任）</v>
      </c>
      <c r="D8" s="70">
        <f t="shared" si="2"/>
        <v>4</v>
      </c>
      <c r="E8" s="67">
        <f t="shared" si="3"/>
        <v>3135000</v>
      </c>
      <c r="F8" s="65">
        <v>3.07</v>
      </c>
      <c r="G8" s="65">
        <v>0</v>
      </c>
      <c r="H8" s="66">
        <f>F8+G8</f>
        <v>3.07</v>
      </c>
      <c r="I8" s="87">
        <f>E8*H8</f>
        <v>9624450</v>
      </c>
    </row>
    <row r="9" spans="1:9" ht="24" customHeight="1">
      <c r="A9" s="60"/>
      <c r="B9" s="61" t="str">
        <f t="shared" si="0"/>
        <v/>
      </c>
      <c r="C9" s="62" t="str">
        <f t="shared" si="1"/>
        <v/>
      </c>
      <c r="D9" s="63" t="str">
        <f t="shared" si="2"/>
        <v/>
      </c>
      <c r="E9" s="64" t="str">
        <f t="shared" si="3"/>
        <v/>
      </c>
      <c r="F9" s="65"/>
      <c r="G9" s="65"/>
      <c r="H9" s="66">
        <f>F9+G9</f>
        <v>0</v>
      </c>
      <c r="I9" s="291" t="str">
        <f>IF(A9="","",E9*H9)</f>
        <v/>
      </c>
    </row>
    <row r="10" spans="1:9" ht="24" customHeight="1">
      <c r="A10" s="60"/>
      <c r="B10" s="68" t="str">
        <f t="shared" si="0"/>
        <v/>
      </c>
      <c r="C10" s="69" t="str">
        <f t="shared" si="1"/>
        <v/>
      </c>
      <c r="D10" s="70" t="str">
        <f t="shared" si="2"/>
        <v/>
      </c>
      <c r="E10" s="67" t="str">
        <f t="shared" si="3"/>
        <v/>
      </c>
      <c r="F10" s="65"/>
      <c r="G10" s="65"/>
      <c r="H10" s="66">
        <f t="shared" ref="H10:H23" si="4">F10+G10</f>
        <v>0</v>
      </c>
      <c r="I10" s="190" t="str">
        <f t="shared" ref="I10:I23" si="5">IF(A10="","",E10*H10)</f>
        <v/>
      </c>
    </row>
    <row r="11" spans="1:9" ht="24" hidden="1" customHeight="1">
      <c r="A11" s="60"/>
      <c r="B11" s="68" t="str">
        <f t="shared" si="0"/>
        <v/>
      </c>
      <c r="C11" s="69" t="str">
        <f t="shared" si="1"/>
        <v/>
      </c>
      <c r="D11" s="70" t="str">
        <f t="shared" si="2"/>
        <v/>
      </c>
      <c r="E11" s="67" t="str">
        <f t="shared" si="3"/>
        <v/>
      </c>
      <c r="F11" s="65"/>
      <c r="G11" s="65"/>
      <c r="H11" s="66">
        <f t="shared" si="4"/>
        <v>0</v>
      </c>
      <c r="I11" s="190" t="str">
        <f t="shared" si="5"/>
        <v/>
      </c>
    </row>
    <row r="12" spans="1:9" ht="24" hidden="1" customHeight="1">
      <c r="A12" s="60"/>
      <c r="B12" s="68" t="str">
        <f t="shared" si="0"/>
        <v/>
      </c>
      <c r="C12" s="69" t="str">
        <f t="shared" si="1"/>
        <v/>
      </c>
      <c r="D12" s="70" t="str">
        <f t="shared" si="2"/>
        <v/>
      </c>
      <c r="E12" s="67" t="str">
        <f t="shared" si="3"/>
        <v/>
      </c>
      <c r="F12" s="65"/>
      <c r="G12" s="65"/>
      <c r="H12" s="66">
        <f t="shared" si="4"/>
        <v>0</v>
      </c>
      <c r="I12" s="190" t="str">
        <f t="shared" si="5"/>
        <v/>
      </c>
    </row>
    <row r="13" spans="1:9" ht="24" hidden="1" customHeight="1">
      <c r="A13" s="60"/>
      <c r="B13" s="68" t="str">
        <f t="shared" si="0"/>
        <v/>
      </c>
      <c r="C13" s="69" t="str">
        <f t="shared" si="1"/>
        <v/>
      </c>
      <c r="D13" s="70" t="str">
        <f t="shared" si="2"/>
        <v/>
      </c>
      <c r="E13" s="67" t="str">
        <f t="shared" si="3"/>
        <v/>
      </c>
      <c r="F13" s="65"/>
      <c r="G13" s="65"/>
      <c r="H13" s="66">
        <f t="shared" si="4"/>
        <v>0</v>
      </c>
      <c r="I13" s="291" t="str">
        <f t="shared" si="5"/>
        <v/>
      </c>
    </row>
    <row r="14" spans="1:9" ht="24" hidden="1" customHeight="1">
      <c r="A14" s="60"/>
      <c r="B14" s="68" t="str">
        <f t="shared" si="0"/>
        <v/>
      </c>
      <c r="C14" s="69" t="str">
        <f t="shared" si="1"/>
        <v/>
      </c>
      <c r="D14" s="70" t="str">
        <f t="shared" si="2"/>
        <v/>
      </c>
      <c r="E14" s="67" t="str">
        <f t="shared" ref="E14:E19" si="6">IF(A14="","",VLOOKUP(D14,単価表,2))</f>
        <v/>
      </c>
      <c r="F14" s="65"/>
      <c r="G14" s="65"/>
      <c r="H14" s="66">
        <f t="shared" si="4"/>
        <v>0</v>
      </c>
      <c r="I14" s="292" t="str">
        <f t="shared" si="5"/>
        <v/>
      </c>
    </row>
    <row r="15" spans="1:9" ht="24" hidden="1" customHeight="1">
      <c r="A15" s="60"/>
      <c r="B15" s="68" t="str">
        <f t="shared" si="0"/>
        <v/>
      </c>
      <c r="C15" s="69" t="str">
        <f t="shared" si="1"/>
        <v/>
      </c>
      <c r="D15" s="70" t="str">
        <f t="shared" si="2"/>
        <v/>
      </c>
      <c r="E15" s="67" t="str">
        <f t="shared" si="6"/>
        <v/>
      </c>
      <c r="F15" s="65"/>
      <c r="G15" s="65"/>
      <c r="H15" s="66">
        <f t="shared" si="4"/>
        <v>0</v>
      </c>
      <c r="I15" s="190" t="str">
        <f t="shared" si="5"/>
        <v/>
      </c>
    </row>
    <row r="16" spans="1:9" ht="24" hidden="1" customHeight="1">
      <c r="A16" s="60"/>
      <c r="B16" s="68" t="str">
        <f t="shared" si="0"/>
        <v/>
      </c>
      <c r="C16" s="69" t="str">
        <f t="shared" si="1"/>
        <v/>
      </c>
      <c r="D16" s="70" t="str">
        <f t="shared" si="2"/>
        <v/>
      </c>
      <c r="E16" s="67" t="str">
        <f t="shared" si="6"/>
        <v/>
      </c>
      <c r="F16" s="65"/>
      <c r="G16" s="65"/>
      <c r="H16" s="66">
        <f t="shared" si="4"/>
        <v>0</v>
      </c>
      <c r="I16" s="190" t="str">
        <f t="shared" si="5"/>
        <v/>
      </c>
    </row>
    <row r="17" spans="1:9" ht="24" hidden="1" customHeight="1">
      <c r="A17" s="60"/>
      <c r="B17" s="68" t="str">
        <f t="shared" si="0"/>
        <v/>
      </c>
      <c r="C17" s="69" t="str">
        <f t="shared" si="1"/>
        <v/>
      </c>
      <c r="D17" s="70" t="str">
        <f t="shared" si="2"/>
        <v/>
      </c>
      <c r="E17" s="67" t="str">
        <f t="shared" si="6"/>
        <v/>
      </c>
      <c r="F17" s="65"/>
      <c r="G17" s="65"/>
      <c r="H17" s="66">
        <f t="shared" si="4"/>
        <v>0</v>
      </c>
      <c r="I17" s="291" t="str">
        <f t="shared" si="5"/>
        <v/>
      </c>
    </row>
    <row r="18" spans="1:9" ht="24" hidden="1" customHeight="1">
      <c r="A18" s="60"/>
      <c r="B18" s="68" t="str">
        <f t="shared" si="0"/>
        <v/>
      </c>
      <c r="C18" s="69" t="str">
        <f t="shared" si="1"/>
        <v/>
      </c>
      <c r="D18" s="70" t="str">
        <f t="shared" si="2"/>
        <v/>
      </c>
      <c r="E18" s="67" t="str">
        <f t="shared" si="6"/>
        <v/>
      </c>
      <c r="F18" s="65"/>
      <c r="G18" s="65"/>
      <c r="H18" s="66">
        <f t="shared" si="4"/>
        <v>0</v>
      </c>
      <c r="I18" s="292" t="str">
        <f t="shared" si="5"/>
        <v/>
      </c>
    </row>
    <row r="19" spans="1:9" ht="24" hidden="1" customHeight="1">
      <c r="A19" s="60"/>
      <c r="B19" s="68" t="str">
        <f t="shared" si="0"/>
        <v/>
      </c>
      <c r="C19" s="69" t="str">
        <f t="shared" si="1"/>
        <v/>
      </c>
      <c r="D19" s="70" t="str">
        <f t="shared" si="2"/>
        <v/>
      </c>
      <c r="E19" s="67" t="str">
        <f t="shared" si="6"/>
        <v/>
      </c>
      <c r="F19" s="65"/>
      <c r="G19" s="65"/>
      <c r="H19" s="66">
        <f t="shared" si="4"/>
        <v>0</v>
      </c>
      <c r="I19" s="190" t="str">
        <f t="shared" si="5"/>
        <v/>
      </c>
    </row>
    <row r="20" spans="1:9" ht="24" hidden="1" customHeight="1">
      <c r="A20" s="60"/>
      <c r="B20" s="68" t="str">
        <f t="shared" si="0"/>
        <v/>
      </c>
      <c r="C20" s="69" t="str">
        <f t="shared" si="1"/>
        <v/>
      </c>
      <c r="D20" s="70" t="str">
        <f t="shared" si="2"/>
        <v/>
      </c>
      <c r="E20" s="67" t="str">
        <f t="shared" si="3"/>
        <v/>
      </c>
      <c r="F20" s="65"/>
      <c r="G20" s="65"/>
      <c r="H20" s="66">
        <f t="shared" si="4"/>
        <v>0</v>
      </c>
      <c r="I20" s="190" t="str">
        <f t="shared" si="5"/>
        <v/>
      </c>
    </row>
    <row r="21" spans="1:9" ht="24" customHeight="1">
      <c r="A21" s="60"/>
      <c r="B21" s="68" t="str">
        <f t="shared" si="0"/>
        <v/>
      </c>
      <c r="C21" s="69" t="str">
        <f t="shared" si="1"/>
        <v/>
      </c>
      <c r="D21" s="70" t="str">
        <f t="shared" si="2"/>
        <v/>
      </c>
      <c r="E21" s="67" t="str">
        <f>IF(A21="","",VLOOKUP(D21,単価表,2))</f>
        <v/>
      </c>
      <c r="F21" s="65"/>
      <c r="G21" s="65"/>
      <c r="H21" s="66">
        <f t="shared" si="4"/>
        <v>0</v>
      </c>
      <c r="I21" s="291" t="str">
        <f t="shared" si="5"/>
        <v/>
      </c>
    </row>
    <row r="22" spans="1:9" ht="24" customHeight="1">
      <c r="A22" s="60"/>
      <c r="B22" s="68" t="str">
        <f t="shared" si="0"/>
        <v/>
      </c>
      <c r="C22" s="69" t="str">
        <f t="shared" si="1"/>
        <v/>
      </c>
      <c r="D22" s="70" t="str">
        <f t="shared" si="2"/>
        <v/>
      </c>
      <c r="E22" s="67" t="str">
        <f>IF(A22="","",VLOOKUP(D22,単価表,2))</f>
        <v/>
      </c>
      <c r="F22" s="65"/>
      <c r="G22" s="65"/>
      <c r="H22" s="66">
        <f t="shared" si="4"/>
        <v>0</v>
      </c>
      <c r="I22" s="292" t="str">
        <f t="shared" si="5"/>
        <v/>
      </c>
    </row>
    <row r="23" spans="1:9" ht="24" customHeight="1">
      <c r="A23" s="60"/>
      <c r="B23" s="71" t="str">
        <f t="shared" si="0"/>
        <v/>
      </c>
      <c r="C23" s="72" t="str">
        <f t="shared" si="1"/>
        <v/>
      </c>
      <c r="D23" s="73" t="str">
        <f t="shared" si="2"/>
        <v/>
      </c>
      <c r="E23" s="74" t="str">
        <f t="shared" si="3"/>
        <v/>
      </c>
      <c r="F23" s="75"/>
      <c r="G23" s="75"/>
      <c r="H23" s="294">
        <f t="shared" si="4"/>
        <v>0</v>
      </c>
      <c r="I23" s="293" t="str">
        <f t="shared" si="5"/>
        <v/>
      </c>
    </row>
    <row r="24" spans="1:9" ht="24" customHeight="1">
      <c r="A24" s="76"/>
      <c r="B24" s="77"/>
      <c r="C24" s="78"/>
      <c r="D24" s="78"/>
      <c r="E24" s="78"/>
      <c r="F24" s="823" t="s">
        <v>77</v>
      </c>
      <c r="G24" s="824"/>
      <c r="H24" s="824"/>
      <c r="I24" s="88">
        <f>SUM(I5:I23)</f>
        <v>40218760</v>
      </c>
    </row>
    <row r="25" spans="1:9" ht="24" customHeight="1">
      <c r="A25" s="79"/>
      <c r="B25" s="80"/>
      <c r="C25" s="80"/>
      <c r="D25" s="80"/>
      <c r="E25" s="80"/>
      <c r="F25" s="81"/>
      <c r="G25" s="82"/>
      <c r="H25" s="83" t="s">
        <v>78</v>
      </c>
      <c r="I25" s="89">
        <f>ROUNDDOWN(I24,-3)</f>
        <v>40218000</v>
      </c>
    </row>
    <row r="26" spans="1:9" ht="24" customHeight="1">
      <c r="G26" s="84"/>
    </row>
  </sheetData>
  <mergeCells count="8">
    <mergeCell ref="B2:I2"/>
    <mergeCell ref="F3:H3"/>
    <mergeCell ref="F24:H24"/>
    <mergeCell ref="B3:B4"/>
    <mergeCell ref="C3:C4"/>
    <mergeCell ref="D3:D4"/>
    <mergeCell ref="E3:E4"/>
    <mergeCell ref="I3:I4"/>
  </mergeCells>
  <phoneticPr fontId="60"/>
  <printOptions horizontalCentered="1"/>
  <pageMargins left="0.70866141732283472" right="0.70866141732283472" top="0.55118110236220474" bottom="0.35433070866141736" header="0.31496062992125984" footer="0.31496062992125984"/>
  <pageSetup paperSize="9" orientation="landscape" r:id="rId1"/>
  <headerFooter>
    <oddHeader>&amp;R&amp;K000000QCBS（2021.6月版）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heetViews>
  <sheetFormatPr defaultColWidth="10.625" defaultRowHeight="16.5" customHeight="1" outlineLevelRow="1"/>
  <cols>
    <col min="1" max="1" width="6.625" style="23" customWidth="1"/>
    <col min="2" max="2" width="28.625" style="23" customWidth="1"/>
    <col min="3" max="3" width="24.625" style="23" customWidth="1"/>
    <col min="4" max="4" width="32.625" style="23" customWidth="1"/>
    <col min="5" max="5" width="6.625" style="23" customWidth="1"/>
    <col min="6" max="6" width="24.625" style="23" customWidth="1"/>
    <col min="7" max="7" width="14.625" style="23" customWidth="1"/>
    <col min="8" max="16384" width="10.625" style="23"/>
  </cols>
  <sheetData>
    <row r="1" spans="1:7" ht="16.5" customHeight="1">
      <c r="G1" s="24" t="s">
        <v>79</v>
      </c>
    </row>
    <row r="2" spans="1:7" s="21" customFormat="1" ht="24" customHeight="1">
      <c r="B2" s="25"/>
      <c r="C2" s="25" t="s">
        <v>80</v>
      </c>
      <c r="D2" s="25"/>
      <c r="E2" s="25"/>
      <c r="F2" s="25"/>
      <c r="G2" s="25"/>
    </row>
    <row r="3" spans="1:7" s="21" customFormat="1" ht="16.5" customHeight="1">
      <c r="A3" s="26"/>
      <c r="B3" s="27"/>
      <c r="C3" s="27"/>
      <c r="D3" s="27"/>
      <c r="E3" s="27"/>
      <c r="F3" s="27"/>
      <c r="G3" s="27"/>
    </row>
    <row r="4" spans="1:7" ht="33" customHeight="1">
      <c r="A4" s="28"/>
      <c r="B4" s="29" t="s">
        <v>70</v>
      </c>
      <c r="C4" s="30" t="s">
        <v>71</v>
      </c>
      <c r="D4" s="30" t="s">
        <v>5</v>
      </c>
      <c r="E4" s="30" t="s">
        <v>6</v>
      </c>
      <c r="F4" s="30" t="s">
        <v>81</v>
      </c>
      <c r="G4" s="31" t="s">
        <v>82</v>
      </c>
    </row>
    <row r="5" spans="1:7" ht="33" customHeight="1">
      <c r="A5" s="18">
        <v>1</v>
      </c>
      <c r="B5" s="32" t="str">
        <f t="shared" ref="B5:B23" si="0">IF($A5="","",VLOOKUP($A5,従事者基礎情報,2))</f>
        <v>交差点設計</v>
      </c>
      <c r="C5" s="33" t="str">
        <f t="shared" ref="C5:C24" si="1">IF($A5="","",VLOOKUP($A5,従事者基礎情報,3))</f>
        <v>□原　×子</v>
      </c>
      <c r="D5" s="34" t="str">
        <f t="shared" ref="D5:D24" si="2">IF($A5="","",VLOOKUP($A5,従事者基礎情報,4))</f>
        <v>新宿プラニング</v>
      </c>
      <c r="E5" s="35">
        <f>IF($A5="","",VLOOKUP($A5,従事者基礎情報,5))</f>
        <v>2</v>
      </c>
      <c r="F5" s="36" t="str">
        <f t="shared" ref="F5:F24" si="3">IF($A5="","",VLOOKUP($A5,従事者基礎情報,6))</f>
        <v>　○○工業大学卒
　△△△大学院修了</v>
      </c>
      <c r="G5" s="37" t="str">
        <f t="shared" ref="G5:G24" si="4">IF($A5="","",VLOOKUP($A5,従事者基礎情報,7))</f>
        <v>19**年3月
200*年9月</v>
      </c>
    </row>
    <row r="6" spans="1:7" ht="33" customHeight="1">
      <c r="A6" s="18">
        <v>2</v>
      </c>
      <c r="B6" s="32" t="str">
        <f t="shared" si="0"/>
        <v>交通計画Ⅱ</v>
      </c>
      <c r="C6" s="33" t="str">
        <f t="shared" si="1"/>
        <v>○山　△男</v>
      </c>
      <c r="D6" s="34" t="str">
        <f t="shared" si="2"/>
        <v>麹町設計(補強：○×企画)</v>
      </c>
      <c r="E6" s="35">
        <f t="shared" ref="E6:E24" si="5">IF($A6="","",VLOOKUP($A6,従事者基礎情報,5))</f>
        <v>2</v>
      </c>
      <c r="F6" s="36" t="str">
        <f t="shared" si="3"/>
        <v>　○○工業高校卒</v>
      </c>
      <c r="G6" s="37" t="str">
        <f t="shared" si="4"/>
        <v>19**年3月</v>
      </c>
    </row>
    <row r="7" spans="1:7" ht="33" customHeight="1">
      <c r="A7" s="18">
        <v>3</v>
      </c>
      <c r="B7" s="38" t="str">
        <f t="shared" si="0"/>
        <v>ジェンダー分析</v>
      </c>
      <c r="C7" s="33" t="str">
        <f t="shared" si="1"/>
        <v>○野　△子（前任）</v>
      </c>
      <c r="D7" s="34" t="str">
        <f t="shared" si="2"/>
        <v>３Ｊコンサルタンツ（株）</v>
      </c>
      <c r="E7" s="35">
        <f t="shared" si="5"/>
        <v>3</v>
      </c>
      <c r="F7" s="36" t="str">
        <f t="shared" si="3"/>
        <v xml:space="preserve"> ○○○○○○大学卒</v>
      </c>
      <c r="G7" s="37" t="str">
        <f t="shared" si="4"/>
        <v>19**年3月</v>
      </c>
    </row>
    <row r="8" spans="1:7" ht="33" customHeight="1">
      <c r="A8" s="18">
        <v>4</v>
      </c>
      <c r="B8" s="38" t="str">
        <f t="shared" si="0"/>
        <v>ジェンダー分析</v>
      </c>
      <c r="C8" s="33" t="str">
        <f t="shared" si="1"/>
        <v>▽田　□美（後任）</v>
      </c>
      <c r="D8" s="39" t="str">
        <f t="shared" si="2"/>
        <v>３Ｊコンサルタンツ（株）</v>
      </c>
      <c r="E8" s="35">
        <f t="shared" si="5"/>
        <v>4</v>
      </c>
      <c r="F8" s="36" t="str">
        <f t="shared" si="3"/>
        <v xml:space="preserve"> ○○○○○○大学卒</v>
      </c>
      <c r="G8" s="37" t="str">
        <f t="shared" si="4"/>
        <v>19**年3月</v>
      </c>
    </row>
    <row r="9" spans="1:7" ht="33" customHeight="1">
      <c r="A9" s="18">
        <v>5</v>
      </c>
      <c r="B9" s="295" t="str">
        <f t="shared" ref="B9" si="6">IF($A9="","",VLOOKUP($A9,従事者基礎情報,2))</f>
        <v>道路計画</v>
      </c>
      <c r="C9" s="41" t="str">
        <f t="shared" si="1"/>
        <v>×木　〇子</v>
      </c>
      <c r="D9" s="42" t="str">
        <f t="shared" si="2"/>
        <v>新宿プラニング</v>
      </c>
      <c r="E9" s="43">
        <f t="shared" si="5"/>
        <v>4</v>
      </c>
      <c r="F9" s="44" t="str">
        <f t="shared" si="3"/>
        <v>○○○○○○大学卒</v>
      </c>
      <c r="G9" s="37" t="str">
        <f t="shared" si="4"/>
        <v>19**年3月</v>
      </c>
    </row>
    <row r="10" spans="1:7" ht="33" customHeight="1" outlineLevel="1">
      <c r="A10" s="18">
        <v>6</v>
      </c>
      <c r="B10" s="40" t="str">
        <f t="shared" si="0"/>
        <v>道路計画（D枠）</v>
      </c>
      <c r="C10" s="41" t="str">
        <f t="shared" si="1"/>
        <v>□川　×代</v>
      </c>
      <c r="D10" s="42" t="str">
        <f t="shared" si="2"/>
        <v>新宿プラニング</v>
      </c>
      <c r="E10" s="43">
        <f t="shared" si="5"/>
        <v>4</v>
      </c>
      <c r="F10" s="44" t="str">
        <f t="shared" si="3"/>
        <v>○○○○○○大学卒</v>
      </c>
      <c r="G10" s="37" t="str">
        <f t="shared" si="4"/>
        <v>200*年3月</v>
      </c>
    </row>
    <row r="11" spans="1:7" ht="33" customHeight="1" outlineLevel="1">
      <c r="A11" s="18"/>
      <c r="B11" s="40" t="str">
        <f t="shared" si="0"/>
        <v/>
      </c>
      <c r="C11" s="41" t="str">
        <f t="shared" si="1"/>
        <v/>
      </c>
      <c r="D11" s="42" t="str">
        <f t="shared" si="2"/>
        <v/>
      </c>
      <c r="E11" s="43" t="str">
        <f t="shared" si="5"/>
        <v/>
      </c>
      <c r="F11" s="44" t="str">
        <f t="shared" si="3"/>
        <v/>
      </c>
      <c r="G11" s="37" t="str">
        <f t="shared" si="4"/>
        <v/>
      </c>
    </row>
    <row r="12" spans="1:7" ht="33" customHeight="1" outlineLevel="1">
      <c r="A12" s="18"/>
      <c r="B12" s="40" t="str">
        <f t="shared" si="0"/>
        <v/>
      </c>
      <c r="C12" s="41" t="str">
        <f t="shared" si="1"/>
        <v/>
      </c>
      <c r="D12" s="42" t="str">
        <f t="shared" si="2"/>
        <v/>
      </c>
      <c r="E12" s="43" t="str">
        <f t="shared" si="5"/>
        <v/>
      </c>
      <c r="F12" s="44" t="str">
        <f t="shared" si="3"/>
        <v/>
      </c>
      <c r="G12" s="37" t="str">
        <f t="shared" si="4"/>
        <v/>
      </c>
    </row>
    <row r="13" spans="1:7" ht="33" customHeight="1" outlineLevel="1">
      <c r="A13" s="18"/>
      <c r="B13" s="40" t="str">
        <f t="shared" si="0"/>
        <v/>
      </c>
      <c r="C13" s="41" t="str">
        <f t="shared" si="1"/>
        <v/>
      </c>
      <c r="D13" s="42" t="str">
        <f t="shared" si="2"/>
        <v/>
      </c>
      <c r="E13" s="43" t="str">
        <f t="shared" si="5"/>
        <v/>
      </c>
      <c r="F13" s="44" t="str">
        <f t="shared" si="3"/>
        <v/>
      </c>
      <c r="G13" s="37" t="str">
        <f t="shared" si="4"/>
        <v/>
      </c>
    </row>
    <row r="14" spans="1:7" ht="33" customHeight="1" outlineLevel="1">
      <c r="A14" s="18"/>
      <c r="B14" s="40" t="str">
        <f t="shared" si="0"/>
        <v/>
      </c>
      <c r="C14" s="41" t="str">
        <f t="shared" si="1"/>
        <v/>
      </c>
      <c r="D14" s="42" t="str">
        <f t="shared" si="2"/>
        <v/>
      </c>
      <c r="E14" s="43" t="str">
        <f t="shared" si="5"/>
        <v/>
      </c>
      <c r="F14" s="44" t="str">
        <f t="shared" si="3"/>
        <v/>
      </c>
      <c r="G14" s="37" t="str">
        <f t="shared" si="4"/>
        <v/>
      </c>
    </row>
    <row r="15" spans="1:7" ht="33" customHeight="1" outlineLevel="1">
      <c r="A15" s="18"/>
      <c r="B15" s="40" t="str">
        <f t="shared" si="0"/>
        <v/>
      </c>
      <c r="C15" s="41" t="str">
        <f t="shared" si="1"/>
        <v/>
      </c>
      <c r="D15" s="42" t="str">
        <f t="shared" si="2"/>
        <v/>
      </c>
      <c r="E15" s="43" t="str">
        <f t="shared" si="5"/>
        <v/>
      </c>
      <c r="F15" s="44" t="str">
        <f t="shared" si="3"/>
        <v/>
      </c>
      <c r="G15" s="37" t="str">
        <f t="shared" si="4"/>
        <v/>
      </c>
    </row>
    <row r="16" spans="1:7" ht="33" customHeight="1" outlineLevel="1">
      <c r="A16" s="18"/>
      <c r="B16" s="40" t="str">
        <f t="shared" si="0"/>
        <v/>
      </c>
      <c r="C16" s="41" t="str">
        <f t="shared" si="1"/>
        <v/>
      </c>
      <c r="D16" s="42" t="str">
        <f t="shared" si="2"/>
        <v/>
      </c>
      <c r="E16" s="43" t="str">
        <f t="shared" si="5"/>
        <v/>
      </c>
      <c r="F16" s="44" t="str">
        <f t="shared" si="3"/>
        <v/>
      </c>
      <c r="G16" s="37" t="str">
        <f t="shared" si="4"/>
        <v/>
      </c>
    </row>
    <row r="17" spans="1:7" ht="33" customHeight="1" outlineLevel="1">
      <c r="A17" s="18"/>
      <c r="B17" s="40" t="str">
        <f t="shared" si="0"/>
        <v/>
      </c>
      <c r="C17" s="41" t="str">
        <f t="shared" si="1"/>
        <v/>
      </c>
      <c r="D17" s="42" t="str">
        <f t="shared" si="2"/>
        <v/>
      </c>
      <c r="E17" s="43" t="str">
        <f t="shared" si="5"/>
        <v/>
      </c>
      <c r="F17" s="44" t="str">
        <f t="shared" si="3"/>
        <v/>
      </c>
      <c r="G17" s="37" t="str">
        <f t="shared" si="4"/>
        <v/>
      </c>
    </row>
    <row r="18" spans="1:7" ht="33" customHeight="1" outlineLevel="1">
      <c r="A18" s="18"/>
      <c r="B18" s="40" t="str">
        <f t="shared" si="0"/>
        <v/>
      </c>
      <c r="C18" s="41" t="str">
        <f t="shared" si="1"/>
        <v/>
      </c>
      <c r="D18" s="42" t="str">
        <f t="shared" si="2"/>
        <v/>
      </c>
      <c r="E18" s="43" t="str">
        <f t="shared" si="5"/>
        <v/>
      </c>
      <c r="F18" s="44" t="str">
        <f t="shared" si="3"/>
        <v/>
      </c>
      <c r="G18" s="37" t="str">
        <f t="shared" si="4"/>
        <v/>
      </c>
    </row>
    <row r="19" spans="1:7" ht="33" customHeight="1" outlineLevel="1">
      <c r="A19" s="18"/>
      <c r="B19" s="40" t="str">
        <f t="shared" si="0"/>
        <v/>
      </c>
      <c r="C19" s="41" t="str">
        <f t="shared" si="1"/>
        <v/>
      </c>
      <c r="D19" s="42" t="str">
        <f t="shared" si="2"/>
        <v/>
      </c>
      <c r="E19" s="43" t="str">
        <f t="shared" si="5"/>
        <v/>
      </c>
      <c r="F19" s="44" t="str">
        <f t="shared" si="3"/>
        <v/>
      </c>
      <c r="G19" s="37" t="str">
        <f t="shared" si="4"/>
        <v/>
      </c>
    </row>
    <row r="20" spans="1:7" ht="33" customHeight="1" outlineLevel="1">
      <c r="A20" s="18"/>
      <c r="B20" s="40" t="str">
        <f t="shared" si="0"/>
        <v/>
      </c>
      <c r="C20" s="41" t="str">
        <f t="shared" si="1"/>
        <v/>
      </c>
      <c r="D20" s="42" t="str">
        <f t="shared" si="2"/>
        <v/>
      </c>
      <c r="E20" s="43" t="str">
        <f t="shared" si="5"/>
        <v/>
      </c>
      <c r="F20" s="44" t="str">
        <f t="shared" si="3"/>
        <v/>
      </c>
      <c r="G20" s="37" t="str">
        <f t="shared" si="4"/>
        <v/>
      </c>
    </row>
    <row r="21" spans="1:7" ht="33" customHeight="1" outlineLevel="1">
      <c r="A21" s="18"/>
      <c r="B21" s="40" t="str">
        <f t="shared" si="0"/>
        <v/>
      </c>
      <c r="C21" s="41" t="str">
        <f t="shared" si="1"/>
        <v/>
      </c>
      <c r="D21" s="42" t="str">
        <f t="shared" si="2"/>
        <v/>
      </c>
      <c r="E21" s="43" t="str">
        <f t="shared" si="5"/>
        <v/>
      </c>
      <c r="F21" s="44" t="str">
        <f t="shared" si="3"/>
        <v/>
      </c>
      <c r="G21" s="37" t="str">
        <f t="shared" si="4"/>
        <v/>
      </c>
    </row>
    <row r="22" spans="1:7" ht="33" customHeight="1" outlineLevel="1">
      <c r="A22" s="18"/>
      <c r="B22" s="40" t="str">
        <f t="shared" si="0"/>
        <v/>
      </c>
      <c r="C22" s="41" t="str">
        <f t="shared" si="1"/>
        <v/>
      </c>
      <c r="D22" s="42" t="str">
        <f t="shared" si="2"/>
        <v/>
      </c>
      <c r="E22" s="43" t="str">
        <f t="shared" si="5"/>
        <v/>
      </c>
      <c r="F22" s="44" t="str">
        <f t="shared" si="3"/>
        <v/>
      </c>
      <c r="G22" s="37" t="str">
        <f t="shared" si="4"/>
        <v/>
      </c>
    </row>
    <row r="23" spans="1:7" ht="33" customHeight="1" outlineLevel="1">
      <c r="A23" s="18"/>
      <c r="B23" s="40" t="str">
        <f t="shared" si="0"/>
        <v/>
      </c>
      <c r="C23" s="41" t="str">
        <f t="shared" si="1"/>
        <v/>
      </c>
      <c r="D23" s="42" t="str">
        <f t="shared" si="2"/>
        <v/>
      </c>
      <c r="E23" s="43" t="str">
        <f t="shared" si="5"/>
        <v/>
      </c>
      <c r="F23" s="44" t="str">
        <f t="shared" si="3"/>
        <v/>
      </c>
      <c r="G23" s="37" t="str">
        <f t="shared" si="4"/>
        <v/>
      </c>
    </row>
    <row r="24" spans="1:7" ht="33" customHeight="1">
      <c r="A24" s="18"/>
      <c r="B24" s="45"/>
      <c r="C24" s="46" t="str">
        <f t="shared" si="1"/>
        <v/>
      </c>
      <c r="D24" s="47" t="str">
        <f t="shared" si="2"/>
        <v/>
      </c>
      <c r="E24" s="48" t="str">
        <f t="shared" si="5"/>
        <v/>
      </c>
      <c r="F24" s="49" t="str">
        <f t="shared" si="3"/>
        <v/>
      </c>
      <c r="G24" s="50" t="str">
        <f t="shared" si="4"/>
        <v/>
      </c>
    </row>
    <row r="25" spans="1:7" ht="18" customHeight="1">
      <c r="B25" s="51"/>
      <c r="C25" s="51" t="s">
        <v>83</v>
      </c>
      <c r="D25" s="51"/>
      <c r="E25" s="51"/>
      <c r="F25" s="51"/>
      <c r="G25" s="51"/>
    </row>
    <row r="26" spans="1:7" s="22" customFormat="1" ht="16.5" customHeight="1"/>
    <row r="27" spans="1:7" s="22" customFormat="1" ht="16.5" customHeight="1">
      <c r="B27" s="23"/>
      <c r="C27" s="23"/>
      <c r="D27" s="23"/>
      <c r="E27" s="23"/>
      <c r="F27" s="23"/>
      <c r="G27" s="23"/>
    </row>
  </sheetData>
  <phoneticPr fontId="60"/>
  <printOptions horizontalCentered="1"/>
  <pageMargins left="0.70866141732283472" right="0.70866141732283472" top="0.55118110236220474" bottom="0.35433070866141736" header="0.31496062992125984" footer="0.31496062992125984"/>
  <pageSetup paperSize="9" scale="60" orientation="portrait" r:id="rId1"/>
  <headerFooter>
    <oddHeader>&amp;R&amp;K000000QCBS（2021.6月版）</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4"/>
  <sheetViews>
    <sheetView topLeftCell="A4" zoomScale="70" zoomScaleNormal="70" workbookViewId="0"/>
  </sheetViews>
  <sheetFormatPr defaultColWidth="9" defaultRowHeight="14.25"/>
  <cols>
    <col min="1" max="1" width="7.5" customWidth="1"/>
    <col min="2" max="3" width="24.625" style="296" customWidth="1"/>
    <col min="4" max="4" width="8" style="296" customWidth="1"/>
    <col min="5" max="6" width="12.625" style="296" customWidth="1"/>
    <col min="7" max="7" width="6.625" style="296" customWidth="1"/>
    <col min="8" max="8" width="18.625" style="296" customWidth="1"/>
    <col min="9" max="9" width="11.875" style="296" customWidth="1"/>
    <col min="10" max="10" width="9.625" style="296" customWidth="1"/>
    <col min="11" max="11" width="7.375" style="296" customWidth="1"/>
    <col min="12" max="12" width="9.625" style="296" customWidth="1"/>
    <col min="13" max="13" width="7.375" style="296" customWidth="1"/>
    <col min="14" max="14" width="9.625" style="296" customWidth="1"/>
    <col min="15" max="15" width="7.375" style="296" customWidth="1"/>
    <col min="16" max="16" width="9.625" style="296" customWidth="1"/>
    <col min="17" max="17" width="11.625" style="296" customWidth="1"/>
    <col min="18" max="18" width="7.375" style="296" customWidth="1"/>
    <col min="19" max="19" width="11.625" style="296" customWidth="1"/>
    <col min="20" max="20" width="7.375" style="296" customWidth="1"/>
    <col min="21" max="21" width="11.625" style="296" customWidth="1"/>
    <col min="22" max="22" width="7.375" style="296" customWidth="1"/>
    <col min="23" max="23" width="11.625" style="296" customWidth="1"/>
    <col min="24" max="26" width="13.75" style="296" hidden="1" customWidth="1"/>
    <col min="27" max="27" width="22.375" style="296" customWidth="1"/>
    <col min="28" max="28" width="24.375" style="296" customWidth="1"/>
    <col min="29" max="30" width="9" style="296"/>
  </cols>
  <sheetData>
    <row r="1" spans="1:30" ht="24" customHeight="1">
      <c r="AB1" s="297" t="s">
        <v>84</v>
      </c>
    </row>
    <row r="2" spans="1:30" ht="24" customHeight="1">
      <c r="B2" s="835" t="s">
        <v>198</v>
      </c>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row>
    <row r="3" spans="1:30" ht="15" customHeight="1" thickBot="1"/>
    <row r="4" spans="1:30" s="19" customFormat="1" ht="24" customHeight="1">
      <c r="A4" s="20"/>
      <c r="B4" s="865" t="s">
        <v>3</v>
      </c>
      <c r="C4" s="854" t="s">
        <v>85</v>
      </c>
      <c r="D4" s="852" t="s">
        <v>6</v>
      </c>
      <c r="E4" s="836" t="s">
        <v>320</v>
      </c>
      <c r="F4" s="837"/>
      <c r="G4" s="838"/>
      <c r="H4" s="298" t="s">
        <v>279</v>
      </c>
      <c r="I4" s="856" t="s">
        <v>280</v>
      </c>
      <c r="J4" s="839" t="s">
        <v>91</v>
      </c>
      <c r="K4" s="840"/>
      <c r="L4" s="840"/>
      <c r="M4" s="840"/>
      <c r="N4" s="840"/>
      <c r="O4" s="840"/>
      <c r="P4" s="840"/>
      <c r="Q4" s="840"/>
      <c r="R4" s="840"/>
      <c r="S4" s="840"/>
      <c r="T4" s="840"/>
      <c r="U4" s="840"/>
      <c r="V4" s="840"/>
      <c r="W4" s="840"/>
      <c r="X4" s="840"/>
      <c r="Y4" s="840"/>
      <c r="Z4" s="841"/>
      <c r="AA4" s="842" t="s">
        <v>92</v>
      </c>
      <c r="AB4" s="867" t="s">
        <v>282</v>
      </c>
      <c r="AC4" s="299"/>
      <c r="AD4" s="299"/>
    </row>
    <row r="5" spans="1:30" ht="24" customHeight="1" thickBot="1">
      <c r="A5" s="17"/>
      <c r="B5" s="866"/>
      <c r="C5" s="855"/>
      <c r="D5" s="853"/>
      <c r="E5" s="300" t="s">
        <v>87</v>
      </c>
      <c r="F5" s="301" t="s">
        <v>88</v>
      </c>
      <c r="G5" s="302" t="s">
        <v>89</v>
      </c>
      <c r="H5" s="303" t="s">
        <v>90</v>
      </c>
      <c r="I5" s="857"/>
      <c r="J5" s="844" t="s">
        <v>281</v>
      </c>
      <c r="K5" s="845"/>
      <c r="L5" s="845"/>
      <c r="M5" s="845"/>
      <c r="N5" s="845"/>
      <c r="O5" s="845"/>
      <c r="P5" s="846"/>
      <c r="Q5" s="847" t="s">
        <v>284</v>
      </c>
      <c r="R5" s="848"/>
      <c r="S5" s="848"/>
      <c r="T5" s="848"/>
      <c r="U5" s="848"/>
      <c r="V5" s="848"/>
      <c r="W5" s="849"/>
      <c r="X5" s="850" t="s">
        <v>95</v>
      </c>
      <c r="Y5" s="848"/>
      <c r="Z5" s="851"/>
      <c r="AA5" s="843"/>
      <c r="AB5" s="868"/>
    </row>
    <row r="6" spans="1:30" ht="24" customHeight="1" thickTop="1">
      <c r="A6" s="18">
        <v>1</v>
      </c>
      <c r="B6" s="304" t="str">
        <f t="shared" ref="B6:B24" si="0">IF($A6="","",VLOOKUP($A6,従事者基礎情報,2))</f>
        <v>交差点設計</v>
      </c>
      <c r="C6" s="305" t="str">
        <f t="shared" ref="C6:C24" si="1">IF($A6="","",VLOOKUP($A6,従事者基礎情報,3))</f>
        <v>□原　×子</v>
      </c>
      <c r="D6" s="306">
        <f t="shared" ref="D6:D24" si="2">IF($A6="","",VLOOKUP($A6,従事者基礎情報,5))</f>
        <v>2</v>
      </c>
      <c r="E6" s="307">
        <v>43586</v>
      </c>
      <c r="F6" s="308">
        <v>43646</v>
      </c>
      <c r="G6" s="309">
        <f t="shared" ref="G6:G11" si="3">IF(ISBLANK(E6),"",F6-E6+1)</f>
        <v>61</v>
      </c>
      <c r="H6" s="310"/>
      <c r="I6" s="311" t="s">
        <v>237</v>
      </c>
      <c r="J6" s="312">
        <f>IF($D6="","",VLOOKUP($D6,単価表,3))</f>
        <v>4500</v>
      </c>
      <c r="K6" s="188">
        <f>IF($G6="","",IF($G6&lt;31,$G6,30))</f>
        <v>30</v>
      </c>
      <c r="L6" s="313">
        <f>IF($D6="","",J6*0.9)</f>
        <v>4050</v>
      </c>
      <c r="M6" s="314">
        <f t="shared" ref="M6:M24" si="4">IF($D6="","",IF($G6&lt;31,0,IF($G6&lt;61,$G6-30,30)))</f>
        <v>30</v>
      </c>
      <c r="N6" s="313">
        <f>IF($D6="","",J6*0.8)</f>
        <v>3600</v>
      </c>
      <c r="O6" s="315">
        <f t="shared" ref="O6:O24" si="5">IF($D6="","",IF($G6&lt;61,0,$G6-60))</f>
        <v>1</v>
      </c>
      <c r="P6" s="316">
        <f>IF($E6="","",J6*K6+L6*M6+N6*O6)</f>
        <v>260100</v>
      </c>
      <c r="Q6" s="317">
        <f t="shared" ref="Q6:Q24" si="6">IF(E6="","",VLOOKUP($D6,単価表,4))</f>
        <v>13500</v>
      </c>
      <c r="R6" s="188">
        <f t="shared" ref="R6:R24" si="7">IF($D6="","",IF($G6&lt;33,$G6-2,30))</f>
        <v>30</v>
      </c>
      <c r="S6" s="313">
        <f>IF($D6="","",Q6*0.9)</f>
        <v>12150</v>
      </c>
      <c r="T6" s="314">
        <f t="shared" ref="T6:T24" si="8">IF($D6="","",IF($G6&lt;33,0,IF($G6&lt;62,$G6-32,30)))</f>
        <v>29</v>
      </c>
      <c r="U6" s="313">
        <f>IF($D6="","",Q6*0.8)</f>
        <v>10800</v>
      </c>
      <c r="V6" s="318">
        <f>IF($E6="","",IF($G6&lt;62,0,$G6-62))</f>
        <v>0</v>
      </c>
      <c r="W6" s="316">
        <f>IF($E6="","",Q6*R6+S6*T6+U6*V6)</f>
        <v>757350</v>
      </c>
      <c r="X6" s="317"/>
      <c r="Y6" s="319"/>
      <c r="Z6" s="320" t="str">
        <f t="shared" ref="Z6:Z11" si="9">IF(Y6="","",X6*Y6)</f>
        <v/>
      </c>
      <c r="AA6" s="321">
        <f t="shared" ref="AA6:AA24" si="10">IF(G6="","",P6+W6)</f>
        <v>1017450</v>
      </c>
      <c r="AB6" s="322"/>
    </row>
    <row r="7" spans="1:30" ht="24" customHeight="1">
      <c r="A7" s="18">
        <v>1</v>
      </c>
      <c r="B7" s="323" t="str">
        <f t="shared" si="0"/>
        <v>交差点設計</v>
      </c>
      <c r="C7" s="324" t="str">
        <f t="shared" si="1"/>
        <v>□原　×子</v>
      </c>
      <c r="D7" s="325">
        <f>IF($A7="","",VLOOKUP($A7,従事者基礎情報,5))</f>
        <v>2</v>
      </c>
      <c r="E7" s="326">
        <v>43678</v>
      </c>
      <c r="F7" s="327">
        <v>43769</v>
      </c>
      <c r="G7" s="328">
        <f t="shared" si="3"/>
        <v>92</v>
      </c>
      <c r="H7" s="329"/>
      <c r="I7" s="311" t="s">
        <v>237</v>
      </c>
      <c r="J7" s="312">
        <f t="shared" ref="J7:J24" si="11">IF($D7="","",VLOOKUP($D7,単価表,3))</f>
        <v>4500</v>
      </c>
      <c r="K7" s="189">
        <f t="shared" ref="K7:K24" si="12">IF($G7="","",IF($G7&lt;31,$G7,30))</f>
        <v>30</v>
      </c>
      <c r="L7" s="330">
        <f>IF($D7="","",J7*0.9)</f>
        <v>4050</v>
      </c>
      <c r="M7" s="331">
        <f t="shared" si="4"/>
        <v>30</v>
      </c>
      <c r="N7" s="330">
        <f t="shared" ref="N7:N24" si="13">IF($D7="","",J7*0.8)</f>
        <v>3600</v>
      </c>
      <c r="O7" s="332">
        <f t="shared" si="5"/>
        <v>32</v>
      </c>
      <c r="P7" s="333">
        <f>IF($F7="","",J7*K7+L7*M7+N7*O7)</f>
        <v>371700</v>
      </c>
      <c r="Q7" s="334">
        <f t="shared" si="6"/>
        <v>13500</v>
      </c>
      <c r="R7" s="189">
        <f t="shared" si="7"/>
        <v>30</v>
      </c>
      <c r="S7" s="330">
        <f t="shared" ref="S7:S24" si="14">IF($D7="","",Q7*0.9)</f>
        <v>12150</v>
      </c>
      <c r="T7" s="331">
        <f t="shared" si="8"/>
        <v>30</v>
      </c>
      <c r="U7" s="330">
        <f t="shared" ref="U7:U24" si="15">IF($D7="","",Q7*0.8)</f>
        <v>10800</v>
      </c>
      <c r="V7" s="335">
        <f t="shared" ref="V7:V24" si="16">IF($E7="","",IF($G7&lt;62,0,$G7-62))</f>
        <v>30</v>
      </c>
      <c r="W7" s="316">
        <f>IF($E7="","",Q7*R7+S7*T7+U7*V7)</f>
        <v>1093500</v>
      </c>
      <c r="X7" s="336"/>
      <c r="Y7" s="319"/>
      <c r="Z7" s="320" t="str">
        <f t="shared" si="9"/>
        <v/>
      </c>
      <c r="AA7" s="337">
        <f t="shared" si="10"/>
        <v>1465200</v>
      </c>
      <c r="AB7" s="338"/>
    </row>
    <row r="8" spans="1:30" ht="24" customHeight="1">
      <c r="A8" s="18">
        <v>2</v>
      </c>
      <c r="B8" s="323" t="str">
        <f t="shared" si="0"/>
        <v>交通計画Ⅱ</v>
      </c>
      <c r="C8" s="324" t="str">
        <f t="shared" si="1"/>
        <v>○山　△男</v>
      </c>
      <c r="D8" s="325">
        <f t="shared" si="2"/>
        <v>2</v>
      </c>
      <c r="E8" s="326">
        <v>43616</v>
      </c>
      <c r="F8" s="327">
        <v>43707</v>
      </c>
      <c r="G8" s="328">
        <f t="shared" si="3"/>
        <v>92</v>
      </c>
      <c r="H8" s="329"/>
      <c r="I8" s="311" t="s">
        <v>237</v>
      </c>
      <c r="J8" s="312">
        <f t="shared" si="11"/>
        <v>4500</v>
      </c>
      <c r="K8" s="189">
        <f t="shared" si="12"/>
        <v>30</v>
      </c>
      <c r="L8" s="330">
        <f>IF($D8="","",J8*0.9)</f>
        <v>4050</v>
      </c>
      <c r="M8" s="331">
        <f t="shared" si="4"/>
        <v>30</v>
      </c>
      <c r="N8" s="330">
        <f t="shared" si="13"/>
        <v>3600</v>
      </c>
      <c r="O8" s="332">
        <f t="shared" si="5"/>
        <v>32</v>
      </c>
      <c r="P8" s="333">
        <f>IF($F8="","",J8*K8+L8*M8+N8*O8)</f>
        <v>371700</v>
      </c>
      <c r="Q8" s="334">
        <f t="shared" si="6"/>
        <v>13500</v>
      </c>
      <c r="R8" s="189">
        <f t="shared" si="7"/>
        <v>30</v>
      </c>
      <c r="S8" s="330">
        <f t="shared" si="14"/>
        <v>12150</v>
      </c>
      <c r="T8" s="331">
        <f t="shared" si="8"/>
        <v>30</v>
      </c>
      <c r="U8" s="330">
        <f t="shared" si="15"/>
        <v>10800</v>
      </c>
      <c r="V8" s="335">
        <f t="shared" si="16"/>
        <v>30</v>
      </c>
      <c r="W8" s="316">
        <f t="shared" ref="W8:W24" si="17">IF($E8="","",Q8*R8+S8*T8+U8*V8)</f>
        <v>1093500</v>
      </c>
      <c r="X8" s="336"/>
      <c r="Y8" s="319"/>
      <c r="Z8" s="320" t="str">
        <f t="shared" si="9"/>
        <v/>
      </c>
      <c r="AA8" s="337">
        <f t="shared" si="10"/>
        <v>1465200</v>
      </c>
      <c r="AB8" s="338"/>
    </row>
    <row r="9" spans="1:30" ht="24" customHeight="1">
      <c r="A9" s="18">
        <v>2</v>
      </c>
      <c r="B9" s="323" t="str">
        <f t="shared" si="0"/>
        <v>交通計画Ⅱ</v>
      </c>
      <c r="C9" s="324" t="str">
        <f t="shared" si="1"/>
        <v>○山　△男</v>
      </c>
      <c r="D9" s="325">
        <f t="shared" si="2"/>
        <v>2</v>
      </c>
      <c r="E9" s="326">
        <v>43739</v>
      </c>
      <c r="F9" s="327">
        <v>43876</v>
      </c>
      <c r="G9" s="328">
        <f t="shared" si="3"/>
        <v>138</v>
      </c>
      <c r="H9" s="329"/>
      <c r="I9" s="311" t="s">
        <v>237</v>
      </c>
      <c r="J9" s="312">
        <f t="shared" si="11"/>
        <v>4500</v>
      </c>
      <c r="K9" s="189">
        <f t="shared" si="12"/>
        <v>30</v>
      </c>
      <c r="L9" s="330">
        <f t="shared" ref="L9:L24" si="18">IF($D9="","",J9*0.9)</f>
        <v>4050</v>
      </c>
      <c r="M9" s="331">
        <f t="shared" si="4"/>
        <v>30</v>
      </c>
      <c r="N9" s="330">
        <f t="shared" si="13"/>
        <v>3600</v>
      </c>
      <c r="O9" s="332">
        <f t="shared" si="5"/>
        <v>78</v>
      </c>
      <c r="P9" s="333">
        <f>IF($F9="","",J9*K9+L9*M9+N9*O9)</f>
        <v>537300</v>
      </c>
      <c r="Q9" s="334">
        <f t="shared" si="6"/>
        <v>13500</v>
      </c>
      <c r="R9" s="189">
        <f t="shared" si="7"/>
        <v>30</v>
      </c>
      <c r="S9" s="330">
        <f t="shared" si="14"/>
        <v>12150</v>
      </c>
      <c r="T9" s="331">
        <f t="shared" si="8"/>
        <v>30</v>
      </c>
      <c r="U9" s="330">
        <f t="shared" si="15"/>
        <v>10800</v>
      </c>
      <c r="V9" s="335">
        <f t="shared" si="16"/>
        <v>76</v>
      </c>
      <c r="W9" s="316">
        <f t="shared" si="17"/>
        <v>1590300</v>
      </c>
      <c r="X9" s="336"/>
      <c r="Y9" s="319"/>
      <c r="Z9" s="320" t="str">
        <f t="shared" si="9"/>
        <v/>
      </c>
      <c r="AA9" s="337">
        <f t="shared" si="10"/>
        <v>2127600</v>
      </c>
      <c r="AB9" s="338"/>
    </row>
    <row r="10" spans="1:30" ht="24" customHeight="1">
      <c r="A10" s="18">
        <v>3</v>
      </c>
      <c r="B10" s="323" t="str">
        <f t="shared" si="0"/>
        <v>ジェンダー分析</v>
      </c>
      <c r="C10" s="324" t="str">
        <f t="shared" si="1"/>
        <v>○野　△子（前任）</v>
      </c>
      <c r="D10" s="325">
        <f t="shared" si="2"/>
        <v>3</v>
      </c>
      <c r="E10" s="307">
        <v>43586</v>
      </c>
      <c r="F10" s="308">
        <v>43646</v>
      </c>
      <c r="G10" s="328">
        <f t="shared" si="3"/>
        <v>61</v>
      </c>
      <c r="H10" s="329"/>
      <c r="I10" s="311" t="s">
        <v>237</v>
      </c>
      <c r="J10" s="312">
        <f t="shared" si="11"/>
        <v>4500</v>
      </c>
      <c r="K10" s="189">
        <f>IF($G10="","",IF($G10&lt;31,$G10,30))</f>
        <v>30</v>
      </c>
      <c r="L10" s="330">
        <f>IF($D10="","",J10*0.9)</f>
        <v>4050</v>
      </c>
      <c r="M10" s="331">
        <f t="shared" si="4"/>
        <v>30</v>
      </c>
      <c r="N10" s="330">
        <f t="shared" si="13"/>
        <v>3600</v>
      </c>
      <c r="O10" s="332">
        <f t="shared" si="5"/>
        <v>1</v>
      </c>
      <c r="P10" s="333">
        <f>IF($F10="","",J10*K10+L10*M10+N10*O10)</f>
        <v>260100</v>
      </c>
      <c r="Q10" s="334">
        <f t="shared" si="6"/>
        <v>13500</v>
      </c>
      <c r="R10" s="189">
        <f t="shared" si="7"/>
        <v>30</v>
      </c>
      <c r="S10" s="330">
        <f t="shared" si="14"/>
        <v>12150</v>
      </c>
      <c r="T10" s="331">
        <f t="shared" si="8"/>
        <v>29</v>
      </c>
      <c r="U10" s="330">
        <f t="shared" si="15"/>
        <v>10800</v>
      </c>
      <c r="V10" s="335">
        <f t="shared" si="16"/>
        <v>0</v>
      </c>
      <c r="W10" s="316">
        <f t="shared" si="17"/>
        <v>757350</v>
      </c>
      <c r="X10" s="336"/>
      <c r="Y10" s="319"/>
      <c r="Z10" s="320" t="str">
        <f t="shared" si="9"/>
        <v/>
      </c>
      <c r="AA10" s="337">
        <f t="shared" si="10"/>
        <v>1017450</v>
      </c>
      <c r="AB10" s="338"/>
    </row>
    <row r="11" spans="1:30" ht="24" customHeight="1">
      <c r="A11" s="18">
        <v>4</v>
      </c>
      <c r="B11" s="323" t="str">
        <f t="shared" si="0"/>
        <v>ジェンダー分析</v>
      </c>
      <c r="C11" s="324" t="str">
        <f t="shared" si="1"/>
        <v>▽田　□美（後任）</v>
      </c>
      <c r="D11" s="325">
        <f t="shared" si="2"/>
        <v>4</v>
      </c>
      <c r="E11" s="326">
        <v>43678</v>
      </c>
      <c r="F11" s="327">
        <v>43769</v>
      </c>
      <c r="G11" s="328">
        <f t="shared" si="3"/>
        <v>92</v>
      </c>
      <c r="H11" s="329"/>
      <c r="I11" s="311" t="s">
        <v>237</v>
      </c>
      <c r="J11" s="312">
        <f t="shared" si="11"/>
        <v>3800</v>
      </c>
      <c r="K11" s="189">
        <f>IF($G11="","",IF($G11&lt;31,$G11,30))</f>
        <v>30</v>
      </c>
      <c r="L11" s="330">
        <f>IF($D11="","",J11*0.9)</f>
        <v>3420</v>
      </c>
      <c r="M11" s="331">
        <f t="shared" si="4"/>
        <v>30</v>
      </c>
      <c r="N11" s="330">
        <f t="shared" si="13"/>
        <v>3040</v>
      </c>
      <c r="O11" s="332">
        <f t="shared" si="5"/>
        <v>32</v>
      </c>
      <c r="P11" s="333">
        <f>IF($F11="","",J11*K11+L11*M11+N11*O11)</f>
        <v>313880</v>
      </c>
      <c r="Q11" s="334">
        <f t="shared" si="6"/>
        <v>11600</v>
      </c>
      <c r="R11" s="189">
        <f t="shared" si="7"/>
        <v>30</v>
      </c>
      <c r="S11" s="330">
        <f t="shared" si="14"/>
        <v>10440</v>
      </c>
      <c r="T11" s="331">
        <f t="shared" si="8"/>
        <v>30</v>
      </c>
      <c r="U11" s="330">
        <f t="shared" si="15"/>
        <v>9280</v>
      </c>
      <c r="V11" s="335">
        <f t="shared" si="16"/>
        <v>30</v>
      </c>
      <c r="W11" s="316">
        <f t="shared" si="17"/>
        <v>939600</v>
      </c>
      <c r="X11" s="336"/>
      <c r="Y11" s="319"/>
      <c r="Z11" s="320" t="str">
        <f t="shared" si="9"/>
        <v/>
      </c>
      <c r="AA11" s="337">
        <f t="shared" si="10"/>
        <v>1253480</v>
      </c>
      <c r="AB11" s="338"/>
    </row>
    <row r="12" spans="1:30" ht="24" customHeight="1">
      <c r="A12" s="18"/>
      <c r="B12" s="323" t="str">
        <f t="shared" si="0"/>
        <v/>
      </c>
      <c r="C12" s="324" t="str">
        <f t="shared" si="1"/>
        <v/>
      </c>
      <c r="D12" s="339" t="str">
        <f t="shared" si="2"/>
        <v/>
      </c>
      <c r="E12" s="307"/>
      <c r="F12" s="308"/>
      <c r="G12" s="328" t="str">
        <f t="shared" ref="G12:G24" si="19">IF(ISBLANK(E12),"",F12-E12+1)</f>
        <v/>
      </c>
      <c r="H12" s="329"/>
      <c r="I12" s="311" t="s">
        <v>237</v>
      </c>
      <c r="J12" s="312" t="str">
        <f>IF($D12="","",VLOOKUP($D12,単価表,3))</f>
        <v/>
      </c>
      <c r="K12" s="189" t="str">
        <f t="shared" si="12"/>
        <v/>
      </c>
      <c r="L12" s="330" t="str">
        <f t="shared" si="18"/>
        <v/>
      </c>
      <c r="M12" s="331" t="str">
        <f t="shared" si="4"/>
        <v/>
      </c>
      <c r="N12" s="330" t="str">
        <f t="shared" si="13"/>
        <v/>
      </c>
      <c r="O12" s="332" t="str">
        <f t="shared" si="5"/>
        <v/>
      </c>
      <c r="P12" s="333" t="str">
        <f t="shared" ref="P12:P24" si="20">IF($F12="","",J12*K12+L12*M12+N12*O12)</f>
        <v/>
      </c>
      <c r="Q12" s="334" t="str">
        <f t="shared" si="6"/>
        <v/>
      </c>
      <c r="R12" s="189" t="str">
        <f t="shared" si="7"/>
        <v/>
      </c>
      <c r="S12" s="330" t="str">
        <f t="shared" si="14"/>
        <v/>
      </c>
      <c r="T12" s="331" t="str">
        <f t="shared" si="8"/>
        <v/>
      </c>
      <c r="U12" s="330" t="str">
        <f t="shared" si="15"/>
        <v/>
      </c>
      <c r="V12" s="335" t="str">
        <f t="shared" si="16"/>
        <v/>
      </c>
      <c r="W12" s="316" t="str">
        <f t="shared" si="17"/>
        <v/>
      </c>
      <c r="X12" s="340"/>
      <c r="Y12" s="340"/>
      <c r="Z12" s="329"/>
      <c r="AA12" s="341" t="str">
        <f t="shared" si="10"/>
        <v/>
      </c>
      <c r="AB12" s="338"/>
    </row>
    <row r="13" spans="1:30" ht="24" customHeight="1">
      <c r="A13" s="18"/>
      <c r="B13" s="323" t="str">
        <f t="shared" si="0"/>
        <v/>
      </c>
      <c r="C13" s="324" t="str">
        <f t="shared" si="1"/>
        <v/>
      </c>
      <c r="D13" s="339" t="str">
        <f t="shared" si="2"/>
        <v/>
      </c>
      <c r="E13" s="326"/>
      <c r="F13" s="327"/>
      <c r="G13" s="328" t="str">
        <f t="shared" si="19"/>
        <v/>
      </c>
      <c r="H13" s="329"/>
      <c r="I13" s="311" t="s">
        <v>237</v>
      </c>
      <c r="J13" s="312" t="str">
        <f t="shared" si="11"/>
        <v/>
      </c>
      <c r="K13" s="189" t="str">
        <f t="shared" si="12"/>
        <v/>
      </c>
      <c r="L13" s="330" t="str">
        <f t="shared" si="18"/>
        <v/>
      </c>
      <c r="M13" s="331" t="str">
        <f t="shared" si="4"/>
        <v/>
      </c>
      <c r="N13" s="330" t="str">
        <f t="shared" si="13"/>
        <v/>
      </c>
      <c r="O13" s="332" t="str">
        <f t="shared" si="5"/>
        <v/>
      </c>
      <c r="P13" s="333" t="str">
        <f t="shared" si="20"/>
        <v/>
      </c>
      <c r="Q13" s="334" t="str">
        <f t="shared" si="6"/>
        <v/>
      </c>
      <c r="R13" s="189" t="str">
        <f t="shared" si="7"/>
        <v/>
      </c>
      <c r="S13" s="330" t="str">
        <f t="shared" si="14"/>
        <v/>
      </c>
      <c r="T13" s="331" t="str">
        <f t="shared" si="8"/>
        <v/>
      </c>
      <c r="U13" s="330" t="str">
        <f t="shared" si="15"/>
        <v/>
      </c>
      <c r="V13" s="335" t="str">
        <f t="shared" si="16"/>
        <v/>
      </c>
      <c r="W13" s="316" t="str">
        <f t="shared" si="17"/>
        <v/>
      </c>
      <c r="X13" s="340"/>
      <c r="Y13" s="340"/>
      <c r="Z13" s="329"/>
      <c r="AA13" s="341" t="str">
        <f t="shared" si="10"/>
        <v/>
      </c>
      <c r="AB13" s="338"/>
    </row>
    <row r="14" spans="1:30" ht="24" customHeight="1">
      <c r="A14" s="18"/>
      <c r="B14" s="323" t="str">
        <f t="shared" si="0"/>
        <v/>
      </c>
      <c r="C14" s="324" t="str">
        <f t="shared" si="1"/>
        <v/>
      </c>
      <c r="D14" s="339" t="str">
        <f t="shared" si="2"/>
        <v/>
      </c>
      <c r="E14" s="326"/>
      <c r="F14" s="327"/>
      <c r="G14" s="328" t="str">
        <f t="shared" si="19"/>
        <v/>
      </c>
      <c r="H14" s="329"/>
      <c r="I14" s="311" t="s">
        <v>237</v>
      </c>
      <c r="J14" s="312" t="str">
        <f t="shared" si="11"/>
        <v/>
      </c>
      <c r="K14" s="189" t="str">
        <f t="shared" si="12"/>
        <v/>
      </c>
      <c r="L14" s="330" t="str">
        <f t="shared" si="18"/>
        <v/>
      </c>
      <c r="M14" s="331" t="str">
        <f t="shared" si="4"/>
        <v/>
      </c>
      <c r="N14" s="330" t="str">
        <f t="shared" si="13"/>
        <v/>
      </c>
      <c r="O14" s="332" t="str">
        <f t="shared" si="5"/>
        <v/>
      </c>
      <c r="P14" s="333" t="str">
        <f t="shared" si="20"/>
        <v/>
      </c>
      <c r="Q14" s="334" t="str">
        <f t="shared" si="6"/>
        <v/>
      </c>
      <c r="R14" s="189" t="str">
        <f t="shared" si="7"/>
        <v/>
      </c>
      <c r="S14" s="330" t="str">
        <f t="shared" si="14"/>
        <v/>
      </c>
      <c r="T14" s="331" t="str">
        <f t="shared" si="8"/>
        <v/>
      </c>
      <c r="U14" s="330" t="str">
        <f t="shared" si="15"/>
        <v/>
      </c>
      <c r="V14" s="335" t="str">
        <f t="shared" si="16"/>
        <v/>
      </c>
      <c r="W14" s="316" t="str">
        <f t="shared" si="17"/>
        <v/>
      </c>
      <c r="X14" s="340"/>
      <c r="Y14" s="340"/>
      <c r="Z14" s="329"/>
      <c r="AA14" s="341" t="str">
        <f t="shared" si="10"/>
        <v/>
      </c>
      <c r="AB14" s="338"/>
    </row>
    <row r="15" spans="1:30" ht="24" customHeight="1">
      <c r="A15" s="18"/>
      <c r="B15" s="323" t="str">
        <f t="shared" si="0"/>
        <v/>
      </c>
      <c r="C15" s="324" t="str">
        <f t="shared" si="1"/>
        <v/>
      </c>
      <c r="D15" s="339" t="str">
        <f t="shared" si="2"/>
        <v/>
      </c>
      <c r="E15" s="326"/>
      <c r="F15" s="327"/>
      <c r="G15" s="328" t="str">
        <f t="shared" si="19"/>
        <v/>
      </c>
      <c r="H15" s="329"/>
      <c r="I15" s="311" t="s">
        <v>237</v>
      </c>
      <c r="J15" s="312" t="str">
        <f t="shared" si="11"/>
        <v/>
      </c>
      <c r="K15" s="189" t="str">
        <f t="shared" si="12"/>
        <v/>
      </c>
      <c r="L15" s="330" t="str">
        <f t="shared" si="18"/>
        <v/>
      </c>
      <c r="M15" s="331" t="str">
        <f t="shared" si="4"/>
        <v/>
      </c>
      <c r="N15" s="330" t="str">
        <f t="shared" si="13"/>
        <v/>
      </c>
      <c r="O15" s="332" t="str">
        <f t="shared" si="5"/>
        <v/>
      </c>
      <c r="P15" s="333" t="str">
        <f t="shared" si="20"/>
        <v/>
      </c>
      <c r="Q15" s="334" t="str">
        <f t="shared" si="6"/>
        <v/>
      </c>
      <c r="R15" s="189" t="str">
        <f t="shared" si="7"/>
        <v/>
      </c>
      <c r="S15" s="330" t="str">
        <f t="shared" si="14"/>
        <v/>
      </c>
      <c r="T15" s="331" t="str">
        <f t="shared" si="8"/>
        <v/>
      </c>
      <c r="U15" s="330" t="str">
        <f t="shared" si="15"/>
        <v/>
      </c>
      <c r="V15" s="335" t="str">
        <f t="shared" si="16"/>
        <v/>
      </c>
      <c r="W15" s="316" t="str">
        <f t="shared" si="17"/>
        <v/>
      </c>
      <c r="X15" s="340"/>
      <c r="Y15" s="340"/>
      <c r="Z15" s="329"/>
      <c r="AA15" s="341" t="str">
        <f t="shared" si="10"/>
        <v/>
      </c>
      <c r="AB15" s="338"/>
    </row>
    <row r="16" spans="1:30" ht="24" customHeight="1">
      <c r="A16" s="18"/>
      <c r="B16" s="323" t="str">
        <f t="shared" si="0"/>
        <v/>
      </c>
      <c r="C16" s="324" t="str">
        <f t="shared" si="1"/>
        <v/>
      </c>
      <c r="D16" s="339" t="str">
        <f t="shared" si="2"/>
        <v/>
      </c>
      <c r="E16" s="307"/>
      <c r="F16" s="308"/>
      <c r="G16" s="328" t="str">
        <f t="shared" si="19"/>
        <v/>
      </c>
      <c r="H16" s="329"/>
      <c r="I16" s="311" t="s">
        <v>237</v>
      </c>
      <c r="J16" s="312" t="str">
        <f t="shared" si="11"/>
        <v/>
      </c>
      <c r="K16" s="189" t="str">
        <f t="shared" si="12"/>
        <v/>
      </c>
      <c r="L16" s="330" t="str">
        <f t="shared" si="18"/>
        <v/>
      </c>
      <c r="M16" s="331" t="str">
        <f t="shared" si="4"/>
        <v/>
      </c>
      <c r="N16" s="330" t="str">
        <f t="shared" si="13"/>
        <v/>
      </c>
      <c r="O16" s="332" t="str">
        <f t="shared" si="5"/>
        <v/>
      </c>
      <c r="P16" s="333" t="str">
        <f t="shared" si="20"/>
        <v/>
      </c>
      <c r="Q16" s="334" t="str">
        <f t="shared" si="6"/>
        <v/>
      </c>
      <c r="R16" s="189" t="str">
        <f t="shared" si="7"/>
        <v/>
      </c>
      <c r="S16" s="330" t="str">
        <f t="shared" si="14"/>
        <v/>
      </c>
      <c r="T16" s="331" t="str">
        <f t="shared" si="8"/>
        <v/>
      </c>
      <c r="U16" s="330" t="str">
        <f t="shared" si="15"/>
        <v/>
      </c>
      <c r="V16" s="335" t="str">
        <f t="shared" si="16"/>
        <v/>
      </c>
      <c r="W16" s="316" t="str">
        <f t="shared" si="17"/>
        <v/>
      </c>
      <c r="X16" s="340"/>
      <c r="Y16" s="340"/>
      <c r="Z16" s="329"/>
      <c r="AA16" s="341" t="str">
        <f t="shared" si="10"/>
        <v/>
      </c>
      <c r="AB16" s="338"/>
    </row>
    <row r="17" spans="1:28" ht="24" customHeight="1">
      <c r="A17" s="18"/>
      <c r="B17" s="323" t="str">
        <f t="shared" si="0"/>
        <v/>
      </c>
      <c r="C17" s="324" t="str">
        <f t="shared" si="1"/>
        <v/>
      </c>
      <c r="D17" s="339" t="str">
        <f t="shared" si="2"/>
        <v/>
      </c>
      <c r="E17" s="326"/>
      <c r="F17" s="327"/>
      <c r="G17" s="328" t="str">
        <f t="shared" si="19"/>
        <v/>
      </c>
      <c r="H17" s="329"/>
      <c r="I17" s="311" t="s">
        <v>237</v>
      </c>
      <c r="J17" s="312" t="str">
        <f t="shared" si="11"/>
        <v/>
      </c>
      <c r="K17" s="189" t="str">
        <f t="shared" si="12"/>
        <v/>
      </c>
      <c r="L17" s="330" t="str">
        <f t="shared" si="18"/>
        <v/>
      </c>
      <c r="M17" s="331" t="str">
        <f t="shared" si="4"/>
        <v/>
      </c>
      <c r="N17" s="330" t="str">
        <f t="shared" si="13"/>
        <v/>
      </c>
      <c r="O17" s="332" t="str">
        <f t="shared" si="5"/>
        <v/>
      </c>
      <c r="P17" s="333" t="str">
        <f t="shared" si="20"/>
        <v/>
      </c>
      <c r="Q17" s="334" t="str">
        <f t="shared" si="6"/>
        <v/>
      </c>
      <c r="R17" s="189" t="str">
        <f t="shared" si="7"/>
        <v/>
      </c>
      <c r="S17" s="330" t="str">
        <f t="shared" si="14"/>
        <v/>
      </c>
      <c r="T17" s="331" t="str">
        <f t="shared" si="8"/>
        <v/>
      </c>
      <c r="U17" s="330" t="str">
        <f t="shared" si="15"/>
        <v/>
      </c>
      <c r="V17" s="335" t="str">
        <f t="shared" si="16"/>
        <v/>
      </c>
      <c r="W17" s="316" t="str">
        <f t="shared" si="17"/>
        <v/>
      </c>
      <c r="X17" s="340"/>
      <c r="Y17" s="340"/>
      <c r="Z17" s="329"/>
      <c r="AA17" s="341" t="str">
        <f t="shared" si="10"/>
        <v/>
      </c>
      <c r="AB17" s="338"/>
    </row>
    <row r="18" spans="1:28" ht="24" customHeight="1">
      <c r="A18" s="18"/>
      <c r="B18" s="323" t="str">
        <f t="shared" si="0"/>
        <v/>
      </c>
      <c r="C18" s="324" t="str">
        <f t="shared" si="1"/>
        <v/>
      </c>
      <c r="D18" s="339" t="str">
        <f t="shared" si="2"/>
        <v/>
      </c>
      <c r="E18" s="307"/>
      <c r="F18" s="308"/>
      <c r="G18" s="328" t="str">
        <f t="shared" si="19"/>
        <v/>
      </c>
      <c r="H18" s="329"/>
      <c r="I18" s="311" t="s">
        <v>237</v>
      </c>
      <c r="J18" s="342" t="str">
        <f t="shared" si="11"/>
        <v/>
      </c>
      <c r="K18" s="343" t="str">
        <f t="shared" si="12"/>
        <v/>
      </c>
      <c r="L18" s="344" t="str">
        <f t="shared" si="18"/>
        <v/>
      </c>
      <c r="M18" s="345" t="str">
        <f t="shared" si="4"/>
        <v/>
      </c>
      <c r="N18" s="344" t="str">
        <f t="shared" si="13"/>
        <v/>
      </c>
      <c r="O18" s="346" t="str">
        <f t="shared" si="5"/>
        <v/>
      </c>
      <c r="P18" s="333" t="str">
        <f t="shared" si="20"/>
        <v/>
      </c>
      <c r="Q18" s="347" t="str">
        <f t="shared" si="6"/>
        <v/>
      </c>
      <c r="R18" s="343" t="str">
        <f t="shared" si="7"/>
        <v/>
      </c>
      <c r="S18" s="344" t="str">
        <f t="shared" si="14"/>
        <v/>
      </c>
      <c r="T18" s="345" t="str">
        <f t="shared" si="8"/>
        <v/>
      </c>
      <c r="U18" s="344" t="str">
        <f t="shared" si="15"/>
        <v/>
      </c>
      <c r="V18" s="348" t="str">
        <f t="shared" si="16"/>
        <v/>
      </c>
      <c r="W18" s="333" t="str">
        <f t="shared" si="17"/>
        <v/>
      </c>
      <c r="X18" s="340"/>
      <c r="Y18" s="340"/>
      <c r="Z18" s="329"/>
      <c r="AA18" s="341" t="str">
        <f t="shared" si="10"/>
        <v/>
      </c>
      <c r="AB18" s="338"/>
    </row>
    <row r="19" spans="1:28" ht="24" customHeight="1">
      <c r="A19" s="18"/>
      <c r="B19" s="323" t="str">
        <f t="shared" si="0"/>
        <v/>
      </c>
      <c r="C19" s="324" t="str">
        <f t="shared" si="1"/>
        <v/>
      </c>
      <c r="D19" s="339" t="str">
        <f t="shared" si="2"/>
        <v/>
      </c>
      <c r="E19" s="326"/>
      <c r="F19" s="327"/>
      <c r="G19" s="328" t="str">
        <f t="shared" si="19"/>
        <v/>
      </c>
      <c r="H19" s="329"/>
      <c r="I19" s="311" t="s">
        <v>237</v>
      </c>
      <c r="J19" s="312" t="str">
        <f t="shared" si="11"/>
        <v/>
      </c>
      <c r="K19" s="189" t="str">
        <f t="shared" si="12"/>
        <v/>
      </c>
      <c r="L19" s="330" t="str">
        <f t="shared" si="18"/>
        <v/>
      </c>
      <c r="M19" s="331" t="str">
        <f t="shared" si="4"/>
        <v/>
      </c>
      <c r="N19" s="330" t="str">
        <f t="shared" si="13"/>
        <v/>
      </c>
      <c r="O19" s="332" t="str">
        <f t="shared" si="5"/>
        <v/>
      </c>
      <c r="P19" s="333" t="str">
        <f t="shared" si="20"/>
        <v/>
      </c>
      <c r="Q19" s="334" t="str">
        <f t="shared" si="6"/>
        <v/>
      </c>
      <c r="R19" s="189" t="str">
        <f t="shared" si="7"/>
        <v/>
      </c>
      <c r="S19" s="330" t="str">
        <f t="shared" si="14"/>
        <v/>
      </c>
      <c r="T19" s="331" t="str">
        <f t="shared" si="8"/>
        <v/>
      </c>
      <c r="U19" s="330" t="str">
        <f t="shared" si="15"/>
        <v/>
      </c>
      <c r="V19" s="335" t="str">
        <f t="shared" si="16"/>
        <v/>
      </c>
      <c r="W19" s="316" t="str">
        <f t="shared" si="17"/>
        <v/>
      </c>
      <c r="X19" s="340"/>
      <c r="Y19" s="340"/>
      <c r="Z19" s="329"/>
      <c r="AA19" s="341" t="str">
        <f t="shared" si="10"/>
        <v/>
      </c>
      <c r="AB19" s="338"/>
    </row>
    <row r="20" spans="1:28" ht="24" customHeight="1">
      <c r="A20" s="18"/>
      <c r="B20" s="323" t="str">
        <f t="shared" si="0"/>
        <v/>
      </c>
      <c r="C20" s="324" t="str">
        <f t="shared" si="1"/>
        <v/>
      </c>
      <c r="D20" s="339" t="str">
        <f t="shared" si="2"/>
        <v/>
      </c>
      <c r="E20" s="326"/>
      <c r="F20" s="327"/>
      <c r="G20" s="328" t="str">
        <f t="shared" si="19"/>
        <v/>
      </c>
      <c r="H20" s="329"/>
      <c r="I20" s="311" t="s">
        <v>237</v>
      </c>
      <c r="J20" s="312" t="str">
        <f t="shared" si="11"/>
        <v/>
      </c>
      <c r="K20" s="189" t="str">
        <f t="shared" si="12"/>
        <v/>
      </c>
      <c r="L20" s="330" t="str">
        <f t="shared" si="18"/>
        <v/>
      </c>
      <c r="M20" s="331" t="str">
        <f t="shared" si="4"/>
        <v/>
      </c>
      <c r="N20" s="330" t="str">
        <f t="shared" si="13"/>
        <v/>
      </c>
      <c r="O20" s="332" t="str">
        <f t="shared" si="5"/>
        <v/>
      </c>
      <c r="P20" s="333" t="str">
        <f t="shared" si="20"/>
        <v/>
      </c>
      <c r="Q20" s="334" t="str">
        <f t="shared" si="6"/>
        <v/>
      </c>
      <c r="R20" s="189" t="str">
        <f t="shared" si="7"/>
        <v/>
      </c>
      <c r="S20" s="330" t="str">
        <f t="shared" si="14"/>
        <v/>
      </c>
      <c r="T20" s="331" t="str">
        <f t="shared" si="8"/>
        <v/>
      </c>
      <c r="U20" s="330" t="str">
        <f t="shared" si="15"/>
        <v/>
      </c>
      <c r="V20" s="335" t="str">
        <f t="shared" si="16"/>
        <v/>
      </c>
      <c r="W20" s="316" t="str">
        <f t="shared" si="17"/>
        <v/>
      </c>
      <c r="X20" s="340"/>
      <c r="Y20" s="340"/>
      <c r="Z20" s="329"/>
      <c r="AA20" s="341" t="str">
        <f t="shared" si="10"/>
        <v/>
      </c>
      <c r="AB20" s="338"/>
    </row>
    <row r="21" spans="1:28" ht="24" customHeight="1">
      <c r="A21" s="18"/>
      <c r="B21" s="323" t="str">
        <f t="shared" si="0"/>
        <v/>
      </c>
      <c r="C21" s="324" t="str">
        <f t="shared" si="1"/>
        <v/>
      </c>
      <c r="D21" s="339" t="str">
        <f t="shared" si="2"/>
        <v/>
      </c>
      <c r="E21" s="326"/>
      <c r="F21" s="327"/>
      <c r="G21" s="328" t="str">
        <f t="shared" si="19"/>
        <v/>
      </c>
      <c r="H21" s="329"/>
      <c r="I21" s="311" t="s">
        <v>237</v>
      </c>
      <c r="J21" s="312" t="str">
        <f t="shared" si="11"/>
        <v/>
      </c>
      <c r="K21" s="189" t="str">
        <f t="shared" si="12"/>
        <v/>
      </c>
      <c r="L21" s="330" t="str">
        <f t="shared" si="18"/>
        <v/>
      </c>
      <c r="M21" s="331" t="str">
        <f t="shared" si="4"/>
        <v/>
      </c>
      <c r="N21" s="330" t="str">
        <f t="shared" si="13"/>
        <v/>
      </c>
      <c r="O21" s="332" t="str">
        <f t="shared" si="5"/>
        <v/>
      </c>
      <c r="P21" s="333" t="str">
        <f t="shared" si="20"/>
        <v/>
      </c>
      <c r="Q21" s="334" t="str">
        <f t="shared" si="6"/>
        <v/>
      </c>
      <c r="R21" s="189" t="str">
        <f t="shared" si="7"/>
        <v/>
      </c>
      <c r="S21" s="330" t="str">
        <f t="shared" si="14"/>
        <v/>
      </c>
      <c r="T21" s="331" t="str">
        <f t="shared" si="8"/>
        <v/>
      </c>
      <c r="U21" s="330" t="str">
        <f t="shared" si="15"/>
        <v/>
      </c>
      <c r="V21" s="335" t="str">
        <f t="shared" si="16"/>
        <v/>
      </c>
      <c r="W21" s="316" t="str">
        <f t="shared" si="17"/>
        <v/>
      </c>
      <c r="X21" s="340"/>
      <c r="Y21" s="340"/>
      <c r="Z21" s="329"/>
      <c r="AA21" s="341" t="str">
        <f t="shared" si="10"/>
        <v/>
      </c>
      <c r="AB21" s="338"/>
    </row>
    <row r="22" spans="1:28" ht="24" customHeight="1">
      <c r="A22" s="18"/>
      <c r="B22" s="323" t="str">
        <f t="shared" si="0"/>
        <v/>
      </c>
      <c r="C22" s="324" t="str">
        <f t="shared" si="1"/>
        <v/>
      </c>
      <c r="D22" s="339" t="str">
        <f t="shared" si="2"/>
        <v/>
      </c>
      <c r="E22" s="307"/>
      <c r="F22" s="308"/>
      <c r="G22" s="328" t="str">
        <f t="shared" si="19"/>
        <v/>
      </c>
      <c r="H22" s="329"/>
      <c r="I22" s="311" t="s">
        <v>237</v>
      </c>
      <c r="J22" s="312" t="str">
        <f t="shared" si="11"/>
        <v/>
      </c>
      <c r="K22" s="189" t="str">
        <f t="shared" si="12"/>
        <v/>
      </c>
      <c r="L22" s="330" t="str">
        <f t="shared" si="18"/>
        <v/>
      </c>
      <c r="M22" s="331" t="str">
        <f t="shared" si="4"/>
        <v/>
      </c>
      <c r="N22" s="330" t="str">
        <f t="shared" si="13"/>
        <v/>
      </c>
      <c r="O22" s="332" t="str">
        <f t="shared" si="5"/>
        <v/>
      </c>
      <c r="P22" s="333" t="str">
        <f t="shared" si="20"/>
        <v/>
      </c>
      <c r="Q22" s="334" t="str">
        <f t="shared" si="6"/>
        <v/>
      </c>
      <c r="R22" s="189" t="str">
        <f t="shared" si="7"/>
        <v/>
      </c>
      <c r="S22" s="330" t="str">
        <f t="shared" si="14"/>
        <v/>
      </c>
      <c r="T22" s="331" t="str">
        <f t="shared" si="8"/>
        <v/>
      </c>
      <c r="U22" s="330" t="str">
        <f t="shared" si="15"/>
        <v/>
      </c>
      <c r="V22" s="335" t="str">
        <f t="shared" si="16"/>
        <v/>
      </c>
      <c r="W22" s="316" t="str">
        <f t="shared" si="17"/>
        <v/>
      </c>
      <c r="X22" s="340"/>
      <c r="Y22" s="340"/>
      <c r="Z22" s="329"/>
      <c r="AA22" s="341" t="str">
        <f t="shared" si="10"/>
        <v/>
      </c>
      <c r="AB22" s="338"/>
    </row>
    <row r="23" spans="1:28" ht="24" customHeight="1">
      <c r="A23" s="18"/>
      <c r="B23" s="323" t="str">
        <f t="shared" si="0"/>
        <v/>
      </c>
      <c r="C23" s="324" t="str">
        <f t="shared" si="1"/>
        <v/>
      </c>
      <c r="D23" s="339" t="str">
        <f t="shared" si="2"/>
        <v/>
      </c>
      <c r="E23" s="326"/>
      <c r="F23" s="327"/>
      <c r="G23" s="328" t="str">
        <f t="shared" si="19"/>
        <v/>
      </c>
      <c r="H23" s="329"/>
      <c r="I23" s="311" t="s">
        <v>237</v>
      </c>
      <c r="J23" s="312" t="str">
        <f t="shared" si="11"/>
        <v/>
      </c>
      <c r="K23" s="189" t="str">
        <f t="shared" si="12"/>
        <v/>
      </c>
      <c r="L23" s="330" t="str">
        <f t="shared" si="18"/>
        <v/>
      </c>
      <c r="M23" s="331" t="str">
        <f t="shared" si="4"/>
        <v/>
      </c>
      <c r="N23" s="330" t="str">
        <f t="shared" si="13"/>
        <v/>
      </c>
      <c r="O23" s="332" t="str">
        <f t="shared" si="5"/>
        <v/>
      </c>
      <c r="P23" s="333" t="str">
        <f t="shared" si="20"/>
        <v/>
      </c>
      <c r="Q23" s="334" t="str">
        <f t="shared" si="6"/>
        <v/>
      </c>
      <c r="R23" s="189" t="str">
        <f t="shared" si="7"/>
        <v/>
      </c>
      <c r="S23" s="330" t="str">
        <f t="shared" si="14"/>
        <v/>
      </c>
      <c r="T23" s="331" t="str">
        <f t="shared" si="8"/>
        <v/>
      </c>
      <c r="U23" s="330" t="str">
        <f t="shared" si="15"/>
        <v/>
      </c>
      <c r="V23" s="335" t="str">
        <f t="shared" si="16"/>
        <v/>
      </c>
      <c r="W23" s="316" t="str">
        <f t="shared" si="17"/>
        <v/>
      </c>
      <c r="X23" s="340"/>
      <c r="Y23" s="340"/>
      <c r="Z23" s="329"/>
      <c r="AA23" s="341" t="str">
        <f t="shared" si="10"/>
        <v/>
      </c>
      <c r="AB23" s="338"/>
    </row>
    <row r="24" spans="1:28" ht="24" customHeight="1" thickBot="1">
      <c r="A24" s="18"/>
      <c r="B24" s="349" t="str">
        <f t="shared" si="0"/>
        <v/>
      </c>
      <c r="C24" s="350" t="str">
        <f t="shared" si="1"/>
        <v/>
      </c>
      <c r="D24" s="351" t="str">
        <f t="shared" si="2"/>
        <v/>
      </c>
      <c r="E24" s="352"/>
      <c r="F24" s="353"/>
      <c r="G24" s="354" t="str">
        <f t="shared" si="19"/>
        <v/>
      </c>
      <c r="H24" s="355"/>
      <c r="I24" s="356" t="s">
        <v>237</v>
      </c>
      <c r="J24" s="357" t="str">
        <f t="shared" si="11"/>
        <v/>
      </c>
      <c r="K24" s="358" t="str">
        <f t="shared" si="12"/>
        <v/>
      </c>
      <c r="L24" s="359" t="str">
        <f t="shared" si="18"/>
        <v/>
      </c>
      <c r="M24" s="360" t="str">
        <f t="shared" si="4"/>
        <v/>
      </c>
      <c r="N24" s="359" t="str">
        <f t="shared" si="13"/>
        <v/>
      </c>
      <c r="O24" s="361" t="str">
        <f t="shared" si="5"/>
        <v/>
      </c>
      <c r="P24" s="362" t="str">
        <f t="shared" si="20"/>
        <v/>
      </c>
      <c r="Q24" s="363" t="str">
        <f t="shared" si="6"/>
        <v/>
      </c>
      <c r="R24" s="358" t="str">
        <f t="shared" si="7"/>
        <v/>
      </c>
      <c r="S24" s="359" t="str">
        <f t="shared" si="14"/>
        <v/>
      </c>
      <c r="T24" s="360" t="str">
        <f t="shared" si="8"/>
        <v/>
      </c>
      <c r="U24" s="359" t="str">
        <f t="shared" si="15"/>
        <v/>
      </c>
      <c r="V24" s="364" t="str">
        <f t="shared" si="16"/>
        <v/>
      </c>
      <c r="W24" s="365" t="str">
        <f t="shared" si="17"/>
        <v/>
      </c>
      <c r="X24" s="366"/>
      <c r="Y24" s="366"/>
      <c r="Z24" s="355"/>
      <c r="AA24" s="367" t="str">
        <f t="shared" si="10"/>
        <v/>
      </c>
      <c r="AB24" s="368"/>
    </row>
    <row r="25" spans="1:28" ht="30" customHeight="1" thickBot="1">
      <c r="E25" s="858" t="s">
        <v>194</v>
      </c>
      <c r="F25" s="858"/>
      <c r="G25" s="859"/>
      <c r="H25" s="370">
        <f>SUM(H6:H24)</f>
        <v>0</v>
      </c>
      <c r="I25" s="371"/>
      <c r="J25" s="371"/>
      <c r="K25" s="371"/>
      <c r="L25" s="371"/>
      <c r="M25" s="371"/>
      <c r="N25" s="371"/>
      <c r="O25" s="371"/>
      <c r="P25" s="371"/>
      <c r="Q25" s="371"/>
      <c r="R25" s="371"/>
      <c r="S25" s="869" t="s">
        <v>196</v>
      </c>
      <c r="T25" s="870"/>
      <c r="U25" s="870"/>
      <c r="V25" s="870"/>
      <c r="W25" s="870"/>
      <c r="X25" s="870"/>
      <c r="Y25" s="871"/>
      <c r="Z25" s="372" t="e">
        <f>SUM(#REF!)</f>
        <v>#REF!</v>
      </c>
      <c r="AA25" s="373">
        <f>SUM(AA6:AA24)</f>
        <v>8346380</v>
      </c>
    </row>
    <row r="26" spans="1:28" ht="30" customHeight="1" thickBot="1">
      <c r="C26" s="860" t="s">
        <v>195</v>
      </c>
      <c r="D26" s="860"/>
      <c r="E26" s="860"/>
      <c r="F26" s="860"/>
      <c r="G26" s="861"/>
      <c r="H26" s="374">
        <f>ROUNDDOWN(H25,-3)</f>
        <v>0</v>
      </c>
      <c r="I26" s="371"/>
      <c r="J26" s="371"/>
      <c r="K26" s="371"/>
      <c r="L26" s="371"/>
      <c r="M26" s="371"/>
      <c r="N26" s="371"/>
      <c r="O26" s="371"/>
      <c r="P26" s="371"/>
      <c r="Q26" s="371"/>
      <c r="R26" s="371"/>
      <c r="S26" s="375"/>
      <c r="T26" s="375"/>
      <c r="U26" s="376"/>
      <c r="V26" s="375"/>
      <c r="W26" s="376" t="s">
        <v>197</v>
      </c>
      <c r="X26" s="369"/>
      <c r="Y26" s="377"/>
      <c r="Z26" s="378" t="e">
        <f>ROUNDDOWN(Z25,-3)</f>
        <v>#REF!</v>
      </c>
      <c r="AA26" s="379">
        <f>ROUNDDOWN(AA25,-3)</f>
        <v>8346000</v>
      </c>
    </row>
    <row r="27" spans="1:28" ht="12" customHeight="1">
      <c r="E27" s="380"/>
      <c r="F27" s="381"/>
      <c r="G27" s="381"/>
      <c r="H27" s="382"/>
      <c r="I27" s="382"/>
      <c r="J27" s="382"/>
      <c r="K27" s="382"/>
      <c r="L27" s="382"/>
      <c r="M27" s="382"/>
      <c r="N27" s="382"/>
      <c r="O27" s="382"/>
      <c r="P27" s="382"/>
      <c r="Q27" s="382"/>
      <c r="R27" s="382"/>
      <c r="S27" s="382"/>
      <c r="T27" s="382"/>
      <c r="U27" s="382"/>
      <c r="V27" s="382"/>
      <c r="W27" s="382"/>
      <c r="X27" s="382"/>
      <c r="Y27" s="382"/>
      <c r="Z27" s="382"/>
      <c r="AA27" s="382"/>
    </row>
    <row r="28" spans="1:28" ht="226.9" customHeight="1">
      <c r="B28" s="862" t="s">
        <v>288</v>
      </c>
      <c r="C28" s="862"/>
      <c r="D28" s="863"/>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row>
    <row r="29" spans="1:28" ht="18" customHeight="1"/>
    <row r="30" spans="1:28" ht="18" customHeight="1"/>
    <row r="31" spans="1:28" ht="18" customHeight="1"/>
    <row r="32" spans="1:28" ht="18" customHeight="1"/>
    <row r="33" ht="18" customHeight="1"/>
    <row r="34" ht="18" customHeight="1"/>
  </sheetData>
  <mergeCells count="16">
    <mergeCell ref="E25:G25"/>
    <mergeCell ref="C26:G26"/>
    <mergeCell ref="B28:AB28"/>
    <mergeCell ref="B4:B5"/>
    <mergeCell ref="AB4:AB5"/>
    <mergeCell ref="S25:Y25"/>
    <mergeCell ref="B2:AB2"/>
    <mergeCell ref="E4:G4"/>
    <mergeCell ref="J4:Z4"/>
    <mergeCell ref="AA4:AA5"/>
    <mergeCell ref="J5:P5"/>
    <mergeCell ref="Q5:W5"/>
    <mergeCell ref="X5:Z5"/>
    <mergeCell ref="D4:D5"/>
    <mergeCell ref="C4:C5"/>
    <mergeCell ref="I4:I5"/>
  </mergeCells>
  <phoneticPr fontId="60"/>
  <dataValidations count="1">
    <dataValidation type="date" operator="greaterThanOrEqual" allowBlank="1" showInputMessage="1" showErrorMessage="1" errorTitle="日付を入力願います。" error="2014/4/1のように入力してください。" sqref="E6:F24">
      <formula1>40269</formula1>
    </dataValidation>
  </dataValidations>
  <printOptions horizontalCentered="1"/>
  <pageMargins left="0.70866141732283472" right="0.70866141732283472" top="0.55118110236220474" bottom="0.35433070866141736" header="0.31496062992125984" footer="0.31496062992125984"/>
  <pageSetup paperSize="9" scale="40" orientation="landscape" r:id="rId1"/>
  <headerFooter>
    <oddHeader>&amp;R&amp;K000000QCBS（2021.6月版）</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4"/>
  <sheetViews>
    <sheetView zoomScale="70" zoomScaleNormal="70" workbookViewId="0"/>
  </sheetViews>
  <sheetFormatPr defaultColWidth="9" defaultRowHeight="14.25"/>
  <cols>
    <col min="1" max="1" width="7.5" customWidth="1"/>
    <col min="2" max="2" width="24.625" style="296" customWidth="1"/>
    <col min="3" max="3" width="20.625" style="296" customWidth="1"/>
    <col min="4" max="4" width="8" style="296" customWidth="1"/>
    <col min="5" max="6" width="12.625" style="296" customWidth="1"/>
    <col min="7" max="7" width="6.625" style="296" customWidth="1"/>
    <col min="8" max="8" width="18.625" style="296" customWidth="1"/>
    <col min="9" max="9" width="9" style="296" customWidth="1"/>
    <col min="10" max="10" width="9.625" style="296" customWidth="1"/>
    <col min="11" max="11" width="7.375" style="296" customWidth="1"/>
    <col min="12" max="12" width="9.625" style="296" customWidth="1"/>
    <col min="13" max="13" width="7.375" style="296" customWidth="1"/>
    <col min="14" max="14" width="9.625" style="296" customWidth="1"/>
    <col min="15" max="15" width="7.375" style="296" customWidth="1"/>
    <col min="16" max="16" width="9.625" style="296" customWidth="1"/>
    <col min="17" max="17" width="11.625" style="296" customWidth="1"/>
    <col min="18" max="18" width="7.375" style="296" customWidth="1"/>
    <col min="19" max="19" width="11.625" style="296" customWidth="1"/>
    <col min="20" max="20" width="7.375" style="296" customWidth="1"/>
    <col min="21" max="21" width="11.625" style="296" customWidth="1"/>
    <col min="22" max="22" width="7.375" style="296" customWidth="1"/>
    <col min="23" max="23" width="11.625" style="296" customWidth="1"/>
    <col min="24" max="26" width="13.75" style="296" hidden="1" customWidth="1"/>
    <col min="27" max="27" width="22.75" style="296" customWidth="1"/>
    <col min="28" max="28" width="36.625" style="296" customWidth="1"/>
    <col min="29" max="31" width="9" style="296"/>
  </cols>
  <sheetData>
    <row r="1" spans="1:31" ht="24" customHeight="1">
      <c r="AB1" s="297" t="s">
        <v>84</v>
      </c>
    </row>
    <row r="2" spans="1:31" ht="24" customHeight="1">
      <c r="B2" s="835" t="s">
        <v>199</v>
      </c>
      <c r="C2" s="835"/>
      <c r="D2" s="835"/>
      <c r="E2" s="835"/>
      <c r="F2" s="835"/>
      <c r="G2" s="835"/>
      <c r="H2" s="835"/>
      <c r="I2" s="835"/>
      <c r="J2" s="835"/>
      <c r="K2" s="835"/>
      <c r="L2" s="835"/>
      <c r="M2" s="835"/>
      <c r="N2" s="835"/>
      <c r="O2" s="835"/>
      <c r="P2" s="835"/>
      <c r="Q2" s="835"/>
      <c r="R2" s="835"/>
      <c r="S2" s="835"/>
      <c r="T2" s="835"/>
      <c r="U2" s="835"/>
      <c r="V2" s="835"/>
      <c r="W2" s="835"/>
      <c r="X2" s="835"/>
      <c r="Y2" s="835"/>
      <c r="Z2" s="835"/>
      <c r="AA2" s="835"/>
      <c r="AB2" s="835"/>
    </row>
    <row r="3" spans="1:31" ht="15" customHeight="1" thickBot="1"/>
    <row r="4" spans="1:31" s="19" customFormat="1" ht="24" customHeight="1">
      <c r="A4" s="20"/>
      <c r="B4" s="865" t="s">
        <v>3</v>
      </c>
      <c r="C4" s="854" t="s">
        <v>85</v>
      </c>
      <c r="D4" s="852" t="s">
        <v>6</v>
      </c>
      <c r="E4" s="836" t="s">
        <v>320</v>
      </c>
      <c r="F4" s="837"/>
      <c r="G4" s="838"/>
      <c r="H4" s="298" t="s">
        <v>283</v>
      </c>
      <c r="I4" s="856" t="s">
        <v>236</v>
      </c>
      <c r="J4" s="839" t="s">
        <v>91</v>
      </c>
      <c r="K4" s="840"/>
      <c r="L4" s="840"/>
      <c r="M4" s="840"/>
      <c r="N4" s="840"/>
      <c r="O4" s="840"/>
      <c r="P4" s="840"/>
      <c r="Q4" s="840"/>
      <c r="R4" s="840"/>
      <c r="S4" s="840"/>
      <c r="T4" s="840"/>
      <c r="U4" s="840"/>
      <c r="V4" s="840"/>
      <c r="W4" s="840"/>
      <c r="X4" s="840"/>
      <c r="Y4" s="840"/>
      <c r="Z4" s="841"/>
      <c r="AA4" s="842" t="s">
        <v>92</v>
      </c>
      <c r="AB4" s="867" t="s">
        <v>282</v>
      </c>
      <c r="AC4" s="299"/>
      <c r="AD4" s="299"/>
      <c r="AE4" s="299"/>
    </row>
    <row r="5" spans="1:31" ht="24" customHeight="1" thickBot="1">
      <c r="A5" s="17"/>
      <c r="B5" s="866"/>
      <c r="C5" s="855"/>
      <c r="D5" s="853"/>
      <c r="E5" s="300" t="s">
        <v>87</v>
      </c>
      <c r="F5" s="301" t="s">
        <v>88</v>
      </c>
      <c r="G5" s="302" t="s">
        <v>89</v>
      </c>
      <c r="H5" s="303" t="s">
        <v>90</v>
      </c>
      <c r="I5" s="857"/>
      <c r="J5" s="872" t="s">
        <v>93</v>
      </c>
      <c r="K5" s="845"/>
      <c r="L5" s="845"/>
      <c r="M5" s="845"/>
      <c r="N5" s="845"/>
      <c r="O5" s="845"/>
      <c r="P5" s="846"/>
      <c r="Q5" s="850" t="s">
        <v>94</v>
      </c>
      <c r="R5" s="848"/>
      <c r="S5" s="848"/>
      <c r="T5" s="848"/>
      <c r="U5" s="848"/>
      <c r="V5" s="848"/>
      <c r="W5" s="849"/>
      <c r="X5" s="850" t="s">
        <v>95</v>
      </c>
      <c r="Y5" s="848"/>
      <c r="Z5" s="851"/>
      <c r="AA5" s="843"/>
      <c r="AB5" s="868"/>
    </row>
    <row r="6" spans="1:31" ht="24" customHeight="1" thickTop="1">
      <c r="A6" s="18">
        <v>1</v>
      </c>
      <c r="B6" s="304" t="str">
        <f t="shared" ref="B6:B24" si="0">IF($A6="","",VLOOKUP($A6,従事者基礎情報,2))</f>
        <v>交差点設計</v>
      </c>
      <c r="C6" s="305" t="str">
        <f t="shared" ref="C6:C24" si="1">IF($A6="","",VLOOKUP($A6,従事者基礎情報,3))</f>
        <v>□原　×子</v>
      </c>
      <c r="D6" s="306">
        <f t="shared" ref="D6:D11" si="2">IF($A6="","",VLOOKUP($A6,従事者基礎情報,5))</f>
        <v>2</v>
      </c>
      <c r="E6" s="307">
        <v>43525</v>
      </c>
      <c r="F6" s="308">
        <v>43554</v>
      </c>
      <c r="G6" s="309">
        <f>IF(ISBLANK(E6),"",F6-E6+1)</f>
        <v>30</v>
      </c>
      <c r="H6" s="310"/>
      <c r="I6" s="311" t="s">
        <v>237</v>
      </c>
      <c r="J6" s="312">
        <f>IF($D6="","",VLOOKUP($D6,単価表,3))</f>
        <v>4500</v>
      </c>
      <c r="K6" s="188">
        <f t="shared" ref="K6:K11" si="3">IF($G6="","",IF($G6&lt;31,$G6,30))</f>
        <v>30</v>
      </c>
      <c r="L6" s="313">
        <f t="shared" ref="L6:L11" si="4">IF($D6="","",J6*0.9)</f>
        <v>4050</v>
      </c>
      <c r="M6" s="314">
        <f t="shared" ref="M6:M24" si="5">IF($D6="","",IF($G6&lt;31,0,IF($G6&lt;61,$G6-30,30)))</f>
        <v>0</v>
      </c>
      <c r="N6" s="313">
        <f t="shared" ref="N6:N11" si="6">IF($D6="","",J6*0.8)</f>
        <v>3600</v>
      </c>
      <c r="O6" s="315">
        <f t="shared" ref="O6:O24" si="7">IF($D6="","",IF($G6&lt;61,0,$G6-60))</f>
        <v>0</v>
      </c>
      <c r="P6" s="316">
        <f>IF($E6="","",J6*K6+L6*M6+N6*O6)</f>
        <v>135000</v>
      </c>
      <c r="Q6" s="317">
        <f t="shared" ref="Q6:Q24" si="8">IF(E6="","",VLOOKUP($D6,単価表,4))</f>
        <v>13500</v>
      </c>
      <c r="R6" s="188">
        <f t="shared" ref="R6:R24" si="9">IF($D6="","",IF($G6&lt;32,$G6-1,30))</f>
        <v>29</v>
      </c>
      <c r="S6" s="313">
        <f t="shared" ref="S6:S11" si="10">IF($D6="","",Q6*0.9)</f>
        <v>12150</v>
      </c>
      <c r="T6" s="314">
        <f t="shared" ref="T6:T24" si="11">IF($D6="","",IF($G6&lt;32,0,IF($G6&lt;62,$G6-31,30)))</f>
        <v>0</v>
      </c>
      <c r="U6" s="313">
        <f t="shared" ref="U6:U11" si="12">IF($D6="","",Q6*0.8)</f>
        <v>10800</v>
      </c>
      <c r="V6" s="318">
        <f>IF($E6="","",IF($G6&lt;62,0,$G6-61))</f>
        <v>0</v>
      </c>
      <c r="W6" s="316">
        <f t="shared" ref="W6:W11" si="13">IF($E6="","",Q6*R6+S6*T6+U6*V6)</f>
        <v>391500</v>
      </c>
      <c r="X6" s="317"/>
      <c r="Y6" s="319"/>
      <c r="Z6" s="320" t="str">
        <f t="shared" ref="Z6:Z11" si="14">IF(Y6="","",X6*Y6)</f>
        <v/>
      </c>
      <c r="AA6" s="321">
        <f t="shared" ref="AA6:AA24" si="15">IF(G6="","",P6+W6)</f>
        <v>526500</v>
      </c>
      <c r="AB6" s="322"/>
    </row>
    <row r="7" spans="1:31" ht="24" customHeight="1">
      <c r="A7" s="18">
        <v>1</v>
      </c>
      <c r="B7" s="323" t="str">
        <f t="shared" si="0"/>
        <v>交差点設計</v>
      </c>
      <c r="C7" s="324" t="str">
        <f t="shared" si="1"/>
        <v>□原　×子</v>
      </c>
      <c r="D7" s="325">
        <f>IF($A7="","",VLOOKUP($A7,従事者基礎情報,5))</f>
        <v>2</v>
      </c>
      <c r="E7" s="326">
        <v>43678</v>
      </c>
      <c r="F7" s="327">
        <v>43769</v>
      </c>
      <c r="G7" s="328">
        <f t="shared" ref="G7:G24" si="16">IF(ISBLANK(E7),"",F7-E7+1)</f>
        <v>92</v>
      </c>
      <c r="H7" s="329"/>
      <c r="I7" s="311" t="s">
        <v>237</v>
      </c>
      <c r="J7" s="312">
        <f t="shared" ref="J7:J24" si="17">IF($D7="","",VLOOKUP($D7,単価表,3))</f>
        <v>4500</v>
      </c>
      <c r="K7" s="189">
        <f t="shared" si="3"/>
        <v>30</v>
      </c>
      <c r="L7" s="330">
        <f t="shared" si="4"/>
        <v>4050</v>
      </c>
      <c r="M7" s="331">
        <f t="shared" si="5"/>
        <v>30</v>
      </c>
      <c r="N7" s="330">
        <f t="shared" si="6"/>
        <v>3600</v>
      </c>
      <c r="O7" s="332">
        <f t="shared" si="7"/>
        <v>32</v>
      </c>
      <c r="P7" s="333">
        <f>IF($F7="","",J7*K7+L7*M7+N7*O7)</f>
        <v>371700</v>
      </c>
      <c r="Q7" s="334">
        <f t="shared" si="8"/>
        <v>13500</v>
      </c>
      <c r="R7" s="189">
        <f t="shared" si="9"/>
        <v>30</v>
      </c>
      <c r="S7" s="330">
        <f t="shared" si="10"/>
        <v>12150</v>
      </c>
      <c r="T7" s="331">
        <f t="shared" si="11"/>
        <v>30</v>
      </c>
      <c r="U7" s="330">
        <f t="shared" si="12"/>
        <v>10800</v>
      </c>
      <c r="V7" s="335">
        <f t="shared" ref="V7:V24" si="18">IF($E7="","",IF($G7&lt;62,0,$G7-61))</f>
        <v>31</v>
      </c>
      <c r="W7" s="316">
        <f t="shared" si="13"/>
        <v>1104300</v>
      </c>
      <c r="X7" s="336"/>
      <c r="Y7" s="319"/>
      <c r="Z7" s="320" t="str">
        <f t="shared" si="14"/>
        <v/>
      </c>
      <c r="AA7" s="337">
        <f t="shared" si="15"/>
        <v>1476000</v>
      </c>
      <c r="AB7" s="338"/>
    </row>
    <row r="8" spans="1:31" ht="24" customHeight="1">
      <c r="A8" s="18">
        <v>2</v>
      </c>
      <c r="B8" s="323" t="str">
        <f t="shared" si="0"/>
        <v>交通計画Ⅱ</v>
      </c>
      <c r="C8" s="324" t="str">
        <f t="shared" si="1"/>
        <v>○山　△男</v>
      </c>
      <c r="D8" s="325">
        <f t="shared" si="2"/>
        <v>2</v>
      </c>
      <c r="E8" s="326">
        <v>43616</v>
      </c>
      <c r="F8" s="327">
        <v>43707</v>
      </c>
      <c r="G8" s="328">
        <f t="shared" si="16"/>
        <v>92</v>
      </c>
      <c r="H8" s="329"/>
      <c r="I8" s="311" t="s">
        <v>237</v>
      </c>
      <c r="J8" s="312">
        <f t="shared" si="17"/>
        <v>4500</v>
      </c>
      <c r="K8" s="189">
        <f t="shared" si="3"/>
        <v>30</v>
      </c>
      <c r="L8" s="330">
        <f t="shared" si="4"/>
        <v>4050</v>
      </c>
      <c r="M8" s="331">
        <f t="shared" si="5"/>
        <v>30</v>
      </c>
      <c r="N8" s="330">
        <f t="shared" si="6"/>
        <v>3600</v>
      </c>
      <c r="O8" s="332">
        <f t="shared" si="7"/>
        <v>32</v>
      </c>
      <c r="P8" s="333">
        <f>IF($F8="","",J8*K8+L8*M8+N8*O8)</f>
        <v>371700</v>
      </c>
      <c r="Q8" s="334">
        <f t="shared" si="8"/>
        <v>13500</v>
      </c>
      <c r="R8" s="189">
        <f t="shared" si="9"/>
        <v>30</v>
      </c>
      <c r="S8" s="330">
        <f t="shared" si="10"/>
        <v>12150</v>
      </c>
      <c r="T8" s="331">
        <f t="shared" si="11"/>
        <v>30</v>
      </c>
      <c r="U8" s="330">
        <f t="shared" si="12"/>
        <v>10800</v>
      </c>
      <c r="V8" s="335">
        <f t="shared" si="18"/>
        <v>31</v>
      </c>
      <c r="W8" s="316">
        <f t="shared" si="13"/>
        <v>1104300</v>
      </c>
      <c r="X8" s="336"/>
      <c r="Y8" s="319"/>
      <c r="Z8" s="320" t="str">
        <f t="shared" si="14"/>
        <v/>
      </c>
      <c r="AA8" s="337">
        <f t="shared" si="15"/>
        <v>1476000</v>
      </c>
      <c r="AB8" s="338"/>
    </row>
    <row r="9" spans="1:31" ht="24" customHeight="1">
      <c r="A9" s="18">
        <v>2</v>
      </c>
      <c r="B9" s="323" t="str">
        <f t="shared" si="0"/>
        <v>交通計画Ⅱ</v>
      </c>
      <c r="C9" s="324" t="str">
        <f t="shared" si="1"/>
        <v>○山　△男</v>
      </c>
      <c r="D9" s="325">
        <f t="shared" si="2"/>
        <v>2</v>
      </c>
      <c r="E9" s="326">
        <v>43739</v>
      </c>
      <c r="F9" s="327">
        <v>43876</v>
      </c>
      <c r="G9" s="328">
        <f t="shared" si="16"/>
        <v>138</v>
      </c>
      <c r="H9" s="329"/>
      <c r="I9" s="311" t="s">
        <v>237</v>
      </c>
      <c r="J9" s="312">
        <f t="shared" si="17"/>
        <v>4500</v>
      </c>
      <c r="K9" s="189">
        <f t="shared" si="3"/>
        <v>30</v>
      </c>
      <c r="L9" s="330">
        <f t="shared" si="4"/>
        <v>4050</v>
      </c>
      <c r="M9" s="331">
        <f t="shared" si="5"/>
        <v>30</v>
      </c>
      <c r="N9" s="330">
        <f t="shared" si="6"/>
        <v>3600</v>
      </c>
      <c r="O9" s="332">
        <f t="shared" si="7"/>
        <v>78</v>
      </c>
      <c r="P9" s="333">
        <f>IF($F9="","",J9*K9+L9*M9+N9*O9)</f>
        <v>537300</v>
      </c>
      <c r="Q9" s="334">
        <f t="shared" si="8"/>
        <v>13500</v>
      </c>
      <c r="R9" s="189">
        <f t="shared" si="9"/>
        <v>30</v>
      </c>
      <c r="S9" s="330">
        <f t="shared" si="10"/>
        <v>12150</v>
      </c>
      <c r="T9" s="331">
        <f t="shared" si="11"/>
        <v>30</v>
      </c>
      <c r="U9" s="330">
        <f t="shared" si="12"/>
        <v>10800</v>
      </c>
      <c r="V9" s="335">
        <f t="shared" si="18"/>
        <v>77</v>
      </c>
      <c r="W9" s="316">
        <f t="shared" si="13"/>
        <v>1601100</v>
      </c>
      <c r="X9" s="336"/>
      <c r="Y9" s="319"/>
      <c r="Z9" s="320" t="str">
        <f t="shared" si="14"/>
        <v/>
      </c>
      <c r="AA9" s="337">
        <f t="shared" si="15"/>
        <v>2138400</v>
      </c>
      <c r="AB9" s="338"/>
    </row>
    <row r="10" spans="1:31" ht="24" customHeight="1">
      <c r="A10" s="18">
        <v>3</v>
      </c>
      <c r="B10" s="323" t="str">
        <f t="shared" si="0"/>
        <v>ジェンダー分析</v>
      </c>
      <c r="C10" s="324" t="str">
        <f t="shared" si="1"/>
        <v>○野　△子（前任）</v>
      </c>
      <c r="D10" s="325">
        <f t="shared" si="2"/>
        <v>3</v>
      </c>
      <c r="E10" s="307">
        <v>43586</v>
      </c>
      <c r="F10" s="308">
        <v>43646</v>
      </c>
      <c r="G10" s="328">
        <f t="shared" si="16"/>
        <v>61</v>
      </c>
      <c r="H10" s="329"/>
      <c r="I10" s="311" t="s">
        <v>237</v>
      </c>
      <c r="J10" s="312">
        <f t="shared" si="17"/>
        <v>4500</v>
      </c>
      <c r="K10" s="189">
        <f t="shared" si="3"/>
        <v>30</v>
      </c>
      <c r="L10" s="330">
        <f t="shared" si="4"/>
        <v>4050</v>
      </c>
      <c r="M10" s="331">
        <f t="shared" si="5"/>
        <v>30</v>
      </c>
      <c r="N10" s="330">
        <f t="shared" si="6"/>
        <v>3600</v>
      </c>
      <c r="O10" s="332">
        <f t="shared" si="7"/>
        <v>1</v>
      </c>
      <c r="P10" s="333">
        <f>IF($F10="","",J10*K10+L10*M10+N10*O10)</f>
        <v>260100</v>
      </c>
      <c r="Q10" s="334">
        <f t="shared" si="8"/>
        <v>13500</v>
      </c>
      <c r="R10" s="189">
        <f t="shared" si="9"/>
        <v>30</v>
      </c>
      <c r="S10" s="330">
        <f t="shared" si="10"/>
        <v>12150</v>
      </c>
      <c r="T10" s="331">
        <f t="shared" si="11"/>
        <v>30</v>
      </c>
      <c r="U10" s="330">
        <f t="shared" si="12"/>
        <v>10800</v>
      </c>
      <c r="V10" s="335">
        <f t="shared" si="18"/>
        <v>0</v>
      </c>
      <c r="W10" s="316">
        <f t="shared" si="13"/>
        <v>769500</v>
      </c>
      <c r="X10" s="336"/>
      <c r="Y10" s="319"/>
      <c r="Z10" s="320" t="str">
        <f t="shared" si="14"/>
        <v/>
      </c>
      <c r="AA10" s="337">
        <f t="shared" si="15"/>
        <v>1029600</v>
      </c>
      <c r="AB10" s="338"/>
    </row>
    <row r="11" spans="1:31" ht="24" customHeight="1">
      <c r="A11" s="18">
        <v>4</v>
      </c>
      <c r="B11" s="323" t="str">
        <f t="shared" si="0"/>
        <v>ジェンダー分析</v>
      </c>
      <c r="C11" s="324" t="str">
        <f t="shared" si="1"/>
        <v>▽田　□美（後任）</v>
      </c>
      <c r="D11" s="325">
        <f t="shared" si="2"/>
        <v>4</v>
      </c>
      <c r="E11" s="326">
        <v>43678</v>
      </c>
      <c r="F11" s="327">
        <v>43769</v>
      </c>
      <c r="G11" s="328">
        <f t="shared" si="16"/>
        <v>92</v>
      </c>
      <c r="H11" s="329"/>
      <c r="I11" s="311" t="s">
        <v>237</v>
      </c>
      <c r="J11" s="312">
        <f t="shared" si="17"/>
        <v>3800</v>
      </c>
      <c r="K11" s="189">
        <f t="shared" si="3"/>
        <v>30</v>
      </c>
      <c r="L11" s="330">
        <f t="shared" si="4"/>
        <v>3420</v>
      </c>
      <c r="M11" s="331">
        <f t="shared" si="5"/>
        <v>30</v>
      </c>
      <c r="N11" s="330">
        <f t="shared" si="6"/>
        <v>3040</v>
      </c>
      <c r="O11" s="332">
        <f t="shared" si="7"/>
        <v>32</v>
      </c>
      <c r="P11" s="333">
        <f>IF($F11="","",J11*K11+L11*M11+N11*O11)</f>
        <v>313880</v>
      </c>
      <c r="Q11" s="334">
        <f t="shared" si="8"/>
        <v>11600</v>
      </c>
      <c r="R11" s="189">
        <f t="shared" si="9"/>
        <v>30</v>
      </c>
      <c r="S11" s="330">
        <f t="shared" si="10"/>
        <v>10440</v>
      </c>
      <c r="T11" s="331">
        <f t="shared" si="11"/>
        <v>30</v>
      </c>
      <c r="U11" s="330">
        <f t="shared" si="12"/>
        <v>9280</v>
      </c>
      <c r="V11" s="335">
        <f t="shared" si="18"/>
        <v>31</v>
      </c>
      <c r="W11" s="316">
        <f t="shared" si="13"/>
        <v>948880</v>
      </c>
      <c r="X11" s="336"/>
      <c r="Y11" s="319"/>
      <c r="Z11" s="320" t="str">
        <f t="shared" si="14"/>
        <v/>
      </c>
      <c r="AA11" s="337">
        <f t="shared" si="15"/>
        <v>1262760</v>
      </c>
      <c r="AB11" s="338"/>
    </row>
    <row r="12" spans="1:31" ht="24" customHeight="1">
      <c r="A12" s="18"/>
      <c r="B12" s="323" t="str">
        <f t="shared" si="0"/>
        <v/>
      </c>
      <c r="C12" s="324" t="str">
        <f t="shared" si="1"/>
        <v/>
      </c>
      <c r="D12" s="339" t="str">
        <f t="shared" ref="D12:D24" si="19">IF($A12="","",VLOOKUP($A12,従事者基礎情報,5))</f>
        <v/>
      </c>
      <c r="E12" s="307"/>
      <c r="F12" s="308"/>
      <c r="G12" s="328" t="str">
        <f t="shared" si="16"/>
        <v/>
      </c>
      <c r="H12" s="329"/>
      <c r="I12" s="311" t="s">
        <v>237</v>
      </c>
      <c r="J12" s="312" t="str">
        <f t="shared" si="17"/>
        <v/>
      </c>
      <c r="K12" s="189" t="str">
        <f t="shared" ref="K12:K24" si="20">IF($G12="","",IF($G12&lt;31,$G12,30))</f>
        <v/>
      </c>
      <c r="L12" s="330" t="str">
        <f t="shared" ref="L12:L24" si="21">IF($D12="","",J12*0.9)</f>
        <v/>
      </c>
      <c r="M12" s="331" t="str">
        <f t="shared" si="5"/>
        <v/>
      </c>
      <c r="N12" s="330" t="str">
        <f t="shared" ref="N12:N24" si="22">IF($D12="","",J12*0.8)</f>
        <v/>
      </c>
      <c r="O12" s="332" t="str">
        <f t="shared" si="7"/>
        <v/>
      </c>
      <c r="P12" s="333" t="str">
        <f t="shared" ref="P12:P24" si="23">IF($F12="","",J12*K12+L12*M12+N12*O12)</f>
        <v/>
      </c>
      <c r="Q12" s="334" t="str">
        <f t="shared" si="8"/>
        <v/>
      </c>
      <c r="R12" s="189" t="str">
        <f t="shared" si="9"/>
        <v/>
      </c>
      <c r="S12" s="330" t="str">
        <f t="shared" ref="S12:S24" si="24">IF($D12="","",Q12*0.9)</f>
        <v/>
      </c>
      <c r="T12" s="331" t="str">
        <f t="shared" si="11"/>
        <v/>
      </c>
      <c r="U12" s="330" t="str">
        <f t="shared" ref="U12:U24" si="25">IF($D12="","",Q12*0.8)</f>
        <v/>
      </c>
      <c r="V12" s="335" t="str">
        <f t="shared" si="18"/>
        <v/>
      </c>
      <c r="W12" s="316" t="str">
        <f t="shared" ref="W12:W24" si="26">IF($E12="","",Q12*R12+S12*T12+U12*V12)</f>
        <v/>
      </c>
      <c r="X12" s="340"/>
      <c r="Y12" s="340"/>
      <c r="Z12" s="329"/>
      <c r="AA12" s="341" t="str">
        <f t="shared" si="15"/>
        <v/>
      </c>
      <c r="AB12" s="338"/>
    </row>
    <row r="13" spans="1:31" ht="24" customHeight="1">
      <c r="A13" s="18"/>
      <c r="B13" s="323" t="str">
        <f t="shared" si="0"/>
        <v/>
      </c>
      <c r="C13" s="324" t="str">
        <f t="shared" si="1"/>
        <v/>
      </c>
      <c r="D13" s="339" t="str">
        <f t="shared" si="19"/>
        <v/>
      </c>
      <c r="E13" s="326"/>
      <c r="F13" s="327"/>
      <c r="G13" s="328" t="str">
        <f t="shared" si="16"/>
        <v/>
      </c>
      <c r="H13" s="329"/>
      <c r="I13" s="311" t="s">
        <v>237</v>
      </c>
      <c r="J13" s="312" t="str">
        <f t="shared" si="17"/>
        <v/>
      </c>
      <c r="K13" s="189" t="str">
        <f t="shared" si="20"/>
        <v/>
      </c>
      <c r="L13" s="330" t="str">
        <f t="shared" si="21"/>
        <v/>
      </c>
      <c r="M13" s="331" t="str">
        <f t="shared" si="5"/>
        <v/>
      </c>
      <c r="N13" s="330" t="str">
        <f t="shared" si="22"/>
        <v/>
      </c>
      <c r="O13" s="332" t="str">
        <f t="shared" si="7"/>
        <v/>
      </c>
      <c r="P13" s="333" t="str">
        <f t="shared" si="23"/>
        <v/>
      </c>
      <c r="Q13" s="334" t="str">
        <f t="shared" si="8"/>
        <v/>
      </c>
      <c r="R13" s="189" t="str">
        <f t="shared" si="9"/>
        <v/>
      </c>
      <c r="S13" s="330" t="str">
        <f t="shared" si="24"/>
        <v/>
      </c>
      <c r="T13" s="331" t="str">
        <f t="shared" si="11"/>
        <v/>
      </c>
      <c r="U13" s="330" t="str">
        <f t="shared" si="25"/>
        <v/>
      </c>
      <c r="V13" s="335" t="str">
        <f t="shared" si="18"/>
        <v/>
      </c>
      <c r="W13" s="316" t="str">
        <f t="shared" si="26"/>
        <v/>
      </c>
      <c r="X13" s="340"/>
      <c r="Y13" s="340"/>
      <c r="Z13" s="329"/>
      <c r="AA13" s="341" t="str">
        <f t="shared" si="15"/>
        <v/>
      </c>
      <c r="AB13" s="338"/>
    </row>
    <row r="14" spans="1:31" ht="24" customHeight="1">
      <c r="A14" s="18"/>
      <c r="B14" s="323" t="str">
        <f t="shared" si="0"/>
        <v/>
      </c>
      <c r="C14" s="324" t="str">
        <f t="shared" si="1"/>
        <v/>
      </c>
      <c r="D14" s="339" t="str">
        <f t="shared" si="19"/>
        <v/>
      </c>
      <c r="E14" s="326"/>
      <c r="F14" s="327"/>
      <c r="G14" s="328" t="str">
        <f t="shared" si="16"/>
        <v/>
      </c>
      <c r="H14" s="329"/>
      <c r="I14" s="311" t="s">
        <v>237</v>
      </c>
      <c r="J14" s="312" t="str">
        <f t="shared" si="17"/>
        <v/>
      </c>
      <c r="K14" s="189" t="str">
        <f t="shared" si="20"/>
        <v/>
      </c>
      <c r="L14" s="330" t="str">
        <f t="shared" si="21"/>
        <v/>
      </c>
      <c r="M14" s="331" t="str">
        <f t="shared" si="5"/>
        <v/>
      </c>
      <c r="N14" s="330" t="str">
        <f t="shared" si="22"/>
        <v/>
      </c>
      <c r="O14" s="332" t="str">
        <f t="shared" si="7"/>
        <v/>
      </c>
      <c r="P14" s="333" t="str">
        <f t="shared" si="23"/>
        <v/>
      </c>
      <c r="Q14" s="334" t="str">
        <f t="shared" si="8"/>
        <v/>
      </c>
      <c r="R14" s="189" t="str">
        <f t="shared" si="9"/>
        <v/>
      </c>
      <c r="S14" s="330" t="str">
        <f t="shared" si="24"/>
        <v/>
      </c>
      <c r="T14" s="331" t="str">
        <f t="shared" si="11"/>
        <v/>
      </c>
      <c r="U14" s="330" t="str">
        <f t="shared" si="25"/>
        <v/>
      </c>
      <c r="V14" s="335" t="str">
        <f t="shared" si="18"/>
        <v/>
      </c>
      <c r="W14" s="316" t="str">
        <f t="shared" si="26"/>
        <v/>
      </c>
      <c r="X14" s="340"/>
      <c r="Y14" s="340"/>
      <c r="Z14" s="329"/>
      <c r="AA14" s="341" t="str">
        <f t="shared" si="15"/>
        <v/>
      </c>
      <c r="AB14" s="338"/>
    </row>
    <row r="15" spans="1:31" ht="24" customHeight="1">
      <c r="A15" s="18"/>
      <c r="B15" s="323" t="str">
        <f t="shared" si="0"/>
        <v/>
      </c>
      <c r="C15" s="324" t="str">
        <f t="shared" si="1"/>
        <v/>
      </c>
      <c r="D15" s="339" t="str">
        <f t="shared" si="19"/>
        <v/>
      </c>
      <c r="E15" s="326"/>
      <c r="F15" s="327"/>
      <c r="G15" s="328" t="str">
        <f t="shared" si="16"/>
        <v/>
      </c>
      <c r="H15" s="329"/>
      <c r="I15" s="311" t="s">
        <v>237</v>
      </c>
      <c r="J15" s="312" t="str">
        <f t="shared" si="17"/>
        <v/>
      </c>
      <c r="K15" s="189" t="str">
        <f t="shared" si="20"/>
        <v/>
      </c>
      <c r="L15" s="330" t="str">
        <f t="shared" si="21"/>
        <v/>
      </c>
      <c r="M15" s="331" t="str">
        <f t="shared" si="5"/>
        <v/>
      </c>
      <c r="N15" s="330" t="str">
        <f t="shared" si="22"/>
        <v/>
      </c>
      <c r="O15" s="332" t="str">
        <f t="shared" si="7"/>
        <v/>
      </c>
      <c r="P15" s="333" t="str">
        <f t="shared" si="23"/>
        <v/>
      </c>
      <c r="Q15" s="334" t="str">
        <f t="shared" si="8"/>
        <v/>
      </c>
      <c r="R15" s="189" t="str">
        <f t="shared" si="9"/>
        <v/>
      </c>
      <c r="S15" s="330" t="str">
        <f t="shared" si="24"/>
        <v/>
      </c>
      <c r="T15" s="331" t="str">
        <f t="shared" si="11"/>
        <v/>
      </c>
      <c r="U15" s="330" t="str">
        <f t="shared" si="25"/>
        <v/>
      </c>
      <c r="V15" s="335" t="str">
        <f t="shared" si="18"/>
        <v/>
      </c>
      <c r="W15" s="316" t="str">
        <f t="shared" si="26"/>
        <v/>
      </c>
      <c r="X15" s="340"/>
      <c r="Y15" s="340"/>
      <c r="Z15" s="329"/>
      <c r="AA15" s="341" t="str">
        <f t="shared" si="15"/>
        <v/>
      </c>
      <c r="AB15" s="338"/>
    </row>
    <row r="16" spans="1:31" ht="24" customHeight="1">
      <c r="A16" s="18"/>
      <c r="B16" s="323" t="str">
        <f t="shared" si="0"/>
        <v/>
      </c>
      <c r="C16" s="324" t="str">
        <f t="shared" si="1"/>
        <v/>
      </c>
      <c r="D16" s="339" t="str">
        <f t="shared" si="19"/>
        <v/>
      </c>
      <c r="E16" s="307"/>
      <c r="F16" s="308"/>
      <c r="G16" s="328" t="str">
        <f t="shared" si="16"/>
        <v/>
      </c>
      <c r="H16" s="329"/>
      <c r="I16" s="311" t="s">
        <v>237</v>
      </c>
      <c r="J16" s="312" t="str">
        <f t="shared" si="17"/>
        <v/>
      </c>
      <c r="K16" s="189" t="str">
        <f t="shared" si="20"/>
        <v/>
      </c>
      <c r="L16" s="330" t="str">
        <f t="shared" si="21"/>
        <v/>
      </c>
      <c r="M16" s="331" t="str">
        <f t="shared" si="5"/>
        <v/>
      </c>
      <c r="N16" s="330" t="str">
        <f t="shared" si="22"/>
        <v/>
      </c>
      <c r="O16" s="332" t="str">
        <f t="shared" si="7"/>
        <v/>
      </c>
      <c r="P16" s="333" t="str">
        <f t="shared" si="23"/>
        <v/>
      </c>
      <c r="Q16" s="334" t="str">
        <f t="shared" si="8"/>
        <v/>
      </c>
      <c r="R16" s="189" t="str">
        <f t="shared" si="9"/>
        <v/>
      </c>
      <c r="S16" s="330" t="str">
        <f t="shared" si="24"/>
        <v/>
      </c>
      <c r="T16" s="331" t="str">
        <f t="shared" si="11"/>
        <v/>
      </c>
      <c r="U16" s="330" t="str">
        <f t="shared" si="25"/>
        <v/>
      </c>
      <c r="V16" s="335" t="str">
        <f t="shared" si="18"/>
        <v/>
      </c>
      <c r="W16" s="316" t="str">
        <f t="shared" si="26"/>
        <v/>
      </c>
      <c r="X16" s="340"/>
      <c r="Y16" s="340"/>
      <c r="Z16" s="329"/>
      <c r="AA16" s="341" t="str">
        <f t="shared" si="15"/>
        <v/>
      </c>
      <c r="AB16" s="338"/>
    </row>
    <row r="17" spans="1:28" ht="24" customHeight="1">
      <c r="A17" s="18"/>
      <c r="B17" s="323" t="str">
        <f t="shared" si="0"/>
        <v/>
      </c>
      <c r="C17" s="324" t="str">
        <f t="shared" si="1"/>
        <v/>
      </c>
      <c r="D17" s="339" t="str">
        <f t="shared" si="19"/>
        <v/>
      </c>
      <c r="E17" s="326"/>
      <c r="F17" s="327"/>
      <c r="G17" s="328" t="str">
        <f t="shared" si="16"/>
        <v/>
      </c>
      <c r="H17" s="329"/>
      <c r="I17" s="311" t="s">
        <v>237</v>
      </c>
      <c r="J17" s="312" t="str">
        <f t="shared" si="17"/>
        <v/>
      </c>
      <c r="K17" s="189" t="str">
        <f t="shared" si="20"/>
        <v/>
      </c>
      <c r="L17" s="330" t="str">
        <f t="shared" si="21"/>
        <v/>
      </c>
      <c r="M17" s="331" t="str">
        <f t="shared" si="5"/>
        <v/>
      </c>
      <c r="N17" s="330" t="str">
        <f t="shared" si="22"/>
        <v/>
      </c>
      <c r="O17" s="332" t="str">
        <f t="shared" si="7"/>
        <v/>
      </c>
      <c r="P17" s="333" t="str">
        <f t="shared" si="23"/>
        <v/>
      </c>
      <c r="Q17" s="334" t="str">
        <f t="shared" si="8"/>
        <v/>
      </c>
      <c r="R17" s="189" t="str">
        <f t="shared" si="9"/>
        <v/>
      </c>
      <c r="S17" s="330" t="str">
        <f t="shared" si="24"/>
        <v/>
      </c>
      <c r="T17" s="331" t="str">
        <f t="shared" si="11"/>
        <v/>
      </c>
      <c r="U17" s="330" t="str">
        <f t="shared" si="25"/>
        <v/>
      </c>
      <c r="V17" s="335" t="str">
        <f t="shared" si="18"/>
        <v/>
      </c>
      <c r="W17" s="316" t="str">
        <f t="shared" si="26"/>
        <v/>
      </c>
      <c r="X17" s="340"/>
      <c r="Y17" s="340"/>
      <c r="Z17" s="329"/>
      <c r="AA17" s="341" t="str">
        <f t="shared" si="15"/>
        <v/>
      </c>
      <c r="AB17" s="338"/>
    </row>
    <row r="18" spans="1:28" ht="24" customHeight="1">
      <c r="A18" s="18"/>
      <c r="B18" s="323" t="str">
        <f t="shared" si="0"/>
        <v/>
      </c>
      <c r="C18" s="324" t="str">
        <f t="shared" si="1"/>
        <v/>
      </c>
      <c r="D18" s="339" t="str">
        <f t="shared" si="19"/>
        <v/>
      </c>
      <c r="E18" s="307"/>
      <c r="F18" s="308"/>
      <c r="G18" s="328" t="str">
        <f t="shared" si="16"/>
        <v/>
      </c>
      <c r="H18" s="329"/>
      <c r="I18" s="311" t="s">
        <v>237</v>
      </c>
      <c r="J18" s="312" t="str">
        <f t="shared" si="17"/>
        <v/>
      </c>
      <c r="K18" s="189" t="str">
        <f t="shared" si="20"/>
        <v/>
      </c>
      <c r="L18" s="330" t="str">
        <f t="shared" si="21"/>
        <v/>
      </c>
      <c r="M18" s="331" t="str">
        <f t="shared" si="5"/>
        <v/>
      </c>
      <c r="N18" s="330" t="str">
        <f t="shared" si="22"/>
        <v/>
      </c>
      <c r="O18" s="332" t="str">
        <f t="shared" si="7"/>
        <v/>
      </c>
      <c r="P18" s="333" t="str">
        <f t="shared" si="23"/>
        <v/>
      </c>
      <c r="Q18" s="334" t="str">
        <f t="shared" si="8"/>
        <v/>
      </c>
      <c r="R18" s="189" t="str">
        <f t="shared" si="9"/>
        <v/>
      </c>
      <c r="S18" s="330" t="str">
        <f t="shared" si="24"/>
        <v/>
      </c>
      <c r="T18" s="331" t="str">
        <f t="shared" si="11"/>
        <v/>
      </c>
      <c r="U18" s="330" t="str">
        <f t="shared" si="25"/>
        <v/>
      </c>
      <c r="V18" s="335" t="str">
        <f t="shared" si="18"/>
        <v/>
      </c>
      <c r="W18" s="316" t="str">
        <f t="shared" si="26"/>
        <v/>
      </c>
      <c r="X18" s="340"/>
      <c r="Y18" s="340"/>
      <c r="Z18" s="329"/>
      <c r="AA18" s="341" t="str">
        <f t="shared" si="15"/>
        <v/>
      </c>
      <c r="AB18" s="338"/>
    </row>
    <row r="19" spans="1:28" ht="24" customHeight="1">
      <c r="A19" s="18"/>
      <c r="B19" s="323" t="str">
        <f t="shared" si="0"/>
        <v/>
      </c>
      <c r="C19" s="324" t="str">
        <f t="shared" si="1"/>
        <v/>
      </c>
      <c r="D19" s="339" t="str">
        <f t="shared" si="19"/>
        <v/>
      </c>
      <c r="E19" s="326"/>
      <c r="F19" s="327"/>
      <c r="G19" s="328" t="str">
        <f t="shared" si="16"/>
        <v/>
      </c>
      <c r="H19" s="329"/>
      <c r="I19" s="311" t="s">
        <v>237</v>
      </c>
      <c r="J19" s="312" t="str">
        <f t="shared" si="17"/>
        <v/>
      </c>
      <c r="K19" s="189" t="str">
        <f t="shared" si="20"/>
        <v/>
      </c>
      <c r="L19" s="330" t="str">
        <f t="shared" si="21"/>
        <v/>
      </c>
      <c r="M19" s="331" t="str">
        <f t="shared" si="5"/>
        <v/>
      </c>
      <c r="N19" s="330" t="str">
        <f t="shared" si="22"/>
        <v/>
      </c>
      <c r="O19" s="332" t="str">
        <f t="shared" si="7"/>
        <v/>
      </c>
      <c r="P19" s="333" t="str">
        <f t="shared" si="23"/>
        <v/>
      </c>
      <c r="Q19" s="334" t="str">
        <f t="shared" si="8"/>
        <v/>
      </c>
      <c r="R19" s="189" t="str">
        <f t="shared" si="9"/>
        <v/>
      </c>
      <c r="S19" s="330" t="str">
        <f t="shared" si="24"/>
        <v/>
      </c>
      <c r="T19" s="331" t="str">
        <f t="shared" si="11"/>
        <v/>
      </c>
      <c r="U19" s="330" t="str">
        <f t="shared" si="25"/>
        <v/>
      </c>
      <c r="V19" s="335" t="str">
        <f t="shared" si="18"/>
        <v/>
      </c>
      <c r="W19" s="316" t="str">
        <f t="shared" si="26"/>
        <v/>
      </c>
      <c r="X19" s="340"/>
      <c r="Y19" s="340"/>
      <c r="Z19" s="329"/>
      <c r="AA19" s="341" t="str">
        <f t="shared" si="15"/>
        <v/>
      </c>
      <c r="AB19" s="338"/>
    </row>
    <row r="20" spans="1:28" ht="24" customHeight="1">
      <c r="A20" s="18"/>
      <c r="B20" s="323" t="str">
        <f t="shared" si="0"/>
        <v/>
      </c>
      <c r="C20" s="324" t="str">
        <f t="shared" si="1"/>
        <v/>
      </c>
      <c r="D20" s="339" t="str">
        <f t="shared" si="19"/>
        <v/>
      </c>
      <c r="E20" s="326"/>
      <c r="F20" s="327"/>
      <c r="G20" s="328" t="str">
        <f t="shared" si="16"/>
        <v/>
      </c>
      <c r="H20" s="329"/>
      <c r="I20" s="311" t="s">
        <v>237</v>
      </c>
      <c r="J20" s="312" t="str">
        <f t="shared" si="17"/>
        <v/>
      </c>
      <c r="K20" s="189" t="str">
        <f t="shared" si="20"/>
        <v/>
      </c>
      <c r="L20" s="330" t="str">
        <f t="shared" si="21"/>
        <v/>
      </c>
      <c r="M20" s="331" t="str">
        <f t="shared" si="5"/>
        <v/>
      </c>
      <c r="N20" s="330" t="str">
        <f t="shared" si="22"/>
        <v/>
      </c>
      <c r="O20" s="332" t="str">
        <f t="shared" si="7"/>
        <v/>
      </c>
      <c r="P20" s="333" t="str">
        <f t="shared" si="23"/>
        <v/>
      </c>
      <c r="Q20" s="334" t="str">
        <f t="shared" si="8"/>
        <v/>
      </c>
      <c r="R20" s="189" t="str">
        <f t="shared" si="9"/>
        <v/>
      </c>
      <c r="S20" s="330" t="str">
        <f t="shared" si="24"/>
        <v/>
      </c>
      <c r="T20" s="331" t="str">
        <f t="shared" si="11"/>
        <v/>
      </c>
      <c r="U20" s="330" t="str">
        <f t="shared" si="25"/>
        <v/>
      </c>
      <c r="V20" s="335" t="str">
        <f t="shared" si="18"/>
        <v/>
      </c>
      <c r="W20" s="316" t="str">
        <f t="shared" si="26"/>
        <v/>
      </c>
      <c r="X20" s="340"/>
      <c r="Y20" s="340"/>
      <c r="Z20" s="329"/>
      <c r="AA20" s="341" t="str">
        <f t="shared" si="15"/>
        <v/>
      </c>
      <c r="AB20" s="338"/>
    </row>
    <row r="21" spans="1:28" ht="24" customHeight="1">
      <c r="A21" s="18"/>
      <c r="B21" s="323" t="str">
        <f t="shared" si="0"/>
        <v/>
      </c>
      <c r="C21" s="324" t="str">
        <f t="shared" si="1"/>
        <v/>
      </c>
      <c r="D21" s="339" t="str">
        <f t="shared" si="19"/>
        <v/>
      </c>
      <c r="E21" s="326"/>
      <c r="F21" s="327"/>
      <c r="G21" s="328" t="str">
        <f t="shared" si="16"/>
        <v/>
      </c>
      <c r="H21" s="329"/>
      <c r="I21" s="311" t="s">
        <v>237</v>
      </c>
      <c r="J21" s="312" t="str">
        <f t="shared" si="17"/>
        <v/>
      </c>
      <c r="K21" s="189" t="str">
        <f t="shared" si="20"/>
        <v/>
      </c>
      <c r="L21" s="330" t="str">
        <f t="shared" si="21"/>
        <v/>
      </c>
      <c r="M21" s="331" t="str">
        <f t="shared" si="5"/>
        <v/>
      </c>
      <c r="N21" s="330" t="str">
        <f t="shared" si="22"/>
        <v/>
      </c>
      <c r="O21" s="332" t="str">
        <f t="shared" si="7"/>
        <v/>
      </c>
      <c r="P21" s="333" t="str">
        <f t="shared" si="23"/>
        <v/>
      </c>
      <c r="Q21" s="334" t="str">
        <f t="shared" si="8"/>
        <v/>
      </c>
      <c r="R21" s="189" t="str">
        <f t="shared" si="9"/>
        <v/>
      </c>
      <c r="S21" s="330" t="str">
        <f t="shared" si="24"/>
        <v/>
      </c>
      <c r="T21" s="331" t="str">
        <f t="shared" si="11"/>
        <v/>
      </c>
      <c r="U21" s="330" t="str">
        <f t="shared" si="25"/>
        <v/>
      </c>
      <c r="V21" s="335" t="str">
        <f t="shared" si="18"/>
        <v/>
      </c>
      <c r="W21" s="316" t="str">
        <f t="shared" si="26"/>
        <v/>
      </c>
      <c r="X21" s="340"/>
      <c r="Y21" s="340"/>
      <c r="Z21" s="329"/>
      <c r="AA21" s="341" t="str">
        <f t="shared" si="15"/>
        <v/>
      </c>
      <c r="AB21" s="338"/>
    </row>
    <row r="22" spans="1:28" ht="24" customHeight="1">
      <c r="A22" s="18"/>
      <c r="B22" s="323" t="str">
        <f t="shared" si="0"/>
        <v/>
      </c>
      <c r="C22" s="324" t="str">
        <f t="shared" si="1"/>
        <v/>
      </c>
      <c r="D22" s="339" t="str">
        <f t="shared" si="19"/>
        <v/>
      </c>
      <c r="E22" s="307"/>
      <c r="F22" s="308"/>
      <c r="G22" s="328" t="str">
        <f t="shared" si="16"/>
        <v/>
      </c>
      <c r="H22" s="329"/>
      <c r="I22" s="311" t="s">
        <v>237</v>
      </c>
      <c r="J22" s="312" t="str">
        <f t="shared" si="17"/>
        <v/>
      </c>
      <c r="K22" s="189" t="str">
        <f t="shared" si="20"/>
        <v/>
      </c>
      <c r="L22" s="330" t="str">
        <f t="shared" si="21"/>
        <v/>
      </c>
      <c r="M22" s="331" t="str">
        <f t="shared" si="5"/>
        <v/>
      </c>
      <c r="N22" s="330" t="str">
        <f t="shared" si="22"/>
        <v/>
      </c>
      <c r="O22" s="332" t="str">
        <f t="shared" si="7"/>
        <v/>
      </c>
      <c r="P22" s="333" t="str">
        <f t="shared" si="23"/>
        <v/>
      </c>
      <c r="Q22" s="334" t="str">
        <f t="shared" si="8"/>
        <v/>
      </c>
      <c r="R22" s="189" t="str">
        <f t="shared" si="9"/>
        <v/>
      </c>
      <c r="S22" s="330" t="str">
        <f t="shared" si="24"/>
        <v/>
      </c>
      <c r="T22" s="331" t="str">
        <f t="shared" si="11"/>
        <v/>
      </c>
      <c r="U22" s="330" t="str">
        <f t="shared" si="25"/>
        <v/>
      </c>
      <c r="V22" s="335" t="str">
        <f t="shared" si="18"/>
        <v/>
      </c>
      <c r="W22" s="316" t="str">
        <f t="shared" si="26"/>
        <v/>
      </c>
      <c r="X22" s="340"/>
      <c r="Y22" s="340"/>
      <c r="Z22" s="329"/>
      <c r="AA22" s="341" t="str">
        <f t="shared" si="15"/>
        <v/>
      </c>
      <c r="AB22" s="338"/>
    </row>
    <row r="23" spans="1:28" ht="24" customHeight="1">
      <c r="A23" s="18"/>
      <c r="B23" s="323" t="str">
        <f t="shared" si="0"/>
        <v/>
      </c>
      <c r="C23" s="324" t="str">
        <f t="shared" si="1"/>
        <v/>
      </c>
      <c r="D23" s="339" t="str">
        <f t="shared" si="19"/>
        <v/>
      </c>
      <c r="E23" s="326"/>
      <c r="F23" s="327"/>
      <c r="G23" s="328" t="str">
        <f t="shared" si="16"/>
        <v/>
      </c>
      <c r="H23" s="329"/>
      <c r="I23" s="311" t="s">
        <v>237</v>
      </c>
      <c r="J23" s="312" t="str">
        <f t="shared" si="17"/>
        <v/>
      </c>
      <c r="K23" s="189" t="str">
        <f t="shared" si="20"/>
        <v/>
      </c>
      <c r="L23" s="330" t="str">
        <f t="shared" si="21"/>
        <v/>
      </c>
      <c r="M23" s="331" t="str">
        <f t="shared" si="5"/>
        <v/>
      </c>
      <c r="N23" s="330" t="str">
        <f t="shared" si="22"/>
        <v/>
      </c>
      <c r="O23" s="332" t="str">
        <f t="shared" si="7"/>
        <v/>
      </c>
      <c r="P23" s="333" t="str">
        <f t="shared" si="23"/>
        <v/>
      </c>
      <c r="Q23" s="334" t="str">
        <f t="shared" si="8"/>
        <v/>
      </c>
      <c r="R23" s="189" t="str">
        <f t="shared" si="9"/>
        <v/>
      </c>
      <c r="S23" s="330" t="str">
        <f t="shared" si="24"/>
        <v/>
      </c>
      <c r="T23" s="331" t="str">
        <f t="shared" si="11"/>
        <v/>
      </c>
      <c r="U23" s="330" t="str">
        <f t="shared" si="25"/>
        <v/>
      </c>
      <c r="V23" s="335" t="str">
        <f t="shared" si="18"/>
        <v/>
      </c>
      <c r="W23" s="316" t="str">
        <f t="shared" si="26"/>
        <v/>
      </c>
      <c r="X23" s="340"/>
      <c r="Y23" s="340"/>
      <c r="Z23" s="329"/>
      <c r="AA23" s="341" t="str">
        <f t="shared" si="15"/>
        <v/>
      </c>
      <c r="AB23" s="338"/>
    </row>
    <row r="24" spans="1:28" ht="24" customHeight="1" thickBot="1">
      <c r="A24" s="18"/>
      <c r="B24" s="349" t="str">
        <f t="shared" si="0"/>
        <v/>
      </c>
      <c r="C24" s="350" t="str">
        <f t="shared" si="1"/>
        <v/>
      </c>
      <c r="D24" s="351" t="str">
        <f t="shared" si="19"/>
        <v/>
      </c>
      <c r="E24" s="352"/>
      <c r="F24" s="353"/>
      <c r="G24" s="383" t="str">
        <f t="shared" si="16"/>
        <v/>
      </c>
      <c r="H24" s="355"/>
      <c r="I24" s="356" t="s">
        <v>237</v>
      </c>
      <c r="J24" s="384" t="str">
        <f t="shared" si="17"/>
        <v/>
      </c>
      <c r="K24" s="385" t="str">
        <f t="shared" si="20"/>
        <v/>
      </c>
      <c r="L24" s="386" t="str">
        <f t="shared" si="21"/>
        <v/>
      </c>
      <c r="M24" s="387" t="str">
        <f t="shared" si="5"/>
        <v/>
      </c>
      <c r="N24" s="386" t="str">
        <f t="shared" si="22"/>
        <v/>
      </c>
      <c r="O24" s="388" t="str">
        <f t="shared" si="7"/>
        <v/>
      </c>
      <c r="P24" s="362" t="str">
        <f t="shared" si="23"/>
        <v/>
      </c>
      <c r="Q24" s="389" t="str">
        <f t="shared" si="8"/>
        <v/>
      </c>
      <c r="R24" s="385" t="str">
        <f t="shared" si="9"/>
        <v/>
      </c>
      <c r="S24" s="386" t="str">
        <f t="shared" si="24"/>
        <v/>
      </c>
      <c r="T24" s="387" t="str">
        <f t="shared" si="11"/>
        <v/>
      </c>
      <c r="U24" s="386" t="str">
        <f t="shared" si="25"/>
        <v/>
      </c>
      <c r="V24" s="390" t="str">
        <f t="shared" si="18"/>
        <v/>
      </c>
      <c r="W24" s="362" t="str">
        <f t="shared" si="26"/>
        <v/>
      </c>
      <c r="X24" s="366"/>
      <c r="Y24" s="366"/>
      <c r="Z24" s="355"/>
      <c r="AA24" s="367" t="str">
        <f t="shared" si="15"/>
        <v/>
      </c>
      <c r="AB24" s="368"/>
    </row>
    <row r="25" spans="1:28" ht="30" customHeight="1" thickBot="1">
      <c r="E25" s="369"/>
      <c r="F25" s="860" t="s">
        <v>194</v>
      </c>
      <c r="G25" s="860"/>
      <c r="H25" s="370">
        <f>SUM(H6:H24)</f>
        <v>0</v>
      </c>
      <c r="I25" s="371"/>
      <c r="J25" s="371"/>
      <c r="K25" s="371"/>
      <c r="L25" s="371"/>
      <c r="M25" s="371"/>
      <c r="N25" s="371"/>
      <c r="O25" s="371"/>
      <c r="P25" s="371"/>
      <c r="Q25" s="371"/>
      <c r="R25" s="371"/>
      <c r="S25" s="869" t="s">
        <v>196</v>
      </c>
      <c r="T25" s="870"/>
      <c r="U25" s="870"/>
      <c r="V25" s="870"/>
      <c r="W25" s="870"/>
      <c r="X25" s="870"/>
      <c r="Y25" s="871"/>
      <c r="Z25" s="372" t="e">
        <f>SUM(#REF!)</f>
        <v>#REF!</v>
      </c>
      <c r="AA25" s="373">
        <f>SUM(AA6:AA24)</f>
        <v>7909260</v>
      </c>
    </row>
    <row r="26" spans="1:28" ht="30" customHeight="1" thickBot="1">
      <c r="C26" s="860" t="s">
        <v>195</v>
      </c>
      <c r="D26" s="860"/>
      <c r="E26" s="860"/>
      <c r="F26" s="860"/>
      <c r="G26" s="861"/>
      <c r="H26" s="374">
        <f>ROUNDDOWN(H25,-3)</f>
        <v>0</v>
      </c>
      <c r="I26" s="371"/>
      <c r="J26" s="371"/>
      <c r="K26" s="371"/>
      <c r="L26" s="371"/>
      <c r="M26" s="371"/>
      <c r="N26" s="371"/>
      <c r="O26" s="371"/>
      <c r="P26" s="371"/>
      <c r="Q26" s="371"/>
      <c r="R26" s="371"/>
      <c r="S26" s="375"/>
      <c r="T26" s="375"/>
      <c r="U26" s="376"/>
      <c r="V26" s="375"/>
      <c r="W26" s="376" t="s">
        <v>197</v>
      </c>
      <c r="X26" s="369"/>
      <c r="Y26" s="377"/>
      <c r="Z26" s="378" t="e">
        <f>ROUNDDOWN(Z25,-3)</f>
        <v>#REF!</v>
      </c>
      <c r="AA26" s="379">
        <f>ROUNDDOWN(AA25,-3)</f>
        <v>7909000</v>
      </c>
    </row>
    <row r="27" spans="1:28" ht="12" customHeight="1">
      <c r="E27" s="380"/>
      <c r="F27" s="381"/>
      <c r="G27" s="381"/>
      <c r="H27" s="382"/>
      <c r="I27" s="382"/>
      <c r="J27" s="382"/>
      <c r="K27" s="382"/>
      <c r="L27" s="382"/>
      <c r="M27" s="382"/>
      <c r="N27" s="382"/>
      <c r="O27" s="382"/>
      <c r="P27" s="382"/>
      <c r="Q27" s="382"/>
      <c r="R27" s="382"/>
      <c r="S27" s="382"/>
      <c r="T27" s="382"/>
      <c r="U27" s="382"/>
      <c r="V27" s="382"/>
      <c r="W27" s="382"/>
      <c r="X27" s="382"/>
      <c r="Y27" s="382"/>
      <c r="Z27" s="382"/>
      <c r="AA27" s="382"/>
    </row>
    <row r="28" spans="1:28" ht="273.60000000000002" customHeight="1">
      <c r="B28" s="862" t="s">
        <v>289</v>
      </c>
      <c r="C28" s="863"/>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row>
    <row r="29" spans="1:28" ht="18" customHeight="1"/>
    <row r="30" spans="1:28" ht="18" customHeight="1"/>
    <row r="31" spans="1:28" ht="18" customHeight="1"/>
    <row r="32" spans="1:28" ht="18" customHeight="1"/>
    <row r="33" ht="18" customHeight="1"/>
    <row r="34" ht="18" customHeight="1"/>
  </sheetData>
  <mergeCells count="16">
    <mergeCell ref="S25:Y25"/>
    <mergeCell ref="C4:C5"/>
    <mergeCell ref="I4:I5"/>
    <mergeCell ref="B28:AB28"/>
    <mergeCell ref="F25:G25"/>
    <mergeCell ref="C26:G26"/>
    <mergeCell ref="B2:AB2"/>
    <mergeCell ref="B4:B5"/>
    <mergeCell ref="D4:D5"/>
    <mergeCell ref="E4:G4"/>
    <mergeCell ref="J4:Z4"/>
    <mergeCell ref="AA4:AA5"/>
    <mergeCell ref="AB4:AB5"/>
    <mergeCell ref="J5:P5"/>
    <mergeCell ref="Q5:W5"/>
    <mergeCell ref="X5:Z5"/>
  </mergeCells>
  <phoneticPr fontId="60"/>
  <dataValidations count="1">
    <dataValidation type="date" operator="greaterThanOrEqual" allowBlank="1" showInputMessage="1" showErrorMessage="1" errorTitle="日付を入力願います。" error="2014/4/1のように入力してください。" sqref="E6:F24">
      <formula1>40269</formula1>
    </dataValidation>
  </dataValidations>
  <printOptions horizontalCentered="1"/>
  <pageMargins left="0.70866141732283472" right="0.70866141732283472" top="0.55118110236220474" bottom="0.35433070866141736" header="0.31496062992125984" footer="0.31496062992125984"/>
  <pageSetup paperSize="9" scale="38" orientation="landscape" r:id="rId1"/>
  <headerFooter>
    <oddHeader>&amp;R&amp;K000000QCBS（2021.6月版）</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heetViews>
  <sheetFormatPr defaultColWidth="9" defaultRowHeight="14.25"/>
  <cols>
    <col min="1" max="1" width="5.5" style="202" customWidth="1"/>
    <col min="2" max="2" width="20.625" style="391" customWidth="1"/>
    <col min="3" max="3" width="24.625" style="391" customWidth="1"/>
    <col min="4" max="4" width="6.625" style="391" customWidth="1"/>
    <col min="5" max="6" width="12.625" style="391" customWidth="1"/>
    <col min="7" max="7" width="6.625" style="391" customWidth="1"/>
    <col min="8" max="8" width="18.625" style="391" customWidth="1"/>
    <col min="9" max="9" width="10.625" style="391" customWidth="1"/>
    <col min="10" max="10" width="30.625" style="391" customWidth="1"/>
    <col min="11" max="16384" width="9" style="202"/>
  </cols>
  <sheetData>
    <row r="1" spans="1:10" ht="17.25">
      <c r="A1" s="241"/>
      <c r="J1" s="392" t="s">
        <v>342</v>
      </c>
    </row>
    <row r="2" spans="1:10" ht="17.25">
      <c r="A2" s="246"/>
      <c r="B2" s="875" t="s">
        <v>250</v>
      </c>
      <c r="C2" s="875"/>
      <c r="D2" s="875"/>
      <c r="E2" s="875"/>
      <c r="F2" s="875"/>
      <c r="G2" s="875"/>
      <c r="H2" s="875"/>
      <c r="I2" s="875"/>
      <c r="J2" s="875"/>
    </row>
    <row r="3" spans="1:10" ht="15" thickBot="1">
      <c r="A3" s="245"/>
    </row>
    <row r="4" spans="1:10" ht="16.899999999999999" customHeight="1">
      <c r="A4" s="244" t="s">
        <v>249</v>
      </c>
      <c r="B4" s="886" t="s">
        <v>248</v>
      </c>
      <c r="C4" s="888" t="s">
        <v>247</v>
      </c>
      <c r="D4" s="890" t="s">
        <v>246</v>
      </c>
      <c r="E4" s="892" t="s">
        <v>245</v>
      </c>
      <c r="F4" s="893"/>
      <c r="G4" s="894"/>
      <c r="H4" s="895" t="s">
        <v>244</v>
      </c>
      <c r="I4" s="873" t="s">
        <v>236</v>
      </c>
      <c r="J4" s="884" t="s">
        <v>243</v>
      </c>
    </row>
    <row r="5" spans="1:10" ht="15" thickBot="1">
      <c r="A5" s="243"/>
      <c r="B5" s="887"/>
      <c r="C5" s="889"/>
      <c r="D5" s="891"/>
      <c r="E5" s="393" t="s">
        <v>242</v>
      </c>
      <c r="F5" s="394" t="s">
        <v>241</v>
      </c>
      <c r="G5" s="395" t="s">
        <v>240</v>
      </c>
      <c r="H5" s="896"/>
      <c r="I5" s="874"/>
      <c r="J5" s="885"/>
    </row>
    <row r="6" spans="1:10" ht="15" thickTop="1">
      <c r="A6" s="242">
        <v>5</v>
      </c>
      <c r="B6" s="396">
        <v>0</v>
      </c>
      <c r="C6" s="397">
        <v>0</v>
      </c>
      <c r="D6" s="398">
        <v>0</v>
      </c>
      <c r="E6" s="399"/>
      <c r="F6" s="400"/>
      <c r="G6" s="401" t="str">
        <f t="shared" ref="G6:G13" si="0">IF(E6="", "", F6-E6+1)</f>
        <v/>
      </c>
      <c r="H6" s="402"/>
      <c r="I6" s="403"/>
      <c r="J6" s="401"/>
    </row>
    <row r="7" spans="1:10">
      <c r="A7" s="242">
        <v>2</v>
      </c>
      <c r="B7" s="404" t="s">
        <v>14</v>
      </c>
      <c r="C7" s="405" t="s">
        <v>15</v>
      </c>
      <c r="D7" s="406">
        <v>2</v>
      </c>
      <c r="E7" s="407"/>
      <c r="F7" s="408"/>
      <c r="G7" s="401" t="str">
        <f t="shared" si="0"/>
        <v/>
      </c>
      <c r="H7" s="409"/>
      <c r="I7" s="410"/>
      <c r="J7" s="411"/>
    </row>
    <row r="8" spans="1:10">
      <c r="A8" s="242">
        <v>3</v>
      </c>
      <c r="B8" s="412" t="s">
        <v>23</v>
      </c>
      <c r="C8" s="405" t="s">
        <v>24</v>
      </c>
      <c r="D8" s="406">
        <v>3</v>
      </c>
      <c r="E8" s="407"/>
      <c r="F8" s="408"/>
      <c r="G8" s="401" t="str">
        <f t="shared" si="0"/>
        <v/>
      </c>
      <c r="H8" s="409"/>
      <c r="I8" s="410"/>
      <c r="J8" s="411"/>
    </row>
    <row r="9" spans="1:10">
      <c r="A9" s="242">
        <v>4</v>
      </c>
      <c r="B9" s="412" t="s">
        <v>23</v>
      </c>
      <c r="C9" s="405" t="s">
        <v>27</v>
      </c>
      <c r="D9" s="406">
        <v>4</v>
      </c>
      <c r="E9" s="407"/>
      <c r="F9" s="408"/>
      <c r="G9" s="401" t="str">
        <f t="shared" si="0"/>
        <v/>
      </c>
      <c r="H9" s="409"/>
      <c r="I9" s="410"/>
      <c r="J9" s="411"/>
    </row>
    <row r="10" spans="1:10">
      <c r="A10" s="242">
        <v>5</v>
      </c>
      <c r="B10" s="412">
        <v>0</v>
      </c>
      <c r="C10" s="405">
        <v>0</v>
      </c>
      <c r="D10" s="406">
        <v>0</v>
      </c>
      <c r="E10" s="407"/>
      <c r="F10" s="408"/>
      <c r="G10" s="401" t="str">
        <f t="shared" si="0"/>
        <v/>
      </c>
      <c r="H10" s="409"/>
      <c r="I10" s="410"/>
      <c r="J10" s="411"/>
    </row>
    <row r="11" spans="1:10">
      <c r="A11" s="242"/>
      <c r="B11" s="412" t="s">
        <v>373</v>
      </c>
      <c r="C11" s="405" t="s">
        <v>373</v>
      </c>
      <c r="D11" s="406" t="s">
        <v>373</v>
      </c>
      <c r="E11" s="407"/>
      <c r="F11" s="408"/>
      <c r="G11" s="401" t="str">
        <f t="shared" si="0"/>
        <v/>
      </c>
      <c r="H11" s="409"/>
      <c r="I11" s="410"/>
      <c r="J11" s="411"/>
    </row>
    <row r="12" spans="1:10">
      <c r="A12" s="242"/>
      <c r="B12" s="412" t="s">
        <v>373</v>
      </c>
      <c r="C12" s="405" t="s">
        <v>373</v>
      </c>
      <c r="D12" s="406" t="s">
        <v>373</v>
      </c>
      <c r="E12" s="407"/>
      <c r="F12" s="408"/>
      <c r="G12" s="401" t="str">
        <f t="shared" si="0"/>
        <v/>
      </c>
      <c r="H12" s="409"/>
      <c r="I12" s="410"/>
      <c r="J12" s="411"/>
    </row>
    <row r="13" spans="1:10">
      <c r="A13" s="242"/>
      <c r="B13" s="412" t="s">
        <v>373</v>
      </c>
      <c r="C13" s="405" t="s">
        <v>373</v>
      </c>
      <c r="D13" s="406" t="s">
        <v>373</v>
      </c>
      <c r="E13" s="407"/>
      <c r="F13" s="408"/>
      <c r="G13" s="401" t="str">
        <f t="shared" si="0"/>
        <v/>
      </c>
      <c r="H13" s="409"/>
      <c r="I13" s="410"/>
      <c r="J13" s="411"/>
    </row>
    <row r="14" spans="1:10">
      <c r="A14" s="242"/>
      <c r="B14" s="412"/>
      <c r="C14" s="405"/>
      <c r="D14" s="406"/>
      <c r="E14" s="407"/>
      <c r="F14" s="408"/>
      <c r="G14" s="401"/>
      <c r="H14" s="409"/>
      <c r="I14" s="410"/>
      <c r="J14" s="411"/>
    </row>
    <row r="15" spans="1:10">
      <c r="A15" s="242"/>
      <c r="B15" s="412" t="s">
        <v>373</v>
      </c>
      <c r="C15" s="405" t="s">
        <v>373</v>
      </c>
      <c r="D15" s="406" t="s">
        <v>373</v>
      </c>
      <c r="E15" s="407"/>
      <c r="F15" s="408"/>
      <c r="G15" s="401" t="str">
        <f t="shared" ref="G15:G24" si="1">IF(E15="", "", F15-E15+1)</f>
        <v/>
      </c>
      <c r="H15" s="409"/>
      <c r="I15" s="410"/>
      <c r="J15" s="411"/>
    </row>
    <row r="16" spans="1:10">
      <c r="A16" s="242"/>
      <c r="B16" s="412" t="s">
        <v>373</v>
      </c>
      <c r="C16" s="405" t="s">
        <v>373</v>
      </c>
      <c r="D16" s="406" t="s">
        <v>373</v>
      </c>
      <c r="E16" s="407"/>
      <c r="F16" s="408"/>
      <c r="G16" s="401" t="str">
        <f t="shared" si="1"/>
        <v/>
      </c>
      <c r="H16" s="409"/>
      <c r="I16" s="410"/>
      <c r="J16" s="411"/>
    </row>
    <row r="17" spans="1:10">
      <c r="A17" s="242"/>
      <c r="B17" s="412" t="s">
        <v>373</v>
      </c>
      <c r="C17" s="405" t="s">
        <v>373</v>
      </c>
      <c r="D17" s="406" t="s">
        <v>373</v>
      </c>
      <c r="E17" s="407"/>
      <c r="F17" s="408"/>
      <c r="G17" s="401" t="str">
        <f t="shared" si="1"/>
        <v/>
      </c>
      <c r="H17" s="409"/>
      <c r="I17" s="410"/>
      <c r="J17" s="411"/>
    </row>
    <row r="18" spans="1:10">
      <c r="A18" s="242"/>
      <c r="B18" s="412" t="s">
        <v>373</v>
      </c>
      <c r="C18" s="405" t="s">
        <v>373</v>
      </c>
      <c r="D18" s="406" t="s">
        <v>373</v>
      </c>
      <c r="E18" s="407"/>
      <c r="F18" s="408"/>
      <c r="G18" s="401" t="str">
        <f t="shared" si="1"/>
        <v/>
      </c>
      <c r="H18" s="409"/>
      <c r="I18" s="410"/>
      <c r="J18" s="411"/>
    </row>
    <row r="19" spans="1:10">
      <c r="A19" s="242"/>
      <c r="B19" s="412" t="s">
        <v>373</v>
      </c>
      <c r="C19" s="405" t="s">
        <v>373</v>
      </c>
      <c r="D19" s="406" t="s">
        <v>373</v>
      </c>
      <c r="E19" s="407"/>
      <c r="F19" s="408"/>
      <c r="G19" s="401" t="str">
        <f t="shared" si="1"/>
        <v/>
      </c>
      <c r="H19" s="409"/>
      <c r="I19" s="410"/>
      <c r="J19" s="411"/>
    </row>
    <row r="20" spans="1:10">
      <c r="A20" s="242"/>
      <c r="B20" s="412" t="s">
        <v>373</v>
      </c>
      <c r="C20" s="405" t="s">
        <v>373</v>
      </c>
      <c r="D20" s="406" t="s">
        <v>373</v>
      </c>
      <c r="E20" s="407"/>
      <c r="F20" s="408"/>
      <c r="G20" s="401" t="str">
        <f t="shared" si="1"/>
        <v/>
      </c>
      <c r="H20" s="409"/>
      <c r="I20" s="410"/>
      <c r="J20" s="411"/>
    </row>
    <row r="21" spans="1:10">
      <c r="A21" s="242"/>
      <c r="B21" s="412" t="s">
        <v>373</v>
      </c>
      <c r="C21" s="405" t="s">
        <v>373</v>
      </c>
      <c r="D21" s="406" t="s">
        <v>373</v>
      </c>
      <c r="E21" s="407"/>
      <c r="F21" s="408"/>
      <c r="G21" s="401" t="str">
        <f t="shared" si="1"/>
        <v/>
      </c>
      <c r="H21" s="409"/>
      <c r="I21" s="410"/>
      <c r="J21" s="411"/>
    </row>
    <row r="22" spans="1:10">
      <c r="A22" s="242"/>
      <c r="B22" s="412" t="s">
        <v>373</v>
      </c>
      <c r="C22" s="405" t="s">
        <v>373</v>
      </c>
      <c r="D22" s="406" t="s">
        <v>373</v>
      </c>
      <c r="E22" s="407"/>
      <c r="F22" s="408"/>
      <c r="G22" s="401" t="str">
        <f t="shared" si="1"/>
        <v/>
      </c>
      <c r="H22" s="409"/>
      <c r="I22" s="410"/>
      <c r="J22" s="411"/>
    </row>
    <row r="23" spans="1:10">
      <c r="A23" s="242"/>
      <c r="B23" s="412" t="s">
        <v>373</v>
      </c>
      <c r="C23" s="405" t="s">
        <v>373</v>
      </c>
      <c r="D23" s="406" t="s">
        <v>373</v>
      </c>
      <c r="E23" s="407"/>
      <c r="F23" s="408"/>
      <c r="G23" s="401" t="str">
        <f t="shared" si="1"/>
        <v/>
      </c>
      <c r="H23" s="409"/>
      <c r="I23" s="410"/>
      <c r="J23" s="411"/>
    </row>
    <row r="24" spans="1:10" ht="15.75" thickBot="1">
      <c r="A24" s="242"/>
      <c r="B24" s="413" t="s">
        <v>373</v>
      </c>
      <c r="C24" s="414" t="s">
        <v>373</v>
      </c>
      <c r="D24" s="415" t="s">
        <v>373</v>
      </c>
      <c r="E24" s="416"/>
      <c r="F24" s="417"/>
      <c r="G24" s="401" t="str">
        <f t="shared" si="1"/>
        <v/>
      </c>
      <c r="H24" s="418"/>
      <c r="I24" s="419"/>
      <c r="J24" s="420"/>
    </row>
    <row r="25" spans="1:10" ht="19.5" thickBot="1">
      <c r="A25" s="241"/>
      <c r="C25" s="421"/>
      <c r="D25" s="878" t="s">
        <v>239</v>
      </c>
      <c r="E25" s="879"/>
      <c r="F25" s="879"/>
      <c r="G25" s="880"/>
      <c r="H25" s="422">
        <f>SUM(H6:H24)</f>
        <v>0</v>
      </c>
    </row>
    <row r="26" spans="1:10" ht="19.5" thickBot="1">
      <c r="A26" s="241"/>
      <c r="C26" s="421"/>
      <c r="D26" s="881" t="s">
        <v>238</v>
      </c>
      <c r="E26" s="882"/>
      <c r="F26" s="882"/>
      <c r="G26" s="883"/>
      <c r="H26" s="423">
        <f>ROUNDDOWN(H25,-3)</f>
        <v>0</v>
      </c>
    </row>
    <row r="27" spans="1:10" ht="18.75">
      <c r="A27" s="241"/>
      <c r="C27" s="421"/>
      <c r="D27" s="424"/>
      <c r="E27" s="424"/>
      <c r="F27" s="424"/>
      <c r="G27" s="424"/>
      <c r="H27" s="425"/>
    </row>
    <row r="28" spans="1:10" ht="158.44999999999999" customHeight="1">
      <c r="A28" s="241"/>
      <c r="B28" s="876" t="s">
        <v>344</v>
      </c>
      <c r="C28" s="877"/>
      <c r="D28" s="877"/>
      <c r="E28" s="877"/>
      <c r="F28" s="877"/>
      <c r="G28" s="877"/>
      <c r="H28" s="877"/>
      <c r="I28" s="877"/>
      <c r="J28" s="877"/>
    </row>
  </sheetData>
  <mergeCells count="11">
    <mergeCell ref="I4:I5"/>
    <mergeCell ref="B2:J2"/>
    <mergeCell ref="B28:J28"/>
    <mergeCell ref="D25:G25"/>
    <mergeCell ref="D26:G26"/>
    <mergeCell ref="J4:J5"/>
    <mergeCell ref="B4:B5"/>
    <mergeCell ref="C4:C5"/>
    <mergeCell ref="D4:D5"/>
    <mergeCell ref="E4:G4"/>
    <mergeCell ref="H4:H5"/>
  </mergeCells>
  <phoneticPr fontId="60"/>
  <printOptions horizontalCentered="1"/>
  <pageMargins left="0.70866141732283472" right="0.70866141732283472" top="0.55118110236220474" bottom="0.35433070866141736" header="0.31496062992125984" footer="0.31496062992125984"/>
  <pageSetup paperSize="9" scale="79" orientation="landscape" r:id="rId1"/>
  <headerFooter>
    <oddHeader>&amp;R&amp;K000000QCBS（2021.6月版）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85" zoomScaleNormal="85" workbookViewId="0"/>
  </sheetViews>
  <sheetFormatPr defaultColWidth="9" defaultRowHeight="14.25"/>
  <cols>
    <col min="1" max="1" width="41.25" style="426" customWidth="1"/>
    <col min="2" max="3" width="14.625" style="426" customWidth="1"/>
    <col min="4" max="4" width="18.75" style="426" customWidth="1"/>
    <col min="5" max="5" width="22" style="426" customWidth="1"/>
    <col min="6" max="6" width="18.75" style="426" customWidth="1"/>
    <col min="7" max="16384" width="9" style="16"/>
  </cols>
  <sheetData>
    <row r="1" spans="1:5" ht="18" customHeight="1">
      <c r="D1" s="297"/>
      <c r="E1" s="297" t="s">
        <v>96</v>
      </c>
    </row>
    <row r="2" spans="1:5" ht="30" customHeight="1">
      <c r="A2" s="835" t="s">
        <v>224</v>
      </c>
      <c r="B2" s="835"/>
      <c r="C2" s="835"/>
      <c r="D2" s="835"/>
      <c r="E2" s="835"/>
    </row>
    <row r="3" spans="1:5" ht="12" customHeight="1"/>
    <row r="4" spans="1:5" ht="24" customHeight="1" thickBot="1">
      <c r="A4" s="427" t="s">
        <v>254</v>
      </c>
    </row>
    <row r="5" spans="1:5" ht="36" customHeight="1" thickBot="1">
      <c r="A5" s="428" t="s">
        <v>97</v>
      </c>
      <c r="B5" s="429" t="s">
        <v>98</v>
      </c>
      <c r="C5" s="430" t="s">
        <v>99</v>
      </c>
      <c r="D5" s="431" t="s">
        <v>90</v>
      </c>
      <c r="E5" s="432" t="s">
        <v>100</v>
      </c>
    </row>
    <row r="6" spans="1:5" ht="24" customHeight="1" thickTop="1">
      <c r="A6" s="433" t="s">
        <v>101</v>
      </c>
      <c r="B6" s="434">
        <v>9870</v>
      </c>
      <c r="C6" s="435">
        <v>28.7</v>
      </c>
      <c r="D6" s="436">
        <f>ROUND(B6*C6,0)</f>
        <v>283269</v>
      </c>
      <c r="E6" s="437">
        <f>ROUNDDOWN(D6,-3)</f>
        <v>283000</v>
      </c>
    </row>
    <row r="7" spans="1:5" ht="24" customHeight="1" thickBot="1">
      <c r="A7" s="438"/>
      <c r="B7" s="439"/>
      <c r="C7" s="440"/>
      <c r="D7" s="441"/>
      <c r="E7" s="441"/>
    </row>
    <row r="8" spans="1:5" ht="24" customHeight="1" thickBot="1">
      <c r="B8" s="442"/>
      <c r="D8" s="443" t="s">
        <v>223</v>
      </c>
      <c r="E8" s="444">
        <f>SUM(E6:E7)</f>
        <v>283000</v>
      </c>
    </row>
    <row r="9" spans="1:5" ht="24" customHeight="1" thickBot="1">
      <c r="A9" s="427" t="s">
        <v>253</v>
      </c>
      <c r="B9" s="442"/>
    </row>
    <row r="10" spans="1:5" ht="36" customHeight="1" thickBot="1">
      <c r="A10" s="428" t="s">
        <v>97</v>
      </c>
      <c r="B10" s="445" t="s">
        <v>98</v>
      </c>
      <c r="C10" s="430" t="s">
        <v>99</v>
      </c>
      <c r="D10" s="431" t="s">
        <v>90</v>
      </c>
      <c r="E10" s="432" t="s">
        <v>100</v>
      </c>
    </row>
    <row r="11" spans="1:5" ht="36" customHeight="1" thickTop="1">
      <c r="A11" s="446" t="s">
        <v>286</v>
      </c>
      <c r="B11" s="434">
        <v>9870</v>
      </c>
      <c r="C11" s="435">
        <v>28.7</v>
      </c>
      <c r="D11" s="436">
        <f>ROUND(B11*C11,0)</f>
        <v>283269</v>
      </c>
      <c r="E11" s="437">
        <f>ROUNDDOWN(D11,-3)</f>
        <v>283000</v>
      </c>
    </row>
    <row r="12" spans="1:5" ht="36" customHeight="1">
      <c r="A12" s="447" t="s">
        <v>287</v>
      </c>
      <c r="B12" s="434">
        <v>9870</v>
      </c>
      <c r="C12" s="448">
        <v>28.7</v>
      </c>
      <c r="D12" s="436">
        <f>ROUND(B12*C12,0)</f>
        <v>283269</v>
      </c>
      <c r="E12" s="449">
        <f>ROUNDDOWN(D12,-3)</f>
        <v>283000</v>
      </c>
    </row>
    <row r="13" spans="1:5" ht="24" customHeight="1" thickBot="1">
      <c r="A13" s="438"/>
      <c r="B13" s="439"/>
      <c r="C13" s="440"/>
      <c r="D13" s="441"/>
      <c r="E13" s="441"/>
    </row>
    <row r="14" spans="1:5" ht="24" customHeight="1" thickBot="1">
      <c r="B14" s="442"/>
      <c r="D14" s="443" t="s">
        <v>223</v>
      </c>
      <c r="E14" s="444">
        <f>SUM(E11:E13)</f>
        <v>566000</v>
      </c>
    </row>
    <row r="15" spans="1:5" ht="24" customHeight="1" thickBot="1">
      <c r="A15" s="427" t="s">
        <v>272</v>
      </c>
      <c r="B15" s="442"/>
    </row>
    <row r="16" spans="1:5" ht="36" customHeight="1" thickBot="1">
      <c r="A16" s="428" t="s">
        <v>97</v>
      </c>
      <c r="B16" s="445" t="s">
        <v>98</v>
      </c>
      <c r="C16" s="430" t="s">
        <v>99</v>
      </c>
      <c r="D16" s="431" t="s">
        <v>90</v>
      </c>
      <c r="E16" s="432" t="s">
        <v>100</v>
      </c>
    </row>
    <row r="17" spans="1:5" ht="24" customHeight="1" thickTop="1">
      <c r="A17" s="433" t="s">
        <v>271</v>
      </c>
      <c r="B17" s="434">
        <v>9870</v>
      </c>
      <c r="C17" s="435">
        <v>28.7</v>
      </c>
      <c r="D17" s="436">
        <f>ROUND(B17*C17,0)</f>
        <v>283269</v>
      </c>
      <c r="E17" s="437">
        <f>ROUNDDOWN(D17,-3)</f>
        <v>283000</v>
      </c>
    </row>
    <row r="18" spans="1:5" ht="24" customHeight="1" thickBot="1">
      <c r="A18" s="438"/>
      <c r="B18" s="439"/>
      <c r="C18" s="440"/>
      <c r="D18" s="441"/>
      <c r="E18" s="441"/>
    </row>
    <row r="19" spans="1:5" ht="24" customHeight="1" thickBot="1">
      <c r="D19" s="443" t="s">
        <v>223</v>
      </c>
      <c r="E19" s="444">
        <f>SUM(E17:E18)</f>
        <v>283000</v>
      </c>
    </row>
    <row r="20" spans="1:5" ht="24" customHeight="1" thickBot="1">
      <c r="A20" s="427" t="s">
        <v>270</v>
      </c>
    </row>
    <row r="21" spans="1:5" ht="36" customHeight="1" thickBot="1">
      <c r="A21" s="428" t="s">
        <v>97</v>
      </c>
      <c r="B21" s="429" t="s">
        <v>98</v>
      </c>
      <c r="C21" s="430" t="s">
        <v>99</v>
      </c>
      <c r="D21" s="431" t="s">
        <v>90</v>
      </c>
      <c r="E21" s="432" t="s">
        <v>100</v>
      </c>
    </row>
    <row r="22" spans="1:5" ht="24" customHeight="1" thickTop="1">
      <c r="A22" s="433" t="s">
        <v>102</v>
      </c>
      <c r="B22" s="450">
        <v>200000</v>
      </c>
      <c r="C22" s="451">
        <v>1</v>
      </c>
      <c r="D22" s="436">
        <f>ROUND(B22*C22,0)</f>
        <v>200000</v>
      </c>
      <c r="E22" s="452">
        <f>ROUNDDOWN(D22,-3)</f>
        <v>200000</v>
      </c>
    </row>
    <row r="23" spans="1:5" ht="24" customHeight="1">
      <c r="A23" s="433" t="s">
        <v>103</v>
      </c>
      <c r="B23" s="450">
        <v>3000</v>
      </c>
      <c r="C23" s="453">
        <v>48</v>
      </c>
      <c r="D23" s="436">
        <f>ROUND(B23*C23,0)</f>
        <v>144000</v>
      </c>
      <c r="E23" s="452">
        <v>150000</v>
      </c>
    </row>
    <row r="24" spans="1:5" ht="24" customHeight="1">
      <c r="A24" s="454" t="s">
        <v>104</v>
      </c>
      <c r="B24" s="455">
        <v>20000</v>
      </c>
      <c r="C24" s="451">
        <v>1</v>
      </c>
      <c r="D24" s="436">
        <f>ROUND(B24*C24,0)</f>
        <v>20000</v>
      </c>
      <c r="E24" s="456">
        <v>20000</v>
      </c>
    </row>
    <row r="25" spans="1:5" ht="24" customHeight="1" thickBot="1">
      <c r="A25" s="438"/>
      <c r="B25" s="457"/>
      <c r="C25" s="440"/>
      <c r="D25" s="441"/>
      <c r="E25" s="441"/>
    </row>
    <row r="26" spans="1:5" ht="24" customHeight="1" thickBot="1">
      <c r="D26" s="443" t="s">
        <v>223</v>
      </c>
      <c r="E26" s="458">
        <f>SUM(E22:E25)</f>
        <v>370000</v>
      </c>
    </row>
    <row r="27" spans="1:5" ht="24" customHeight="1"/>
    <row r="28" spans="1:5" ht="24" customHeight="1">
      <c r="A28" s="459" t="s">
        <v>285</v>
      </c>
    </row>
    <row r="29" spans="1:5" ht="24" customHeight="1">
      <c r="A29" s="459" t="s">
        <v>252</v>
      </c>
    </row>
    <row r="30" spans="1:5" ht="24" customHeight="1">
      <c r="A30" s="459" t="s">
        <v>251</v>
      </c>
    </row>
    <row r="31" spans="1:5" ht="24" customHeight="1"/>
    <row r="32" spans="1: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sheetData>
  <mergeCells count="1">
    <mergeCell ref="A2:E2"/>
  </mergeCells>
  <phoneticPr fontId="60"/>
  <printOptions horizontalCentered="1"/>
  <pageMargins left="0.70866141732283472" right="0.70866141732283472" top="0.55118110236220474" bottom="0.35433070866141736" header="0.31496062992125984" footer="0.31496062992125984"/>
  <pageSetup paperSize="9" scale="72" orientation="portrait" r:id="rId1"/>
  <headerFooter>
    <oddHeader>&amp;R&amp;K000000QCBS（2021.6月版）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28</vt:i4>
      </vt:variant>
    </vt:vector>
  </HeadingPairs>
  <TitlesOfParts>
    <vt:vector size="48" baseType="lpstr">
      <vt:lpstr>従事者基礎情報</vt:lpstr>
      <vt:lpstr>様式４ 内訳書 </vt:lpstr>
      <vt:lpstr>様式５ 流用明細</vt:lpstr>
      <vt:lpstr>様式６ 報酬額確認 </vt:lpstr>
      <vt:lpstr>様式７ 業務従事者名簿 </vt:lpstr>
      <vt:lpstr>様式８ 旅費（航空賃、その他）</vt:lpstr>
      <vt:lpstr>様式８ 旅費（航空賃、その他） (特例）</vt:lpstr>
      <vt:lpstr>様式9 戦争特約保険料（実費）</vt:lpstr>
      <vt:lpstr>様式10 合意単価適用分</vt:lpstr>
      <vt:lpstr>様式11 一般業務費</vt:lpstr>
      <vt:lpstr>様式12 一般業務費出納簿 </vt:lpstr>
      <vt:lpstr>様式13 機材費</vt:lpstr>
      <vt:lpstr>様式14 再委託費</vt:lpstr>
      <vt:lpstr>様式15 国内業務費</vt:lpstr>
      <vt:lpstr>様式16 その他の直接経費 </vt:lpstr>
      <vt:lpstr>様式17　現地一時隔離関連費</vt:lpstr>
      <vt:lpstr>様式18　本邦一時隔離関連費 </vt:lpstr>
      <vt:lpstr>【参考様式】 証拠書類（航空賃） </vt:lpstr>
      <vt:lpstr>【参考】様式21 証書添付台紙 </vt:lpstr>
      <vt:lpstr>変更内容</vt:lpstr>
      <vt:lpstr>'様式15 国内業務費'!at15cl2it1</vt:lpstr>
      <vt:lpstr>'様式16 その他の直接経費 '!at15cl2it1</vt:lpstr>
      <vt:lpstr>'様式17　現地一時隔離関連費'!at15cl2it1</vt:lpstr>
      <vt:lpstr>'【参考】様式21 証書添付台紙 '!Print_Area</vt:lpstr>
      <vt:lpstr>'【参考様式】 証拠書類（航空賃） '!Print_Area</vt:lpstr>
      <vt:lpstr>'様式11 一般業務費'!Print_Area</vt:lpstr>
      <vt:lpstr>'様式12 一般業務費出納簿 '!Print_Area</vt:lpstr>
      <vt:lpstr>'様式13 機材費'!Print_Area</vt:lpstr>
      <vt:lpstr>'様式14 再委託費'!Print_Area</vt:lpstr>
      <vt:lpstr>'様式15 国内業務費'!Print_Area</vt:lpstr>
      <vt:lpstr>'様式16 その他の直接経費 '!Print_Area</vt:lpstr>
      <vt:lpstr>'様式17　現地一時隔離関連費'!Print_Area</vt:lpstr>
      <vt:lpstr>'様式18　本邦一時隔離関連費 '!Print_Area</vt:lpstr>
      <vt:lpstr>'様式４ 内訳書 '!Print_Area</vt:lpstr>
      <vt:lpstr>'様式５ 流用明細'!Print_Area</vt:lpstr>
      <vt:lpstr>'様式６ 報酬額確認 '!Print_Area</vt:lpstr>
      <vt:lpstr>'様式７ 業務従事者名簿 '!Print_Area</vt:lpstr>
      <vt:lpstr>'様式８ 旅費（航空賃、その他）'!Print_Area</vt:lpstr>
      <vt:lpstr>'様式８ 旅費（航空賃、その他） (特例）'!Print_Area</vt:lpstr>
      <vt:lpstr>'様式８ 旅費（航空賃、その他）'!従事者基礎情報</vt:lpstr>
      <vt:lpstr>'様式８ 旅費（航空賃、その他） (特例）'!従事者基礎情報</vt:lpstr>
      <vt:lpstr>従事者基礎情報</vt:lpstr>
      <vt:lpstr>'様式８ 旅費（航空賃、その他）'!単価表</vt:lpstr>
      <vt:lpstr>'様式８ 旅費（航空賃、その他） (特例）'!単価表</vt:lpstr>
      <vt:lpstr>単価表</vt:lpstr>
      <vt:lpstr>'様式８ 旅費（航空賃、その他）'!年度毎月額単価表</vt:lpstr>
      <vt:lpstr>'様式８ 旅費（航空賃、その他） (特例）'!年度毎月額単価表</vt:lpstr>
      <vt:lpstr>年度毎月額単価表</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 Naotaka/PR</dc:creator>
  <cp:lastModifiedBy>JICA</cp:lastModifiedBy>
  <cp:lastPrinted>2021-06-16T02:40:16Z</cp:lastPrinted>
  <dcterms:created xsi:type="dcterms:W3CDTF">2015-09-16T23:33:00Z</dcterms:created>
  <dcterms:modified xsi:type="dcterms:W3CDTF">2021-06-16T02:41:17Z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