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3.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4.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omments5.xml" ContentType="application/vnd.openxmlformats-officedocument.spreadsheetml.comments+xml"/>
  <Override PartName="/xl/drawings/drawing15.xml" ContentType="application/vnd.openxmlformats-officedocument.drawing+xml"/>
  <Override PartName="/xl/comments6.xml" ContentType="application/vnd.openxmlformats-officedocument.spreadsheetml.comments+xml"/>
  <Override PartName="/xl/drawings/drawing16.xml" ContentType="application/vnd.openxmlformats-officedocument.drawing+xml"/>
  <Override PartName="/xl/comments7.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omments8.xml" ContentType="application/vnd.openxmlformats-officedocument.spreadsheetml.comments+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8_{9D254CE3-D057-4F55-994B-AD33A7F11058}" xr6:coauthVersionLast="47" xr6:coauthVersionMax="47" xr10:uidLastSave="{00000000-0000-0000-0000-000000000000}"/>
  <bookViews>
    <workbookView xWindow="-120" yWindow="-120" windowWidth="29040" windowHeight="15990" tabRatio="917" xr2:uid="{00000000-000D-0000-FFFF-FFFF00000000}"/>
  </bookViews>
  <sheets>
    <sheet name="◆入力について◆ " sheetId="53" r:id="rId1"/>
    <sheet name="単価表" sheetId="22" r:id="rId2"/>
    <sheet name="基本情報" sheetId="23" r:id="rId3"/>
    <sheet name="表紙・見積書" sheetId="25" r:id="rId4"/>
    <sheet name="【1】内訳書" sheetId="5" r:id="rId5"/>
    <sheet name="【2】見・謝金" sheetId="39" r:id="rId6"/>
    <sheet name="【3】見・旅費" sheetId="9" r:id="rId7"/>
    <sheet name="【4】見・交通費" sheetId="10" r:id="rId8"/>
    <sheet name="【5】見・国外講師" sheetId="1" r:id="rId9"/>
    <sheet name="【6】見・諸経費" sheetId="11" r:id="rId10"/>
    <sheet name="【7】見・人件費" sheetId="18" r:id="rId11"/>
    <sheet name="【7-1】見・配置表" sheetId="20" r:id="rId12"/>
    <sheet name="(参考)人日積算" sheetId="44" r:id="rId13"/>
    <sheet name="請求書(概算)" sheetId="27" r:id="rId14"/>
    <sheet name="【1】概算" sheetId="43" r:id="rId15"/>
    <sheet name="請求書（戻入）" sheetId="55" r:id="rId16"/>
    <sheet name="請求書(追給・ゼロ精算・確定払)" sheetId="34" r:id="rId17"/>
    <sheet name="表紙・経費精算報告書" sheetId="32" r:id="rId18"/>
    <sheet name="【1】精・内訳" sheetId="12" r:id="rId19"/>
    <sheet name="流用計算表(打合簿なし)" sheetId="41" r:id="rId20"/>
    <sheet name="【2】精・謝金" sheetId="46" r:id="rId21"/>
    <sheet name="【3】精・旅費" sheetId="47" r:id="rId22"/>
    <sheet name="【4】精・交通費" sheetId="48" r:id="rId23"/>
    <sheet name="【5】精・国外講師" sheetId="49" r:id="rId24"/>
    <sheet name="【6】精・諸経費" sheetId="50" r:id="rId25"/>
    <sheet name="【7】精・人件費" sheetId="51" r:id="rId26"/>
    <sheet name="【7-1】精・配置表" sheetId="52" r:id="rId27"/>
    <sheet name="損料請求書" sheetId="36" r:id="rId28"/>
    <sheet name="証書貼付台紙" sheetId="16" r:id="rId29"/>
  </sheets>
  <definedNames>
    <definedName name="_４_講師謝金">【5】見・国外講師!$B$59:$M$103</definedName>
    <definedName name="_xlnm._FilterDatabase" localSheetId="10" hidden="1">【7】見・人件費!$B$14</definedName>
    <definedName name="_xlnm._FilterDatabase" localSheetId="25" hidden="1">【7】精・人件費!#REF!</definedName>
    <definedName name="_xlnm._FilterDatabase" localSheetId="11" hidden="1">'【7-1】見・配置表'!$B$7:$H$9</definedName>
    <definedName name="_xlnm._FilterDatabase" localSheetId="26" hidden="1">'【7-1】精・配置表'!#REF!</definedName>
    <definedName name="【2】見・契_一般謝金">【2】見・謝金!$D$2</definedName>
    <definedName name="【2】見・契_検討会等参加謝金">【2】見・謝金!$U$4</definedName>
    <definedName name="【2】見・契_見学謝金">【2】見・謝金!$AC$4</definedName>
    <definedName name="【2】見・契_原稿謝金">【2】見・謝金!$X$4</definedName>
    <definedName name="【2】見・契_講師謝金">【2】見・謝金!$R$4</definedName>
    <definedName name="【2】見・契_講習料">【2】見・謝金!$AH$4:$AM$4</definedName>
    <definedName name="【2】精算_一般謝金">【2】精・謝金!$D$2</definedName>
    <definedName name="【2】精算_検討会等参加謝金">【2】精・謝金!$U$4</definedName>
    <definedName name="【2】精算_見学謝金">【2】精・謝金!$AC$4</definedName>
    <definedName name="【2】精算_原稿謝金">【2】精・謝金!$X$4</definedName>
    <definedName name="【2】精算_講師謝金">【2】精・謝金!$R$4</definedName>
    <definedName name="【2】精算_講習料">【2】精・謝金!$AH$4:$AM$4</definedName>
    <definedName name="【3】見・契_研修旅費">【3】見・旅費!$C$3</definedName>
    <definedName name="【3】精算_研修旅費">【3】精・旅費!$C$3</definedName>
    <definedName name="【4】見・契_交通費">【4】見・交通費!$B$3</definedName>
    <definedName name="【4】精算_交通費">【4】精・交通費!$B$3</definedName>
    <definedName name="【5】見・契_航空賃">【5】見・国外講師!$B$8:$M$16</definedName>
    <definedName name="【5】見・契_講師謝金">【5】見・国外講師!$B$59:$M$72</definedName>
    <definedName name="【5】見・契_国外講師招聘費">【5】見・国外講師!$B$2</definedName>
    <definedName name="【5】見・契_内国旅費">【5】見・国外講師!$B$33:$M$56</definedName>
    <definedName name="【5】見・契_本邦滞在費">【5】見・国外講師!$B$18:$M$30</definedName>
    <definedName name="【5】精算_航空賃">【5】精・国外講師!$B$8:$M$16</definedName>
    <definedName name="【5】精算_講師謝金">【5】精・国外講師!$B$59:$M$72</definedName>
    <definedName name="【5】精算_国外講師招聘費">【5】精・国外講師!$B$2</definedName>
    <definedName name="【5】精算_内国旅費">【5】精・国外講師!$B$33:$M$56</definedName>
    <definedName name="【5】精算_本邦滞在費">【5】精・国外講師!$B$18:$M$30</definedName>
    <definedName name="【6】見・契_会議費">【6】見・諸経費!$B$193:$J$198</definedName>
    <definedName name="【6】見・契_教材費">【6】見・諸経費!$B$37:$J$134</definedName>
    <definedName name="【6】見・契_研修諸経費">【6】見・諸経費!$B$2</definedName>
    <definedName name="【6】見・契_施設機材借料損料">【6】見・諸経費!$B$135:$J$147</definedName>
    <definedName name="【6】見・契_施設入場料">【6】見・諸経費!$B$156:$J$167</definedName>
    <definedName name="【6】見・契_資材費">【6】見・諸経費!$B$3:$J$35</definedName>
    <definedName name="【6】見・契_損害保険料">【6】見・諸経費!$B$149:$J$154</definedName>
    <definedName name="【6】見・契_通訳傭上費">【6】見・諸経費!$B$169:$J$191</definedName>
    <definedName name="【6】精算_会議費">【6】精・諸経費!$B$193:$J$198</definedName>
    <definedName name="【6】精算_教材費">【6】精・諸経費!$B$37:$J$134</definedName>
    <definedName name="【6】精算_研修諸経費">【6】精・諸経費!$B$2</definedName>
    <definedName name="【6】精算_施設機材借料損料">【6】精・諸経費!$B$135:$J$147</definedName>
    <definedName name="【6】精算_施設入場料">【6】精・諸経費!$B$156:$J$167</definedName>
    <definedName name="【6】精算_資材費">【6】精・諸経費!$B$3:$J$35</definedName>
    <definedName name="【6】精算_損害保険料">【6】精・諸経費!$B$149:$J$154</definedName>
    <definedName name="【6】精算_通訳傭上費">【6】精・諸経費!$B$169:$J$191</definedName>
    <definedName name="【7】見・契_業務管理費">【7】見・人件費!$B$16:$K$19</definedName>
    <definedName name="【7】見・契_業務人件費">【7】見・人件費!$B$7:$K$14</definedName>
    <definedName name="【7】見・契_業務人件費・業務管理費">【7】見・人件費!$B$2</definedName>
    <definedName name="【7】精算_業務管理費">【7】精・人件費!$B$16:$K$18</definedName>
    <definedName name="【7】精算_業務人件費">【7】精・人件費!$B$7:$K$14</definedName>
    <definedName name="【7】精算_業務人件費・業務管理費">【7】精・人件費!$B$2</definedName>
    <definedName name="【8】見・契_業務従事者配置計画表">'【7-1】見・配置表'!$B$2</definedName>
    <definedName name="【8】精算_業務従事者配置実績表">'【7-1】精・配置表'!$B$2</definedName>
    <definedName name="【別紙１】経費内訳書_精算">'◆入力について◆ '!$C$23</definedName>
    <definedName name="【別紙２】一般謝金_見積・契約">'◆入力について◆ '!$C$10</definedName>
    <definedName name="【別紙２】一般謝金_精算">'◆入力について◆ '!$C$25</definedName>
    <definedName name="【別紙３】研修旅費_見積・契約">'◆入力について◆ '!$C$11</definedName>
    <definedName name="【別紙３】研修旅費_精算">'◆入力について◆ '!$C$26</definedName>
    <definedName name="【別紙４】交通費_見積・契約">'◆入力について◆ '!$C$12</definedName>
    <definedName name="【別紙４】交通費_精算">'◆入力について◆ '!$C$27</definedName>
    <definedName name="【別紙５】国外講師招聘費_見積・契約">'◆入力について◆ '!$C$13</definedName>
    <definedName name="【別紙５】国外講師招聘費_精算">'◆入力について◆ '!$C$28</definedName>
    <definedName name="【別紙６】研修諸経費_見積・契約">'◆入力について◆ '!$C$14</definedName>
    <definedName name="【別紙６】研修諸経費_精算">'◆入力について◆ '!$C$29</definedName>
    <definedName name="【別紙７】業務人件費・業務管理費_見積・契約">'◆入力について◆ '!$C$15</definedName>
    <definedName name="【別紙７】業務人件費・業務管理費_精算">'◆入力について◆ '!$C$30</definedName>
    <definedName name="【別紙８】業務従事者配置計画表_見積・契約">'◆入力について◆ '!$C$16</definedName>
    <definedName name="【別紙８】業務従事者配置計画表_精算">'◆入力について◆ '!$C$31</definedName>
    <definedName name="_xlnm.Print_Area" localSheetId="12">'(参考)人日積算'!$B$1:$F$12</definedName>
    <definedName name="_xlnm.Print_Area" localSheetId="14">【1】概算!$A$1:$E$35</definedName>
    <definedName name="_xlnm.Print_Area" localSheetId="18">【1】精・内訳!$B$1:$K$34</definedName>
    <definedName name="_xlnm.Print_Area" localSheetId="4">【1】内訳書!$A$1:$E$35</definedName>
    <definedName name="_xlnm.Print_Area" localSheetId="5">【2】見・謝金!$D$1:$AO$192</definedName>
    <definedName name="_xlnm.Print_Area" localSheetId="20">【2】精・謝金!$D$1:$AO$192</definedName>
    <definedName name="_xlnm.Print_Area" localSheetId="6">【3】見・旅費!$C$1:$X$461</definedName>
    <definedName name="_xlnm.Print_Area" localSheetId="21">【3】精・旅費!$C$1:$X$461</definedName>
    <definedName name="_xlnm.Print_Area" localSheetId="7">【4】見・交通費!$B$1:$K$185</definedName>
    <definedName name="_xlnm.Print_Area" localSheetId="22">【4】精・交通費!$B$1:$K$185</definedName>
    <definedName name="_xlnm.Print_Area" localSheetId="8">【5】見・国外講師!$B$1:$M$103</definedName>
    <definedName name="_xlnm.Print_Area" localSheetId="23">【5】精・国外講師!$B$1:$M$103</definedName>
    <definedName name="_xlnm.Print_Area" localSheetId="9">【6】見・諸経費!$B$1:$J$221</definedName>
    <definedName name="_xlnm.Print_Area" localSheetId="24">【6】精・諸経費!$B$1:$J$221</definedName>
    <definedName name="_xlnm.Print_Area" localSheetId="10">【7】見・人件費!$B$1:$K$19</definedName>
    <definedName name="_xlnm.Print_Area" localSheetId="25">【7】精・人件費!$B$1:$K$19</definedName>
    <definedName name="_xlnm.Print_Area" localSheetId="11">'【7-1】見・配置表'!$B$1:$P$167</definedName>
    <definedName name="_xlnm.Print_Area" localSheetId="26">'【7-1】精・配置表'!$B$1:$P$167</definedName>
    <definedName name="_xlnm.Print_Area" localSheetId="0">'◆入力について◆ '!$B$1:$I$33</definedName>
    <definedName name="_xlnm.Print_Area" localSheetId="13">'請求書(概算)'!$A$1:$R$43</definedName>
    <definedName name="_xlnm.Print_Area" localSheetId="16">'請求書(追給・ゼロ精算・確定払)'!$A$1:$R$41</definedName>
    <definedName name="_xlnm.Print_Area" localSheetId="15">'請求書（戻入）'!$A$1:$R$34</definedName>
    <definedName name="_xlnm.Print_Area" localSheetId="27">損料請求書!$A$1:$R$34</definedName>
    <definedName name="_xlnm.Print_Area" localSheetId="1">単価表!$A$1:$H$54</definedName>
    <definedName name="_xlnm.Print_Area" localSheetId="17">表紙・経費精算報告書!$A$1:$R$39</definedName>
    <definedName name="_xlnm.Print_Area" localSheetId="3">表紙・見積書!$A$1:$R$40</definedName>
    <definedName name="_xlnm.Print_Area" localSheetId="19">'流用計算表(打合簿なし)'!$B$1:$I$28</definedName>
    <definedName name="_xlnm.Print_Titles" localSheetId="5">【2】見・謝金!$1:$6</definedName>
    <definedName name="_xlnm.Print_Titles" localSheetId="20">【2】精・謝金!$1:$6</definedName>
    <definedName name="_xlnm.Print_Titles" localSheetId="6">【3】見・旅費!$1:$2</definedName>
    <definedName name="_xlnm.Print_Titles" localSheetId="21">【3】精・旅費!$1:$2</definedName>
    <definedName name="_xlnm.Print_Titles" localSheetId="7">【4】見・交通費!$1:$2</definedName>
    <definedName name="_xlnm.Print_Titles" localSheetId="22">【4】精・交通費!$1:$2</definedName>
    <definedName name="_xlnm.Print_Titles" localSheetId="8">【5】見・国外講師!$1:$2</definedName>
    <definedName name="_xlnm.Print_Titles" localSheetId="23">【5】精・国外講師!$1:$2</definedName>
    <definedName name="_xlnm.Print_Titles" localSheetId="9">【6】見・諸経費!$1:$2</definedName>
    <definedName name="_xlnm.Print_Titles" localSheetId="24">【6】精・諸経費!$1:$2</definedName>
    <definedName name="_xlnm.Print_Titles" localSheetId="11">'【7-1】見・配置表'!$12:$13</definedName>
    <definedName name="_xlnm.Print_Titles" localSheetId="26">'【7-1】精・配置表'!$12:$13</definedName>
    <definedName name="概算払い経費内訳書">【1】概算!$A$1</definedName>
    <definedName name="概算払い請求書">'請求書(概算)'!$A$1</definedName>
    <definedName name="基本情報">基本情報!$B$3</definedName>
    <definedName name="見・契_経費内訳書">【1】内訳書!$A$1</definedName>
    <definedName name="証書貼付用台紙">証書貼付台紙!$A$1</definedName>
    <definedName name="人日積算">'(参考)人日積算'!$A$1</definedName>
    <definedName name="精算_経費内訳書">【1】精・内訳!$B$2</definedName>
    <definedName name="請求書_確定">#REF!</definedName>
    <definedName name="請求書_追給" localSheetId="15">'請求書（戻入）'!$A$1</definedName>
    <definedName name="請求書_追給">'請求書(追給・ゼロ精算・確定払)'!$A$1</definedName>
    <definedName name="損料請求書">損料請求書!$A$1</definedName>
    <definedName name="単価表">単価表!#REF!</definedName>
    <definedName name="表紙・経費精算報告書">表紙・経費精算報告書!$A$1</definedName>
    <definedName name="表紙・見積書">表紙・見積書!$A$1</definedName>
    <definedName name="流用計算表">'流用計算表(打合簿なし)'!$B$2</definedName>
    <definedName name="流用計算表_打合簿なし">'◆入力について◆ '!$D$24</definedName>
  </definedNames>
  <calcPr calcId="191028"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1" i="55" l="1"/>
  <c r="E29" i="55"/>
  <c r="O25" i="55"/>
  <c r="E25" i="55"/>
  <c r="K19" i="55"/>
  <c r="F19" i="55"/>
  <c r="K18" i="55"/>
  <c r="F18" i="55"/>
  <c r="F16" i="55"/>
  <c r="F14" i="55"/>
  <c r="L9" i="55"/>
  <c r="L8" i="55"/>
  <c r="L7" i="55"/>
  <c r="A5" i="55"/>
  <c r="A4" i="55"/>
  <c r="A3" i="55"/>
  <c r="P9" i="52"/>
  <c r="H9" i="52"/>
  <c r="P9" i="20"/>
  <c r="H9" i="20"/>
  <c r="D7" i="46" l="1"/>
  <c r="N7" i="9" l="1"/>
  <c r="P7" i="9" s="1"/>
  <c r="AC8" i="46" l="1"/>
  <c r="AC9" i="46"/>
  <c r="AC10" i="46"/>
  <c r="AC11" i="46"/>
  <c r="AC12" i="46"/>
  <c r="AC13" i="46"/>
  <c r="AC14" i="46"/>
  <c r="AC15" i="46"/>
  <c r="AC16" i="46"/>
  <c r="AC17" i="46"/>
  <c r="AC18" i="46"/>
  <c r="AC19" i="46"/>
  <c r="AC20" i="46"/>
  <c r="AC21" i="46"/>
  <c r="AC22" i="46"/>
  <c r="AC23" i="46"/>
  <c r="AC24" i="46"/>
  <c r="AC25" i="46"/>
  <c r="AC26" i="46"/>
  <c r="AC27" i="46"/>
  <c r="AC28" i="46"/>
  <c r="AC29" i="46"/>
  <c r="AC30" i="46"/>
  <c r="AC31" i="46"/>
  <c r="AC32" i="46"/>
  <c r="AC33" i="46"/>
  <c r="AC34" i="46"/>
  <c r="AC35" i="46"/>
  <c r="AC36" i="46"/>
  <c r="AC37" i="46"/>
  <c r="AC38" i="46"/>
  <c r="AC39" i="46"/>
  <c r="AC40" i="46"/>
  <c r="AC41" i="46"/>
  <c r="AC42" i="46"/>
  <c r="AC43" i="46"/>
  <c r="AC44" i="46"/>
  <c r="AC45" i="46"/>
  <c r="AC46" i="46"/>
  <c r="AC47" i="46"/>
  <c r="AC48" i="46"/>
  <c r="AC49" i="46"/>
  <c r="AC50" i="46"/>
  <c r="AC51" i="46"/>
  <c r="AC52" i="46"/>
  <c r="AC53" i="46"/>
  <c r="AC54" i="46"/>
  <c r="AC55" i="46"/>
  <c r="AC56" i="46"/>
  <c r="AC57" i="46"/>
  <c r="AC58" i="46"/>
  <c r="AC59" i="46"/>
  <c r="AC60" i="46"/>
  <c r="AC61" i="46"/>
  <c r="AC62" i="46"/>
  <c r="AC63" i="46"/>
  <c r="AC64" i="46"/>
  <c r="AC65" i="46"/>
  <c r="AC66" i="46"/>
  <c r="AC67" i="46"/>
  <c r="AC68" i="46"/>
  <c r="AC69" i="46"/>
  <c r="AC70" i="46"/>
  <c r="AC71" i="46"/>
  <c r="AC72" i="46"/>
  <c r="AC73" i="46"/>
  <c r="AC74" i="46"/>
  <c r="AC75" i="46"/>
  <c r="AC76" i="46"/>
  <c r="AC77" i="46"/>
  <c r="AC78" i="46"/>
  <c r="AC79" i="46"/>
  <c r="AC80" i="46"/>
  <c r="AC81" i="46"/>
  <c r="AC82" i="46"/>
  <c r="AC83" i="46"/>
  <c r="AC84" i="46"/>
  <c r="AC85" i="46"/>
  <c r="AC86" i="46"/>
  <c r="AC87" i="46"/>
  <c r="AC88" i="46"/>
  <c r="AC89" i="46"/>
  <c r="AC90" i="46"/>
  <c r="AC91" i="46"/>
  <c r="AC92" i="46"/>
  <c r="AC93" i="46"/>
  <c r="AC94" i="46"/>
  <c r="AC95" i="46"/>
  <c r="AC96" i="46"/>
  <c r="AC97" i="46"/>
  <c r="AC98" i="46"/>
  <c r="AC99" i="46"/>
  <c r="AC100" i="46"/>
  <c r="AC101" i="46"/>
  <c r="AC102" i="46"/>
  <c r="AC103" i="46"/>
  <c r="AC104" i="46"/>
  <c r="AC105" i="46"/>
  <c r="AC106" i="46"/>
  <c r="AC107" i="46"/>
  <c r="AC108" i="46"/>
  <c r="AC109" i="46"/>
  <c r="AC110" i="46"/>
  <c r="AC111" i="46"/>
  <c r="AC112" i="46"/>
  <c r="AC113" i="46"/>
  <c r="AC114" i="46"/>
  <c r="AC115" i="46"/>
  <c r="AC116" i="46"/>
  <c r="AC117" i="46"/>
  <c r="AC118" i="46"/>
  <c r="AC119" i="46"/>
  <c r="AC120" i="46"/>
  <c r="AC121" i="46"/>
  <c r="AC122" i="46"/>
  <c r="AC123" i="46"/>
  <c r="AC124" i="46"/>
  <c r="AC125" i="46"/>
  <c r="AC126" i="46"/>
  <c r="AC127" i="46"/>
  <c r="AC128" i="46"/>
  <c r="AC129" i="46"/>
  <c r="AC130" i="46"/>
  <c r="AC131" i="46"/>
  <c r="AC132" i="46"/>
  <c r="AC133" i="46"/>
  <c r="AC134" i="46"/>
  <c r="AC135" i="46"/>
  <c r="AC136" i="46"/>
  <c r="AC137" i="46"/>
  <c r="AC138" i="46"/>
  <c r="AC139" i="46"/>
  <c r="AC140" i="46"/>
  <c r="AC141" i="46"/>
  <c r="AC142" i="46"/>
  <c r="AC143" i="46"/>
  <c r="AC144" i="46"/>
  <c r="AC145" i="46"/>
  <c r="AC146" i="46"/>
  <c r="AC147" i="46"/>
  <c r="AC148" i="46"/>
  <c r="AC149" i="46"/>
  <c r="AC150" i="46"/>
  <c r="AC151" i="46"/>
  <c r="AC152" i="46"/>
  <c r="AC153" i="46"/>
  <c r="AC154" i="46"/>
  <c r="AC155" i="46"/>
  <c r="AC156" i="46"/>
  <c r="AC157" i="46"/>
  <c r="AC158" i="46"/>
  <c r="AC159" i="46"/>
  <c r="AC160" i="46"/>
  <c r="AC161" i="46"/>
  <c r="AC162" i="46"/>
  <c r="AC163" i="46"/>
  <c r="AC164" i="46"/>
  <c r="AC165" i="46"/>
  <c r="AC166" i="46"/>
  <c r="AC167" i="46"/>
  <c r="AC168" i="46"/>
  <c r="AC169" i="46"/>
  <c r="AC170" i="46"/>
  <c r="AC171" i="46"/>
  <c r="AC172" i="46"/>
  <c r="AC173" i="46"/>
  <c r="AC174" i="46"/>
  <c r="AC175" i="46"/>
  <c r="AC176" i="46"/>
  <c r="AC177" i="46"/>
  <c r="AC178" i="46"/>
  <c r="AC179" i="46"/>
  <c r="AC180" i="46"/>
  <c r="AC181" i="46"/>
  <c r="AC182" i="46"/>
  <c r="AC183" i="46"/>
  <c r="AC184" i="46"/>
  <c r="AC185" i="46"/>
  <c r="AC186" i="46"/>
  <c r="AC187" i="46"/>
  <c r="AC188" i="46"/>
  <c r="AC189" i="46"/>
  <c r="AC190" i="46"/>
  <c r="T459" i="47"/>
  <c r="U459" i="47" s="1"/>
  <c r="S459" i="47"/>
  <c r="T454" i="47"/>
  <c r="U454" i="47" s="1"/>
  <c r="S454" i="47"/>
  <c r="T449" i="47"/>
  <c r="U449" i="47" s="1"/>
  <c r="S449" i="47"/>
  <c r="T444" i="47"/>
  <c r="U444" i="47" s="1"/>
  <c r="S444" i="47"/>
  <c r="T439" i="47"/>
  <c r="U439" i="47" s="1"/>
  <c r="S439" i="47"/>
  <c r="T434" i="47"/>
  <c r="U434" i="47" s="1"/>
  <c r="S434" i="47"/>
  <c r="T429" i="47"/>
  <c r="U429" i="47" s="1"/>
  <c r="S429" i="47"/>
  <c r="U424" i="47"/>
  <c r="T424" i="47"/>
  <c r="S424" i="47"/>
  <c r="T419" i="47"/>
  <c r="U419" i="47" s="1"/>
  <c r="S419" i="47"/>
  <c r="T414" i="47"/>
  <c r="U414" i="47" s="1"/>
  <c r="S414" i="47"/>
  <c r="T409" i="47"/>
  <c r="U409" i="47" s="1"/>
  <c r="S409" i="47"/>
  <c r="T404" i="47"/>
  <c r="U404" i="47" s="1"/>
  <c r="S404" i="47"/>
  <c r="T399" i="47"/>
  <c r="U399" i="47" s="1"/>
  <c r="S399" i="47"/>
  <c r="U394" i="47"/>
  <c r="T394" i="47"/>
  <c r="S394" i="47"/>
  <c r="T389" i="47"/>
  <c r="U389" i="47" s="1"/>
  <c r="S389" i="47"/>
  <c r="T384" i="47"/>
  <c r="U384" i="47" s="1"/>
  <c r="S384" i="47"/>
  <c r="T379" i="47"/>
  <c r="U379" i="47" s="1"/>
  <c r="S379" i="47"/>
  <c r="T374" i="47"/>
  <c r="U374" i="47" s="1"/>
  <c r="S374" i="47"/>
  <c r="T369" i="47"/>
  <c r="U369" i="47" s="1"/>
  <c r="S369" i="47"/>
  <c r="T364" i="47"/>
  <c r="U364" i="47" s="1"/>
  <c r="S364" i="47"/>
  <c r="T359" i="47"/>
  <c r="U359" i="47" s="1"/>
  <c r="S359" i="47"/>
  <c r="T354" i="47"/>
  <c r="U354" i="47" s="1"/>
  <c r="S354" i="47"/>
  <c r="T343" i="47"/>
  <c r="U343" i="47" s="1"/>
  <c r="S343" i="47"/>
  <c r="T338" i="47"/>
  <c r="U338" i="47" s="1"/>
  <c r="S338" i="47"/>
  <c r="T333" i="47"/>
  <c r="U333" i="47" s="1"/>
  <c r="S333" i="47"/>
  <c r="T328" i="47"/>
  <c r="U328" i="47" s="1"/>
  <c r="S328" i="47"/>
  <c r="T323" i="47"/>
  <c r="U323" i="47" s="1"/>
  <c r="S323" i="47"/>
  <c r="T318" i="47"/>
  <c r="U318" i="47" s="1"/>
  <c r="S318" i="47"/>
  <c r="T313" i="47"/>
  <c r="U313" i="47" s="1"/>
  <c r="S313" i="47"/>
  <c r="T308" i="47"/>
  <c r="U308" i="47" s="1"/>
  <c r="S308" i="47"/>
  <c r="T303" i="47"/>
  <c r="U303" i="47" s="1"/>
  <c r="S303" i="47"/>
  <c r="T298" i="47"/>
  <c r="U298" i="47" s="1"/>
  <c r="S298" i="47"/>
  <c r="T293" i="47"/>
  <c r="U293" i="47" s="1"/>
  <c r="S293" i="47"/>
  <c r="T288" i="47"/>
  <c r="U288" i="47" s="1"/>
  <c r="S288" i="47"/>
  <c r="T283" i="47"/>
  <c r="U283" i="47" s="1"/>
  <c r="S283" i="47"/>
  <c r="T278" i="47"/>
  <c r="U278" i="47" s="1"/>
  <c r="S278" i="47"/>
  <c r="T273" i="47"/>
  <c r="U273" i="47" s="1"/>
  <c r="S273" i="47"/>
  <c r="T268" i="47"/>
  <c r="U268" i="47" s="1"/>
  <c r="S268" i="47"/>
  <c r="T263" i="47"/>
  <c r="U263" i="47" s="1"/>
  <c r="S263" i="47"/>
  <c r="T258" i="47"/>
  <c r="U258" i="47" s="1"/>
  <c r="S258" i="47"/>
  <c r="T253" i="47"/>
  <c r="U253" i="47" s="1"/>
  <c r="S253" i="47"/>
  <c r="T248" i="47"/>
  <c r="U248" i="47" s="1"/>
  <c r="S248" i="47"/>
  <c r="T243" i="47"/>
  <c r="S243" i="47"/>
  <c r="U459" i="9"/>
  <c r="U454" i="9"/>
  <c r="U449" i="9"/>
  <c r="U444" i="9"/>
  <c r="U439" i="9"/>
  <c r="U434" i="9"/>
  <c r="U429" i="9"/>
  <c r="U424" i="9"/>
  <c r="U419" i="9"/>
  <c r="U414" i="9"/>
  <c r="U409" i="9"/>
  <c r="U404" i="9"/>
  <c r="U399" i="9"/>
  <c r="U394" i="9"/>
  <c r="U389" i="9"/>
  <c r="U384" i="9"/>
  <c r="U379" i="9"/>
  <c r="U374" i="9"/>
  <c r="U369" i="9"/>
  <c r="U364" i="9"/>
  <c r="U359" i="9"/>
  <c r="U354" i="9"/>
  <c r="U343" i="9"/>
  <c r="U338" i="9"/>
  <c r="U333" i="9"/>
  <c r="U328" i="9"/>
  <c r="U323" i="9"/>
  <c r="U318" i="9"/>
  <c r="U313" i="9"/>
  <c r="U308" i="9"/>
  <c r="U303" i="9"/>
  <c r="U298" i="9"/>
  <c r="U293" i="9"/>
  <c r="U288" i="9"/>
  <c r="U283" i="9"/>
  <c r="U278" i="9"/>
  <c r="U273" i="9"/>
  <c r="U268" i="9"/>
  <c r="U263" i="9"/>
  <c r="U258" i="9"/>
  <c r="U253" i="9"/>
  <c r="U248" i="9"/>
  <c r="U243" i="9"/>
  <c r="U243" i="47" l="1"/>
  <c r="F22" i="25" l="1"/>
  <c r="B5" i="5"/>
  <c r="A1" i="5"/>
  <c r="P1" i="20"/>
  <c r="K1" i="18"/>
  <c r="I1" i="11"/>
  <c r="L1" i="1"/>
  <c r="K1" i="10"/>
  <c r="X1" i="9"/>
  <c r="AO1" i="39"/>
  <c r="H8" i="46" l="1"/>
  <c r="H9" i="46"/>
  <c r="H10" i="46"/>
  <c r="H11" i="46"/>
  <c r="H12" i="46"/>
  <c r="H13" i="46"/>
  <c r="H14" i="46"/>
  <c r="H15" i="46"/>
  <c r="H16" i="46"/>
  <c r="H17" i="46"/>
  <c r="H18" i="46"/>
  <c r="H19" i="46"/>
  <c r="H20" i="46"/>
  <c r="H21" i="46"/>
  <c r="H22" i="46"/>
  <c r="H23" i="46"/>
  <c r="H24" i="46"/>
  <c r="H25" i="46"/>
  <c r="H26" i="46"/>
  <c r="H27" i="46"/>
  <c r="H28" i="46"/>
  <c r="H29" i="46"/>
  <c r="H30" i="46"/>
  <c r="H31" i="46"/>
  <c r="H32" i="46"/>
  <c r="H33" i="46"/>
  <c r="H34" i="46"/>
  <c r="H35" i="46"/>
  <c r="H36" i="46"/>
  <c r="H37" i="46"/>
  <c r="H38" i="46"/>
  <c r="H39" i="46"/>
  <c r="H40" i="46"/>
  <c r="H41" i="46"/>
  <c r="H42" i="46"/>
  <c r="H43" i="46"/>
  <c r="H44" i="46"/>
  <c r="H45" i="46"/>
  <c r="H46" i="46"/>
  <c r="H47" i="46"/>
  <c r="H48" i="46"/>
  <c r="H49" i="46"/>
  <c r="H50" i="46"/>
  <c r="H51" i="46"/>
  <c r="H52" i="46"/>
  <c r="H53" i="46"/>
  <c r="H54" i="46"/>
  <c r="H55" i="46"/>
  <c r="H56" i="46"/>
  <c r="H57" i="46"/>
  <c r="H58" i="46"/>
  <c r="H59" i="46"/>
  <c r="H60" i="46"/>
  <c r="H61" i="46"/>
  <c r="H62" i="46"/>
  <c r="H63" i="46"/>
  <c r="H64" i="46"/>
  <c r="H65" i="46"/>
  <c r="H66" i="46"/>
  <c r="H67" i="46"/>
  <c r="H68" i="46"/>
  <c r="H69" i="46"/>
  <c r="H70" i="46"/>
  <c r="H71" i="46"/>
  <c r="H72" i="46"/>
  <c r="H73" i="46"/>
  <c r="H74" i="46"/>
  <c r="H75" i="46"/>
  <c r="H76" i="46"/>
  <c r="H77" i="46"/>
  <c r="H78" i="46"/>
  <c r="H79" i="46"/>
  <c r="H80" i="46"/>
  <c r="H81" i="46"/>
  <c r="H82" i="46"/>
  <c r="H83" i="46"/>
  <c r="H84" i="46"/>
  <c r="H85" i="46"/>
  <c r="H86" i="46"/>
  <c r="H87" i="46"/>
  <c r="H88" i="46"/>
  <c r="H89" i="46"/>
  <c r="H90" i="46"/>
  <c r="H91" i="46"/>
  <c r="H92" i="46"/>
  <c r="H93" i="46"/>
  <c r="H94" i="46"/>
  <c r="H95" i="46"/>
  <c r="H96" i="46"/>
  <c r="H97" i="46"/>
  <c r="H98" i="46"/>
  <c r="H99" i="46"/>
  <c r="H100" i="46"/>
  <c r="H101" i="46"/>
  <c r="H102" i="46"/>
  <c r="H103" i="46"/>
  <c r="H104" i="46"/>
  <c r="H105" i="46"/>
  <c r="H106" i="46"/>
  <c r="H107" i="46"/>
  <c r="H108" i="46"/>
  <c r="H109" i="46"/>
  <c r="H110" i="46"/>
  <c r="H111" i="46"/>
  <c r="H112" i="46"/>
  <c r="H113" i="46"/>
  <c r="H114" i="46"/>
  <c r="H115" i="46"/>
  <c r="H116" i="46"/>
  <c r="H117" i="46"/>
  <c r="H118" i="46"/>
  <c r="H119" i="46"/>
  <c r="H120" i="46"/>
  <c r="H121" i="46"/>
  <c r="H122" i="46"/>
  <c r="H123" i="46"/>
  <c r="H124" i="46"/>
  <c r="H125" i="46"/>
  <c r="H126" i="46"/>
  <c r="H127" i="46"/>
  <c r="H128" i="46"/>
  <c r="H129" i="46"/>
  <c r="H130" i="46"/>
  <c r="H131" i="46"/>
  <c r="H132" i="46"/>
  <c r="H133" i="46"/>
  <c r="H134" i="46"/>
  <c r="H135" i="46"/>
  <c r="H136" i="46"/>
  <c r="H137" i="46"/>
  <c r="H138" i="46"/>
  <c r="H139" i="46"/>
  <c r="H140" i="46"/>
  <c r="H141" i="46"/>
  <c r="H142" i="46"/>
  <c r="H143" i="46"/>
  <c r="H144" i="46"/>
  <c r="H145" i="46"/>
  <c r="H146" i="46"/>
  <c r="H147" i="46"/>
  <c r="H148" i="46"/>
  <c r="H149" i="46"/>
  <c r="H150" i="46"/>
  <c r="H151" i="46"/>
  <c r="H152" i="46"/>
  <c r="H153" i="46"/>
  <c r="H154" i="46"/>
  <c r="H155" i="46"/>
  <c r="H156" i="46"/>
  <c r="H157" i="46"/>
  <c r="H158" i="46"/>
  <c r="H159" i="46"/>
  <c r="H160" i="46"/>
  <c r="H161" i="46"/>
  <c r="H162" i="46"/>
  <c r="H163" i="46"/>
  <c r="H164" i="46"/>
  <c r="H165" i="46"/>
  <c r="H166" i="46"/>
  <c r="H167" i="46"/>
  <c r="H168" i="46"/>
  <c r="H169" i="46"/>
  <c r="H170" i="46"/>
  <c r="H171" i="46"/>
  <c r="H172" i="46"/>
  <c r="H173" i="46"/>
  <c r="H174" i="46"/>
  <c r="H175" i="46"/>
  <c r="H176" i="46"/>
  <c r="H177" i="46"/>
  <c r="H178" i="46"/>
  <c r="H179" i="46"/>
  <c r="H180" i="46"/>
  <c r="H181" i="46"/>
  <c r="H182" i="46"/>
  <c r="H183" i="46"/>
  <c r="H184" i="46"/>
  <c r="H185" i="46"/>
  <c r="H186" i="46"/>
  <c r="H187" i="46"/>
  <c r="H188" i="46"/>
  <c r="H189" i="46"/>
  <c r="H190" i="46"/>
  <c r="H7" i="46"/>
  <c r="J14" i="52" l="1"/>
  <c r="B14" i="52"/>
  <c r="J14" i="20"/>
  <c r="B14" i="20"/>
  <c r="J220" i="50" l="1"/>
  <c r="G220" i="50"/>
  <c r="F220" i="50"/>
  <c r="H220" i="50" s="1"/>
  <c r="E220" i="50"/>
  <c r="C220" i="50"/>
  <c r="B220" i="50"/>
  <c r="J219" i="50"/>
  <c r="G219" i="50"/>
  <c r="F219" i="50"/>
  <c r="H219" i="50" s="1"/>
  <c r="E219" i="50"/>
  <c r="C219" i="50"/>
  <c r="B219" i="50"/>
  <c r="J218" i="50"/>
  <c r="G218" i="50"/>
  <c r="F218" i="50"/>
  <c r="H218" i="50" s="1"/>
  <c r="E218" i="50"/>
  <c r="C218" i="50"/>
  <c r="B218" i="50"/>
  <c r="J217" i="50"/>
  <c r="G217" i="50"/>
  <c r="F217" i="50"/>
  <c r="H217" i="50" s="1"/>
  <c r="E217" i="50"/>
  <c r="C217" i="50"/>
  <c r="B217" i="50"/>
  <c r="J216" i="50"/>
  <c r="G216" i="50"/>
  <c r="F216" i="50"/>
  <c r="H216" i="50" s="1"/>
  <c r="E216" i="50"/>
  <c r="C216" i="50"/>
  <c r="B216" i="50"/>
  <c r="J215" i="50"/>
  <c r="G215" i="50"/>
  <c r="F215" i="50"/>
  <c r="H215" i="50" s="1"/>
  <c r="E215" i="50"/>
  <c r="C215" i="50"/>
  <c r="B215" i="50"/>
  <c r="J214" i="50"/>
  <c r="G214" i="50"/>
  <c r="F214" i="50"/>
  <c r="H214" i="50" s="1"/>
  <c r="E214" i="50"/>
  <c r="C214" i="50"/>
  <c r="B214" i="50"/>
  <c r="J213" i="50"/>
  <c r="G213" i="50"/>
  <c r="F213" i="50"/>
  <c r="H213" i="50" s="1"/>
  <c r="E213" i="50"/>
  <c r="C213" i="50"/>
  <c r="B213" i="50"/>
  <c r="J212" i="50"/>
  <c r="G212" i="50"/>
  <c r="F212" i="50"/>
  <c r="H212" i="50" s="1"/>
  <c r="E212" i="50"/>
  <c r="C212" i="50"/>
  <c r="B212" i="50"/>
  <c r="J211" i="50"/>
  <c r="G211" i="50"/>
  <c r="F211" i="50"/>
  <c r="H211" i="50" s="1"/>
  <c r="E211" i="50"/>
  <c r="C211" i="50"/>
  <c r="B211" i="50"/>
  <c r="J210" i="50"/>
  <c r="G210" i="50"/>
  <c r="F210" i="50"/>
  <c r="H210" i="50" s="1"/>
  <c r="E210" i="50"/>
  <c r="C210" i="50"/>
  <c r="B210" i="50"/>
  <c r="J209" i="50"/>
  <c r="G209" i="50"/>
  <c r="F209" i="50"/>
  <c r="H209" i="50" s="1"/>
  <c r="E209" i="50"/>
  <c r="C209" i="50"/>
  <c r="B209" i="50"/>
  <c r="J208" i="50"/>
  <c r="G208" i="50"/>
  <c r="F208" i="50"/>
  <c r="H208" i="50" s="1"/>
  <c r="E208" i="50"/>
  <c r="C208" i="50"/>
  <c r="B208" i="50"/>
  <c r="J207" i="50"/>
  <c r="G207" i="50"/>
  <c r="F207" i="50"/>
  <c r="H207" i="50" s="1"/>
  <c r="E207" i="50"/>
  <c r="C207" i="50"/>
  <c r="B207" i="50"/>
  <c r="J206" i="50"/>
  <c r="G206" i="50"/>
  <c r="F206" i="50"/>
  <c r="H206" i="50" s="1"/>
  <c r="E206" i="50"/>
  <c r="C206" i="50"/>
  <c r="B206" i="50"/>
  <c r="J205" i="50"/>
  <c r="G205" i="50"/>
  <c r="F205" i="50"/>
  <c r="H205" i="50" s="1"/>
  <c r="E205" i="50"/>
  <c r="C205" i="50"/>
  <c r="B205" i="50"/>
  <c r="J204" i="50"/>
  <c r="G204" i="50"/>
  <c r="F204" i="50"/>
  <c r="H204" i="50" s="1"/>
  <c r="E204" i="50"/>
  <c r="C204" i="50"/>
  <c r="B204" i="50"/>
  <c r="J203" i="50"/>
  <c r="G203" i="50"/>
  <c r="F203" i="50"/>
  <c r="H203" i="50" s="1"/>
  <c r="E203" i="50"/>
  <c r="C203" i="50"/>
  <c r="B203" i="50"/>
  <c r="J202" i="50"/>
  <c r="G202" i="50"/>
  <c r="F202" i="50"/>
  <c r="H202" i="50" s="1"/>
  <c r="E202" i="50"/>
  <c r="C202" i="50"/>
  <c r="B202" i="50"/>
  <c r="J201" i="50"/>
  <c r="G201" i="50"/>
  <c r="F201" i="50"/>
  <c r="E201" i="50"/>
  <c r="C201" i="50"/>
  <c r="B201" i="50"/>
  <c r="G27" i="12"/>
  <c r="H201" i="50" l="1"/>
  <c r="H221" i="50" s="1"/>
  <c r="D27" i="41" s="1"/>
  <c r="E28" i="12" s="1"/>
  <c r="H220" i="11"/>
  <c r="H219" i="11"/>
  <c r="H218" i="11"/>
  <c r="H217" i="11"/>
  <c r="H216" i="11"/>
  <c r="H215" i="11"/>
  <c r="H214" i="11"/>
  <c r="H213" i="11"/>
  <c r="H212" i="11"/>
  <c r="H211" i="11"/>
  <c r="H210" i="11"/>
  <c r="H209" i="11"/>
  <c r="H208" i="11"/>
  <c r="H207" i="11"/>
  <c r="H206" i="11"/>
  <c r="H205" i="11"/>
  <c r="H204" i="11"/>
  <c r="H203" i="11"/>
  <c r="H202" i="11"/>
  <c r="H201" i="11"/>
  <c r="H221" i="11" l="1"/>
  <c r="B29" i="5" s="1"/>
  <c r="S11" i="9"/>
  <c r="J36" i="49" l="1"/>
  <c r="K22" i="1"/>
  <c r="K23" i="1"/>
  <c r="K24" i="1"/>
  <c r="K25" i="1"/>
  <c r="K26" i="1"/>
  <c r="K27" i="1"/>
  <c r="K28" i="1"/>
  <c r="K29" i="1"/>
  <c r="J20" i="49"/>
  <c r="D67" i="48"/>
  <c r="G70" i="48"/>
  <c r="G68" i="48"/>
  <c r="H67" i="48"/>
  <c r="H7" i="48"/>
  <c r="F196" i="50"/>
  <c r="F197" i="50"/>
  <c r="H197" i="50" s="1"/>
  <c r="F172" i="50"/>
  <c r="F173" i="50"/>
  <c r="F174" i="50"/>
  <c r="H174" i="50" s="1"/>
  <c r="F175" i="50"/>
  <c r="H175" i="50" s="1"/>
  <c r="F176" i="50"/>
  <c r="H176" i="50" s="1"/>
  <c r="F177" i="50"/>
  <c r="H177" i="50" s="1"/>
  <c r="F178" i="50"/>
  <c r="H178" i="50" s="1"/>
  <c r="F179" i="50"/>
  <c r="H179" i="50" s="1"/>
  <c r="F180" i="50"/>
  <c r="H180" i="50" s="1"/>
  <c r="F181" i="50"/>
  <c r="H181" i="50" s="1"/>
  <c r="F182" i="50"/>
  <c r="H182" i="50" s="1"/>
  <c r="F183" i="50"/>
  <c r="H183" i="50" s="1"/>
  <c r="F184" i="50"/>
  <c r="H184" i="50" s="1"/>
  <c r="F185" i="50"/>
  <c r="H185" i="50" s="1"/>
  <c r="F186" i="50"/>
  <c r="H186" i="50" s="1"/>
  <c r="F187" i="50"/>
  <c r="H187" i="50" s="1"/>
  <c r="F188" i="50"/>
  <c r="H188" i="50" s="1"/>
  <c r="F189" i="50"/>
  <c r="H189" i="50" s="1"/>
  <c r="F190" i="50"/>
  <c r="H190" i="50" s="1"/>
  <c r="F159" i="50"/>
  <c r="F160" i="50"/>
  <c r="H160" i="50" s="1"/>
  <c r="F161" i="50"/>
  <c r="H161" i="50" s="1"/>
  <c r="F162" i="50"/>
  <c r="H162" i="50" s="1"/>
  <c r="F163" i="50"/>
  <c r="H163" i="50" s="1"/>
  <c r="F164" i="50"/>
  <c r="H164" i="50" s="1"/>
  <c r="F165" i="50"/>
  <c r="H165" i="50" s="1"/>
  <c r="F166" i="50"/>
  <c r="H166" i="50" s="1"/>
  <c r="F138" i="50"/>
  <c r="F139" i="50"/>
  <c r="F140" i="50"/>
  <c r="H140" i="50" s="1"/>
  <c r="F141" i="50"/>
  <c r="H141" i="50" s="1"/>
  <c r="F142" i="50"/>
  <c r="H142" i="50" s="1"/>
  <c r="F143" i="50"/>
  <c r="H143" i="50" s="1"/>
  <c r="F144" i="50"/>
  <c r="H144" i="50" s="1"/>
  <c r="F145" i="50"/>
  <c r="H145" i="50" s="1"/>
  <c r="F146" i="50"/>
  <c r="H146" i="50" s="1"/>
  <c r="F105" i="50"/>
  <c r="F106" i="50"/>
  <c r="H106" i="50" s="1"/>
  <c r="F107" i="50"/>
  <c r="H107" i="50" s="1"/>
  <c r="F108" i="50"/>
  <c r="H108" i="50" s="1"/>
  <c r="F109" i="50"/>
  <c r="H109" i="50" s="1"/>
  <c r="F110" i="50"/>
  <c r="H110" i="50" s="1"/>
  <c r="F111" i="50"/>
  <c r="H111" i="50" s="1"/>
  <c r="F112" i="50"/>
  <c r="H112" i="50" s="1"/>
  <c r="F113" i="50"/>
  <c r="H113" i="50" s="1"/>
  <c r="F114" i="50"/>
  <c r="H114" i="50" s="1"/>
  <c r="F115" i="50"/>
  <c r="H115" i="50" s="1"/>
  <c r="F116" i="50"/>
  <c r="H116" i="50" s="1"/>
  <c r="F117" i="50"/>
  <c r="H117" i="50" s="1"/>
  <c r="F118" i="50"/>
  <c r="H118" i="50" s="1"/>
  <c r="F119" i="50"/>
  <c r="H119" i="50" s="1"/>
  <c r="F120" i="50"/>
  <c r="H120" i="50" s="1"/>
  <c r="F121" i="50"/>
  <c r="H121" i="50" s="1"/>
  <c r="F122" i="50"/>
  <c r="H122" i="50" s="1"/>
  <c r="F123" i="50"/>
  <c r="H123" i="50" s="1"/>
  <c r="F124" i="50"/>
  <c r="H124" i="50" s="1"/>
  <c r="F125" i="50"/>
  <c r="H125" i="50" s="1"/>
  <c r="F126" i="50"/>
  <c r="H126" i="50" s="1"/>
  <c r="F127" i="50"/>
  <c r="H127" i="50" s="1"/>
  <c r="F128" i="50"/>
  <c r="H128" i="50" s="1"/>
  <c r="F129" i="50"/>
  <c r="H129" i="50" s="1"/>
  <c r="F130" i="50"/>
  <c r="H130" i="50" s="1"/>
  <c r="F131" i="50"/>
  <c r="H131" i="50" s="1"/>
  <c r="F132" i="50"/>
  <c r="H132" i="50" s="1"/>
  <c r="F133" i="50"/>
  <c r="H133" i="50" s="1"/>
  <c r="F72" i="50"/>
  <c r="H72" i="50" s="1"/>
  <c r="F73" i="50"/>
  <c r="H73" i="50" s="1"/>
  <c r="F74" i="50"/>
  <c r="H74" i="50" s="1"/>
  <c r="F75" i="50"/>
  <c r="F76" i="50"/>
  <c r="H76" i="50" s="1"/>
  <c r="F77" i="50"/>
  <c r="H77" i="50" s="1"/>
  <c r="F78" i="50"/>
  <c r="H78" i="50" s="1"/>
  <c r="F79" i="50"/>
  <c r="H79" i="50" s="1"/>
  <c r="F80" i="50"/>
  <c r="H80" i="50" s="1"/>
  <c r="F81" i="50"/>
  <c r="H81" i="50" s="1"/>
  <c r="F82" i="50"/>
  <c r="H82" i="50" s="1"/>
  <c r="F83" i="50"/>
  <c r="H83" i="50" s="1"/>
  <c r="F84" i="50"/>
  <c r="H84" i="50" s="1"/>
  <c r="F85" i="50"/>
  <c r="H85" i="50" s="1"/>
  <c r="F86" i="50"/>
  <c r="H86" i="50" s="1"/>
  <c r="F87" i="50"/>
  <c r="H87" i="50" s="1"/>
  <c r="F88" i="50"/>
  <c r="H88" i="50" s="1"/>
  <c r="F89" i="50"/>
  <c r="H89" i="50" s="1"/>
  <c r="F90" i="50"/>
  <c r="H90" i="50" s="1"/>
  <c r="F91" i="50"/>
  <c r="H91" i="50" s="1"/>
  <c r="F92" i="50"/>
  <c r="H92" i="50" s="1"/>
  <c r="F93" i="50"/>
  <c r="H93" i="50" s="1"/>
  <c r="F94" i="50"/>
  <c r="H94" i="50" s="1"/>
  <c r="F95" i="50"/>
  <c r="H95" i="50" s="1"/>
  <c r="F96" i="50"/>
  <c r="H96" i="50" s="1"/>
  <c r="F97" i="50"/>
  <c r="H97" i="50" s="1"/>
  <c r="F98" i="50"/>
  <c r="H98" i="50" s="1"/>
  <c r="F99" i="50"/>
  <c r="H99" i="50" s="1"/>
  <c r="F100" i="50"/>
  <c r="H100" i="50" s="1"/>
  <c r="F104" i="50"/>
  <c r="F41" i="50"/>
  <c r="F42" i="50"/>
  <c r="F43" i="50"/>
  <c r="H43" i="50" s="1"/>
  <c r="F44" i="50"/>
  <c r="H44" i="50" s="1"/>
  <c r="F45" i="50"/>
  <c r="H45" i="50" s="1"/>
  <c r="F46" i="50"/>
  <c r="H46" i="50" s="1"/>
  <c r="F47" i="50"/>
  <c r="H47" i="50" s="1"/>
  <c r="F48" i="50"/>
  <c r="H48" i="50" s="1"/>
  <c r="F49" i="50"/>
  <c r="H49" i="50" s="1"/>
  <c r="F50" i="50"/>
  <c r="H50" i="50" s="1"/>
  <c r="F51" i="50"/>
  <c r="H51" i="50" s="1"/>
  <c r="F52" i="50"/>
  <c r="H52" i="50" s="1"/>
  <c r="F53" i="50"/>
  <c r="H53" i="50" s="1"/>
  <c r="F54" i="50"/>
  <c r="H54" i="50" s="1"/>
  <c r="F55" i="50"/>
  <c r="H55" i="50" s="1"/>
  <c r="F56" i="50"/>
  <c r="H56" i="50" s="1"/>
  <c r="F57" i="50"/>
  <c r="H57" i="50" s="1"/>
  <c r="F58" i="50"/>
  <c r="H58" i="50" s="1"/>
  <c r="F59" i="50"/>
  <c r="H59" i="50" s="1"/>
  <c r="F60" i="50"/>
  <c r="H60" i="50" s="1"/>
  <c r="F61" i="50"/>
  <c r="H61" i="50" s="1"/>
  <c r="F62" i="50"/>
  <c r="H62" i="50" s="1"/>
  <c r="F63" i="50"/>
  <c r="H63" i="50" s="1"/>
  <c r="F64" i="50"/>
  <c r="H64" i="50" s="1"/>
  <c r="F65" i="50"/>
  <c r="H65" i="50" s="1"/>
  <c r="F66" i="50"/>
  <c r="H66" i="50" s="1"/>
  <c r="F67" i="50"/>
  <c r="H67" i="50" s="1"/>
  <c r="F6" i="50"/>
  <c r="F7" i="50"/>
  <c r="H7" i="50" s="1"/>
  <c r="F8" i="50"/>
  <c r="H8" i="50" s="1"/>
  <c r="F9" i="50"/>
  <c r="H9" i="50" s="1"/>
  <c r="F10" i="50"/>
  <c r="H10" i="50" s="1"/>
  <c r="F11" i="50"/>
  <c r="H11" i="50" s="1"/>
  <c r="F12" i="50"/>
  <c r="H12" i="50" s="1"/>
  <c r="F13" i="50"/>
  <c r="H13" i="50" s="1"/>
  <c r="F14" i="50"/>
  <c r="H14" i="50" s="1"/>
  <c r="F15" i="50"/>
  <c r="H15" i="50" s="1"/>
  <c r="F16" i="50"/>
  <c r="H16" i="50" s="1"/>
  <c r="F17" i="50"/>
  <c r="H17" i="50" s="1"/>
  <c r="F18" i="50"/>
  <c r="H18" i="50" s="1"/>
  <c r="F19" i="50"/>
  <c r="H19" i="50" s="1"/>
  <c r="F20" i="50"/>
  <c r="H20" i="50" s="1"/>
  <c r="F21" i="50"/>
  <c r="H21" i="50" s="1"/>
  <c r="F22" i="50"/>
  <c r="H22" i="50" s="1"/>
  <c r="F23" i="50"/>
  <c r="H23" i="50" s="1"/>
  <c r="F24" i="50"/>
  <c r="H24" i="50" s="1"/>
  <c r="F25" i="50"/>
  <c r="H25" i="50" s="1"/>
  <c r="F26" i="50"/>
  <c r="H26" i="50" s="1"/>
  <c r="F27" i="50"/>
  <c r="H27" i="50" s="1"/>
  <c r="F28" i="50"/>
  <c r="H28" i="50" s="1"/>
  <c r="F29" i="50"/>
  <c r="H29" i="50" s="1"/>
  <c r="F30" i="50"/>
  <c r="H30" i="50" s="1"/>
  <c r="F31" i="50"/>
  <c r="H31" i="50" s="1"/>
  <c r="F32" i="50"/>
  <c r="F33" i="50"/>
  <c r="F34" i="50"/>
  <c r="H34" i="50" s="1"/>
  <c r="C191" i="46"/>
  <c r="AG9" i="46"/>
  <c r="AG10" i="46"/>
  <c r="AG11" i="46"/>
  <c r="AG12" i="46"/>
  <c r="AG13" i="46"/>
  <c r="AG14" i="46"/>
  <c r="AG15" i="46"/>
  <c r="AG16" i="46"/>
  <c r="AG17" i="46"/>
  <c r="AG18" i="46"/>
  <c r="AG19" i="46"/>
  <c r="AG20" i="46"/>
  <c r="AG21" i="46"/>
  <c r="AG22" i="46"/>
  <c r="AG23" i="46"/>
  <c r="AG24" i="46"/>
  <c r="AG25" i="46"/>
  <c r="AG26" i="46"/>
  <c r="AG27" i="46"/>
  <c r="AG28" i="46"/>
  <c r="AG29" i="46"/>
  <c r="AG30" i="46"/>
  <c r="AG31" i="46"/>
  <c r="AG32" i="46"/>
  <c r="AG33" i="46"/>
  <c r="AG34" i="46"/>
  <c r="AG35" i="46"/>
  <c r="AG36" i="46"/>
  <c r="AG37" i="46"/>
  <c r="AG38" i="46"/>
  <c r="AG39" i="46"/>
  <c r="AG40" i="46"/>
  <c r="AG41" i="46"/>
  <c r="AG42" i="46"/>
  <c r="AG43" i="46"/>
  <c r="AG44" i="46"/>
  <c r="AG45" i="46"/>
  <c r="AG46" i="46"/>
  <c r="AG47" i="46"/>
  <c r="AG48" i="46"/>
  <c r="AG49" i="46"/>
  <c r="AG50" i="46"/>
  <c r="AG51" i="46"/>
  <c r="AG52" i="46"/>
  <c r="AG53" i="46"/>
  <c r="AG54" i="46"/>
  <c r="AG55" i="46"/>
  <c r="AG56" i="46"/>
  <c r="AG57" i="46"/>
  <c r="AG58" i="46"/>
  <c r="AG59" i="46"/>
  <c r="AG60" i="46"/>
  <c r="AG61" i="46"/>
  <c r="AG62" i="46"/>
  <c r="AG63" i="46"/>
  <c r="AG64" i="46"/>
  <c r="AG65" i="46"/>
  <c r="AG66" i="46"/>
  <c r="AG67" i="46"/>
  <c r="AG68" i="46"/>
  <c r="AG69" i="46"/>
  <c r="AG70" i="46"/>
  <c r="AG71" i="46"/>
  <c r="AG72" i="46"/>
  <c r="AG73" i="46"/>
  <c r="AG74" i="46"/>
  <c r="AG75" i="46"/>
  <c r="AG76" i="46"/>
  <c r="AG77" i="46"/>
  <c r="AG78" i="46"/>
  <c r="AG79" i="46"/>
  <c r="AG80" i="46"/>
  <c r="AG81" i="46"/>
  <c r="AG82" i="46"/>
  <c r="AG83" i="46"/>
  <c r="AG84" i="46"/>
  <c r="AG85" i="46"/>
  <c r="AG86" i="46"/>
  <c r="AG87" i="46"/>
  <c r="AG88" i="46"/>
  <c r="AG89" i="46"/>
  <c r="AG90" i="46"/>
  <c r="AG91" i="46"/>
  <c r="AG92" i="46"/>
  <c r="AG93" i="46"/>
  <c r="AG94" i="46"/>
  <c r="AG95" i="46"/>
  <c r="AG96" i="46"/>
  <c r="AG97" i="46"/>
  <c r="AG98" i="46"/>
  <c r="AG99" i="46"/>
  <c r="AG100" i="46"/>
  <c r="AG101" i="46"/>
  <c r="AG102" i="46"/>
  <c r="AG103" i="46"/>
  <c r="AG104" i="46"/>
  <c r="AG105" i="46"/>
  <c r="AG106" i="46"/>
  <c r="AG107" i="46"/>
  <c r="AG108" i="46"/>
  <c r="AG109" i="46"/>
  <c r="AG110" i="46"/>
  <c r="AG111" i="46"/>
  <c r="AG112" i="46"/>
  <c r="AG113" i="46"/>
  <c r="AG114" i="46"/>
  <c r="AG115" i="46"/>
  <c r="AG116" i="46"/>
  <c r="AG117" i="46"/>
  <c r="AG118" i="46"/>
  <c r="AG119" i="46"/>
  <c r="AG120" i="46"/>
  <c r="AG121" i="46"/>
  <c r="AG122" i="46"/>
  <c r="AG123" i="46"/>
  <c r="AG124" i="46"/>
  <c r="AG125" i="46"/>
  <c r="AG126" i="46"/>
  <c r="AG127" i="46"/>
  <c r="AG128" i="46"/>
  <c r="AG129" i="46"/>
  <c r="AG130" i="46"/>
  <c r="AG131" i="46"/>
  <c r="AG132" i="46"/>
  <c r="AG133" i="46"/>
  <c r="AG134" i="46"/>
  <c r="AG135" i="46"/>
  <c r="AG136" i="46"/>
  <c r="AG137" i="46"/>
  <c r="AG138" i="46"/>
  <c r="AG139" i="46"/>
  <c r="AG140" i="46"/>
  <c r="AG141" i="46"/>
  <c r="AG142" i="46"/>
  <c r="AG143" i="46"/>
  <c r="AG144" i="46"/>
  <c r="AG145" i="46"/>
  <c r="AG146" i="46"/>
  <c r="AG147" i="46"/>
  <c r="AG148" i="46"/>
  <c r="AG149" i="46"/>
  <c r="AG150" i="46"/>
  <c r="AG151" i="46"/>
  <c r="AG152" i="46"/>
  <c r="AG153" i="46"/>
  <c r="AG154" i="46"/>
  <c r="AG155" i="46"/>
  <c r="AG156" i="46"/>
  <c r="AG157" i="46"/>
  <c r="AG158" i="46"/>
  <c r="AG159" i="46"/>
  <c r="AG160" i="46"/>
  <c r="AG161" i="46"/>
  <c r="AG162" i="46"/>
  <c r="AG163" i="46"/>
  <c r="AG164" i="46"/>
  <c r="AG165" i="46"/>
  <c r="AG166" i="46"/>
  <c r="AG167" i="46"/>
  <c r="AG168" i="46"/>
  <c r="AG169" i="46"/>
  <c r="AG170" i="46"/>
  <c r="AG171" i="46"/>
  <c r="AG172" i="46"/>
  <c r="AG173" i="46"/>
  <c r="AG174" i="46"/>
  <c r="AG175" i="46"/>
  <c r="AG176" i="46"/>
  <c r="AG177" i="46"/>
  <c r="AG178" i="46"/>
  <c r="AG179" i="46"/>
  <c r="AG180" i="46"/>
  <c r="AG181" i="46"/>
  <c r="AG182" i="46"/>
  <c r="AG183" i="46"/>
  <c r="AG184" i="46"/>
  <c r="AG185" i="46"/>
  <c r="AG186" i="46"/>
  <c r="AG187" i="46"/>
  <c r="AG188" i="46"/>
  <c r="AG189" i="46"/>
  <c r="AG190" i="46"/>
  <c r="H196" i="11"/>
  <c r="H197" i="11"/>
  <c r="H195" i="11"/>
  <c r="H172" i="11"/>
  <c r="H173" i="11"/>
  <c r="H174" i="11"/>
  <c r="H175" i="11"/>
  <c r="H176" i="11"/>
  <c r="H177" i="11"/>
  <c r="H178" i="11"/>
  <c r="H179" i="11"/>
  <c r="H180" i="11"/>
  <c r="H181" i="11"/>
  <c r="H182" i="11"/>
  <c r="H183" i="11"/>
  <c r="H184" i="11"/>
  <c r="H185" i="11"/>
  <c r="H186" i="11"/>
  <c r="H187" i="11"/>
  <c r="H188" i="11"/>
  <c r="H189" i="11"/>
  <c r="H190" i="11"/>
  <c r="H171" i="11"/>
  <c r="H159" i="11"/>
  <c r="H160" i="11"/>
  <c r="H161" i="11"/>
  <c r="H162" i="11"/>
  <c r="H163" i="11"/>
  <c r="H164" i="11"/>
  <c r="H165" i="11"/>
  <c r="H166" i="11"/>
  <c r="H158" i="11"/>
  <c r="H138" i="11"/>
  <c r="H139" i="11"/>
  <c r="H140" i="11"/>
  <c r="H141" i="11"/>
  <c r="H142" i="11"/>
  <c r="H143" i="11"/>
  <c r="H144" i="11"/>
  <c r="H145" i="11"/>
  <c r="H146" i="11"/>
  <c r="H137"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04"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71"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40" i="11"/>
  <c r="H6" i="11"/>
  <c r="H7" i="11"/>
  <c r="H8" i="11"/>
  <c r="H9" i="11"/>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5" i="11"/>
  <c r="H35" i="11" l="1"/>
  <c r="H198" i="11"/>
  <c r="B28" i="5" s="1"/>
  <c r="H191" i="11"/>
  <c r="H167" i="11"/>
  <c r="H147" i="11"/>
  <c r="H101" i="11"/>
  <c r="H134" i="11"/>
  <c r="H68" i="11"/>
  <c r="H37" i="11" l="1"/>
  <c r="C27" i="12"/>
  <c r="C26" i="41" s="1"/>
  <c r="B28" i="43"/>
  <c r="D28" i="43" s="1"/>
  <c r="AG183" i="39"/>
  <c r="AG184" i="39"/>
  <c r="AG185" i="39"/>
  <c r="AG186" i="39"/>
  <c r="AG187" i="39"/>
  <c r="AG188" i="39"/>
  <c r="AG189" i="39"/>
  <c r="AG190" i="39"/>
  <c r="AG9" i="39"/>
  <c r="AG10" i="39"/>
  <c r="AG11" i="39"/>
  <c r="AG12" i="39"/>
  <c r="AG13" i="39"/>
  <c r="AG14" i="39"/>
  <c r="AG15" i="39"/>
  <c r="AG16" i="39"/>
  <c r="AG17" i="39"/>
  <c r="AG18" i="39"/>
  <c r="AG19" i="39"/>
  <c r="AG20" i="39"/>
  <c r="AG21" i="39"/>
  <c r="AG22" i="39"/>
  <c r="AG23" i="39"/>
  <c r="AG24" i="39"/>
  <c r="AG25" i="39"/>
  <c r="AG26" i="39"/>
  <c r="AG27" i="39"/>
  <c r="AG28" i="39"/>
  <c r="AG29" i="39"/>
  <c r="AG30" i="39"/>
  <c r="AG31" i="39"/>
  <c r="AG32" i="39"/>
  <c r="AG33" i="39"/>
  <c r="AG34" i="39"/>
  <c r="AG35" i="39"/>
  <c r="AG36" i="39"/>
  <c r="AG37" i="39"/>
  <c r="AG38" i="39"/>
  <c r="AG39" i="39"/>
  <c r="AG40" i="39"/>
  <c r="AG41" i="39"/>
  <c r="AG42" i="39"/>
  <c r="AG43" i="39"/>
  <c r="AG44" i="39"/>
  <c r="AG45" i="39"/>
  <c r="AG46" i="39"/>
  <c r="AG47" i="39"/>
  <c r="AG48" i="39"/>
  <c r="AG49" i="39"/>
  <c r="AG50" i="39"/>
  <c r="AG51" i="39"/>
  <c r="AG52" i="39"/>
  <c r="AG53" i="39"/>
  <c r="AG54" i="39"/>
  <c r="AG55" i="39"/>
  <c r="AG56" i="39"/>
  <c r="AG57" i="39"/>
  <c r="AG58" i="39"/>
  <c r="AG59" i="39"/>
  <c r="AG60" i="39"/>
  <c r="AG61" i="39"/>
  <c r="AG62" i="39"/>
  <c r="AG63" i="39"/>
  <c r="AG64" i="39"/>
  <c r="AG65" i="39"/>
  <c r="AG66" i="39"/>
  <c r="AG67" i="39"/>
  <c r="AG68" i="39"/>
  <c r="AG69" i="39"/>
  <c r="AG70" i="39"/>
  <c r="AG71" i="39"/>
  <c r="AG72" i="39"/>
  <c r="AG73" i="39"/>
  <c r="AG74" i="39"/>
  <c r="AG75" i="39"/>
  <c r="AG76" i="39"/>
  <c r="AG77" i="39"/>
  <c r="AG78" i="39"/>
  <c r="AG79" i="39"/>
  <c r="AG80" i="39"/>
  <c r="AG81" i="39"/>
  <c r="AG82" i="39"/>
  <c r="AG83" i="39"/>
  <c r="AG84" i="39"/>
  <c r="AG85" i="39"/>
  <c r="AG86" i="39"/>
  <c r="AG87" i="39"/>
  <c r="AG88" i="39"/>
  <c r="AG89" i="39"/>
  <c r="AG90" i="39"/>
  <c r="AG91" i="39"/>
  <c r="AG92" i="39"/>
  <c r="AG93" i="39"/>
  <c r="AG94" i="39"/>
  <c r="AG95" i="39"/>
  <c r="AG96" i="39"/>
  <c r="AG97" i="39"/>
  <c r="AG98" i="39"/>
  <c r="AG99" i="39"/>
  <c r="AG100" i="39"/>
  <c r="AG101" i="39"/>
  <c r="AG102" i="39"/>
  <c r="AG103" i="39"/>
  <c r="AG104" i="39"/>
  <c r="AG105" i="39"/>
  <c r="AG106" i="39"/>
  <c r="AG107" i="39"/>
  <c r="AG108" i="39"/>
  <c r="AG109" i="39"/>
  <c r="AG110" i="39"/>
  <c r="AG111" i="39"/>
  <c r="AG112" i="39"/>
  <c r="AG113" i="39"/>
  <c r="AG114" i="39"/>
  <c r="AG115" i="39"/>
  <c r="AG116" i="39"/>
  <c r="AG117" i="39"/>
  <c r="AG118" i="39"/>
  <c r="AG119" i="39"/>
  <c r="AG120" i="39"/>
  <c r="AG121" i="39"/>
  <c r="AG122" i="39"/>
  <c r="AG123" i="39"/>
  <c r="AG124" i="39"/>
  <c r="AG125" i="39"/>
  <c r="AG126" i="39"/>
  <c r="AG127" i="39"/>
  <c r="AG128" i="39"/>
  <c r="AG129" i="39"/>
  <c r="AG130" i="39"/>
  <c r="AG131" i="39"/>
  <c r="AG132" i="39"/>
  <c r="AG133" i="39"/>
  <c r="AG134" i="39"/>
  <c r="AG135" i="39"/>
  <c r="AG136" i="39"/>
  <c r="AG137" i="39"/>
  <c r="AG138" i="39"/>
  <c r="AG139" i="39"/>
  <c r="AG140" i="39"/>
  <c r="AG141" i="39"/>
  <c r="AG142" i="39"/>
  <c r="AG143" i="39"/>
  <c r="AG144" i="39"/>
  <c r="AG145" i="39"/>
  <c r="AG146" i="39"/>
  <c r="AG147" i="39"/>
  <c r="AG148" i="39"/>
  <c r="AG149" i="39"/>
  <c r="AG150" i="39"/>
  <c r="AG151" i="39"/>
  <c r="AG152" i="39"/>
  <c r="AG153" i="39"/>
  <c r="AG154" i="39"/>
  <c r="AG155" i="39"/>
  <c r="AG156" i="39"/>
  <c r="AG157" i="39"/>
  <c r="AG158" i="39"/>
  <c r="AG159" i="39"/>
  <c r="AG160" i="39"/>
  <c r="AG161" i="39"/>
  <c r="AG162" i="39"/>
  <c r="AG163" i="39"/>
  <c r="AG164" i="39"/>
  <c r="AG165" i="39"/>
  <c r="AG166" i="39"/>
  <c r="AG167" i="39"/>
  <c r="AG168" i="39"/>
  <c r="AG169" i="39"/>
  <c r="AG170" i="39"/>
  <c r="AG171" i="39"/>
  <c r="AG172" i="39"/>
  <c r="AG173" i="39"/>
  <c r="AG174" i="39"/>
  <c r="AG175" i="39"/>
  <c r="AG176" i="39"/>
  <c r="AG177" i="39"/>
  <c r="AG178" i="39"/>
  <c r="AG179" i="39"/>
  <c r="AG180" i="39"/>
  <c r="AG181" i="39"/>
  <c r="AG182" i="39"/>
  <c r="AE8" i="39" l="1"/>
  <c r="AG8" i="39" s="1"/>
  <c r="C191" i="39"/>
  <c r="K38" i="1" l="1"/>
  <c r="K40" i="1"/>
  <c r="K42" i="1"/>
  <c r="K44" i="1"/>
  <c r="K46" i="1"/>
  <c r="K48" i="1"/>
  <c r="K50" i="1"/>
  <c r="K52" i="1"/>
  <c r="K54" i="1"/>
  <c r="K36" i="1"/>
  <c r="K57" i="1" l="1"/>
  <c r="AE9" i="39"/>
  <c r="H92" i="49" l="1"/>
  <c r="H93" i="49"/>
  <c r="K93" i="49" s="1"/>
  <c r="H94" i="49"/>
  <c r="K94" i="49" s="1"/>
  <c r="H95" i="49"/>
  <c r="K95" i="49" s="1"/>
  <c r="H96" i="49"/>
  <c r="J96" i="49" s="1"/>
  <c r="H97" i="49"/>
  <c r="K97" i="49" s="1"/>
  <c r="H98" i="49"/>
  <c r="K98" i="49" s="1"/>
  <c r="H99" i="49"/>
  <c r="K99" i="49" s="1"/>
  <c r="H100" i="49"/>
  <c r="J100" i="49" s="1"/>
  <c r="H101" i="49"/>
  <c r="K101" i="49" s="1"/>
  <c r="I92" i="49"/>
  <c r="I93" i="49"/>
  <c r="I94" i="49"/>
  <c r="I95" i="49"/>
  <c r="I96" i="49"/>
  <c r="I97" i="49"/>
  <c r="I98" i="49"/>
  <c r="I99" i="49"/>
  <c r="I100" i="49"/>
  <c r="I101" i="49"/>
  <c r="C11" i="49"/>
  <c r="C12" i="49"/>
  <c r="C13" i="49"/>
  <c r="C14" i="49"/>
  <c r="C15" i="49"/>
  <c r="C10" i="49"/>
  <c r="I67" i="48"/>
  <c r="E350" i="47"/>
  <c r="I67" i="10"/>
  <c r="J99" i="49" l="1"/>
  <c r="J95" i="49"/>
  <c r="K100" i="49"/>
  <c r="K96" i="49"/>
  <c r="J98" i="49"/>
  <c r="J94" i="49"/>
  <c r="J101" i="49"/>
  <c r="J97" i="49"/>
  <c r="J93" i="49"/>
  <c r="J92" i="49"/>
  <c r="K92" i="49" s="1"/>
  <c r="J97" i="1"/>
  <c r="K98" i="1"/>
  <c r="J95" i="1"/>
  <c r="J100" i="1"/>
  <c r="J94" i="1"/>
  <c r="K97" i="1"/>
  <c r="K94" i="1"/>
  <c r="K95" i="1"/>
  <c r="K96" i="1"/>
  <c r="K99" i="1"/>
  <c r="K100" i="1"/>
  <c r="K101" i="1"/>
  <c r="J93" i="1"/>
  <c r="K93" i="1" s="1"/>
  <c r="J96" i="1"/>
  <c r="J98" i="1"/>
  <c r="J99" i="1"/>
  <c r="J101" i="1"/>
  <c r="J92" i="1"/>
  <c r="K92" i="1" s="1"/>
  <c r="K103" i="1" s="1"/>
  <c r="I121" i="10"/>
  <c r="I69" i="10"/>
  <c r="I71" i="10"/>
  <c r="I73" i="10"/>
  <c r="I75" i="10"/>
  <c r="I77" i="10"/>
  <c r="I79" i="10"/>
  <c r="I81" i="10"/>
  <c r="I83" i="10"/>
  <c r="I85" i="10"/>
  <c r="I87" i="10"/>
  <c r="I89" i="10"/>
  <c r="I91" i="10"/>
  <c r="I93" i="10"/>
  <c r="I95" i="10"/>
  <c r="I97" i="10"/>
  <c r="I99" i="10"/>
  <c r="I101" i="10"/>
  <c r="I103" i="10"/>
  <c r="I105" i="10"/>
  <c r="I107" i="10"/>
  <c r="I109" i="10"/>
  <c r="I111" i="10"/>
  <c r="I113" i="10"/>
  <c r="I115" i="10"/>
  <c r="I117" i="10"/>
  <c r="I119" i="10"/>
  <c r="P458" i="9"/>
  <c r="P457" i="9"/>
  <c r="P455" i="9"/>
  <c r="P453" i="9"/>
  <c r="P452" i="9"/>
  <c r="P451" i="9"/>
  <c r="P450" i="9"/>
  <c r="P448" i="9"/>
  <c r="P447" i="9"/>
  <c r="P446" i="9"/>
  <c r="P445" i="9"/>
  <c r="P443" i="9"/>
  <c r="P442" i="9"/>
  <c r="P441" i="9"/>
  <c r="P440" i="9"/>
  <c r="P438" i="9"/>
  <c r="P437" i="9"/>
  <c r="P436" i="9"/>
  <c r="P435" i="9"/>
  <c r="P430" i="9"/>
  <c r="P431" i="9"/>
  <c r="P432" i="9"/>
  <c r="P433" i="9"/>
  <c r="P428" i="9"/>
  <c r="P427" i="9"/>
  <c r="P426" i="9"/>
  <c r="P425" i="9"/>
  <c r="P423" i="9"/>
  <c r="P422" i="9"/>
  <c r="P421" i="9"/>
  <c r="P420" i="9"/>
  <c r="P418" i="9"/>
  <c r="P417" i="9"/>
  <c r="P416" i="9"/>
  <c r="P415" i="9"/>
  <c r="P413" i="9"/>
  <c r="P412" i="9"/>
  <c r="P411" i="9"/>
  <c r="P410" i="9"/>
  <c r="P408" i="9"/>
  <c r="P407" i="9"/>
  <c r="P406" i="9"/>
  <c r="P405" i="9"/>
  <c r="P403" i="9"/>
  <c r="P402" i="9"/>
  <c r="P401" i="9"/>
  <c r="P400" i="9"/>
  <c r="P398" i="9"/>
  <c r="P397" i="9"/>
  <c r="P396" i="9"/>
  <c r="P395" i="9"/>
  <c r="P393" i="9"/>
  <c r="P392" i="9"/>
  <c r="P391" i="9"/>
  <c r="P390" i="9"/>
  <c r="P388" i="9"/>
  <c r="P387" i="9"/>
  <c r="P386" i="9"/>
  <c r="P385" i="9"/>
  <c r="P383" i="9"/>
  <c r="P382" i="9"/>
  <c r="P381" i="9"/>
  <c r="P380" i="9"/>
  <c r="P378" i="9"/>
  <c r="P377" i="9"/>
  <c r="P376" i="9"/>
  <c r="P375" i="9"/>
  <c r="P373" i="9"/>
  <c r="P372" i="9"/>
  <c r="P371" i="9"/>
  <c r="P370" i="9"/>
  <c r="P368" i="9"/>
  <c r="P367" i="9"/>
  <c r="P366" i="9"/>
  <c r="P365" i="9"/>
  <c r="P363" i="9"/>
  <c r="P362" i="9"/>
  <c r="P361" i="9"/>
  <c r="P360" i="9"/>
  <c r="P358" i="9"/>
  <c r="P357" i="9"/>
  <c r="P356" i="9"/>
  <c r="P355" i="9"/>
  <c r="P353" i="9"/>
  <c r="P352" i="9"/>
  <c r="I124" i="10" l="1"/>
  <c r="K103" i="49"/>
  <c r="D12" i="18"/>
  <c r="D9" i="18"/>
  <c r="K432" i="47" l="1"/>
  <c r="G7" i="47" l="1"/>
  <c r="Q11" i="9"/>
  <c r="H5" i="52" l="1"/>
  <c r="E5" i="52"/>
  <c r="H4" i="52"/>
  <c r="E4" i="52"/>
  <c r="X435" i="47" l="1"/>
  <c r="P190" i="46"/>
  <c r="P189" i="46"/>
  <c r="P188" i="46"/>
  <c r="P187" i="46"/>
  <c r="P186" i="46"/>
  <c r="P185" i="46"/>
  <c r="P184" i="46"/>
  <c r="P183" i="46"/>
  <c r="P182" i="46"/>
  <c r="P181" i="46"/>
  <c r="P180" i="46"/>
  <c r="P179" i="46"/>
  <c r="P178" i="46"/>
  <c r="P177" i="46"/>
  <c r="P176" i="46"/>
  <c r="P175" i="46"/>
  <c r="P174" i="46"/>
  <c r="P173" i="46"/>
  <c r="P172" i="46"/>
  <c r="P171" i="46"/>
  <c r="P170" i="46"/>
  <c r="P169" i="46"/>
  <c r="P168" i="46"/>
  <c r="P167" i="46"/>
  <c r="P166" i="46"/>
  <c r="P165" i="46"/>
  <c r="P164" i="46"/>
  <c r="P163" i="46"/>
  <c r="P162" i="46"/>
  <c r="P161" i="46"/>
  <c r="P160" i="46"/>
  <c r="P159" i="46"/>
  <c r="P158" i="46"/>
  <c r="P157" i="46"/>
  <c r="P156" i="46"/>
  <c r="P155" i="46"/>
  <c r="P154" i="46"/>
  <c r="P153" i="46"/>
  <c r="P152" i="46"/>
  <c r="P151" i="46"/>
  <c r="P150" i="46"/>
  <c r="P149" i="46"/>
  <c r="P148" i="46"/>
  <c r="P147" i="46"/>
  <c r="P146" i="46"/>
  <c r="P145" i="46"/>
  <c r="P144" i="46"/>
  <c r="P143" i="46"/>
  <c r="P142" i="46"/>
  <c r="P141" i="46"/>
  <c r="P140" i="46"/>
  <c r="P139" i="46"/>
  <c r="P138" i="46"/>
  <c r="P137" i="46"/>
  <c r="P136" i="46"/>
  <c r="P135" i="46"/>
  <c r="P134" i="46"/>
  <c r="P133" i="46"/>
  <c r="P132" i="46"/>
  <c r="P131" i="46"/>
  <c r="P130" i="46"/>
  <c r="P129" i="46"/>
  <c r="P128" i="46"/>
  <c r="P127" i="46"/>
  <c r="P126" i="46"/>
  <c r="P125" i="46"/>
  <c r="P124" i="46"/>
  <c r="P123" i="46"/>
  <c r="P122" i="46"/>
  <c r="P121" i="46"/>
  <c r="P120" i="46"/>
  <c r="P119" i="46"/>
  <c r="P118" i="46"/>
  <c r="P117" i="46"/>
  <c r="P116" i="46"/>
  <c r="P115" i="46"/>
  <c r="P114" i="46"/>
  <c r="P113" i="46"/>
  <c r="P112" i="46"/>
  <c r="P111" i="46"/>
  <c r="P110" i="46"/>
  <c r="P109" i="46"/>
  <c r="P108" i="46"/>
  <c r="P107" i="46"/>
  <c r="P106" i="46"/>
  <c r="P105" i="46"/>
  <c r="P104" i="46"/>
  <c r="P103" i="46"/>
  <c r="P102" i="46"/>
  <c r="P101" i="46"/>
  <c r="P100" i="46"/>
  <c r="P99" i="46"/>
  <c r="P98" i="46"/>
  <c r="P97" i="46"/>
  <c r="P96" i="46"/>
  <c r="P95" i="46"/>
  <c r="P94" i="46"/>
  <c r="P93" i="46"/>
  <c r="P92" i="46"/>
  <c r="P91" i="46"/>
  <c r="P90" i="46"/>
  <c r="P89" i="46"/>
  <c r="P88" i="46"/>
  <c r="P87" i="46"/>
  <c r="P86" i="46"/>
  <c r="P85" i="46"/>
  <c r="P84" i="46"/>
  <c r="P83" i="46"/>
  <c r="P82" i="46"/>
  <c r="P81" i="46"/>
  <c r="P80" i="46"/>
  <c r="P79" i="46"/>
  <c r="P78" i="46"/>
  <c r="P77" i="46"/>
  <c r="P76" i="46"/>
  <c r="P75" i="46"/>
  <c r="P74" i="46"/>
  <c r="P73" i="46"/>
  <c r="P72" i="46"/>
  <c r="P71" i="46"/>
  <c r="P70" i="46"/>
  <c r="P69" i="46"/>
  <c r="P68" i="46"/>
  <c r="P67" i="46"/>
  <c r="P66" i="46"/>
  <c r="P65" i="46"/>
  <c r="P64" i="46"/>
  <c r="P63" i="46"/>
  <c r="P62" i="46"/>
  <c r="P61" i="46"/>
  <c r="P60" i="46"/>
  <c r="P59" i="46"/>
  <c r="P58" i="46"/>
  <c r="P57" i="46"/>
  <c r="P56" i="46"/>
  <c r="P55" i="46"/>
  <c r="P54" i="46"/>
  <c r="P53" i="46"/>
  <c r="P52" i="46"/>
  <c r="P51" i="46"/>
  <c r="P50" i="46"/>
  <c r="P49" i="46"/>
  <c r="P48" i="46"/>
  <c r="P47" i="46"/>
  <c r="P46" i="46"/>
  <c r="P45" i="46"/>
  <c r="P44" i="46"/>
  <c r="P43" i="46"/>
  <c r="P42" i="46"/>
  <c r="P41" i="46"/>
  <c r="P40" i="46"/>
  <c r="P39" i="46"/>
  <c r="P38" i="46"/>
  <c r="P37" i="46"/>
  <c r="P36" i="46"/>
  <c r="P35" i="46"/>
  <c r="P34" i="46"/>
  <c r="P33" i="46"/>
  <c r="P32" i="46"/>
  <c r="P31" i="46"/>
  <c r="P30" i="46"/>
  <c r="P29" i="46"/>
  <c r="P28" i="46"/>
  <c r="P27" i="46"/>
  <c r="P26" i="46"/>
  <c r="P25" i="46"/>
  <c r="P24" i="46"/>
  <c r="P23" i="46"/>
  <c r="P22" i="46"/>
  <c r="P21" i="46"/>
  <c r="P20" i="46"/>
  <c r="P19" i="46"/>
  <c r="P18" i="46"/>
  <c r="P17" i="46"/>
  <c r="P16" i="46"/>
  <c r="P15" i="46"/>
  <c r="P14" i="46"/>
  <c r="P13" i="46"/>
  <c r="P12" i="46"/>
  <c r="P11" i="46"/>
  <c r="P10" i="46"/>
  <c r="P9" i="46"/>
  <c r="P8" i="46"/>
  <c r="P7" i="46"/>
  <c r="E5" i="50" l="1"/>
  <c r="F5" i="50"/>
  <c r="G5" i="50"/>
  <c r="E6" i="50"/>
  <c r="G6" i="50"/>
  <c r="H6" i="50" l="1"/>
  <c r="H5" i="50"/>
  <c r="Q16" i="9"/>
  <c r="AE190" i="39" l="1"/>
  <c r="AE189" i="39"/>
  <c r="AE188" i="39"/>
  <c r="AE187" i="39"/>
  <c r="AE186" i="39"/>
  <c r="AE185" i="39"/>
  <c r="AE184" i="39"/>
  <c r="AE183" i="39"/>
  <c r="AE182" i="39"/>
  <c r="AE181" i="39"/>
  <c r="AE180" i="39"/>
  <c r="AE179" i="39"/>
  <c r="AE178" i="39"/>
  <c r="AE177" i="39"/>
  <c r="AE176" i="39"/>
  <c r="AE175" i="39"/>
  <c r="AE174" i="39"/>
  <c r="AE173" i="39"/>
  <c r="AE172" i="39"/>
  <c r="AE171" i="39"/>
  <c r="AE170" i="39"/>
  <c r="AE169" i="39"/>
  <c r="AE168" i="39"/>
  <c r="AE167" i="39"/>
  <c r="AE166" i="39"/>
  <c r="AE165" i="39"/>
  <c r="AE164" i="39"/>
  <c r="AE163" i="39"/>
  <c r="AE162" i="39"/>
  <c r="AE161" i="39"/>
  <c r="AE160" i="39"/>
  <c r="AE159" i="39"/>
  <c r="AE158" i="39"/>
  <c r="AE157" i="39"/>
  <c r="AE156" i="39"/>
  <c r="AE155" i="39"/>
  <c r="AE154" i="39"/>
  <c r="AE153" i="39"/>
  <c r="AE152" i="39"/>
  <c r="AE151" i="39"/>
  <c r="AE150" i="39"/>
  <c r="AE149" i="39"/>
  <c r="AE148" i="39"/>
  <c r="AE147" i="39"/>
  <c r="AE146" i="39"/>
  <c r="AE145" i="39"/>
  <c r="AE144" i="39"/>
  <c r="AE143" i="39"/>
  <c r="AE142" i="39"/>
  <c r="AE141" i="39"/>
  <c r="AE140" i="39"/>
  <c r="AE139" i="39"/>
  <c r="AE138" i="39"/>
  <c r="AE137" i="39"/>
  <c r="AE136" i="39"/>
  <c r="AE135" i="39"/>
  <c r="AE134" i="39"/>
  <c r="AE133" i="39"/>
  <c r="AE132" i="39"/>
  <c r="AE131" i="39"/>
  <c r="AE130" i="39"/>
  <c r="AE129" i="39"/>
  <c r="AE128" i="39"/>
  <c r="AE127" i="39"/>
  <c r="AE126" i="39"/>
  <c r="AE125" i="39"/>
  <c r="AE124" i="39"/>
  <c r="AE123" i="39"/>
  <c r="AE122" i="39"/>
  <c r="AE121" i="39"/>
  <c r="AE120" i="39"/>
  <c r="AE119" i="39"/>
  <c r="AE118" i="39"/>
  <c r="AE117" i="39"/>
  <c r="AE116" i="39"/>
  <c r="AE115" i="39"/>
  <c r="AE114" i="39"/>
  <c r="AE113" i="39"/>
  <c r="AE112" i="39"/>
  <c r="AE111" i="39"/>
  <c r="AE110" i="39"/>
  <c r="AE109" i="39"/>
  <c r="AE108" i="39"/>
  <c r="AE107" i="39"/>
  <c r="AE106" i="39"/>
  <c r="AE105" i="39"/>
  <c r="AE104" i="39"/>
  <c r="AE103" i="39"/>
  <c r="AE102" i="39"/>
  <c r="AE101" i="39"/>
  <c r="AE100" i="39"/>
  <c r="AE99" i="39"/>
  <c r="AE98" i="39"/>
  <c r="AE97" i="39"/>
  <c r="AE96" i="39"/>
  <c r="AE95" i="39"/>
  <c r="AE94" i="39"/>
  <c r="AE93" i="39"/>
  <c r="AE92" i="39"/>
  <c r="AE91" i="39"/>
  <c r="AE90" i="39"/>
  <c r="AE89" i="39"/>
  <c r="AE88" i="39"/>
  <c r="AE87" i="39"/>
  <c r="AE86" i="39"/>
  <c r="AE85" i="39"/>
  <c r="AE84" i="39"/>
  <c r="AE83" i="39"/>
  <c r="AE82" i="39"/>
  <c r="AE81" i="39"/>
  <c r="AE80" i="39"/>
  <c r="AE79" i="39"/>
  <c r="AE78" i="39"/>
  <c r="AE77" i="39"/>
  <c r="AE76" i="39"/>
  <c r="AE75" i="39"/>
  <c r="AE74" i="39"/>
  <c r="AE73" i="39"/>
  <c r="AE72" i="39"/>
  <c r="AE71" i="39"/>
  <c r="AE70" i="39"/>
  <c r="AE69" i="39"/>
  <c r="AE68" i="39"/>
  <c r="AE67" i="39"/>
  <c r="AE66" i="39"/>
  <c r="AE65" i="39"/>
  <c r="AE64" i="39"/>
  <c r="AE63" i="39"/>
  <c r="AE62" i="39"/>
  <c r="AE61" i="39"/>
  <c r="AE60" i="39"/>
  <c r="AE59" i="39"/>
  <c r="AE58" i="39"/>
  <c r="AE57" i="39"/>
  <c r="AE56" i="39"/>
  <c r="AE55" i="39"/>
  <c r="AE54" i="39"/>
  <c r="AE53" i="39"/>
  <c r="AE52" i="39"/>
  <c r="AE51" i="39"/>
  <c r="AE50" i="39"/>
  <c r="AE49" i="39"/>
  <c r="AE48" i="39"/>
  <c r="AE47" i="39"/>
  <c r="AE46" i="39"/>
  <c r="AE45" i="39"/>
  <c r="AE44" i="39"/>
  <c r="AE43" i="39"/>
  <c r="AE42" i="39"/>
  <c r="AE41" i="39"/>
  <c r="AE40" i="39"/>
  <c r="AE39" i="39"/>
  <c r="AE38" i="39"/>
  <c r="AE37" i="39"/>
  <c r="AE36" i="39"/>
  <c r="AE35" i="39"/>
  <c r="AE34" i="39"/>
  <c r="AE33" i="39"/>
  <c r="AE32" i="39"/>
  <c r="AE31" i="39"/>
  <c r="AE30" i="39"/>
  <c r="AE29" i="39"/>
  <c r="AE28" i="39"/>
  <c r="AE27" i="39"/>
  <c r="AE26" i="39"/>
  <c r="AE25" i="39"/>
  <c r="AE24" i="39"/>
  <c r="AE23" i="39"/>
  <c r="AE22" i="39"/>
  <c r="AE21" i="39"/>
  <c r="AE20" i="39"/>
  <c r="AE19" i="39"/>
  <c r="AE18" i="39"/>
  <c r="AE17" i="39"/>
  <c r="AE16" i="39"/>
  <c r="AE15" i="39"/>
  <c r="AE14" i="39"/>
  <c r="AE13" i="39"/>
  <c r="AE12" i="39"/>
  <c r="AE11" i="39"/>
  <c r="AE10" i="39"/>
  <c r="AE7" i="39"/>
  <c r="AG7" i="39" s="1"/>
  <c r="AG192" i="39" s="1"/>
  <c r="B11" i="5" s="1"/>
  <c r="H153" i="11"/>
  <c r="H152" i="11"/>
  <c r="H151" i="11"/>
  <c r="J16" i="1"/>
  <c r="B17" i="5" s="1"/>
  <c r="G183" i="48"/>
  <c r="G182" i="48"/>
  <c r="G181" i="48"/>
  <c r="G180" i="48"/>
  <c r="G179" i="48"/>
  <c r="G178" i="48"/>
  <c r="G177" i="48"/>
  <c r="G176" i="48"/>
  <c r="G175" i="48"/>
  <c r="G174" i="48"/>
  <c r="G173" i="48"/>
  <c r="G172" i="48"/>
  <c r="G171" i="48"/>
  <c r="G170" i="48"/>
  <c r="G169" i="48"/>
  <c r="G168" i="48"/>
  <c r="G167" i="48"/>
  <c r="G166" i="48"/>
  <c r="G165" i="48"/>
  <c r="G164" i="48"/>
  <c r="G163" i="48"/>
  <c r="G162" i="48"/>
  <c r="G161" i="48"/>
  <c r="G160" i="48"/>
  <c r="G159" i="48"/>
  <c r="G158" i="48"/>
  <c r="G157" i="48"/>
  <c r="G156" i="48"/>
  <c r="G155" i="48"/>
  <c r="G154" i="48"/>
  <c r="G153" i="48"/>
  <c r="G152" i="48"/>
  <c r="G151" i="48"/>
  <c r="G150" i="48"/>
  <c r="G149" i="48"/>
  <c r="G148" i="48"/>
  <c r="G147" i="48"/>
  <c r="G146" i="48"/>
  <c r="G145" i="48"/>
  <c r="G144" i="48"/>
  <c r="G143" i="48"/>
  <c r="G142" i="48"/>
  <c r="G141" i="48"/>
  <c r="G140" i="48"/>
  <c r="G139" i="48"/>
  <c r="G138" i="48"/>
  <c r="G137" i="48"/>
  <c r="G136" i="48"/>
  <c r="G135" i="48"/>
  <c r="G134" i="48"/>
  <c r="G133" i="48"/>
  <c r="G132" i="48"/>
  <c r="G131" i="48"/>
  <c r="G130" i="48"/>
  <c r="I128" i="10"/>
  <c r="I183" i="10"/>
  <c r="I182" i="10"/>
  <c r="I181" i="10"/>
  <c r="I180" i="10"/>
  <c r="I179" i="10"/>
  <c r="I178" i="10"/>
  <c r="I177" i="10"/>
  <c r="I176" i="10"/>
  <c r="I175" i="10"/>
  <c r="I174" i="10"/>
  <c r="I173" i="10"/>
  <c r="I172" i="10"/>
  <c r="I171" i="10"/>
  <c r="I170" i="10"/>
  <c r="I169" i="10"/>
  <c r="I168" i="10"/>
  <c r="I167" i="10"/>
  <c r="I166" i="10"/>
  <c r="I165" i="10"/>
  <c r="I164" i="10"/>
  <c r="I163" i="10"/>
  <c r="I162" i="10"/>
  <c r="I161" i="10"/>
  <c r="I160" i="10"/>
  <c r="I159" i="10"/>
  <c r="I158" i="10"/>
  <c r="I157" i="10"/>
  <c r="I156" i="10"/>
  <c r="I155" i="10"/>
  <c r="I154" i="10"/>
  <c r="I153" i="10"/>
  <c r="I152" i="10"/>
  <c r="I151" i="10"/>
  <c r="I150" i="10"/>
  <c r="I149" i="10"/>
  <c r="I148" i="10"/>
  <c r="I147" i="10"/>
  <c r="I146" i="10"/>
  <c r="I145" i="10"/>
  <c r="I144" i="10"/>
  <c r="I143" i="10"/>
  <c r="I142" i="10"/>
  <c r="I141" i="10"/>
  <c r="I140" i="10"/>
  <c r="I139" i="10"/>
  <c r="I138" i="10"/>
  <c r="I137" i="10"/>
  <c r="I136" i="10"/>
  <c r="I135" i="10"/>
  <c r="I134" i="10"/>
  <c r="I133" i="10"/>
  <c r="I132" i="10"/>
  <c r="I131" i="10"/>
  <c r="I130" i="10"/>
  <c r="I123" i="10"/>
  <c r="I59" i="10"/>
  <c r="I57" i="10"/>
  <c r="I55" i="10"/>
  <c r="I53" i="10"/>
  <c r="I51" i="10"/>
  <c r="I49" i="10"/>
  <c r="I47" i="10"/>
  <c r="I45" i="10"/>
  <c r="I43" i="10"/>
  <c r="I41" i="10"/>
  <c r="I39" i="10"/>
  <c r="I37" i="10"/>
  <c r="I35" i="10"/>
  <c r="I33" i="10"/>
  <c r="I31" i="10"/>
  <c r="I29" i="10"/>
  <c r="I27" i="10"/>
  <c r="I25" i="10"/>
  <c r="I23" i="10"/>
  <c r="I21" i="10"/>
  <c r="I19" i="10"/>
  <c r="I17" i="10"/>
  <c r="I15" i="10"/>
  <c r="I13" i="10"/>
  <c r="I11" i="10"/>
  <c r="I9" i="10"/>
  <c r="I7" i="10"/>
  <c r="U116" i="9"/>
  <c r="U111" i="9"/>
  <c r="U106" i="9"/>
  <c r="U101" i="9"/>
  <c r="U96" i="9"/>
  <c r="U91" i="9"/>
  <c r="U86" i="9"/>
  <c r="U81" i="9"/>
  <c r="U76" i="9"/>
  <c r="U71" i="9"/>
  <c r="U66" i="9"/>
  <c r="U61" i="9"/>
  <c r="U56" i="9"/>
  <c r="U51" i="9"/>
  <c r="U46" i="9"/>
  <c r="U41" i="9"/>
  <c r="U36" i="9"/>
  <c r="U31" i="9"/>
  <c r="U26" i="9"/>
  <c r="U21" i="9"/>
  <c r="U16" i="9"/>
  <c r="U11" i="9"/>
  <c r="T106" i="47"/>
  <c r="R106" i="47"/>
  <c r="O105" i="47"/>
  <c r="P105" i="47" s="1"/>
  <c r="M105" i="47"/>
  <c r="L105" i="47"/>
  <c r="K105" i="47"/>
  <c r="J105" i="47"/>
  <c r="I105" i="47"/>
  <c r="N105" i="47" s="1"/>
  <c r="O104" i="47"/>
  <c r="P104" i="47" s="1"/>
  <c r="M104" i="47"/>
  <c r="L104" i="47"/>
  <c r="K104" i="47"/>
  <c r="J104" i="47"/>
  <c r="I104" i="47"/>
  <c r="N104" i="47" s="1"/>
  <c r="O103" i="47"/>
  <c r="P103" i="47" s="1"/>
  <c r="M103" i="47"/>
  <c r="L103" i="47"/>
  <c r="K103" i="47"/>
  <c r="J103" i="47"/>
  <c r="I103" i="47"/>
  <c r="N103" i="47" s="1"/>
  <c r="X102" i="47"/>
  <c r="O102" i="47"/>
  <c r="P102" i="47" s="1"/>
  <c r="M102" i="47"/>
  <c r="L102" i="47"/>
  <c r="K102" i="47"/>
  <c r="J102" i="47"/>
  <c r="I102" i="47"/>
  <c r="N102" i="47" s="1"/>
  <c r="H102" i="47"/>
  <c r="G102" i="47"/>
  <c r="F102" i="47"/>
  <c r="E102" i="47"/>
  <c r="D102" i="47"/>
  <c r="C102" i="47"/>
  <c r="S106" i="9"/>
  <c r="Q106" i="9"/>
  <c r="P105" i="9"/>
  <c r="N105" i="9"/>
  <c r="P104" i="9"/>
  <c r="N104" i="9"/>
  <c r="P103" i="9"/>
  <c r="N103" i="9"/>
  <c r="P102" i="9"/>
  <c r="N102" i="9"/>
  <c r="P342" i="9"/>
  <c r="P341" i="9"/>
  <c r="P340" i="9"/>
  <c r="P339" i="9"/>
  <c r="P337" i="9"/>
  <c r="P336" i="9"/>
  <c r="P335" i="9"/>
  <c r="P334" i="9"/>
  <c r="P332" i="9"/>
  <c r="P331" i="9"/>
  <c r="P330" i="9"/>
  <c r="P329" i="9"/>
  <c r="P327" i="9"/>
  <c r="P326" i="9"/>
  <c r="P325" i="9"/>
  <c r="P324" i="9"/>
  <c r="P322" i="9"/>
  <c r="P321" i="9"/>
  <c r="P320" i="9"/>
  <c r="P319" i="9"/>
  <c r="P314" i="9"/>
  <c r="P317" i="9"/>
  <c r="P316" i="9"/>
  <c r="P315" i="9"/>
  <c r="P312" i="9"/>
  <c r="P311" i="9"/>
  <c r="P310" i="9"/>
  <c r="P309" i="9"/>
  <c r="P307" i="9"/>
  <c r="P306" i="9"/>
  <c r="P305" i="9"/>
  <c r="P304" i="9"/>
  <c r="P302" i="9"/>
  <c r="P301" i="9"/>
  <c r="P300" i="9"/>
  <c r="P299" i="9"/>
  <c r="P297" i="9"/>
  <c r="P296" i="9"/>
  <c r="P295" i="9"/>
  <c r="P294" i="9"/>
  <c r="P292" i="9"/>
  <c r="P291" i="9"/>
  <c r="P290" i="9"/>
  <c r="P289" i="9"/>
  <c r="P287" i="9"/>
  <c r="P286" i="9"/>
  <c r="P285" i="9"/>
  <c r="P284" i="9"/>
  <c r="P282" i="9"/>
  <c r="P281" i="9"/>
  <c r="P280" i="9"/>
  <c r="P279" i="9"/>
  <c r="P277" i="9"/>
  <c r="P276" i="9"/>
  <c r="P275" i="9"/>
  <c r="P274" i="9"/>
  <c r="P272" i="9"/>
  <c r="P271" i="9"/>
  <c r="P270" i="9"/>
  <c r="P269" i="9"/>
  <c r="P267" i="9"/>
  <c r="P266" i="9"/>
  <c r="P265" i="9"/>
  <c r="P264" i="9"/>
  <c r="P262" i="9"/>
  <c r="P261" i="9"/>
  <c r="P260" i="9"/>
  <c r="P259" i="9"/>
  <c r="P257" i="9"/>
  <c r="P256" i="9"/>
  <c r="P255" i="9"/>
  <c r="P254" i="9"/>
  <c r="P252" i="9"/>
  <c r="P251" i="9"/>
  <c r="P250" i="9"/>
  <c r="P249" i="9"/>
  <c r="P247" i="9"/>
  <c r="P246" i="9"/>
  <c r="P245" i="9"/>
  <c r="P242" i="9"/>
  <c r="P241" i="9"/>
  <c r="P239" i="9"/>
  <c r="P231" i="9"/>
  <c r="P230" i="9"/>
  <c r="P229" i="9"/>
  <c r="P228" i="9"/>
  <c r="P226" i="9"/>
  <c r="P225" i="9"/>
  <c r="P224" i="9"/>
  <c r="P223" i="9"/>
  <c r="P221" i="9"/>
  <c r="P220" i="9"/>
  <c r="P219" i="9"/>
  <c r="P218" i="9"/>
  <c r="P216" i="9"/>
  <c r="P215" i="9"/>
  <c r="P214" i="9"/>
  <c r="P213" i="9"/>
  <c r="P211" i="9"/>
  <c r="P210" i="9"/>
  <c r="P209" i="9"/>
  <c r="P208" i="9"/>
  <c r="P206" i="9"/>
  <c r="P205" i="9"/>
  <c r="P204" i="9"/>
  <c r="P203" i="9"/>
  <c r="P201" i="9"/>
  <c r="P200" i="9"/>
  <c r="P199" i="9"/>
  <c r="P198" i="9"/>
  <c r="P196" i="9"/>
  <c r="P195" i="9"/>
  <c r="P194" i="9"/>
  <c r="P193" i="9"/>
  <c r="P191" i="9"/>
  <c r="P190" i="9"/>
  <c r="P189" i="9"/>
  <c r="P188" i="9"/>
  <c r="P186" i="9"/>
  <c r="P185" i="9"/>
  <c r="P184" i="9"/>
  <c r="P183" i="9"/>
  <c r="P181" i="9"/>
  <c r="P180" i="9"/>
  <c r="P179" i="9"/>
  <c r="P178" i="9"/>
  <c r="P176" i="9"/>
  <c r="P175" i="9"/>
  <c r="P174" i="9"/>
  <c r="P173" i="9"/>
  <c r="P171" i="9"/>
  <c r="P170" i="9"/>
  <c r="P169" i="9"/>
  <c r="P168" i="9"/>
  <c r="P166" i="9"/>
  <c r="P165" i="9"/>
  <c r="P164" i="9"/>
  <c r="P163" i="9"/>
  <c r="P161" i="9"/>
  <c r="P160" i="9"/>
  <c r="P159" i="9"/>
  <c r="P158" i="9"/>
  <c r="P156" i="9"/>
  <c r="P155" i="9"/>
  <c r="P154" i="9"/>
  <c r="P153" i="9"/>
  <c r="P151" i="9"/>
  <c r="P150" i="9"/>
  <c r="P149" i="9"/>
  <c r="P148" i="9"/>
  <c r="P146" i="9"/>
  <c r="P145" i="9"/>
  <c r="P144" i="9"/>
  <c r="P143" i="9"/>
  <c r="P141" i="9"/>
  <c r="P140" i="9"/>
  <c r="P139" i="9"/>
  <c r="P138" i="9"/>
  <c r="P136" i="9"/>
  <c r="P135" i="9"/>
  <c r="P134" i="9"/>
  <c r="P133" i="9"/>
  <c r="P131" i="9"/>
  <c r="P130" i="9"/>
  <c r="P129" i="9"/>
  <c r="P128" i="9"/>
  <c r="P126" i="9"/>
  <c r="P125" i="9"/>
  <c r="P123" i="9"/>
  <c r="P115" i="9"/>
  <c r="P114" i="9"/>
  <c r="P113" i="9"/>
  <c r="P112" i="9"/>
  <c r="P110" i="9"/>
  <c r="P109" i="9"/>
  <c r="P108" i="9"/>
  <c r="P107" i="9"/>
  <c r="P100" i="9"/>
  <c r="P99" i="9"/>
  <c r="P98" i="9"/>
  <c r="P97" i="9"/>
  <c r="P95" i="9"/>
  <c r="P94" i="9"/>
  <c r="P93" i="9"/>
  <c r="P92" i="9"/>
  <c r="P90" i="9"/>
  <c r="P89" i="9"/>
  <c r="P88" i="9"/>
  <c r="P87" i="9"/>
  <c r="P85" i="9"/>
  <c r="P84" i="9"/>
  <c r="P83" i="9"/>
  <c r="P82" i="9"/>
  <c r="P80" i="9"/>
  <c r="P79" i="9"/>
  <c r="P78" i="9"/>
  <c r="P77" i="9"/>
  <c r="P75" i="9"/>
  <c r="P74" i="9"/>
  <c r="P73" i="9"/>
  <c r="P72" i="9"/>
  <c r="P70" i="9"/>
  <c r="P69" i="9"/>
  <c r="P68" i="9"/>
  <c r="P67" i="9"/>
  <c r="P65" i="9"/>
  <c r="P64" i="9"/>
  <c r="P63" i="9"/>
  <c r="P62" i="9"/>
  <c r="P60" i="9"/>
  <c r="P59" i="9"/>
  <c r="P58" i="9"/>
  <c r="P57" i="9"/>
  <c r="P55" i="9"/>
  <c r="P54" i="9"/>
  <c r="P53" i="9"/>
  <c r="P52" i="9"/>
  <c r="P50" i="9"/>
  <c r="P49" i="9"/>
  <c r="P48" i="9"/>
  <c r="P47" i="9"/>
  <c r="P45" i="9"/>
  <c r="P44" i="9"/>
  <c r="P43" i="9"/>
  <c r="P42" i="9"/>
  <c r="P40" i="9"/>
  <c r="P39" i="9"/>
  <c r="P38" i="9"/>
  <c r="P37" i="9"/>
  <c r="P35" i="9"/>
  <c r="P34" i="9"/>
  <c r="P33" i="9"/>
  <c r="P32" i="9"/>
  <c r="P30" i="9"/>
  <c r="P29" i="9"/>
  <c r="P28" i="9"/>
  <c r="P27" i="9"/>
  <c r="P25" i="9"/>
  <c r="P24" i="9"/>
  <c r="P23" i="9"/>
  <c r="P22" i="9"/>
  <c r="P20" i="9"/>
  <c r="P19" i="9"/>
  <c r="P18" i="9"/>
  <c r="P17" i="9"/>
  <c r="P12" i="9"/>
  <c r="P10" i="9"/>
  <c r="P8" i="9"/>
  <c r="AB190" i="39"/>
  <c r="AB189" i="39"/>
  <c r="AB188" i="39"/>
  <c r="AB187" i="39"/>
  <c r="AB186" i="39"/>
  <c r="AB185" i="39"/>
  <c r="AB184" i="39"/>
  <c r="AB183" i="39"/>
  <c r="AB182" i="39"/>
  <c r="AB181" i="39"/>
  <c r="AB180" i="39"/>
  <c r="AB179" i="39"/>
  <c r="AB178" i="39"/>
  <c r="AB177" i="39"/>
  <c r="AB176" i="39"/>
  <c r="AB175" i="39"/>
  <c r="AB174" i="39"/>
  <c r="AB173" i="39"/>
  <c r="AB172" i="39"/>
  <c r="AB171" i="39"/>
  <c r="AB170" i="39"/>
  <c r="AB169" i="39"/>
  <c r="AB168" i="39"/>
  <c r="AB167" i="39"/>
  <c r="AB166" i="39"/>
  <c r="AB165" i="39"/>
  <c r="AB164" i="39"/>
  <c r="AB163" i="39"/>
  <c r="AB162" i="39"/>
  <c r="AB161" i="39"/>
  <c r="AB160" i="39"/>
  <c r="AB159" i="39"/>
  <c r="AB158" i="39"/>
  <c r="AB157" i="39"/>
  <c r="AB156" i="39"/>
  <c r="AB155" i="39"/>
  <c r="AB154" i="39"/>
  <c r="AB153" i="39"/>
  <c r="AB152" i="39"/>
  <c r="AB151" i="39"/>
  <c r="AB150" i="39"/>
  <c r="AB149" i="39"/>
  <c r="AB148" i="39"/>
  <c r="AB147" i="39"/>
  <c r="AB146" i="39"/>
  <c r="AB145" i="39"/>
  <c r="AB144" i="39"/>
  <c r="AB143" i="39"/>
  <c r="AB142" i="39"/>
  <c r="AB141" i="39"/>
  <c r="AB140" i="39"/>
  <c r="AB139" i="39"/>
  <c r="AB138" i="39"/>
  <c r="AB137" i="39"/>
  <c r="AB136" i="39"/>
  <c r="AB135" i="39"/>
  <c r="AB134" i="39"/>
  <c r="AB133" i="39"/>
  <c r="AB132" i="39"/>
  <c r="AB131" i="39"/>
  <c r="AB130" i="39"/>
  <c r="AB129" i="39"/>
  <c r="AB128" i="39"/>
  <c r="AB127" i="39"/>
  <c r="AB126" i="39"/>
  <c r="AB125" i="39"/>
  <c r="AB124" i="39"/>
  <c r="AB123" i="39"/>
  <c r="AB122" i="39"/>
  <c r="AB121" i="39"/>
  <c r="AB120" i="39"/>
  <c r="AB119" i="39"/>
  <c r="AB118" i="39"/>
  <c r="AB117" i="39"/>
  <c r="AB116" i="39"/>
  <c r="AB115" i="39"/>
  <c r="AB114" i="39"/>
  <c r="AB113" i="39"/>
  <c r="AB112" i="39"/>
  <c r="AB111" i="39"/>
  <c r="AB110" i="39"/>
  <c r="AB109" i="39"/>
  <c r="AB108" i="39"/>
  <c r="AB107" i="39"/>
  <c r="AB106" i="39"/>
  <c r="AB105" i="39"/>
  <c r="AB104" i="39"/>
  <c r="AB103" i="39"/>
  <c r="AB102" i="39"/>
  <c r="AB101" i="39"/>
  <c r="AB100" i="39"/>
  <c r="AB99" i="39"/>
  <c r="AB98" i="39"/>
  <c r="AB97" i="39"/>
  <c r="AB96" i="39"/>
  <c r="AB95" i="39"/>
  <c r="AB94" i="39"/>
  <c r="AB93" i="39"/>
  <c r="AB92" i="39"/>
  <c r="AB91" i="39"/>
  <c r="AB90" i="39"/>
  <c r="AB89" i="39"/>
  <c r="AB88" i="39"/>
  <c r="AB87" i="39"/>
  <c r="AB86" i="39"/>
  <c r="AB85" i="39"/>
  <c r="AB84" i="39"/>
  <c r="AB83" i="39"/>
  <c r="AB82" i="39"/>
  <c r="AB81" i="39"/>
  <c r="AB80" i="39"/>
  <c r="AB79" i="39"/>
  <c r="AB78" i="39"/>
  <c r="AB77" i="39"/>
  <c r="AB76" i="39"/>
  <c r="AB75" i="39"/>
  <c r="AB74" i="39"/>
  <c r="AB73" i="39"/>
  <c r="AB72" i="39"/>
  <c r="AB71" i="39"/>
  <c r="AB70" i="39"/>
  <c r="AB69" i="39"/>
  <c r="AB68" i="39"/>
  <c r="AB67" i="39"/>
  <c r="AB66" i="39"/>
  <c r="AB65" i="39"/>
  <c r="AB64" i="39"/>
  <c r="AB63" i="39"/>
  <c r="AB62" i="39"/>
  <c r="AB61" i="39"/>
  <c r="AB60" i="39"/>
  <c r="AB59" i="39"/>
  <c r="AB58" i="39"/>
  <c r="AB57" i="39"/>
  <c r="AB56" i="39"/>
  <c r="AB55" i="39"/>
  <c r="AB54" i="39"/>
  <c r="AB53" i="39"/>
  <c r="AB52" i="39"/>
  <c r="AB51" i="39"/>
  <c r="AB50" i="39"/>
  <c r="AB49" i="39"/>
  <c r="AB48" i="39"/>
  <c r="AB47" i="39"/>
  <c r="AB46" i="39"/>
  <c r="AB45" i="39"/>
  <c r="AB44" i="39"/>
  <c r="AB43" i="39"/>
  <c r="AB42" i="39"/>
  <c r="AB41" i="39"/>
  <c r="AB40" i="39"/>
  <c r="AB39" i="39"/>
  <c r="AB38" i="39"/>
  <c r="AB37" i="39"/>
  <c r="AB36" i="39"/>
  <c r="AB35" i="39"/>
  <c r="AB34" i="39"/>
  <c r="AB33" i="39"/>
  <c r="AB32" i="39"/>
  <c r="AB31" i="39"/>
  <c r="AB30" i="39"/>
  <c r="AB29" i="39"/>
  <c r="AB28" i="39"/>
  <c r="AB27" i="39"/>
  <c r="AB26" i="39"/>
  <c r="AB25" i="39"/>
  <c r="AB24" i="39"/>
  <c r="AB23" i="39"/>
  <c r="AB22" i="39"/>
  <c r="AB21" i="39"/>
  <c r="AB20" i="39"/>
  <c r="AB19" i="39"/>
  <c r="AB18" i="39"/>
  <c r="AB17" i="39"/>
  <c r="AB16" i="39"/>
  <c r="AB15" i="39"/>
  <c r="AB13" i="39"/>
  <c r="AB12" i="39"/>
  <c r="AB11" i="39"/>
  <c r="AB10" i="39"/>
  <c r="AB9" i="39"/>
  <c r="AB8" i="39"/>
  <c r="AA190" i="39"/>
  <c r="AA189" i="39"/>
  <c r="AA188" i="39"/>
  <c r="AA187" i="39"/>
  <c r="AA186" i="39"/>
  <c r="AA185" i="39"/>
  <c r="AA184" i="39"/>
  <c r="AA183" i="39"/>
  <c r="AA182" i="39"/>
  <c r="AA181" i="39"/>
  <c r="AA180" i="39"/>
  <c r="AA179" i="39"/>
  <c r="AA178" i="39"/>
  <c r="AA177" i="39"/>
  <c r="AA176" i="39"/>
  <c r="AA175" i="39"/>
  <c r="AA174" i="39"/>
  <c r="AA173" i="39"/>
  <c r="AA172" i="39"/>
  <c r="AA171" i="39"/>
  <c r="AA170" i="39"/>
  <c r="AA169" i="39"/>
  <c r="AA168" i="39"/>
  <c r="AA167" i="39"/>
  <c r="AA166" i="39"/>
  <c r="AA165" i="39"/>
  <c r="AA164" i="39"/>
  <c r="AA163" i="39"/>
  <c r="AA162" i="39"/>
  <c r="AA161" i="39"/>
  <c r="AA160" i="39"/>
  <c r="AA159" i="39"/>
  <c r="AA158" i="39"/>
  <c r="AA157" i="39"/>
  <c r="AA156" i="39"/>
  <c r="AA155" i="39"/>
  <c r="AA154" i="39"/>
  <c r="AA153" i="39"/>
  <c r="AA152" i="39"/>
  <c r="AA151" i="39"/>
  <c r="AA150" i="39"/>
  <c r="AA149" i="39"/>
  <c r="AA148" i="39"/>
  <c r="AA147" i="39"/>
  <c r="AA146" i="39"/>
  <c r="AA145" i="39"/>
  <c r="AA144" i="39"/>
  <c r="AA143" i="39"/>
  <c r="AA142" i="39"/>
  <c r="AA141" i="39"/>
  <c r="AA140" i="39"/>
  <c r="AA139" i="39"/>
  <c r="AA138" i="39"/>
  <c r="AA137" i="39"/>
  <c r="AA136" i="39"/>
  <c r="AA135" i="39"/>
  <c r="AA134" i="39"/>
  <c r="AA133" i="39"/>
  <c r="AA132" i="39"/>
  <c r="AA131" i="39"/>
  <c r="AA130" i="39"/>
  <c r="AA129" i="39"/>
  <c r="AA128" i="39"/>
  <c r="AA127" i="39"/>
  <c r="AA126" i="39"/>
  <c r="AA125" i="39"/>
  <c r="AA124" i="39"/>
  <c r="AA123" i="39"/>
  <c r="AA122" i="39"/>
  <c r="AA121" i="39"/>
  <c r="AA120" i="39"/>
  <c r="AA119" i="39"/>
  <c r="AA118" i="39"/>
  <c r="AA117" i="39"/>
  <c r="AA116" i="39"/>
  <c r="AA115" i="39"/>
  <c r="AA114" i="39"/>
  <c r="AA113" i="39"/>
  <c r="AA112" i="39"/>
  <c r="AA111" i="39"/>
  <c r="AA110" i="39"/>
  <c r="AA109" i="39"/>
  <c r="AA108" i="39"/>
  <c r="AA107" i="39"/>
  <c r="AA106" i="39"/>
  <c r="AA105" i="39"/>
  <c r="AA104" i="39"/>
  <c r="AA103" i="39"/>
  <c r="AA102" i="39"/>
  <c r="AA101" i="39"/>
  <c r="AA100" i="39"/>
  <c r="AA99" i="39"/>
  <c r="AA98" i="39"/>
  <c r="AA97" i="39"/>
  <c r="AA96" i="39"/>
  <c r="AA95" i="39"/>
  <c r="AA94" i="39"/>
  <c r="AA93" i="39"/>
  <c r="AA92" i="39"/>
  <c r="AA91" i="39"/>
  <c r="AA90" i="39"/>
  <c r="AA89" i="39"/>
  <c r="AA88" i="39"/>
  <c r="AA87" i="39"/>
  <c r="AA86" i="39"/>
  <c r="AA85" i="39"/>
  <c r="AA84" i="39"/>
  <c r="AA83" i="39"/>
  <c r="AA82" i="39"/>
  <c r="AA81" i="39"/>
  <c r="AA80" i="39"/>
  <c r="AA79" i="39"/>
  <c r="AA78" i="39"/>
  <c r="AA77" i="39"/>
  <c r="AA76" i="39"/>
  <c r="AA75" i="39"/>
  <c r="AA74" i="39"/>
  <c r="AA73" i="39"/>
  <c r="AA72" i="39"/>
  <c r="AA71" i="39"/>
  <c r="AA70" i="39"/>
  <c r="AA69" i="39"/>
  <c r="AA68" i="39"/>
  <c r="AA67" i="39"/>
  <c r="AA66" i="39"/>
  <c r="AA65" i="39"/>
  <c r="AA64" i="39"/>
  <c r="AA63" i="39"/>
  <c r="AA62" i="39"/>
  <c r="AA61" i="39"/>
  <c r="AA60" i="39"/>
  <c r="AA59" i="39"/>
  <c r="AA58" i="39"/>
  <c r="AA57" i="39"/>
  <c r="AA56" i="39"/>
  <c r="AA55" i="39"/>
  <c r="AA54" i="39"/>
  <c r="AA53" i="39"/>
  <c r="AA52" i="39"/>
  <c r="AA51" i="39"/>
  <c r="AA50" i="39"/>
  <c r="AA49" i="39"/>
  <c r="AA48" i="39"/>
  <c r="AA47" i="39"/>
  <c r="AA46" i="39"/>
  <c r="AA45" i="39"/>
  <c r="AA44" i="39"/>
  <c r="AA43" i="39"/>
  <c r="AA42" i="39"/>
  <c r="AA41" i="39"/>
  <c r="AA40" i="39"/>
  <c r="AA39" i="39"/>
  <c r="AA38" i="39"/>
  <c r="AA37" i="39"/>
  <c r="AA36" i="39"/>
  <c r="AA35" i="39"/>
  <c r="AA34" i="39"/>
  <c r="AA33" i="39"/>
  <c r="AA32" i="39"/>
  <c r="AA31" i="39"/>
  <c r="AA30" i="39"/>
  <c r="AA29" i="39"/>
  <c r="AA28" i="39"/>
  <c r="AA27" i="39"/>
  <c r="AA26" i="39"/>
  <c r="AA25" i="39"/>
  <c r="AA24" i="39"/>
  <c r="AA23" i="39"/>
  <c r="AA22" i="39"/>
  <c r="AA21" i="39"/>
  <c r="AA20" i="39"/>
  <c r="AA19" i="39"/>
  <c r="AA18" i="39"/>
  <c r="AA17" i="39"/>
  <c r="AA16" i="39"/>
  <c r="AA15" i="39"/>
  <c r="AA14" i="39"/>
  <c r="AB14" i="39" s="1"/>
  <c r="AA13" i="39"/>
  <c r="AA12" i="39"/>
  <c r="AA11" i="39"/>
  <c r="AA10" i="39"/>
  <c r="AA9" i="39"/>
  <c r="AA8" i="39"/>
  <c r="AA7" i="39"/>
  <c r="AB7" i="39" s="1"/>
  <c r="R7" i="39"/>
  <c r="S7" i="39" s="1"/>
  <c r="Q7" i="46"/>
  <c r="Q106" i="47" l="1"/>
  <c r="S106" i="47"/>
  <c r="I62" i="10"/>
  <c r="B27" i="5"/>
  <c r="B26" i="5"/>
  <c r="B24" i="5"/>
  <c r="I61" i="10"/>
  <c r="B22" i="5"/>
  <c r="AB191" i="39"/>
  <c r="AB192" i="39" s="1"/>
  <c r="T7" i="39"/>
  <c r="H154" i="11"/>
  <c r="B25" i="5" s="1"/>
  <c r="U106" i="47"/>
  <c r="P278" i="9"/>
  <c r="V278" i="9" s="1"/>
  <c r="P298" i="9"/>
  <c r="V298" i="9" s="1"/>
  <c r="P318" i="9"/>
  <c r="V318" i="9" s="1"/>
  <c r="P338" i="9"/>
  <c r="V338" i="9" s="1"/>
  <c r="P106" i="47"/>
  <c r="P106" i="9"/>
  <c r="P227" i="9"/>
  <c r="P258" i="9"/>
  <c r="V258" i="9" s="1"/>
  <c r="P263" i="9"/>
  <c r="V263" i="9" s="1"/>
  <c r="P273" i="9"/>
  <c r="V273" i="9" s="1"/>
  <c r="P283" i="9"/>
  <c r="V283" i="9" s="1"/>
  <c r="P288" i="9"/>
  <c r="V288" i="9" s="1"/>
  <c r="P293" i="9"/>
  <c r="V293" i="9" s="1"/>
  <c r="P303" i="9"/>
  <c r="V303" i="9" s="1"/>
  <c r="P308" i="9"/>
  <c r="V308" i="9" s="1"/>
  <c r="P313" i="9"/>
  <c r="V313" i="9" s="1"/>
  <c r="P323" i="9"/>
  <c r="V323" i="9" s="1"/>
  <c r="P328" i="9"/>
  <c r="V328" i="9" s="1"/>
  <c r="P333" i="9"/>
  <c r="V333" i="9" s="1"/>
  <c r="P343" i="9"/>
  <c r="V343" i="9" s="1"/>
  <c r="M101" i="49"/>
  <c r="G101" i="49"/>
  <c r="E101" i="49"/>
  <c r="C101" i="49"/>
  <c r="B101" i="49"/>
  <c r="M100" i="49"/>
  <c r="G100" i="49"/>
  <c r="E100" i="49"/>
  <c r="C100" i="49"/>
  <c r="B100" i="49"/>
  <c r="M99" i="49"/>
  <c r="G99" i="49"/>
  <c r="E99" i="49"/>
  <c r="C99" i="49"/>
  <c r="B99" i="49"/>
  <c r="M98" i="49"/>
  <c r="G98" i="49"/>
  <c r="E98" i="49"/>
  <c r="C98" i="49"/>
  <c r="B98" i="49"/>
  <c r="M97" i="49"/>
  <c r="G97" i="49"/>
  <c r="E97" i="49"/>
  <c r="C97" i="49"/>
  <c r="B97" i="49"/>
  <c r="M96" i="49"/>
  <c r="G96" i="49"/>
  <c r="E96" i="49"/>
  <c r="C96" i="49"/>
  <c r="B96" i="49"/>
  <c r="M95" i="49"/>
  <c r="G95" i="49"/>
  <c r="E95" i="49"/>
  <c r="C95" i="49"/>
  <c r="B95" i="49"/>
  <c r="M94" i="49"/>
  <c r="G94" i="49"/>
  <c r="E94" i="49"/>
  <c r="C94" i="49"/>
  <c r="B94" i="49"/>
  <c r="M93" i="49"/>
  <c r="G93" i="49"/>
  <c r="E93" i="49"/>
  <c r="C93" i="49"/>
  <c r="B93" i="49"/>
  <c r="M92" i="49"/>
  <c r="G92" i="49"/>
  <c r="E92" i="49"/>
  <c r="C92" i="49"/>
  <c r="B92" i="49"/>
  <c r="M86" i="49"/>
  <c r="I86" i="49"/>
  <c r="H86" i="49"/>
  <c r="G86" i="49"/>
  <c r="E86" i="49"/>
  <c r="C86" i="49"/>
  <c r="F86" i="49" s="1"/>
  <c r="B86" i="49"/>
  <c r="M85" i="49"/>
  <c r="I85" i="49"/>
  <c r="H85" i="49"/>
  <c r="G85" i="49"/>
  <c r="E85" i="49"/>
  <c r="C85" i="49"/>
  <c r="B85" i="49"/>
  <c r="M84" i="49"/>
  <c r="I84" i="49"/>
  <c r="H84" i="49"/>
  <c r="G84" i="49"/>
  <c r="E84" i="49"/>
  <c r="C84" i="49"/>
  <c r="F84" i="49" s="1"/>
  <c r="B84" i="49"/>
  <c r="M83" i="49"/>
  <c r="I83" i="49"/>
  <c r="H83" i="49"/>
  <c r="G83" i="49"/>
  <c r="E83" i="49"/>
  <c r="C83" i="49"/>
  <c r="B83" i="49"/>
  <c r="M82" i="49"/>
  <c r="I82" i="49"/>
  <c r="H82" i="49"/>
  <c r="G82" i="49"/>
  <c r="E82" i="49"/>
  <c r="C82" i="49"/>
  <c r="F82" i="49" s="1"/>
  <c r="B82" i="49"/>
  <c r="M81" i="49"/>
  <c r="I81" i="49"/>
  <c r="H81" i="49"/>
  <c r="G81" i="49"/>
  <c r="E81" i="49"/>
  <c r="C81" i="49"/>
  <c r="B81" i="49"/>
  <c r="M80" i="49"/>
  <c r="I80" i="49"/>
  <c r="H80" i="49"/>
  <c r="G80" i="49"/>
  <c r="E80" i="49"/>
  <c r="C80" i="49"/>
  <c r="F80" i="49" s="1"/>
  <c r="B80" i="49"/>
  <c r="M79" i="49"/>
  <c r="I79" i="49"/>
  <c r="H79" i="49"/>
  <c r="G79" i="49"/>
  <c r="E79" i="49"/>
  <c r="C79" i="49"/>
  <c r="B79" i="49"/>
  <c r="M78" i="49"/>
  <c r="I78" i="49"/>
  <c r="H78" i="49"/>
  <c r="G78" i="49"/>
  <c r="E78" i="49"/>
  <c r="C78" i="49"/>
  <c r="F78" i="49" s="1"/>
  <c r="B78" i="49"/>
  <c r="M77" i="49"/>
  <c r="I77" i="49"/>
  <c r="H77" i="49"/>
  <c r="G77" i="49"/>
  <c r="E77" i="49"/>
  <c r="C77" i="49"/>
  <c r="B77" i="49"/>
  <c r="F86" i="1"/>
  <c r="F85" i="1"/>
  <c r="F84" i="1"/>
  <c r="F83" i="1"/>
  <c r="F82" i="1"/>
  <c r="F81" i="1"/>
  <c r="F80" i="1"/>
  <c r="F79" i="1"/>
  <c r="J79" i="1" s="1"/>
  <c r="F78" i="1"/>
  <c r="F77" i="1"/>
  <c r="M21" i="49"/>
  <c r="J21" i="49"/>
  <c r="H21" i="49"/>
  <c r="F21" i="49"/>
  <c r="E21" i="49"/>
  <c r="D21" i="49"/>
  <c r="C21" i="49"/>
  <c r="B21" i="49"/>
  <c r="M20" i="49"/>
  <c r="H20" i="49"/>
  <c r="F20" i="49"/>
  <c r="E20" i="49"/>
  <c r="D20" i="49"/>
  <c r="C20" i="49"/>
  <c r="B20" i="49"/>
  <c r="I21" i="1"/>
  <c r="I21" i="49" s="1"/>
  <c r="G21" i="1"/>
  <c r="I20" i="1"/>
  <c r="I20" i="49" s="1"/>
  <c r="G20" i="1"/>
  <c r="M23" i="49"/>
  <c r="J23" i="49"/>
  <c r="K23" i="49" s="1"/>
  <c r="H23" i="49"/>
  <c r="F23" i="49"/>
  <c r="E23" i="49"/>
  <c r="D23" i="49"/>
  <c r="C23" i="49"/>
  <c r="B23" i="49"/>
  <c r="M22" i="49"/>
  <c r="J22" i="49"/>
  <c r="K22" i="49" s="1"/>
  <c r="H22" i="49"/>
  <c r="F22" i="49"/>
  <c r="E22" i="49"/>
  <c r="D22" i="49"/>
  <c r="C22" i="49"/>
  <c r="B22" i="49"/>
  <c r="I23" i="1"/>
  <c r="I23" i="49" s="1"/>
  <c r="G23" i="1"/>
  <c r="G23" i="49" s="1"/>
  <c r="I22" i="1"/>
  <c r="I22" i="49" s="1"/>
  <c r="G22" i="1"/>
  <c r="G22" i="49" s="1"/>
  <c r="M25" i="49"/>
  <c r="J25" i="49"/>
  <c r="K25" i="49" s="1"/>
  <c r="H25" i="49"/>
  <c r="F25" i="49"/>
  <c r="E25" i="49"/>
  <c r="D25" i="49"/>
  <c r="C25" i="49"/>
  <c r="B25" i="49"/>
  <c r="M24" i="49"/>
  <c r="J24" i="49"/>
  <c r="K24" i="49" s="1"/>
  <c r="H24" i="49"/>
  <c r="F24" i="49"/>
  <c r="E24" i="49"/>
  <c r="D24" i="49"/>
  <c r="C24" i="49"/>
  <c r="B24" i="49"/>
  <c r="I25" i="1"/>
  <c r="I25" i="49" s="1"/>
  <c r="G25" i="1"/>
  <c r="G25" i="49" s="1"/>
  <c r="I24" i="1"/>
  <c r="I24" i="49" s="1"/>
  <c r="G24" i="1"/>
  <c r="G24" i="49" s="1"/>
  <c r="M27" i="49"/>
  <c r="J27" i="49"/>
  <c r="K27" i="49" s="1"/>
  <c r="H27" i="49"/>
  <c r="F27" i="49"/>
  <c r="E27" i="49"/>
  <c r="D27" i="49"/>
  <c r="C27" i="49"/>
  <c r="B27" i="49"/>
  <c r="M26" i="49"/>
  <c r="J26" i="49"/>
  <c r="K26" i="49" s="1"/>
  <c r="H26" i="49"/>
  <c r="F26" i="49"/>
  <c r="E26" i="49"/>
  <c r="D26" i="49"/>
  <c r="C26" i="49"/>
  <c r="B26" i="49"/>
  <c r="I27" i="1"/>
  <c r="I27" i="49" s="1"/>
  <c r="G27" i="1"/>
  <c r="G27" i="49" s="1"/>
  <c r="I26" i="1"/>
  <c r="I26" i="49" s="1"/>
  <c r="G26" i="1"/>
  <c r="G26" i="49" s="1"/>
  <c r="M13" i="49"/>
  <c r="J13" i="49"/>
  <c r="H13" i="49"/>
  <c r="B13" i="49"/>
  <c r="M12" i="49"/>
  <c r="J12" i="49"/>
  <c r="H12" i="49"/>
  <c r="B12" i="49"/>
  <c r="G21" i="49" l="1"/>
  <c r="K21" i="1"/>
  <c r="K21" i="49"/>
  <c r="B23" i="5"/>
  <c r="G20" i="49"/>
  <c r="K20" i="49" s="1"/>
  <c r="K20" i="1"/>
  <c r="F77" i="49"/>
  <c r="J77" i="49" s="1"/>
  <c r="K77" i="49" s="1"/>
  <c r="F81" i="49"/>
  <c r="J81" i="49" s="1"/>
  <c r="K81" i="49" s="1"/>
  <c r="F85" i="49"/>
  <c r="J85" i="49" s="1"/>
  <c r="K85" i="49" s="1"/>
  <c r="J82" i="49"/>
  <c r="K82" i="49" s="1"/>
  <c r="J80" i="49"/>
  <c r="K80" i="49" s="1"/>
  <c r="J78" i="49"/>
  <c r="K78" i="49" s="1"/>
  <c r="F79" i="49"/>
  <c r="J79" i="49" s="1"/>
  <c r="K79" i="49" s="1"/>
  <c r="F83" i="49"/>
  <c r="J83" i="49" s="1"/>
  <c r="K83" i="49" s="1"/>
  <c r="J78" i="1"/>
  <c r="K78" i="1" s="1"/>
  <c r="V106" i="47"/>
  <c r="J77" i="1"/>
  <c r="K77" i="1" s="1"/>
  <c r="J86" i="1"/>
  <c r="K86" i="1" s="1"/>
  <c r="J83" i="1"/>
  <c r="K83" i="1" s="1"/>
  <c r="J80" i="1"/>
  <c r="K80" i="1" s="1"/>
  <c r="J84" i="1"/>
  <c r="K84" i="1" s="1"/>
  <c r="K79" i="1"/>
  <c r="J82" i="1"/>
  <c r="K82" i="1" s="1"/>
  <c r="J85" i="1"/>
  <c r="K85" i="1" s="1"/>
  <c r="J81" i="1"/>
  <c r="K81" i="1" s="1"/>
  <c r="J84" i="49"/>
  <c r="K84" i="49" s="1"/>
  <c r="J86" i="49"/>
  <c r="K86" i="49" s="1"/>
  <c r="V106" i="9"/>
  <c r="K88" i="1" l="1"/>
  <c r="K88" i="49"/>
  <c r="K31" i="1"/>
  <c r="B18" i="5" s="1"/>
  <c r="K102" i="1"/>
  <c r="K87" i="1"/>
  <c r="K87" i="49"/>
  <c r="H5" i="20"/>
  <c r="E5" i="20"/>
  <c r="H4" i="20"/>
  <c r="E4" i="20"/>
  <c r="E5" i="18"/>
  <c r="C5" i="18"/>
  <c r="E4" i="18"/>
  <c r="C4" i="18"/>
  <c r="K102" i="49" l="1"/>
  <c r="D190" i="46"/>
  <c r="D8" i="46"/>
  <c r="D9" i="46"/>
  <c r="D10" i="46"/>
  <c r="D11" i="46"/>
  <c r="D12" i="46"/>
  <c r="D13" i="46"/>
  <c r="D14" i="46"/>
  <c r="D15" i="46"/>
  <c r="D16" i="46"/>
  <c r="D17" i="46"/>
  <c r="D18" i="46"/>
  <c r="D19" i="46"/>
  <c r="D20" i="46"/>
  <c r="D21" i="46"/>
  <c r="D22" i="46"/>
  <c r="D23" i="46"/>
  <c r="D24" i="46"/>
  <c r="D25" i="46"/>
  <c r="D26" i="46"/>
  <c r="D27" i="46"/>
  <c r="D28" i="46"/>
  <c r="D29" i="46"/>
  <c r="D30" i="46"/>
  <c r="D31" i="46"/>
  <c r="D32" i="46"/>
  <c r="D33" i="46"/>
  <c r="D34" i="46"/>
  <c r="D35" i="46"/>
  <c r="D36" i="46"/>
  <c r="D37" i="46"/>
  <c r="D38" i="46"/>
  <c r="D39" i="46"/>
  <c r="D40" i="46"/>
  <c r="D41" i="46"/>
  <c r="D42" i="46"/>
  <c r="D43" i="46"/>
  <c r="D44" i="46"/>
  <c r="D45" i="46"/>
  <c r="D46" i="46"/>
  <c r="D47" i="46"/>
  <c r="D48" i="46"/>
  <c r="D49" i="46"/>
  <c r="D50" i="46"/>
  <c r="D51" i="46"/>
  <c r="D52" i="46"/>
  <c r="D53" i="46"/>
  <c r="D54" i="46"/>
  <c r="D55" i="46"/>
  <c r="D56" i="46"/>
  <c r="D57" i="46"/>
  <c r="D58" i="46"/>
  <c r="D59" i="46"/>
  <c r="D60" i="46"/>
  <c r="D61" i="46"/>
  <c r="D62" i="46"/>
  <c r="D63" i="46"/>
  <c r="D64" i="46"/>
  <c r="D65" i="46"/>
  <c r="D66" i="46"/>
  <c r="D67" i="46"/>
  <c r="D68" i="46"/>
  <c r="D69" i="46"/>
  <c r="D70" i="46"/>
  <c r="D71" i="46"/>
  <c r="D72" i="46"/>
  <c r="D73" i="46"/>
  <c r="D74" i="46"/>
  <c r="D75" i="46"/>
  <c r="D76" i="46"/>
  <c r="D77" i="46"/>
  <c r="D78" i="46"/>
  <c r="D79" i="46"/>
  <c r="D80" i="46"/>
  <c r="D81" i="46"/>
  <c r="D82" i="46"/>
  <c r="D83" i="46"/>
  <c r="D84" i="46"/>
  <c r="D85" i="46"/>
  <c r="D86" i="46"/>
  <c r="D87" i="46"/>
  <c r="D88" i="46"/>
  <c r="D89" i="46"/>
  <c r="D90" i="46"/>
  <c r="D91" i="46"/>
  <c r="D92" i="46"/>
  <c r="D93" i="46"/>
  <c r="D94" i="46"/>
  <c r="D95" i="46"/>
  <c r="D96" i="46"/>
  <c r="D97" i="46"/>
  <c r="D98" i="46"/>
  <c r="D99" i="46"/>
  <c r="D100" i="46"/>
  <c r="D101" i="46"/>
  <c r="D102" i="46"/>
  <c r="D103" i="46"/>
  <c r="D104" i="46"/>
  <c r="D105" i="46"/>
  <c r="D106" i="46"/>
  <c r="D107" i="46"/>
  <c r="D108" i="46"/>
  <c r="D109" i="46"/>
  <c r="D110" i="46"/>
  <c r="D111" i="46"/>
  <c r="D112" i="46"/>
  <c r="D113" i="46"/>
  <c r="D114" i="46"/>
  <c r="D115" i="46"/>
  <c r="D116" i="46"/>
  <c r="D117" i="46"/>
  <c r="D118" i="46"/>
  <c r="D119" i="46"/>
  <c r="D120" i="46"/>
  <c r="D121" i="46"/>
  <c r="D122" i="46"/>
  <c r="D123" i="46"/>
  <c r="D124" i="46"/>
  <c r="D125" i="46"/>
  <c r="D126" i="46"/>
  <c r="D127" i="46"/>
  <c r="D128" i="46"/>
  <c r="D129" i="46"/>
  <c r="D130" i="46"/>
  <c r="D131" i="46"/>
  <c r="D132" i="46"/>
  <c r="D133" i="46"/>
  <c r="D134" i="46"/>
  <c r="D135" i="46"/>
  <c r="D136" i="46"/>
  <c r="D137" i="46"/>
  <c r="D138" i="46"/>
  <c r="D139" i="46"/>
  <c r="D140" i="46"/>
  <c r="D141" i="46"/>
  <c r="D142" i="46"/>
  <c r="D143" i="46"/>
  <c r="D144" i="46"/>
  <c r="D145" i="46"/>
  <c r="D146" i="46"/>
  <c r="D147" i="46"/>
  <c r="D148" i="46"/>
  <c r="D149" i="46"/>
  <c r="D150" i="46"/>
  <c r="D151" i="46"/>
  <c r="D152" i="46"/>
  <c r="D153" i="46"/>
  <c r="D154" i="46"/>
  <c r="D155" i="46"/>
  <c r="D156" i="46"/>
  <c r="D157" i="46"/>
  <c r="D158" i="46"/>
  <c r="D159" i="46"/>
  <c r="D160" i="46"/>
  <c r="D161" i="46"/>
  <c r="D162" i="46"/>
  <c r="D163" i="46"/>
  <c r="D164" i="46"/>
  <c r="D165" i="46"/>
  <c r="D166" i="46"/>
  <c r="D167" i="46"/>
  <c r="D168" i="46"/>
  <c r="D169" i="46"/>
  <c r="D170" i="46"/>
  <c r="D171" i="46"/>
  <c r="D172" i="46"/>
  <c r="D173" i="46"/>
  <c r="D174" i="46"/>
  <c r="D175" i="46"/>
  <c r="D176" i="46"/>
  <c r="D177" i="46"/>
  <c r="D178" i="46"/>
  <c r="D179" i="46"/>
  <c r="D180" i="46"/>
  <c r="D181" i="46"/>
  <c r="D182" i="46"/>
  <c r="D183" i="46"/>
  <c r="D184" i="46"/>
  <c r="D185" i="46"/>
  <c r="D186" i="46"/>
  <c r="D187" i="46"/>
  <c r="D188" i="46"/>
  <c r="D189" i="46"/>
  <c r="I29" i="1"/>
  <c r="I28" i="1"/>
  <c r="G29" i="1"/>
  <c r="G28" i="1"/>
  <c r="AO190" i="46" l="1"/>
  <c r="AD190" i="46"/>
  <c r="Z190" i="46"/>
  <c r="Y190" i="46"/>
  <c r="X190" i="46"/>
  <c r="Q190" i="46"/>
  <c r="O190" i="46"/>
  <c r="N190" i="46"/>
  <c r="M190" i="46"/>
  <c r="L190" i="46"/>
  <c r="K190" i="46"/>
  <c r="I190" i="46"/>
  <c r="G190" i="46"/>
  <c r="E190" i="46"/>
  <c r="AO189" i="46"/>
  <c r="AD189" i="46"/>
  <c r="Z189" i="46"/>
  <c r="Y189" i="46"/>
  <c r="X189" i="46"/>
  <c r="Q189" i="46"/>
  <c r="O189" i="46"/>
  <c r="N189" i="46"/>
  <c r="M189" i="46"/>
  <c r="L189" i="46"/>
  <c r="K189" i="46"/>
  <c r="I189" i="46"/>
  <c r="G189" i="46"/>
  <c r="E189" i="46"/>
  <c r="AO188" i="46"/>
  <c r="AD188" i="46"/>
  <c r="Z188" i="46"/>
  <c r="Y188" i="46"/>
  <c r="X188" i="46"/>
  <c r="Q188" i="46"/>
  <c r="O188" i="46"/>
  <c r="N188" i="46"/>
  <c r="M188" i="46"/>
  <c r="L188" i="46"/>
  <c r="K188" i="46"/>
  <c r="I188" i="46"/>
  <c r="G188" i="46"/>
  <c r="E188" i="46"/>
  <c r="AO187" i="46"/>
  <c r="AD187" i="46"/>
  <c r="Z187" i="46"/>
  <c r="Y187" i="46"/>
  <c r="X187" i="46"/>
  <c r="Q187" i="46"/>
  <c r="O187" i="46"/>
  <c r="N187" i="46"/>
  <c r="M187" i="46"/>
  <c r="L187" i="46"/>
  <c r="K187" i="46"/>
  <c r="I187" i="46"/>
  <c r="G187" i="46"/>
  <c r="E187" i="46"/>
  <c r="AO186" i="46"/>
  <c r="AD186" i="46"/>
  <c r="Z186" i="46"/>
  <c r="Y186" i="46"/>
  <c r="X186" i="46"/>
  <c r="Q186" i="46"/>
  <c r="O186" i="46"/>
  <c r="N186" i="46"/>
  <c r="M186" i="46"/>
  <c r="L186" i="46"/>
  <c r="K186" i="46"/>
  <c r="I186" i="46"/>
  <c r="G186" i="46"/>
  <c r="E186" i="46"/>
  <c r="AO185" i="46"/>
  <c r="AD185" i="46"/>
  <c r="Z185" i="46"/>
  <c r="Y185" i="46"/>
  <c r="X185" i="46"/>
  <c r="Q185" i="46"/>
  <c r="O185" i="46"/>
  <c r="N185" i="46"/>
  <c r="M185" i="46"/>
  <c r="L185" i="46"/>
  <c r="K185" i="46"/>
  <c r="I185" i="46"/>
  <c r="G185" i="46"/>
  <c r="E185" i="46"/>
  <c r="AO184" i="46"/>
  <c r="AD184" i="46"/>
  <c r="Z184" i="46"/>
  <c r="Y184" i="46"/>
  <c r="X184" i="46"/>
  <c r="Q184" i="46"/>
  <c r="O184" i="46"/>
  <c r="N184" i="46"/>
  <c r="M184" i="46"/>
  <c r="L184" i="46"/>
  <c r="K184" i="46"/>
  <c r="I184" i="46"/>
  <c r="G184" i="46"/>
  <c r="E184" i="46"/>
  <c r="AO183" i="46"/>
  <c r="AD183" i="46"/>
  <c r="Z183" i="46"/>
  <c r="Y183" i="46"/>
  <c r="X183" i="46"/>
  <c r="Q183" i="46"/>
  <c r="O183" i="46"/>
  <c r="N183" i="46"/>
  <c r="M183" i="46"/>
  <c r="L183" i="46"/>
  <c r="K183" i="46"/>
  <c r="I183" i="46"/>
  <c r="G183" i="46"/>
  <c r="E183" i="46"/>
  <c r="AO182" i="46"/>
  <c r="AD182" i="46"/>
  <c r="Z182" i="46"/>
  <c r="Y182" i="46"/>
  <c r="X182" i="46"/>
  <c r="Q182" i="46"/>
  <c r="O182" i="46"/>
  <c r="N182" i="46"/>
  <c r="M182" i="46"/>
  <c r="L182" i="46"/>
  <c r="K182" i="46"/>
  <c r="I182" i="46"/>
  <c r="G182" i="46"/>
  <c r="E182" i="46"/>
  <c r="AO181" i="46"/>
  <c r="AD181" i="46"/>
  <c r="Z181" i="46"/>
  <c r="Y181" i="46"/>
  <c r="X181" i="46"/>
  <c r="Q181" i="46"/>
  <c r="O181" i="46"/>
  <c r="N181" i="46"/>
  <c r="M181" i="46"/>
  <c r="L181" i="46"/>
  <c r="K181" i="46"/>
  <c r="I181" i="46"/>
  <c r="G181" i="46"/>
  <c r="E181" i="46"/>
  <c r="AO180" i="46"/>
  <c r="AD180" i="46"/>
  <c r="Z180" i="46"/>
  <c r="Y180" i="46"/>
  <c r="X180" i="46"/>
  <c r="Q180" i="46"/>
  <c r="O180" i="46"/>
  <c r="N180" i="46"/>
  <c r="M180" i="46"/>
  <c r="L180" i="46"/>
  <c r="K180" i="46"/>
  <c r="I180" i="46"/>
  <c r="G180" i="46"/>
  <c r="E180" i="46"/>
  <c r="AO179" i="46"/>
  <c r="AD179" i="46"/>
  <c r="Z179" i="46"/>
  <c r="Y179" i="46"/>
  <c r="X179" i="46"/>
  <c r="Q179" i="46"/>
  <c r="O179" i="46"/>
  <c r="N179" i="46"/>
  <c r="M179" i="46"/>
  <c r="L179" i="46"/>
  <c r="K179" i="46"/>
  <c r="I179" i="46"/>
  <c r="G179" i="46"/>
  <c r="E179" i="46"/>
  <c r="AO178" i="46"/>
  <c r="AD178" i="46"/>
  <c r="Z178" i="46"/>
  <c r="Y178" i="46"/>
  <c r="X178" i="46"/>
  <c r="Q178" i="46"/>
  <c r="O178" i="46"/>
  <c r="N178" i="46"/>
  <c r="M178" i="46"/>
  <c r="L178" i="46"/>
  <c r="K178" i="46"/>
  <c r="I178" i="46"/>
  <c r="G178" i="46"/>
  <c r="E178" i="46"/>
  <c r="AO177" i="46"/>
  <c r="AD177" i="46"/>
  <c r="Z177" i="46"/>
  <c r="Y177" i="46"/>
  <c r="X177" i="46"/>
  <c r="Q177" i="46"/>
  <c r="O177" i="46"/>
  <c r="N177" i="46"/>
  <c r="M177" i="46"/>
  <c r="L177" i="46"/>
  <c r="K177" i="46"/>
  <c r="I177" i="46"/>
  <c r="G177" i="46"/>
  <c r="E177" i="46"/>
  <c r="AO176" i="46"/>
  <c r="AD176" i="46"/>
  <c r="Z176" i="46"/>
  <c r="Y176" i="46"/>
  <c r="X176" i="46"/>
  <c r="Q176" i="46"/>
  <c r="O176" i="46"/>
  <c r="N176" i="46"/>
  <c r="M176" i="46"/>
  <c r="L176" i="46"/>
  <c r="K176" i="46"/>
  <c r="I176" i="46"/>
  <c r="G176" i="46"/>
  <c r="E176" i="46"/>
  <c r="AO175" i="46"/>
  <c r="AD175" i="46"/>
  <c r="Z175" i="46"/>
  <c r="Y175" i="46"/>
  <c r="X175" i="46"/>
  <c r="Q175" i="46"/>
  <c r="O175" i="46"/>
  <c r="N175" i="46"/>
  <c r="M175" i="46"/>
  <c r="L175" i="46"/>
  <c r="K175" i="46"/>
  <c r="I175" i="46"/>
  <c r="G175" i="46"/>
  <c r="E175" i="46"/>
  <c r="AO174" i="46"/>
  <c r="AD174" i="46"/>
  <c r="Z174" i="46"/>
  <c r="Y174" i="46"/>
  <c r="X174" i="46"/>
  <c r="Q174" i="46"/>
  <c r="O174" i="46"/>
  <c r="N174" i="46"/>
  <c r="M174" i="46"/>
  <c r="L174" i="46"/>
  <c r="K174" i="46"/>
  <c r="I174" i="46"/>
  <c r="G174" i="46"/>
  <c r="E174" i="46"/>
  <c r="AO173" i="46"/>
  <c r="AD173" i="46"/>
  <c r="Z173" i="46"/>
  <c r="Y173" i="46"/>
  <c r="X173" i="46"/>
  <c r="Q173" i="46"/>
  <c r="O173" i="46"/>
  <c r="N173" i="46"/>
  <c r="M173" i="46"/>
  <c r="L173" i="46"/>
  <c r="K173" i="46"/>
  <c r="I173" i="46"/>
  <c r="G173" i="46"/>
  <c r="E173" i="46"/>
  <c r="AO172" i="46"/>
  <c r="AD172" i="46"/>
  <c r="Z172" i="46"/>
  <c r="Y172" i="46"/>
  <c r="X172" i="46"/>
  <c r="Q172" i="46"/>
  <c r="O172" i="46"/>
  <c r="N172" i="46"/>
  <c r="M172" i="46"/>
  <c r="L172" i="46"/>
  <c r="K172" i="46"/>
  <c r="I172" i="46"/>
  <c r="G172" i="46"/>
  <c r="E172" i="46"/>
  <c r="AO171" i="46"/>
  <c r="AD171" i="46"/>
  <c r="Z171" i="46"/>
  <c r="Y171" i="46"/>
  <c r="X171" i="46"/>
  <c r="Q171" i="46"/>
  <c r="O171" i="46"/>
  <c r="N171" i="46"/>
  <c r="M171" i="46"/>
  <c r="L171" i="46"/>
  <c r="K171" i="46"/>
  <c r="I171" i="46"/>
  <c r="G171" i="46"/>
  <c r="E171" i="46"/>
  <c r="AO170" i="46"/>
  <c r="AD170" i="46"/>
  <c r="Z170" i="46"/>
  <c r="Y170" i="46"/>
  <c r="X170" i="46"/>
  <c r="Q170" i="46"/>
  <c r="O170" i="46"/>
  <c r="N170" i="46"/>
  <c r="M170" i="46"/>
  <c r="L170" i="46"/>
  <c r="K170" i="46"/>
  <c r="I170" i="46"/>
  <c r="G170" i="46"/>
  <c r="E170" i="46"/>
  <c r="AO169" i="46"/>
  <c r="AD169" i="46"/>
  <c r="Z169" i="46"/>
  <c r="Y169" i="46"/>
  <c r="X169" i="46"/>
  <c r="Q169" i="46"/>
  <c r="O169" i="46"/>
  <c r="N169" i="46"/>
  <c r="M169" i="46"/>
  <c r="L169" i="46"/>
  <c r="K169" i="46"/>
  <c r="I169" i="46"/>
  <c r="G169" i="46"/>
  <c r="E169" i="46"/>
  <c r="AO168" i="46"/>
  <c r="AD168" i="46"/>
  <c r="Z168" i="46"/>
  <c r="Y168" i="46"/>
  <c r="X168" i="46"/>
  <c r="Q168" i="46"/>
  <c r="O168" i="46"/>
  <c r="N168" i="46"/>
  <c r="M168" i="46"/>
  <c r="L168" i="46"/>
  <c r="K168" i="46"/>
  <c r="I168" i="46"/>
  <c r="G168" i="46"/>
  <c r="E168" i="46"/>
  <c r="AO167" i="46"/>
  <c r="AD167" i="46"/>
  <c r="Z167" i="46"/>
  <c r="Y167" i="46"/>
  <c r="X167" i="46"/>
  <c r="Q167" i="46"/>
  <c r="O167" i="46"/>
  <c r="N167" i="46"/>
  <c r="M167" i="46"/>
  <c r="L167" i="46"/>
  <c r="K167" i="46"/>
  <c r="I167" i="46"/>
  <c r="G167" i="46"/>
  <c r="E167" i="46"/>
  <c r="AO166" i="46"/>
  <c r="AD166" i="46"/>
  <c r="Z166" i="46"/>
  <c r="Y166" i="46"/>
  <c r="X166" i="46"/>
  <c r="Q166" i="46"/>
  <c r="O166" i="46"/>
  <c r="N166" i="46"/>
  <c r="M166" i="46"/>
  <c r="L166" i="46"/>
  <c r="K166" i="46"/>
  <c r="I166" i="46"/>
  <c r="G166" i="46"/>
  <c r="E166" i="46"/>
  <c r="AO165" i="46"/>
  <c r="AD165" i="46"/>
  <c r="Z165" i="46"/>
  <c r="Y165" i="46"/>
  <c r="X165" i="46"/>
  <c r="Q165" i="46"/>
  <c r="O165" i="46"/>
  <c r="N165" i="46"/>
  <c r="M165" i="46"/>
  <c r="L165" i="46"/>
  <c r="K165" i="46"/>
  <c r="I165" i="46"/>
  <c r="G165" i="46"/>
  <c r="E165" i="46"/>
  <c r="AO164" i="46"/>
  <c r="AD164" i="46"/>
  <c r="Z164" i="46"/>
  <c r="Y164" i="46"/>
  <c r="X164" i="46"/>
  <c r="Q164" i="46"/>
  <c r="O164" i="46"/>
  <c r="N164" i="46"/>
  <c r="M164" i="46"/>
  <c r="L164" i="46"/>
  <c r="K164" i="46"/>
  <c r="I164" i="46"/>
  <c r="G164" i="46"/>
  <c r="E164" i="46"/>
  <c r="AO163" i="46"/>
  <c r="AD163" i="46"/>
  <c r="Z163" i="46"/>
  <c r="Y163" i="46"/>
  <c r="X163" i="46"/>
  <c r="Q163" i="46"/>
  <c r="O163" i="46"/>
  <c r="N163" i="46"/>
  <c r="M163" i="46"/>
  <c r="L163" i="46"/>
  <c r="K163" i="46"/>
  <c r="I163" i="46"/>
  <c r="G163" i="46"/>
  <c r="E163" i="46"/>
  <c r="AO162" i="46"/>
  <c r="AD162" i="46"/>
  <c r="Z162" i="46"/>
  <c r="Y162" i="46"/>
  <c r="X162" i="46"/>
  <c r="Q162" i="46"/>
  <c r="O162" i="46"/>
  <c r="N162" i="46"/>
  <c r="M162" i="46"/>
  <c r="L162" i="46"/>
  <c r="K162" i="46"/>
  <c r="I162" i="46"/>
  <c r="G162" i="46"/>
  <c r="E162" i="46"/>
  <c r="AO161" i="46"/>
  <c r="AD161" i="46"/>
  <c r="Z161" i="46"/>
  <c r="Y161" i="46"/>
  <c r="X161" i="46"/>
  <c r="Q161" i="46"/>
  <c r="O161" i="46"/>
  <c r="N161" i="46"/>
  <c r="M161" i="46"/>
  <c r="L161" i="46"/>
  <c r="K161" i="46"/>
  <c r="I161" i="46"/>
  <c r="G161" i="46"/>
  <c r="E161" i="46"/>
  <c r="AO160" i="46"/>
  <c r="AD160" i="46"/>
  <c r="Z160" i="46"/>
  <c r="Y160" i="46"/>
  <c r="X160" i="46"/>
  <c r="Q160" i="46"/>
  <c r="O160" i="46"/>
  <c r="N160" i="46"/>
  <c r="M160" i="46"/>
  <c r="L160" i="46"/>
  <c r="K160" i="46"/>
  <c r="I160" i="46"/>
  <c r="G160" i="46"/>
  <c r="E160" i="46"/>
  <c r="AO159" i="46"/>
  <c r="AD159" i="46"/>
  <c r="Z159" i="46"/>
  <c r="Y159" i="46"/>
  <c r="X159" i="46"/>
  <c r="Q159" i="46"/>
  <c r="O159" i="46"/>
  <c r="N159" i="46"/>
  <c r="M159" i="46"/>
  <c r="L159" i="46"/>
  <c r="K159" i="46"/>
  <c r="I159" i="46"/>
  <c r="G159" i="46"/>
  <c r="E159" i="46"/>
  <c r="AO158" i="46"/>
  <c r="AD158" i="46"/>
  <c r="Z158" i="46"/>
  <c r="Y158" i="46"/>
  <c r="X158" i="46"/>
  <c r="Q158" i="46"/>
  <c r="O158" i="46"/>
  <c r="N158" i="46"/>
  <c r="M158" i="46"/>
  <c r="L158" i="46"/>
  <c r="K158" i="46"/>
  <c r="I158" i="46"/>
  <c r="G158" i="46"/>
  <c r="E158" i="46"/>
  <c r="AO157" i="46"/>
  <c r="AD157" i="46"/>
  <c r="Z157" i="46"/>
  <c r="Y157" i="46"/>
  <c r="X157" i="46"/>
  <c r="Q157" i="46"/>
  <c r="O157" i="46"/>
  <c r="N157" i="46"/>
  <c r="M157" i="46"/>
  <c r="L157" i="46"/>
  <c r="K157" i="46"/>
  <c r="I157" i="46"/>
  <c r="G157" i="46"/>
  <c r="E157" i="46"/>
  <c r="AO156" i="46"/>
  <c r="AD156" i="46"/>
  <c r="Z156" i="46"/>
  <c r="Y156" i="46"/>
  <c r="X156" i="46"/>
  <c r="Q156" i="46"/>
  <c r="O156" i="46"/>
  <c r="N156" i="46"/>
  <c r="M156" i="46"/>
  <c r="L156" i="46"/>
  <c r="K156" i="46"/>
  <c r="I156" i="46"/>
  <c r="G156" i="46"/>
  <c r="E156" i="46"/>
  <c r="AO155" i="46"/>
  <c r="AD155" i="46"/>
  <c r="Z155" i="46"/>
  <c r="Y155" i="46"/>
  <c r="X155" i="46"/>
  <c r="Q155" i="46"/>
  <c r="O155" i="46"/>
  <c r="N155" i="46"/>
  <c r="M155" i="46"/>
  <c r="L155" i="46"/>
  <c r="K155" i="46"/>
  <c r="I155" i="46"/>
  <c r="G155" i="46"/>
  <c r="E155" i="46"/>
  <c r="AO154" i="46"/>
  <c r="AD154" i="46"/>
  <c r="Z154" i="46"/>
  <c r="Y154" i="46"/>
  <c r="X154" i="46"/>
  <c r="Q154" i="46"/>
  <c r="O154" i="46"/>
  <c r="N154" i="46"/>
  <c r="M154" i="46"/>
  <c r="L154" i="46"/>
  <c r="K154" i="46"/>
  <c r="I154" i="46"/>
  <c r="G154" i="46"/>
  <c r="E154" i="46"/>
  <c r="AO153" i="46"/>
  <c r="AD153" i="46"/>
  <c r="Z153" i="46"/>
  <c r="Y153" i="46"/>
  <c r="X153" i="46"/>
  <c r="Q153" i="46"/>
  <c r="O153" i="46"/>
  <c r="N153" i="46"/>
  <c r="M153" i="46"/>
  <c r="L153" i="46"/>
  <c r="K153" i="46"/>
  <c r="I153" i="46"/>
  <c r="G153" i="46"/>
  <c r="E153" i="46"/>
  <c r="AO152" i="46"/>
  <c r="AD152" i="46"/>
  <c r="Z152" i="46"/>
  <c r="Y152" i="46"/>
  <c r="X152" i="46"/>
  <c r="Q152" i="46"/>
  <c r="O152" i="46"/>
  <c r="N152" i="46"/>
  <c r="M152" i="46"/>
  <c r="L152" i="46"/>
  <c r="K152" i="46"/>
  <c r="I152" i="46"/>
  <c r="G152" i="46"/>
  <c r="E152" i="46"/>
  <c r="AO151" i="46"/>
  <c r="AD151" i="46"/>
  <c r="Z151" i="46"/>
  <c r="Y151" i="46"/>
  <c r="X151" i="46"/>
  <c r="Q151" i="46"/>
  <c r="O151" i="46"/>
  <c r="N151" i="46"/>
  <c r="M151" i="46"/>
  <c r="L151" i="46"/>
  <c r="K151" i="46"/>
  <c r="I151" i="46"/>
  <c r="G151" i="46"/>
  <c r="E151" i="46"/>
  <c r="AO150" i="46"/>
  <c r="AD150" i="46"/>
  <c r="Z150" i="46"/>
  <c r="Y150" i="46"/>
  <c r="X150" i="46"/>
  <c r="Q150" i="46"/>
  <c r="O150" i="46"/>
  <c r="N150" i="46"/>
  <c r="M150" i="46"/>
  <c r="L150" i="46"/>
  <c r="K150" i="46"/>
  <c r="I150" i="46"/>
  <c r="G150" i="46"/>
  <c r="E150" i="46"/>
  <c r="AO149" i="46"/>
  <c r="AD149" i="46"/>
  <c r="Z149" i="46"/>
  <c r="Y149" i="46"/>
  <c r="X149" i="46"/>
  <c r="Q149" i="46"/>
  <c r="O149" i="46"/>
  <c r="N149" i="46"/>
  <c r="M149" i="46"/>
  <c r="L149" i="46"/>
  <c r="K149" i="46"/>
  <c r="I149" i="46"/>
  <c r="G149" i="46"/>
  <c r="E149" i="46"/>
  <c r="AO148" i="46"/>
  <c r="AD148" i="46"/>
  <c r="Z148" i="46"/>
  <c r="Y148" i="46"/>
  <c r="X148" i="46"/>
  <c r="Q148" i="46"/>
  <c r="O148" i="46"/>
  <c r="N148" i="46"/>
  <c r="M148" i="46"/>
  <c r="L148" i="46"/>
  <c r="K148" i="46"/>
  <c r="I148" i="46"/>
  <c r="G148" i="46"/>
  <c r="E148" i="46"/>
  <c r="AO147" i="46"/>
  <c r="AD147" i="46"/>
  <c r="Z147" i="46"/>
  <c r="Y147" i="46"/>
  <c r="X147" i="46"/>
  <c r="Q147" i="46"/>
  <c r="O147" i="46"/>
  <c r="N147" i="46"/>
  <c r="M147" i="46"/>
  <c r="L147" i="46"/>
  <c r="K147" i="46"/>
  <c r="I147" i="46"/>
  <c r="G147" i="46"/>
  <c r="E147" i="46"/>
  <c r="AO146" i="46"/>
  <c r="AD146" i="46"/>
  <c r="Z146" i="46"/>
  <c r="Y146" i="46"/>
  <c r="X146" i="46"/>
  <c r="Q146" i="46"/>
  <c r="O146" i="46"/>
  <c r="N146" i="46"/>
  <c r="M146" i="46"/>
  <c r="L146" i="46"/>
  <c r="K146" i="46"/>
  <c r="I146" i="46"/>
  <c r="G146" i="46"/>
  <c r="E146" i="46"/>
  <c r="AO145" i="46"/>
  <c r="AD145" i="46"/>
  <c r="Z145" i="46"/>
  <c r="Y145" i="46"/>
  <c r="X145" i="46"/>
  <c r="Q145" i="46"/>
  <c r="O145" i="46"/>
  <c r="N145" i="46"/>
  <c r="M145" i="46"/>
  <c r="L145" i="46"/>
  <c r="K145" i="46"/>
  <c r="I145" i="46"/>
  <c r="G145" i="46"/>
  <c r="E145" i="46"/>
  <c r="AO144" i="46"/>
  <c r="AD144" i="46"/>
  <c r="Z144" i="46"/>
  <c r="Y144" i="46"/>
  <c r="X144" i="46"/>
  <c r="Q144" i="46"/>
  <c r="O144" i="46"/>
  <c r="N144" i="46"/>
  <c r="M144" i="46"/>
  <c r="L144" i="46"/>
  <c r="K144" i="46"/>
  <c r="I144" i="46"/>
  <c r="G144" i="46"/>
  <c r="E144" i="46"/>
  <c r="AO143" i="46"/>
  <c r="AD143" i="46"/>
  <c r="Z143" i="46"/>
  <c r="Y143" i="46"/>
  <c r="X143" i="46"/>
  <c r="Q143" i="46"/>
  <c r="O143" i="46"/>
  <c r="N143" i="46"/>
  <c r="M143" i="46"/>
  <c r="L143" i="46"/>
  <c r="K143" i="46"/>
  <c r="I143" i="46"/>
  <c r="G143" i="46"/>
  <c r="E143" i="46"/>
  <c r="AO142" i="46"/>
  <c r="AD142" i="46"/>
  <c r="Z142" i="46"/>
  <c r="Y142" i="46"/>
  <c r="X142" i="46"/>
  <c r="Q142" i="46"/>
  <c r="O142" i="46"/>
  <c r="N142" i="46"/>
  <c r="M142" i="46"/>
  <c r="L142" i="46"/>
  <c r="K142" i="46"/>
  <c r="I142" i="46"/>
  <c r="G142" i="46"/>
  <c r="E142" i="46"/>
  <c r="AO141" i="46"/>
  <c r="AD141" i="46"/>
  <c r="Z141" i="46"/>
  <c r="Y141" i="46"/>
  <c r="X141" i="46"/>
  <c r="Q141" i="46"/>
  <c r="O141" i="46"/>
  <c r="N141" i="46"/>
  <c r="M141" i="46"/>
  <c r="L141" i="46"/>
  <c r="K141" i="46"/>
  <c r="I141" i="46"/>
  <c r="G141" i="46"/>
  <c r="E141" i="46"/>
  <c r="AO140" i="46"/>
  <c r="AD140" i="46"/>
  <c r="Z140" i="46"/>
  <c r="Y140" i="46"/>
  <c r="X140" i="46"/>
  <c r="Q140" i="46"/>
  <c r="O140" i="46"/>
  <c r="N140" i="46"/>
  <c r="M140" i="46"/>
  <c r="L140" i="46"/>
  <c r="K140" i="46"/>
  <c r="I140" i="46"/>
  <c r="G140" i="46"/>
  <c r="E140" i="46"/>
  <c r="AO139" i="46"/>
  <c r="AD139" i="46"/>
  <c r="Z139" i="46"/>
  <c r="Y139" i="46"/>
  <c r="X139" i="46"/>
  <c r="Q139" i="46"/>
  <c r="O139" i="46"/>
  <c r="N139" i="46"/>
  <c r="M139" i="46"/>
  <c r="L139" i="46"/>
  <c r="K139" i="46"/>
  <c r="I139" i="46"/>
  <c r="G139" i="46"/>
  <c r="E139" i="46"/>
  <c r="AO138" i="46"/>
  <c r="AD138" i="46"/>
  <c r="Z138" i="46"/>
  <c r="Y138" i="46"/>
  <c r="X138" i="46"/>
  <c r="Q138" i="46"/>
  <c r="O138" i="46"/>
  <c r="N138" i="46"/>
  <c r="M138" i="46"/>
  <c r="L138" i="46"/>
  <c r="K138" i="46"/>
  <c r="I138" i="46"/>
  <c r="G138" i="46"/>
  <c r="E138" i="46"/>
  <c r="AO137" i="46"/>
  <c r="AD137" i="46"/>
  <c r="Z137" i="46"/>
  <c r="Y137" i="46"/>
  <c r="X137" i="46"/>
  <c r="Q137" i="46"/>
  <c r="O137" i="46"/>
  <c r="N137" i="46"/>
  <c r="M137" i="46"/>
  <c r="L137" i="46"/>
  <c r="K137" i="46"/>
  <c r="I137" i="46"/>
  <c r="G137" i="46"/>
  <c r="E137" i="46"/>
  <c r="AO136" i="46"/>
  <c r="AD136" i="46"/>
  <c r="Z136" i="46"/>
  <c r="Y136" i="46"/>
  <c r="X136" i="46"/>
  <c r="Q136" i="46"/>
  <c r="O136" i="46"/>
  <c r="N136" i="46"/>
  <c r="M136" i="46"/>
  <c r="L136" i="46"/>
  <c r="K136" i="46"/>
  <c r="I136" i="46"/>
  <c r="G136" i="46"/>
  <c r="E136" i="46"/>
  <c r="AO135" i="46"/>
  <c r="AD135" i="46"/>
  <c r="Z135" i="46"/>
  <c r="Y135" i="46"/>
  <c r="X135" i="46"/>
  <c r="Q135" i="46"/>
  <c r="O135" i="46"/>
  <c r="N135" i="46"/>
  <c r="M135" i="46"/>
  <c r="L135" i="46"/>
  <c r="K135" i="46"/>
  <c r="I135" i="46"/>
  <c r="G135" i="46"/>
  <c r="E135" i="46"/>
  <c r="AO134" i="46"/>
  <c r="AD134" i="46"/>
  <c r="Z134" i="46"/>
  <c r="Y134" i="46"/>
  <c r="X134" i="46"/>
  <c r="Q134" i="46"/>
  <c r="O134" i="46"/>
  <c r="N134" i="46"/>
  <c r="M134" i="46"/>
  <c r="L134" i="46"/>
  <c r="K134" i="46"/>
  <c r="I134" i="46"/>
  <c r="G134" i="46"/>
  <c r="E134" i="46"/>
  <c r="AO133" i="46"/>
  <c r="AD133" i="46"/>
  <c r="Z133" i="46"/>
  <c r="Y133" i="46"/>
  <c r="X133" i="46"/>
  <c r="Q133" i="46"/>
  <c r="O133" i="46"/>
  <c r="N133" i="46"/>
  <c r="M133" i="46"/>
  <c r="L133" i="46"/>
  <c r="K133" i="46"/>
  <c r="I133" i="46"/>
  <c r="G133" i="46"/>
  <c r="E133" i="46"/>
  <c r="AO132" i="46"/>
  <c r="AD132" i="46"/>
  <c r="Z132" i="46"/>
  <c r="Y132" i="46"/>
  <c r="X132" i="46"/>
  <c r="Q132" i="46"/>
  <c r="O132" i="46"/>
  <c r="N132" i="46"/>
  <c r="M132" i="46"/>
  <c r="L132" i="46"/>
  <c r="K132" i="46"/>
  <c r="I132" i="46"/>
  <c r="G132" i="46"/>
  <c r="E132" i="46"/>
  <c r="AO131" i="46"/>
  <c r="AD131" i="46"/>
  <c r="Z131" i="46"/>
  <c r="Y131" i="46"/>
  <c r="X131" i="46"/>
  <c r="Q131" i="46"/>
  <c r="O131" i="46"/>
  <c r="N131" i="46"/>
  <c r="M131" i="46"/>
  <c r="L131" i="46"/>
  <c r="K131" i="46"/>
  <c r="I131" i="46"/>
  <c r="G131" i="46"/>
  <c r="E131" i="46"/>
  <c r="AO130" i="46"/>
  <c r="AD130" i="46"/>
  <c r="Z130" i="46"/>
  <c r="Y130" i="46"/>
  <c r="X130" i="46"/>
  <c r="Q130" i="46"/>
  <c r="O130" i="46"/>
  <c r="N130" i="46"/>
  <c r="M130" i="46"/>
  <c r="L130" i="46"/>
  <c r="K130" i="46"/>
  <c r="I130" i="46"/>
  <c r="G130" i="46"/>
  <c r="E130" i="46"/>
  <c r="AO129" i="46"/>
  <c r="AD129" i="46"/>
  <c r="Z129" i="46"/>
  <c r="Y129" i="46"/>
  <c r="X129" i="46"/>
  <c r="Q129" i="46"/>
  <c r="O129" i="46"/>
  <c r="N129" i="46"/>
  <c r="M129" i="46"/>
  <c r="L129" i="46"/>
  <c r="K129" i="46"/>
  <c r="I129" i="46"/>
  <c r="G129" i="46"/>
  <c r="E129" i="46"/>
  <c r="AO128" i="46"/>
  <c r="AD128" i="46"/>
  <c r="Z128" i="46"/>
  <c r="Y128" i="46"/>
  <c r="X128" i="46"/>
  <c r="Q128" i="46"/>
  <c r="O128" i="46"/>
  <c r="N128" i="46"/>
  <c r="M128" i="46"/>
  <c r="L128" i="46"/>
  <c r="K128" i="46"/>
  <c r="I128" i="46"/>
  <c r="G128" i="46"/>
  <c r="E128" i="46"/>
  <c r="AO127" i="46"/>
  <c r="AD127" i="46"/>
  <c r="Z127" i="46"/>
  <c r="Y127" i="46"/>
  <c r="X127" i="46"/>
  <c r="Q127" i="46"/>
  <c r="O127" i="46"/>
  <c r="N127" i="46"/>
  <c r="M127" i="46"/>
  <c r="L127" i="46"/>
  <c r="K127" i="46"/>
  <c r="I127" i="46"/>
  <c r="G127" i="46"/>
  <c r="E127" i="46"/>
  <c r="AO126" i="46"/>
  <c r="AD126" i="46"/>
  <c r="Z126" i="46"/>
  <c r="Y126" i="46"/>
  <c r="X126" i="46"/>
  <c r="Q126" i="46"/>
  <c r="O126" i="46"/>
  <c r="N126" i="46"/>
  <c r="M126" i="46"/>
  <c r="L126" i="46"/>
  <c r="K126" i="46"/>
  <c r="I126" i="46"/>
  <c r="G126" i="46"/>
  <c r="E126" i="46"/>
  <c r="AO125" i="46"/>
  <c r="AD125" i="46"/>
  <c r="Z125" i="46"/>
  <c r="Y125" i="46"/>
  <c r="X125" i="46"/>
  <c r="Q125" i="46"/>
  <c r="O125" i="46"/>
  <c r="N125" i="46"/>
  <c r="M125" i="46"/>
  <c r="L125" i="46"/>
  <c r="K125" i="46"/>
  <c r="I125" i="46"/>
  <c r="G125" i="46"/>
  <c r="E125" i="46"/>
  <c r="AO124" i="46"/>
  <c r="AD124" i="46"/>
  <c r="Z124" i="46"/>
  <c r="Y124" i="46"/>
  <c r="X124" i="46"/>
  <c r="Q124" i="46"/>
  <c r="O124" i="46"/>
  <c r="N124" i="46"/>
  <c r="M124" i="46"/>
  <c r="L124" i="46"/>
  <c r="K124" i="46"/>
  <c r="I124" i="46"/>
  <c r="G124" i="46"/>
  <c r="E124" i="46"/>
  <c r="AO123" i="46"/>
  <c r="AD123" i="46"/>
  <c r="Z123" i="46"/>
  <c r="Y123" i="46"/>
  <c r="X123" i="46"/>
  <c r="Q123" i="46"/>
  <c r="O123" i="46"/>
  <c r="N123" i="46"/>
  <c r="M123" i="46"/>
  <c r="L123" i="46"/>
  <c r="K123" i="46"/>
  <c r="I123" i="46"/>
  <c r="G123" i="46"/>
  <c r="E123" i="46"/>
  <c r="AO122" i="46"/>
  <c r="AD122" i="46"/>
  <c r="Z122" i="46"/>
  <c r="Y122" i="46"/>
  <c r="X122" i="46"/>
  <c r="Q122" i="46"/>
  <c r="O122" i="46"/>
  <c r="N122" i="46"/>
  <c r="M122" i="46"/>
  <c r="L122" i="46"/>
  <c r="K122" i="46"/>
  <c r="I122" i="46"/>
  <c r="G122" i="46"/>
  <c r="E122" i="46"/>
  <c r="AO121" i="46"/>
  <c r="AD121" i="46"/>
  <c r="Z121" i="46"/>
  <c r="Y121" i="46"/>
  <c r="X121" i="46"/>
  <c r="Q121" i="46"/>
  <c r="O121" i="46"/>
  <c r="N121" i="46"/>
  <c r="M121" i="46"/>
  <c r="L121" i="46"/>
  <c r="K121" i="46"/>
  <c r="I121" i="46"/>
  <c r="G121" i="46"/>
  <c r="E121" i="46"/>
  <c r="AO120" i="46"/>
  <c r="AD120" i="46"/>
  <c r="Z120" i="46"/>
  <c r="Y120" i="46"/>
  <c r="X120" i="46"/>
  <c r="Q120" i="46"/>
  <c r="O120" i="46"/>
  <c r="N120" i="46"/>
  <c r="M120" i="46"/>
  <c r="L120" i="46"/>
  <c r="K120" i="46"/>
  <c r="I120" i="46"/>
  <c r="G120" i="46"/>
  <c r="E120" i="46"/>
  <c r="AO119" i="46"/>
  <c r="AD119" i="46"/>
  <c r="Z119" i="46"/>
  <c r="Y119" i="46"/>
  <c r="X119" i="46"/>
  <c r="Q119" i="46"/>
  <c r="O119" i="46"/>
  <c r="N119" i="46"/>
  <c r="M119" i="46"/>
  <c r="L119" i="46"/>
  <c r="K119" i="46"/>
  <c r="I119" i="46"/>
  <c r="G119" i="46"/>
  <c r="E119" i="46"/>
  <c r="AO118" i="46"/>
  <c r="AD118" i="46"/>
  <c r="Z118" i="46"/>
  <c r="Y118" i="46"/>
  <c r="X118" i="46"/>
  <c r="Q118" i="46"/>
  <c r="O118" i="46"/>
  <c r="N118" i="46"/>
  <c r="M118" i="46"/>
  <c r="L118" i="46"/>
  <c r="K118" i="46"/>
  <c r="I118" i="46"/>
  <c r="G118" i="46"/>
  <c r="E118" i="46"/>
  <c r="AO117" i="46"/>
  <c r="AD117" i="46"/>
  <c r="Z117" i="46"/>
  <c r="Y117" i="46"/>
  <c r="X117" i="46"/>
  <c r="Q117" i="46"/>
  <c r="O117" i="46"/>
  <c r="N117" i="46"/>
  <c r="M117" i="46"/>
  <c r="L117" i="46"/>
  <c r="K117" i="46"/>
  <c r="I117" i="46"/>
  <c r="G117" i="46"/>
  <c r="E117" i="46"/>
  <c r="AO116" i="46"/>
  <c r="AD116" i="46"/>
  <c r="Z116" i="46"/>
  <c r="Y116" i="46"/>
  <c r="X116" i="46"/>
  <c r="Q116" i="46"/>
  <c r="O116" i="46"/>
  <c r="N116" i="46"/>
  <c r="M116" i="46"/>
  <c r="L116" i="46"/>
  <c r="K116" i="46"/>
  <c r="I116" i="46"/>
  <c r="G116" i="46"/>
  <c r="E116" i="46"/>
  <c r="AO115" i="46"/>
  <c r="AD115" i="46"/>
  <c r="Z115" i="46"/>
  <c r="Y115" i="46"/>
  <c r="X115" i="46"/>
  <c r="Q115" i="46"/>
  <c r="O115" i="46"/>
  <c r="N115" i="46"/>
  <c r="M115" i="46"/>
  <c r="L115" i="46"/>
  <c r="K115" i="46"/>
  <c r="I115" i="46"/>
  <c r="G115" i="46"/>
  <c r="E115" i="46"/>
  <c r="AO114" i="46"/>
  <c r="AD114" i="46"/>
  <c r="Z114" i="46"/>
  <c r="Y114" i="46"/>
  <c r="X114" i="46"/>
  <c r="Q114" i="46"/>
  <c r="O114" i="46"/>
  <c r="N114" i="46"/>
  <c r="M114" i="46"/>
  <c r="L114" i="46"/>
  <c r="K114" i="46"/>
  <c r="I114" i="46"/>
  <c r="G114" i="46"/>
  <c r="E114" i="46"/>
  <c r="AO113" i="46"/>
  <c r="AD113" i="46"/>
  <c r="Z113" i="46"/>
  <c r="Y113" i="46"/>
  <c r="X113" i="46"/>
  <c r="Q113" i="46"/>
  <c r="O113" i="46"/>
  <c r="N113" i="46"/>
  <c r="M113" i="46"/>
  <c r="L113" i="46"/>
  <c r="K113" i="46"/>
  <c r="I113" i="46"/>
  <c r="G113" i="46"/>
  <c r="E113" i="46"/>
  <c r="AO112" i="46"/>
  <c r="AD112" i="46"/>
  <c r="Z112" i="46"/>
  <c r="Y112" i="46"/>
  <c r="X112" i="46"/>
  <c r="Q112" i="46"/>
  <c r="O112" i="46"/>
  <c r="N112" i="46"/>
  <c r="M112" i="46"/>
  <c r="L112" i="46"/>
  <c r="K112" i="46"/>
  <c r="I112" i="46"/>
  <c r="G112" i="46"/>
  <c r="E112" i="46"/>
  <c r="AO111" i="46"/>
  <c r="AD111" i="46"/>
  <c r="Z111" i="46"/>
  <c r="Y111" i="46"/>
  <c r="X111" i="46"/>
  <c r="Q111" i="46"/>
  <c r="O111" i="46"/>
  <c r="N111" i="46"/>
  <c r="M111" i="46"/>
  <c r="L111" i="46"/>
  <c r="K111" i="46"/>
  <c r="I111" i="46"/>
  <c r="G111" i="46"/>
  <c r="E111" i="46"/>
  <c r="AO110" i="46"/>
  <c r="AD110" i="46"/>
  <c r="Z110" i="46"/>
  <c r="Y110" i="46"/>
  <c r="X110" i="46"/>
  <c r="Q110" i="46"/>
  <c r="O110" i="46"/>
  <c r="N110" i="46"/>
  <c r="M110" i="46"/>
  <c r="L110" i="46"/>
  <c r="K110" i="46"/>
  <c r="I110" i="46"/>
  <c r="G110" i="46"/>
  <c r="E110" i="46"/>
  <c r="AO109" i="46"/>
  <c r="AD109" i="46"/>
  <c r="Z109" i="46"/>
  <c r="Y109" i="46"/>
  <c r="X109" i="46"/>
  <c r="Q109" i="46"/>
  <c r="O109" i="46"/>
  <c r="N109" i="46"/>
  <c r="M109" i="46"/>
  <c r="L109" i="46"/>
  <c r="K109" i="46"/>
  <c r="I109" i="46"/>
  <c r="G109" i="46"/>
  <c r="E109" i="46"/>
  <c r="AO108" i="46"/>
  <c r="AD108" i="46"/>
  <c r="Z108" i="46"/>
  <c r="Y108" i="46"/>
  <c r="X108" i="46"/>
  <c r="Q108" i="46"/>
  <c r="O108" i="46"/>
  <c r="N108" i="46"/>
  <c r="M108" i="46"/>
  <c r="L108" i="46"/>
  <c r="K108" i="46"/>
  <c r="I108" i="46"/>
  <c r="G108" i="46"/>
  <c r="E108" i="46"/>
  <c r="AO107" i="46"/>
  <c r="AD107" i="46"/>
  <c r="Z107" i="46"/>
  <c r="Y107" i="46"/>
  <c r="X107" i="46"/>
  <c r="Q107" i="46"/>
  <c r="O107" i="46"/>
  <c r="N107" i="46"/>
  <c r="M107" i="46"/>
  <c r="L107" i="46"/>
  <c r="K107" i="46"/>
  <c r="I107" i="46"/>
  <c r="G107" i="46"/>
  <c r="E107" i="46"/>
  <c r="AO106" i="46"/>
  <c r="AD106" i="46"/>
  <c r="Z106" i="46"/>
  <c r="Y106" i="46"/>
  <c r="X106" i="46"/>
  <c r="Q106" i="46"/>
  <c r="O106" i="46"/>
  <c r="N106" i="46"/>
  <c r="M106" i="46"/>
  <c r="L106" i="46"/>
  <c r="K106" i="46"/>
  <c r="I106" i="46"/>
  <c r="G106" i="46"/>
  <c r="E106" i="46"/>
  <c r="AO105" i="46"/>
  <c r="AD105" i="46"/>
  <c r="Z105" i="46"/>
  <c r="Y105" i="46"/>
  <c r="X105" i="46"/>
  <c r="Q105" i="46"/>
  <c r="O105" i="46"/>
  <c r="N105" i="46"/>
  <c r="M105" i="46"/>
  <c r="L105" i="46"/>
  <c r="K105" i="46"/>
  <c r="I105" i="46"/>
  <c r="G105" i="46"/>
  <c r="E105" i="46"/>
  <c r="AO104" i="46"/>
  <c r="AD104" i="46"/>
  <c r="Z104" i="46"/>
  <c r="Y104" i="46"/>
  <c r="X104" i="46"/>
  <c r="Q104" i="46"/>
  <c r="O104" i="46"/>
  <c r="N104" i="46"/>
  <c r="M104" i="46"/>
  <c r="L104" i="46"/>
  <c r="K104" i="46"/>
  <c r="I104" i="46"/>
  <c r="G104" i="46"/>
  <c r="E104" i="46"/>
  <c r="AO103" i="46"/>
  <c r="AD103" i="46"/>
  <c r="Z103" i="46"/>
  <c r="Y103" i="46"/>
  <c r="X103" i="46"/>
  <c r="Q103" i="46"/>
  <c r="O103" i="46"/>
  <c r="N103" i="46"/>
  <c r="M103" i="46"/>
  <c r="L103" i="46"/>
  <c r="K103" i="46"/>
  <c r="I103" i="46"/>
  <c r="G103" i="46"/>
  <c r="E103" i="46"/>
  <c r="AO102" i="46"/>
  <c r="AD102" i="46"/>
  <c r="Z102" i="46"/>
  <c r="Y102" i="46"/>
  <c r="X102" i="46"/>
  <c r="Q102" i="46"/>
  <c r="O102" i="46"/>
  <c r="N102" i="46"/>
  <c r="M102" i="46"/>
  <c r="L102" i="46"/>
  <c r="K102" i="46"/>
  <c r="I102" i="46"/>
  <c r="G102" i="46"/>
  <c r="E102" i="46"/>
  <c r="AO101" i="46"/>
  <c r="AD101" i="46"/>
  <c r="Z101" i="46"/>
  <c r="Y101" i="46"/>
  <c r="X101" i="46"/>
  <c r="Q101" i="46"/>
  <c r="O101" i="46"/>
  <c r="N101" i="46"/>
  <c r="M101" i="46"/>
  <c r="L101" i="46"/>
  <c r="K101" i="46"/>
  <c r="I101" i="46"/>
  <c r="G101" i="46"/>
  <c r="E101" i="46"/>
  <c r="AO100" i="46"/>
  <c r="AD100" i="46"/>
  <c r="Z100" i="46"/>
  <c r="Y100" i="46"/>
  <c r="X100" i="46"/>
  <c r="Q100" i="46"/>
  <c r="O100" i="46"/>
  <c r="N100" i="46"/>
  <c r="M100" i="46"/>
  <c r="L100" i="46"/>
  <c r="K100" i="46"/>
  <c r="I100" i="46"/>
  <c r="G100" i="46"/>
  <c r="E100" i="46"/>
  <c r="AO99" i="46"/>
  <c r="AD99" i="46"/>
  <c r="Z99" i="46"/>
  <c r="Y99" i="46"/>
  <c r="X99" i="46"/>
  <c r="Q99" i="46"/>
  <c r="O99" i="46"/>
  <c r="N99" i="46"/>
  <c r="M99" i="46"/>
  <c r="L99" i="46"/>
  <c r="K99" i="46"/>
  <c r="I99" i="46"/>
  <c r="G99" i="46"/>
  <c r="E99" i="46"/>
  <c r="AO98" i="46"/>
  <c r="AD98" i="46"/>
  <c r="Z98" i="46"/>
  <c r="Y98" i="46"/>
  <c r="X98" i="46"/>
  <c r="Q98" i="46"/>
  <c r="O98" i="46"/>
  <c r="N98" i="46"/>
  <c r="M98" i="46"/>
  <c r="L98" i="46"/>
  <c r="K98" i="46"/>
  <c r="I98" i="46"/>
  <c r="G98" i="46"/>
  <c r="E98" i="46"/>
  <c r="AO97" i="46"/>
  <c r="AD97" i="46"/>
  <c r="Z97" i="46"/>
  <c r="Y97" i="46"/>
  <c r="X97" i="46"/>
  <c r="Q97" i="46"/>
  <c r="O97" i="46"/>
  <c r="N97" i="46"/>
  <c r="M97" i="46"/>
  <c r="L97" i="46"/>
  <c r="K97" i="46"/>
  <c r="I97" i="46"/>
  <c r="G97" i="46"/>
  <c r="E97" i="46"/>
  <c r="AO96" i="46"/>
  <c r="AD96" i="46"/>
  <c r="Z96" i="46"/>
  <c r="Y96" i="46"/>
  <c r="X96" i="46"/>
  <c r="Q96" i="46"/>
  <c r="O96" i="46"/>
  <c r="N96" i="46"/>
  <c r="M96" i="46"/>
  <c r="L96" i="46"/>
  <c r="K96" i="46"/>
  <c r="I96" i="46"/>
  <c r="G96" i="46"/>
  <c r="E96" i="46"/>
  <c r="AO95" i="46"/>
  <c r="AD95" i="46"/>
  <c r="Z95" i="46"/>
  <c r="Y95" i="46"/>
  <c r="X95" i="46"/>
  <c r="Q95" i="46"/>
  <c r="O95" i="46"/>
  <c r="N95" i="46"/>
  <c r="M95" i="46"/>
  <c r="L95" i="46"/>
  <c r="K95" i="46"/>
  <c r="I95" i="46"/>
  <c r="G95" i="46"/>
  <c r="E95" i="46"/>
  <c r="AO94" i="46"/>
  <c r="AD94" i="46"/>
  <c r="Z94" i="46"/>
  <c r="Y94" i="46"/>
  <c r="X94" i="46"/>
  <c r="Q94" i="46"/>
  <c r="O94" i="46"/>
  <c r="N94" i="46"/>
  <c r="M94" i="46"/>
  <c r="L94" i="46"/>
  <c r="K94" i="46"/>
  <c r="I94" i="46"/>
  <c r="G94" i="46"/>
  <c r="E94" i="46"/>
  <c r="AO93" i="46"/>
  <c r="AD93" i="46"/>
  <c r="Z93" i="46"/>
  <c r="Y93" i="46"/>
  <c r="X93" i="46"/>
  <c r="Q93" i="46"/>
  <c r="O93" i="46"/>
  <c r="N93" i="46"/>
  <c r="M93" i="46"/>
  <c r="L93" i="46"/>
  <c r="K93" i="46"/>
  <c r="I93" i="46"/>
  <c r="G93" i="46"/>
  <c r="E93" i="46"/>
  <c r="AO92" i="46"/>
  <c r="AD92" i="46"/>
  <c r="Z92" i="46"/>
  <c r="Y92" i="46"/>
  <c r="X92" i="46"/>
  <c r="Q92" i="46"/>
  <c r="O92" i="46"/>
  <c r="N92" i="46"/>
  <c r="M92" i="46"/>
  <c r="L92" i="46"/>
  <c r="K92" i="46"/>
  <c r="I92" i="46"/>
  <c r="G92" i="46"/>
  <c r="E92" i="46"/>
  <c r="AO91" i="46"/>
  <c r="AD91" i="46"/>
  <c r="Z91" i="46"/>
  <c r="Y91" i="46"/>
  <c r="X91" i="46"/>
  <c r="Q91" i="46"/>
  <c r="O91" i="46"/>
  <c r="N91" i="46"/>
  <c r="M91" i="46"/>
  <c r="L91" i="46"/>
  <c r="K91" i="46"/>
  <c r="I91" i="46"/>
  <c r="G91" i="46"/>
  <c r="E91" i="46"/>
  <c r="AO90" i="46"/>
  <c r="AD90" i="46"/>
  <c r="Z90" i="46"/>
  <c r="Y90" i="46"/>
  <c r="X90" i="46"/>
  <c r="Q90" i="46"/>
  <c r="O90" i="46"/>
  <c r="N90" i="46"/>
  <c r="M90" i="46"/>
  <c r="L90" i="46"/>
  <c r="K90" i="46"/>
  <c r="I90" i="46"/>
  <c r="G90" i="46"/>
  <c r="E90" i="46"/>
  <c r="AO89" i="46"/>
  <c r="AD89" i="46"/>
  <c r="Z89" i="46"/>
  <c r="Y89" i="46"/>
  <c r="X89" i="46"/>
  <c r="Q89" i="46"/>
  <c r="O89" i="46"/>
  <c r="N89" i="46"/>
  <c r="M89" i="46"/>
  <c r="L89" i="46"/>
  <c r="K89" i="46"/>
  <c r="I89" i="46"/>
  <c r="G89" i="46"/>
  <c r="E89" i="46"/>
  <c r="AO88" i="46"/>
  <c r="AD88" i="46"/>
  <c r="Z88" i="46"/>
  <c r="Y88" i="46"/>
  <c r="X88" i="46"/>
  <c r="Q88" i="46"/>
  <c r="O88" i="46"/>
  <c r="N88" i="46"/>
  <c r="M88" i="46"/>
  <c r="L88" i="46"/>
  <c r="K88" i="46"/>
  <c r="I88" i="46"/>
  <c r="G88" i="46"/>
  <c r="E88" i="46"/>
  <c r="AO87" i="46"/>
  <c r="AD87" i="46"/>
  <c r="Z87" i="46"/>
  <c r="Y87" i="46"/>
  <c r="X87" i="46"/>
  <c r="Q87" i="46"/>
  <c r="O87" i="46"/>
  <c r="N87" i="46"/>
  <c r="M87" i="46"/>
  <c r="L87" i="46"/>
  <c r="K87" i="46"/>
  <c r="I87" i="46"/>
  <c r="G87" i="46"/>
  <c r="E87" i="46"/>
  <c r="AO86" i="46"/>
  <c r="AD86" i="46"/>
  <c r="Z86" i="46"/>
  <c r="Y86" i="46"/>
  <c r="X86" i="46"/>
  <c r="Q86" i="46"/>
  <c r="O86" i="46"/>
  <c r="N86" i="46"/>
  <c r="M86" i="46"/>
  <c r="L86" i="46"/>
  <c r="K86" i="46"/>
  <c r="I86" i="46"/>
  <c r="G86" i="46"/>
  <c r="E86" i="46"/>
  <c r="AO85" i="46"/>
  <c r="AD85" i="46"/>
  <c r="Z85" i="46"/>
  <c r="Y85" i="46"/>
  <c r="X85" i="46"/>
  <c r="Q85" i="46"/>
  <c r="O85" i="46"/>
  <c r="N85" i="46"/>
  <c r="M85" i="46"/>
  <c r="L85" i="46"/>
  <c r="K85" i="46"/>
  <c r="I85" i="46"/>
  <c r="G85" i="46"/>
  <c r="E85" i="46"/>
  <c r="AO84" i="46"/>
  <c r="AD84" i="46"/>
  <c r="Z84" i="46"/>
  <c r="Y84" i="46"/>
  <c r="X84" i="46"/>
  <c r="Q84" i="46"/>
  <c r="O84" i="46"/>
  <c r="N84" i="46"/>
  <c r="M84" i="46"/>
  <c r="L84" i="46"/>
  <c r="K84" i="46"/>
  <c r="I84" i="46"/>
  <c r="G84" i="46"/>
  <c r="E84" i="46"/>
  <c r="AO83" i="46"/>
  <c r="AD83" i="46"/>
  <c r="Z83" i="46"/>
  <c r="Y83" i="46"/>
  <c r="X83" i="46"/>
  <c r="Q83" i="46"/>
  <c r="O83" i="46"/>
  <c r="N83" i="46"/>
  <c r="M83" i="46"/>
  <c r="L83" i="46"/>
  <c r="K83" i="46"/>
  <c r="I83" i="46"/>
  <c r="G83" i="46"/>
  <c r="E83" i="46"/>
  <c r="AO82" i="46"/>
  <c r="AD82" i="46"/>
  <c r="Z82" i="46"/>
  <c r="Y82" i="46"/>
  <c r="X82" i="46"/>
  <c r="Q82" i="46"/>
  <c r="O82" i="46"/>
  <c r="N82" i="46"/>
  <c r="M82" i="46"/>
  <c r="L82" i="46"/>
  <c r="K82" i="46"/>
  <c r="I82" i="46"/>
  <c r="G82" i="46"/>
  <c r="E82" i="46"/>
  <c r="AO81" i="46"/>
  <c r="AD81" i="46"/>
  <c r="Z81" i="46"/>
  <c r="Y81" i="46"/>
  <c r="X81" i="46"/>
  <c r="Q81" i="46"/>
  <c r="O81" i="46"/>
  <c r="N81" i="46"/>
  <c r="M81" i="46"/>
  <c r="L81" i="46"/>
  <c r="K81" i="46"/>
  <c r="I81" i="46"/>
  <c r="G81" i="46"/>
  <c r="E81" i="46"/>
  <c r="AO80" i="46"/>
  <c r="AD80" i="46"/>
  <c r="Z80" i="46"/>
  <c r="Y80" i="46"/>
  <c r="X80" i="46"/>
  <c r="Q80" i="46"/>
  <c r="O80" i="46"/>
  <c r="N80" i="46"/>
  <c r="M80" i="46"/>
  <c r="L80" i="46"/>
  <c r="K80" i="46"/>
  <c r="I80" i="46"/>
  <c r="G80" i="46"/>
  <c r="E80" i="46"/>
  <c r="AO79" i="46"/>
  <c r="AD79" i="46"/>
  <c r="Z79" i="46"/>
  <c r="Y79" i="46"/>
  <c r="X79" i="46"/>
  <c r="Q79" i="46"/>
  <c r="O79" i="46"/>
  <c r="N79" i="46"/>
  <c r="M79" i="46"/>
  <c r="L79" i="46"/>
  <c r="K79" i="46"/>
  <c r="I79" i="46"/>
  <c r="G79" i="46"/>
  <c r="E79" i="46"/>
  <c r="AO78" i="46"/>
  <c r="AD78" i="46"/>
  <c r="Z78" i="46"/>
  <c r="Y78" i="46"/>
  <c r="X78" i="46"/>
  <c r="Q78" i="46"/>
  <c r="O78" i="46"/>
  <c r="N78" i="46"/>
  <c r="M78" i="46"/>
  <c r="L78" i="46"/>
  <c r="K78" i="46"/>
  <c r="I78" i="46"/>
  <c r="G78" i="46"/>
  <c r="E78" i="46"/>
  <c r="AO77" i="46"/>
  <c r="AD77" i="46"/>
  <c r="Z77" i="46"/>
  <c r="Y77" i="46"/>
  <c r="X77" i="46"/>
  <c r="Q77" i="46"/>
  <c r="O77" i="46"/>
  <c r="N77" i="46"/>
  <c r="M77" i="46"/>
  <c r="L77" i="46"/>
  <c r="K77" i="46"/>
  <c r="I77" i="46"/>
  <c r="G77" i="46"/>
  <c r="E77" i="46"/>
  <c r="AO76" i="46"/>
  <c r="AD76" i="46"/>
  <c r="Z76" i="46"/>
  <c r="Y76" i="46"/>
  <c r="X76" i="46"/>
  <c r="Q76" i="46"/>
  <c r="O76" i="46"/>
  <c r="N76" i="46"/>
  <c r="M76" i="46"/>
  <c r="L76" i="46"/>
  <c r="K76" i="46"/>
  <c r="I76" i="46"/>
  <c r="G76" i="46"/>
  <c r="E76" i="46"/>
  <c r="AO75" i="46"/>
  <c r="AD75" i="46"/>
  <c r="Z75" i="46"/>
  <c r="Y75" i="46"/>
  <c r="X75" i="46"/>
  <c r="Q75" i="46"/>
  <c r="O75" i="46"/>
  <c r="N75" i="46"/>
  <c r="M75" i="46"/>
  <c r="L75" i="46"/>
  <c r="K75" i="46"/>
  <c r="I75" i="46"/>
  <c r="G75" i="46"/>
  <c r="E75" i="46"/>
  <c r="AO74" i="46"/>
  <c r="AD74" i="46"/>
  <c r="Z74" i="46"/>
  <c r="Y74" i="46"/>
  <c r="X74" i="46"/>
  <c r="Q74" i="46"/>
  <c r="O74" i="46"/>
  <c r="N74" i="46"/>
  <c r="M74" i="46"/>
  <c r="L74" i="46"/>
  <c r="K74" i="46"/>
  <c r="I74" i="46"/>
  <c r="G74" i="46"/>
  <c r="E74" i="46"/>
  <c r="AO73" i="46"/>
  <c r="AD73" i="46"/>
  <c r="Z73" i="46"/>
  <c r="Y73" i="46"/>
  <c r="X73" i="46"/>
  <c r="Q73" i="46"/>
  <c r="O73" i="46"/>
  <c r="N73" i="46"/>
  <c r="M73" i="46"/>
  <c r="L73" i="46"/>
  <c r="K73" i="46"/>
  <c r="I73" i="46"/>
  <c r="G73" i="46"/>
  <c r="E73" i="46"/>
  <c r="AO72" i="46"/>
  <c r="AD72" i="46"/>
  <c r="Z72" i="46"/>
  <c r="Y72" i="46"/>
  <c r="X72" i="46"/>
  <c r="Q72" i="46"/>
  <c r="O72" i="46"/>
  <c r="N72" i="46"/>
  <c r="M72" i="46"/>
  <c r="L72" i="46"/>
  <c r="K72" i="46"/>
  <c r="I72" i="46"/>
  <c r="G72" i="46"/>
  <c r="E72" i="46"/>
  <c r="AO71" i="46"/>
  <c r="AD71" i="46"/>
  <c r="Z71" i="46"/>
  <c r="Y71" i="46"/>
  <c r="X71" i="46"/>
  <c r="Q71" i="46"/>
  <c r="O71" i="46"/>
  <c r="N71" i="46"/>
  <c r="M71" i="46"/>
  <c r="L71" i="46"/>
  <c r="K71" i="46"/>
  <c r="I71" i="46"/>
  <c r="G71" i="46"/>
  <c r="E71" i="46"/>
  <c r="AO70" i="46"/>
  <c r="AD70" i="46"/>
  <c r="Z70" i="46"/>
  <c r="Y70" i="46"/>
  <c r="X70" i="46"/>
  <c r="Q70" i="46"/>
  <c r="O70" i="46"/>
  <c r="N70" i="46"/>
  <c r="M70" i="46"/>
  <c r="L70" i="46"/>
  <c r="K70" i="46"/>
  <c r="I70" i="46"/>
  <c r="G70" i="46"/>
  <c r="E70" i="46"/>
  <c r="AO69" i="46"/>
  <c r="AD69" i="46"/>
  <c r="Z69" i="46"/>
  <c r="Y69" i="46"/>
  <c r="X69" i="46"/>
  <c r="Q69" i="46"/>
  <c r="O69" i="46"/>
  <c r="N69" i="46"/>
  <c r="M69" i="46"/>
  <c r="L69" i="46"/>
  <c r="K69" i="46"/>
  <c r="I69" i="46"/>
  <c r="G69" i="46"/>
  <c r="E69" i="46"/>
  <c r="AO68" i="46"/>
  <c r="AD68" i="46"/>
  <c r="Z68" i="46"/>
  <c r="Y68" i="46"/>
  <c r="X68" i="46"/>
  <c r="Q68" i="46"/>
  <c r="O68" i="46"/>
  <c r="N68" i="46"/>
  <c r="M68" i="46"/>
  <c r="L68" i="46"/>
  <c r="K68" i="46"/>
  <c r="I68" i="46"/>
  <c r="G68" i="46"/>
  <c r="E68" i="46"/>
  <c r="AO67" i="46"/>
  <c r="AD67" i="46"/>
  <c r="Z67" i="46"/>
  <c r="Y67" i="46"/>
  <c r="X67" i="46"/>
  <c r="Q67" i="46"/>
  <c r="O67" i="46"/>
  <c r="N67" i="46"/>
  <c r="M67" i="46"/>
  <c r="L67" i="46"/>
  <c r="K67" i="46"/>
  <c r="I67" i="46"/>
  <c r="G67" i="46"/>
  <c r="E67" i="46"/>
  <c r="AO66" i="46"/>
  <c r="AD66" i="46"/>
  <c r="Z66" i="46"/>
  <c r="Y66" i="46"/>
  <c r="X66" i="46"/>
  <c r="Q66" i="46"/>
  <c r="O66" i="46"/>
  <c r="N66" i="46"/>
  <c r="M66" i="46"/>
  <c r="L66" i="46"/>
  <c r="K66" i="46"/>
  <c r="I66" i="46"/>
  <c r="G66" i="46"/>
  <c r="E66" i="46"/>
  <c r="AO65" i="46"/>
  <c r="AD65" i="46"/>
  <c r="Z65" i="46"/>
  <c r="Y65" i="46"/>
  <c r="X65" i="46"/>
  <c r="Q65" i="46"/>
  <c r="O65" i="46"/>
  <c r="N65" i="46"/>
  <c r="M65" i="46"/>
  <c r="L65" i="46"/>
  <c r="K65" i="46"/>
  <c r="I65" i="46"/>
  <c r="G65" i="46"/>
  <c r="E65" i="46"/>
  <c r="AO64" i="46"/>
  <c r="AD64" i="46"/>
  <c r="Z64" i="46"/>
  <c r="Y64" i="46"/>
  <c r="X64" i="46"/>
  <c r="Q64" i="46"/>
  <c r="O64" i="46"/>
  <c r="N64" i="46"/>
  <c r="M64" i="46"/>
  <c r="L64" i="46"/>
  <c r="K64" i="46"/>
  <c r="I64" i="46"/>
  <c r="G64" i="46"/>
  <c r="E64" i="46"/>
  <c r="AO63" i="46"/>
  <c r="AD63" i="46"/>
  <c r="Z63" i="46"/>
  <c r="Y63" i="46"/>
  <c r="X63" i="46"/>
  <c r="Q63" i="46"/>
  <c r="O63" i="46"/>
  <c r="N63" i="46"/>
  <c r="M63" i="46"/>
  <c r="L63" i="46"/>
  <c r="K63" i="46"/>
  <c r="I63" i="46"/>
  <c r="G63" i="46"/>
  <c r="E63" i="46"/>
  <c r="AO62" i="46"/>
  <c r="AD62" i="46"/>
  <c r="Z62" i="46"/>
  <c r="Y62" i="46"/>
  <c r="X62" i="46"/>
  <c r="Q62" i="46"/>
  <c r="O62" i="46"/>
  <c r="N62" i="46"/>
  <c r="M62" i="46"/>
  <c r="L62" i="46"/>
  <c r="K62" i="46"/>
  <c r="I62" i="46"/>
  <c r="G62" i="46"/>
  <c r="E62" i="46"/>
  <c r="AO61" i="46"/>
  <c r="AD61" i="46"/>
  <c r="Z61" i="46"/>
  <c r="Y61" i="46"/>
  <c r="X61" i="46"/>
  <c r="Q61" i="46"/>
  <c r="O61" i="46"/>
  <c r="N61" i="46"/>
  <c r="M61" i="46"/>
  <c r="L61" i="46"/>
  <c r="K61" i="46"/>
  <c r="I61" i="46"/>
  <c r="G61" i="46"/>
  <c r="E61" i="46"/>
  <c r="AO60" i="46"/>
  <c r="AD60" i="46"/>
  <c r="Z60" i="46"/>
  <c r="Y60" i="46"/>
  <c r="X60" i="46"/>
  <c r="Q60" i="46"/>
  <c r="O60" i="46"/>
  <c r="N60" i="46"/>
  <c r="M60" i="46"/>
  <c r="L60" i="46"/>
  <c r="K60" i="46"/>
  <c r="I60" i="46"/>
  <c r="G60" i="46"/>
  <c r="E60" i="46"/>
  <c r="AO59" i="46"/>
  <c r="AD59" i="46"/>
  <c r="Z59" i="46"/>
  <c r="Y59" i="46"/>
  <c r="X59" i="46"/>
  <c r="Q59" i="46"/>
  <c r="O59" i="46"/>
  <c r="N59" i="46"/>
  <c r="M59" i="46"/>
  <c r="L59" i="46"/>
  <c r="K59" i="46"/>
  <c r="I59" i="46"/>
  <c r="G59" i="46"/>
  <c r="E59" i="46"/>
  <c r="AO58" i="46"/>
  <c r="AD58" i="46"/>
  <c r="Z58" i="46"/>
  <c r="Y58" i="46"/>
  <c r="X58" i="46"/>
  <c r="Q58" i="46"/>
  <c r="O58" i="46"/>
  <c r="N58" i="46"/>
  <c r="M58" i="46"/>
  <c r="L58" i="46"/>
  <c r="K58" i="46"/>
  <c r="I58" i="46"/>
  <c r="G58" i="46"/>
  <c r="E58" i="46"/>
  <c r="AO57" i="46"/>
  <c r="AD57" i="46"/>
  <c r="Z57" i="46"/>
  <c r="Y57" i="46"/>
  <c r="X57" i="46"/>
  <c r="Q57" i="46"/>
  <c r="O57" i="46"/>
  <c r="N57" i="46"/>
  <c r="M57" i="46"/>
  <c r="L57" i="46"/>
  <c r="K57" i="46"/>
  <c r="I57" i="46"/>
  <c r="G57" i="46"/>
  <c r="E57" i="46"/>
  <c r="AO56" i="46"/>
  <c r="AD56" i="46"/>
  <c r="Z56" i="46"/>
  <c r="Y56" i="46"/>
  <c r="X56" i="46"/>
  <c r="Q56" i="46"/>
  <c r="O56" i="46"/>
  <c r="N56" i="46"/>
  <c r="M56" i="46"/>
  <c r="L56" i="46"/>
  <c r="K56" i="46"/>
  <c r="I56" i="46"/>
  <c r="G56" i="46"/>
  <c r="E56" i="46"/>
  <c r="AO55" i="46"/>
  <c r="AD55" i="46"/>
  <c r="Z55" i="46"/>
  <c r="Y55" i="46"/>
  <c r="X55" i="46"/>
  <c r="Q55" i="46"/>
  <c r="O55" i="46"/>
  <c r="N55" i="46"/>
  <c r="M55" i="46"/>
  <c r="L55" i="46"/>
  <c r="K55" i="46"/>
  <c r="I55" i="46"/>
  <c r="G55" i="46"/>
  <c r="E55" i="46"/>
  <c r="AO54" i="46"/>
  <c r="AD54" i="46"/>
  <c r="Z54" i="46"/>
  <c r="Y54" i="46"/>
  <c r="X54" i="46"/>
  <c r="Q54" i="46"/>
  <c r="O54" i="46"/>
  <c r="N54" i="46"/>
  <c r="M54" i="46"/>
  <c r="L54" i="46"/>
  <c r="K54" i="46"/>
  <c r="I54" i="46"/>
  <c r="G54" i="46"/>
  <c r="E54" i="46"/>
  <c r="AO53" i="46"/>
  <c r="AD53" i="46"/>
  <c r="Z53" i="46"/>
  <c r="Y53" i="46"/>
  <c r="X53" i="46"/>
  <c r="Q53" i="46"/>
  <c r="O53" i="46"/>
  <c r="N53" i="46"/>
  <c r="M53" i="46"/>
  <c r="L53" i="46"/>
  <c r="K53" i="46"/>
  <c r="I53" i="46"/>
  <c r="G53" i="46"/>
  <c r="E53" i="46"/>
  <c r="AO52" i="46"/>
  <c r="AD52" i="46"/>
  <c r="Z52" i="46"/>
  <c r="Y52" i="46"/>
  <c r="X52" i="46"/>
  <c r="Q52" i="46"/>
  <c r="O52" i="46"/>
  <c r="N52" i="46"/>
  <c r="M52" i="46"/>
  <c r="L52" i="46"/>
  <c r="K52" i="46"/>
  <c r="I52" i="46"/>
  <c r="G52" i="46"/>
  <c r="E52" i="46"/>
  <c r="AO51" i="46"/>
  <c r="AD51" i="46"/>
  <c r="Z51" i="46"/>
  <c r="Y51" i="46"/>
  <c r="X51" i="46"/>
  <c r="Q51" i="46"/>
  <c r="O51" i="46"/>
  <c r="N51" i="46"/>
  <c r="M51" i="46"/>
  <c r="L51" i="46"/>
  <c r="K51" i="46"/>
  <c r="I51" i="46"/>
  <c r="G51" i="46"/>
  <c r="E51" i="46"/>
  <c r="AO50" i="46"/>
  <c r="AD50" i="46"/>
  <c r="Z50" i="46"/>
  <c r="Y50" i="46"/>
  <c r="X50" i="46"/>
  <c r="Q50" i="46"/>
  <c r="O50" i="46"/>
  <c r="N50" i="46"/>
  <c r="M50" i="46"/>
  <c r="L50" i="46"/>
  <c r="K50" i="46"/>
  <c r="I50" i="46"/>
  <c r="G50" i="46"/>
  <c r="E50" i="46"/>
  <c r="AO49" i="46"/>
  <c r="AD49" i="46"/>
  <c r="Z49" i="46"/>
  <c r="Y49" i="46"/>
  <c r="X49" i="46"/>
  <c r="Q49" i="46"/>
  <c r="O49" i="46"/>
  <c r="N49" i="46"/>
  <c r="M49" i="46"/>
  <c r="L49" i="46"/>
  <c r="K49" i="46"/>
  <c r="I49" i="46"/>
  <c r="G49" i="46"/>
  <c r="E49" i="46"/>
  <c r="AO48" i="46"/>
  <c r="AD48" i="46"/>
  <c r="Z48" i="46"/>
  <c r="Y48" i="46"/>
  <c r="X48" i="46"/>
  <c r="Q48" i="46"/>
  <c r="O48" i="46"/>
  <c r="N48" i="46"/>
  <c r="M48" i="46"/>
  <c r="L48" i="46"/>
  <c r="K48" i="46"/>
  <c r="I48" i="46"/>
  <c r="G48" i="46"/>
  <c r="E48" i="46"/>
  <c r="AO47" i="46"/>
  <c r="AD47" i="46"/>
  <c r="Z47" i="46"/>
  <c r="Y47" i="46"/>
  <c r="X47" i="46"/>
  <c r="Q47" i="46"/>
  <c r="O47" i="46"/>
  <c r="N47" i="46"/>
  <c r="M47" i="46"/>
  <c r="L47" i="46"/>
  <c r="K47" i="46"/>
  <c r="I47" i="46"/>
  <c r="G47" i="46"/>
  <c r="E47" i="46"/>
  <c r="AO46" i="46"/>
  <c r="AD46" i="46"/>
  <c r="Z46" i="46"/>
  <c r="Y46" i="46"/>
  <c r="X46" i="46"/>
  <c r="Q46" i="46"/>
  <c r="O46" i="46"/>
  <c r="N46" i="46"/>
  <c r="M46" i="46"/>
  <c r="L46" i="46"/>
  <c r="K46" i="46"/>
  <c r="I46" i="46"/>
  <c r="G46" i="46"/>
  <c r="E46" i="46"/>
  <c r="AO45" i="46"/>
  <c r="AD45" i="46"/>
  <c r="Z45" i="46"/>
  <c r="Y45" i="46"/>
  <c r="X45" i="46"/>
  <c r="Q45" i="46"/>
  <c r="O45" i="46"/>
  <c r="N45" i="46"/>
  <c r="M45" i="46"/>
  <c r="L45" i="46"/>
  <c r="K45" i="46"/>
  <c r="I45" i="46"/>
  <c r="G45" i="46"/>
  <c r="E45" i="46"/>
  <c r="AO44" i="46"/>
  <c r="AD44" i="46"/>
  <c r="Z44" i="46"/>
  <c r="Y44" i="46"/>
  <c r="X44" i="46"/>
  <c r="Q44" i="46"/>
  <c r="O44" i="46"/>
  <c r="N44" i="46"/>
  <c r="M44" i="46"/>
  <c r="L44" i="46"/>
  <c r="K44" i="46"/>
  <c r="I44" i="46"/>
  <c r="G44" i="46"/>
  <c r="E44" i="46"/>
  <c r="AO43" i="46"/>
  <c r="AD43" i="46"/>
  <c r="Z43" i="46"/>
  <c r="Y43" i="46"/>
  <c r="X43" i="46"/>
  <c r="Q43" i="46"/>
  <c r="O43" i="46"/>
  <c r="N43" i="46"/>
  <c r="M43" i="46"/>
  <c r="L43" i="46"/>
  <c r="K43" i="46"/>
  <c r="I43" i="46"/>
  <c r="G43" i="46"/>
  <c r="E43" i="46"/>
  <c r="AO42" i="46"/>
  <c r="AD42" i="46"/>
  <c r="Z42" i="46"/>
  <c r="Y42" i="46"/>
  <c r="X42" i="46"/>
  <c r="Q42" i="46"/>
  <c r="O42" i="46"/>
  <c r="N42" i="46"/>
  <c r="M42" i="46"/>
  <c r="L42" i="46"/>
  <c r="K42" i="46"/>
  <c r="I42" i="46"/>
  <c r="G42" i="46"/>
  <c r="E42" i="46"/>
  <c r="AO41" i="46"/>
  <c r="AD41" i="46"/>
  <c r="Z41" i="46"/>
  <c r="Y41" i="46"/>
  <c r="X41" i="46"/>
  <c r="Q41" i="46"/>
  <c r="O41" i="46"/>
  <c r="N41" i="46"/>
  <c r="M41" i="46"/>
  <c r="L41" i="46"/>
  <c r="K41" i="46"/>
  <c r="I41" i="46"/>
  <c r="G41" i="46"/>
  <c r="E41" i="46"/>
  <c r="AO40" i="46"/>
  <c r="AD40" i="46"/>
  <c r="Z40" i="46"/>
  <c r="Y40" i="46"/>
  <c r="X40" i="46"/>
  <c r="Q40" i="46"/>
  <c r="O40" i="46"/>
  <c r="N40" i="46"/>
  <c r="M40" i="46"/>
  <c r="L40" i="46"/>
  <c r="K40" i="46"/>
  <c r="I40" i="46"/>
  <c r="G40" i="46"/>
  <c r="E40" i="46"/>
  <c r="AO39" i="46"/>
  <c r="AD39" i="46"/>
  <c r="Z39" i="46"/>
  <c r="Y39" i="46"/>
  <c r="X39" i="46"/>
  <c r="Q39" i="46"/>
  <c r="O39" i="46"/>
  <c r="N39" i="46"/>
  <c r="M39" i="46"/>
  <c r="L39" i="46"/>
  <c r="K39" i="46"/>
  <c r="I39" i="46"/>
  <c r="G39" i="46"/>
  <c r="E39" i="46"/>
  <c r="AO38" i="46"/>
  <c r="AD38" i="46"/>
  <c r="Z38" i="46"/>
  <c r="Y38" i="46"/>
  <c r="X38" i="46"/>
  <c r="Q38" i="46"/>
  <c r="O38" i="46"/>
  <c r="N38" i="46"/>
  <c r="M38" i="46"/>
  <c r="L38" i="46"/>
  <c r="K38" i="46"/>
  <c r="I38" i="46"/>
  <c r="G38" i="46"/>
  <c r="E38" i="46"/>
  <c r="AO37" i="46"/>
  <c r="AD37" i="46"/>
  <c r="Z37" i="46"/>
  <c r="Y37" i="46"/>
  <c r="X37" i="46"/>
  <c r="Q37" i="46"/>
  <c r="O37" i="46"/>
  <c r="N37" i="46"/>
  <c r="M37" i="46"/>
  <c r="L37" i="46"/>
  <c r="K37" i="46"/>
  <c r="I37" i="46"/>
  <c r="G37" i="46"/>
  <c r="E37" i="46"/>
  <c r="AO36" i="46"/>
  <c r="AD36" i="46"/>
  <c r="Z36" i="46"/>
  <c r="Y36" i="46"/>
  <c r="X36" i="46"/>
  <c r="Q36" i="46"/>
  <c r="O36" i="46"/>
  <c r="N36" i="46"/>
  <c r="M36" i="46"/>
  <c r="L36" i="46"/>
  <c r="K36" i="46"/>
  <c r="I36" i="46"/>
  <c r="G36" i="46"/>
  <c r="E36" i="46"/>
  <c r="AO35" i="46"/>
  <c r="AD35" i="46"/>
  <c r="Z35" i="46"/>
  <c r="Y35" i="46"/>
  <c r="X35" i="46"/>
  <c r="Q35" i="46"/>
  <c r="O35" i="46"/>
  <c r="N35" i="46"/>
  <c r="M35" i="46"/>
  <c r="L35" i="46"/>
  <c r="K35" i="46"/>
  <c r="I35" i="46"/>
  <c r="G35" i="46"/>
  <c r="E35" i="46"/>
  <c r="AO34" i="46"/>
  <c r="AD34" i="46"/>
  <c r="Z34" i="46"/>
  <c r="Y34" i="46"/>
  <c r="X34" i="46"/>
  <c r="Q34" i="46"/>
  <c r="O34" i="46"/>
  <c r="N34" i="46"/>
  <c r="M34" i="46"/>
  <c r="L34" i="46"/>
  <c r="K34" i="46"/>
  <c r="I34" i="46"/>
  <c r="G34" i="46"/>
  <c r="E34" i="46"/>
  <c r="AO33" i="46"/>
  <c r="AD33" i="46"/>
  <c r="Z33" i="46"/>
  <c r="Y33" i="46"/>
  <c r="X33" i="46"/>
  <c r="Q33" i="46"/>
  <c r="O33" i="46"/>
  <c r="N33" i="46"/>
  <c r="M33" i="46"/>
  <c r="L33" i="46"/>
  <c r="K33" i="46"/>
  <c r="I33" i="46"/>
  <c r="G33" i="46"/>
  <c r="E33" i="46"/>
  <c r="AO32" i="46"/>
  <c r="AD32" i="46"/>
  <c r="Z32" i="46"/>
  <c r="Y32" i="46"/>
  <c r="X32" i="46"/>
  <c r="Q32" i="46"/>
  <c r="O32" i="46"/>
  <c r="N32" i="46"/>
  <c r="M32" i="46"/>
  <c r="L32" i="46"/>
  <c r="K32" i="46"/>
  <c r="I32" i="46"/>
  <c r="G32" i="46"/>
  <c r="E32" i="46"/>
  <c r="AO31" i="46"/>
  <c r="AD31" i="46"/>
  <c r="Z31" i="46"/>
  <c r="Y31" i="46"/>
  <c r="X31" i="46"/>
  <c r="Q31" i="46"/>
  <c r="O31" i="46"/>
  <c r="N31" i="46"/>
  <c r="M31" i="46"/>
  <c r="L31" i="46"/>
  <c r="K31" i="46"/>
  <c r="I31" i="46"/>
  <c r="G31" i="46"/>
  <c r="E31" i="46"/>
  <c r="AO30" i="46"/>
  <c r="AD30" i="46"/>
  <c r="Z30" i="46"/>
  <c r="Y30" i="46"/>
  <c r="X30" i="46"/>
  <c r="Q30" i="46"/>
  <c r="O30" i="46"/>
  <c r="N30" i="46"/>
  <c r="M30" i="46"/>
  <c r="L30" i="46"/>
  <c r="K30" i="46"/>
  <c r="I30" i="46"/>
  <c r="G30" i="46"/>
  <c r="E30" i="46"/>
  <c r="AO29" i="46"/>
  <c r="AD29" i="46"/>
  <c r="Z29" i="46"/>
  <c r="Y29" i="46"/>
  <c r="X29" i="46"/>
  <c r="Q29" i="46"/>
  <c r="O29" i="46"/>
  <c r="N29" i="46"/>
  <c r="M29" i="46"/>
  <c r="L29" i="46"/>
  <c r="K29" i="46"/>
  <c r="I29" i="46"/>
  <c r="G29" i="46"/>
  <c r="E29" i="46"/>
  <c r="AO28" i="46"/>
  <c r="AD28" i="46"/>
  <c r="Z28" i="46"/>
  <c r="Y28" i="46"/>
  <c r="X28" i="46"/>
  <c r="Q28" i="46"/>
  <c r="O28" i="46"/>
  <c r="N28" i="46"/>
  <c r="M28" i="46"/>
  <c r="L28" i="46"/>
  <c r="K28" i="46"/>
  <c r="I28" i="46"/>
  <c r="G28" i="46"/>
  <c r="E28" i="46"/>
  <c r="AO27" i="46"/>
  <c r="AD27" i="46"/>
  <c r="Z27" i="46"/>
  <c r="Y27" i="46"/>
  <c r="X27" i="46"/>
  <c r="Q27" i="46"/>
  <c r="O27" i="46"/>
  <c r="N27" i="46"/>
  <c r="M27" i="46"/>
  <c r="L27" i="46"/>
  <c r="K27" i="46"/>
  <c r="I27" i="46"/>
  <c r="G27" i="46"/>
  <c r="E27" i="46"/>
  <c r="AO26" i="46"/>
  <c r="AD26" i="46"/>
  <c r="Z26" i="46"/>
  <c r="Y26" i="46"/>
  <c r="X26" i="46"/>
  <c r="Q26" i="46"/>
  <c r="O26" i="46"/>
  <c r="N26" i="46"/>
  <c r="M26" i="46"/>
  <c r="L26" i="46"/>
  <c r="K26" i="46"/>
  <c r="I26" i="46"/>
  <c r="G26" i="46"/>
  <c r="E26" i="46"/>
  <c r="AO25" i="46"/>
  <c r="AD25" i="46"/>
  <c r="Z25" i="46"/>
  <c r="Y25" i="46"/>
  <c r="X25" i="46"/>
  <c r="Q25" i="46"/>
  <c r="O25" i="46"/>
  <c r="N25" i="46"/>
  <c r="M25" i="46"/>
  <c r="L25" i="46"/>
  <c r="K25" i="46"/>
  <c r="I25" i="46"/>
  <c r="G25" i="46"/>
  <c r="E25" i="46"/>
  <c r="AO24" i="46"/>
  <c r="AD24" i="46"/>
  <c r="Z24" i="46"/>
  <c r="Y24" i="46"/>
  <c r="X24" i="46"/>
  <c r="Q24" i="46"/>
  <c r="O24" i="46"/>
  <c r="N24" i="46"/>
  <c r="M24" i="46"/>
  <c r="L24" i="46"/>
  <c r="K24" i="46"/>
  <c r="I24" i="46"/>
  <c r="G24" i="46"/>
  <c r="E24" i="46"/>
  <c r="AO23" i="46"/>
  <c r="AD23" i="46"/>
  <c r="Z23" i="46"/>
  <c r="Y23" i="46"/>
  <c r="X23" i="46"/>
  <c r="Q23" i="46"/>
  <c r="O23" i="46"/>
  <c r="N23" i="46"/>
  <c r="M23" i="46"/>
  <c r="L23" i="46"/>
  <c r="K23" i="46"/>
  <c r="I23" i="46"/>
  <c r="G23" i="46"/>
  <c r="E23" i="46"/>
  <c r="AO22" i="46"/>
  <c r="AD22" i="46"/>
  <c r="Z22" i="46"/>
  <c r="Y22" i="46"/>
  <c r="X22" i="46"/>
  <c r="Q22" i="46"/>
  <c r="O22" i="46"/>
  <c r="N22" i="46"/>
  <c r="M22" i="46"/>
  <c r="L22" i="46"/>
  <c r="K22" i="46"/>
  <c r="I22" i="46"/>
  <c r="G22" i="46"/>
  <c r="E22" i="46"/>
  <c r="AO21" i="46"/>
  <c r="AD21" i="46"/>
  <c r="Z21" i="46"/>
  <c r="Y21" i="46"/>
  <c r="X21" i="46"/>
  <c r="Q21" i="46"/>
  <c r="O21" i="46"/>
  <c r="N21" i="46"/>
  <c r="M21" i="46"/>
  <c r="L21" i="46"/>
  <c r="K21" i="46"/>
  <c r="I21" i="46"/>
  <c r="G21" i="46"/>
  <c r="E21" i="46"/>
  <c r="AO20" i="46"/>
  <c r="AD20" i="46"/>
  <c r="Z20" i="46"/>
  <c r="Y20" i="46"/>
  <c r="X20" i="46"/>
  <c r="Q20" i="46"/>
  <c r="O20" i="46"/>
  <c r="N20" i="46"/>
  <c r="M20" i="46"/>
  <c r="L20" i="46"/>
  <c r="K20" i="46"/>
  <c r="I20" i="46"/>
  <c r="G20" i="46"/>
  <c r="E20" i="46"/>
  <c r="AO19" i="46"/>
  <c r="AD19" i="46"/>
  <c r="Z19" i="46"/>
  <c r="Y19" i="46"/>
  <c r="X19" i="46"/>
  <c r="Q19" i="46"/>
  <c r="O19" i="46"/>
  <c r="N19" i="46"/>
  <c r="M19" i="46"/>
  <c r="L19" i="46"/>
  <c r="K19" i="46"/>
  <c r="I19" i="46"/>
  <c r="G19" i="46"/>
  <c r="E19" i="46"/>
  <c r="AO18" i="46"/>
  <c r="AD18" i="46"/>
  <c r="Z18" i="46"/>
  <c r="Y18" i="46"/>
  <c r="X18" i="46"/>
  <c r="Q18" i="46"/>
  <c r="O18" i="46"/>
  <c r="N18" i="46"/>
  <c r="M18" i="46"/>
  <c r="L18" i="46"/>
  <c r="K18" i="46"/>
  <c r="I18" i="46"/>
  <c r="G18" i="46"/>
  <c r="E18" i="46"/>
  <c r="AO17" i="46"/>
  <c r="AD17" i="46"/>
  <c r="Z17" i="46"/>
  <c r="Y17" i="46"/>
  <c r="X17" i="46"/>
  <c r="Q17" i="46"/>
  <c r="O17" i="46"/>
  <c r="N17" i="46"/>
  <c r="M17" i="46"/>
  <c r="L17" i="46"/>
  <c r="K17" i="46"/>
  <c r="I17" i="46"/>
  <c r="G17" i="46"/>
  <c r="E17" i="46"/>
  <c r="AO16" i="46"/>
  <c r="AD16" i="46"/>
  <c r="Z16" i="46"/>
  <c r="Y16" i="46"/>
  <c r="X16" i="46"/>
  <c r="Q16" i="46"/>
  <c r="O16" i="46"/>
  <c r="N16" i="46"/>
  <c r="M16" i="46"/>
  <c r="L16" i="46"/>
  <c r="K16" i="46"/>
  <c r="I16" i="46"/>
  <c r="G16" i="46"/>
  <c r="E16" i="46"/>
  <c r="AO15" i="46"/>
  <c r="AD15" i="46"/>
  <c r="Z15" i="46"/>
  <c r="Y15" i="46"/>
  <c r="X15" i="46"/>
  <c r="Q15" i="46"/>
  <c r="O15" i="46"/>
  <c r="N15" i="46"/>
  <c r="M15" i="46"/>
  <c r="L15" i="46"/>
  <c r="K15" i="46"/>
  <c r="I15" i="46"/>
  <c r="G15" i="46"/>
  <c r="E15" i="46"/>
  <c r="AO14" i="46"/>
  <c r="AD14" i="46"/>
  <c r="Z14" i="46"/>
  <c r="Y14" i="46"/>
  <c r="X14" i="46"/>
  <c r="Q14" i="46"/>
  <c r="O14" i="46"/>
  <c r="N14" i="46"/>
  <c r="M14" i="46"/>
  <c r="L14" i="46"/>
  <c r="K14" i="46"/>
  <c r="I14" i="46"/>
  <c r="G14" i="46"/>
  <c r="E14" i="46"/>
  <c r="AO13" i="46"/>
  <c r="AD13" i="46"/>
  <c r="Z13" i="46"/>
  <c r="Y13" i="46"/>
  <c r="X13" i="46"/>
  <c r="Q13" i="46"/>
  <c r="O13" i="46"/>
  <c r="N13" i="46"/>
  <c r="M13" i="46"/>
  <c r="L13" i="46"/>
  <c r="K13" i="46"/>
  <c r="I13" i="46"/>
  <c r="G13" i="46"/>
  <c r="E13" i="46"/>
  <c r="AO12" i="46"/>
  <c r="AD12" i="46"/>
  <c r="Z12" i="46"/>
  <c r="Y12" i="46"/>
  <c r="X12" i="46"/>
  <c r="Q12" i="46"/>
  <c r="O12" i="46"/>
  <c r="N12" i="46"/>
  <c r="M12" i="46"/>
  <c r="L12" i="46"/>
  <c r="K12" i="46"/>
  <c r="I12" i="46"/>
  <c r="G12" i="46"/>
  <c r="E12" i="46"/>
  <c r="AO11" i="46"/>
  <c r="AD11" i="46"/>
  <c r="Z11" i="46"/>
  <c r="Y11" i="46"/>
  <c r="X11" i="46"/>
  <c r="Q11" i="46"/>
  <c r="O11" i="46"/>
  <c r="N11" i="46"/>
  <c r="M11" i="46"/>
  <c r="L11" i="46"/>
  <c r="K11" i="46"/>
  <c r="I11" i="46"/>
  <c r="G11" i="46"/>
  <c r="E11" i="46"/>
  <c r="AO10" i="46"/>
  <c r="AD10" i="46"/>
  <c r="Z10" i="46"/>
  <c r="Y10" i="46"/>
  <c r="X10" i="46"/>
  <c r="Q10" i="46"/>
  <c r="O10" i="46"/>
  <c r="N10" i="46"/>
  <c r="M10" i="46"/>
  <c r="L10" i="46"/>
  <c r="K10" i="46"/>
  <c r="I10" i="46"/>
  <c r="G10" i="46"/>
  <c r="E10" i="46"/>
  <c r="AO9" i="46"/>
  <c r="AD9" i="46"/>
  <c r="Z9" i="46"/>
  <c r="Y9" i="46"/>
  <c r="X9" i="46"/>
  <c r="Q9" i="46"/>
  <c r="O9" i="46"/>
  <c r="N9" i="46"/>
  <c r="M9" i="46"/>
  <c r="L9" i="46"/>
  <c r="K9" i="46"/>
  <c r="I9" i="46"/>
  <c r="G9" i="46"/>
  <c r="E9" i="46"/>
  <c r="AK190" i="39"/>
  <c r="AH190" i="39"/>
  <c r="U190" i="39"/>
  <c r="R190" i="39"/>
  <c r="AK189" i="39"/>
  <c r="AH189" i="39"/>
  <c r="U189" i="39"/>
  <c r="R189" i="39"/>
  <c r="AK188" i="39"/>
  <c r="AH188" i="39"/>
  <c r="U188" i="39"/>
  <c r="R188" i="39"/>
  <c r="AK187" i="39"/>
  <c r="AH187" i="39"/>
  <c r="U187" i="39"/>
  <c r="R187" i="39"/>
  <c r="AK186" i="39"/>
  <c r="AH186" i="39"/>
  <c r="U186" i="39"/>
  <c r="R186" i="39"/>
  <c r="AK185" i="39"/>
  <c r="AH185" i="39"/>
  <c r="U185" i="39"/>
  <c r="R185" i="39"/>
  <c r="AK184" i="39"/>
  <c r="AH184" i="39"/>
  <c r="U184" i="39"/>
  <c r="R184" i="39"/>
  <c r="AK183" i="39"/>
  <c r="AH183" i="39"/>
  <c r="U183" i="39"/>
  <c r="R183" i="39"/>
  <c r="AK182" i="39"/>
  <c r="AH182" i="39"/>
  <c r="U182" i="39"/>
  <c r="R182" i="39"/>
  <c r="AK181" i="39"/>
  <c r="AH181" i="39"/>
  <c r="U181" i="39"/>
  <c r="R181" i="39"/>
  <c r="AK180" i="39"/>
  <c r="AH180" i="39"/>
  <c r="U180" i="39"/>
  <c r="R180" i="39"/>
  <c r="AK179" i="39"/>
  <c r="AH179" i="39"/>
  <c r="U179" i="39"/>
  <c r="R179" i="39"/>
  <c r="AK178" i="39"/>
  <c r="AH178" i="39"/>
  <c r="U178" i="39"/>
  <c r="R178" i="39"/>
  <c r="AK177" i="39"/>
  <c r="AH177" i="39"/>
  <c r="U177" i="39"/>
  <c r="R177" i="39"/>
  <c r="AK176" i="39"/>
  <c r="AH176" i="39"/>
  <c r="U176" i="39"/>
  <c r="R176" i="39"/>
  <c r="AK175" i="39"/>
  <c r="AH175" i="39"/>
  <c r="U175" i="39"/>
  <c r="R175" i="39"/>
  <c r="AK174" i="39"/>
  <c r="AH174" i="39"/>
  <c r="U174" i="39"/>
  <c r="R174" i="39"/>
  <c r="AK173" i="39"/>
  <c r="AH173" i="39"/>
  <c r="U173" i="39"/>
  <c r="R173" i="39"/>
  <c r="AK172" i="39"/>
  <c r="AH172" i="39"/>
  <c r="U172" i="39"/>
  <c r="R172" i="39"/>
  <c r="AK171" i="39"/>
  <c r="AH171" i="39"/>
  <c r="U171" i="39"/>
  <c r="R171" i="39"/>
  <c r="AK170" i="39"/>
  <c r="AH170" i="39"/>
  <c r="U170" i="39"/>
  <c r="R170" i="39"/>
  <c r="AK169" i="39"/>
  <c r="AH169" i="39"/>
  <c r="U169" i="39"/>
  <c r="R169" i="39"/>
  <c r="AK168" i="39"/>
  <c r="AH168" i="39"/>
  <c r="U168" i="39"/>
  <c r="R168" i="39"/>
  <c r="AK167" i="39"/>
  <c r="AH167" i="39"/>
  <c r="U167" i="39"/>
  <c r="R167" i="39"/>
  <c r="AK166" i="39"/>
  <c r="AH166" i="39"/>
  <c r="U166" i="39"/>
  <c r="R166" i="39"/>
  <c r="AK165" i="39"/>
  <c r="AH165" i="39"/>
  <c r="U165" i="39"/>
  <c r="R165" i="39"/>
  <c r="AK164" i="39"/>
  <c r="AH164" i="39"/>
  <c r="U164" i="39"/>
  <c r="R164" i="39"/>
  <c r="AK163" i="39"/>
  <c r="AH163" i="39"/>
  <c r="U163" i="39"/>
  <c r="R163" i="39"/>
  <c r="AK162" i="39"/>
  <c r="AH162" i="39"/>
  <c r="U162" i="39"/>
  <c r="R162" i="39"/>
  <c r="AK161" i="39"/>
  <c r="AH161" i="39"/>
  <c r="U161" i="39"/>
  <c r="R161" i="39"/>
  <c r="AK160" i="39"/>
  <c r="AH160" i="39"/>
  <c r="U160" i="39"/>
  <c r="R160" i="39"/>
  <c r="AK159" i="39"/>
  <c r="AH159" i="39"/>
  <c r="U159" i="39"/>
  <c r="R159" i="39"/>
  <c r="AK158" i="39"/>
  <c r="AH158" i="39"/>
  <c r="U158" i="39"/>
  <c r="R158" i="39"/>
  <c r="AK157" i="39"/>
  <c r="AH157" i="39"/>
  <c r="U157" i="39"/>
  <c r="R157" i="39"/>
  <c r="AK156" i="39"/>
  <c r="AH156" i="39"/>
  <c r="U156" i="39"/>
  <c r="R156" i="39"/>
  <c r="AK155" i="39"/>
  <c r="AH155" i="39"/>
  <c r="U155" i="39"/>
  <c r="R155" i="39"/>
  <c r="AK154" i="39"/>
  <c r="AH154" i="39"/>
  <c r="U154" i="39"/>
  <c r="R154" i="39"/>
  <c r="AK153" i="39"/>
  <c r="AH153" i="39"/>
  <c r="U153" i="39"/>
  <c r="R153" i="39"/>
  <c r="AK152" i="39"/>
  <c r="AH152" i="39"/>
  <c r="U152" i="39"/>
  <c r="R152" i="39"/>
  <c r="AK151" i="39"/>
  <c r="AH151" i="39"/>
  <c r="U151" i="39"/>
  <c r="R151" i="39"/>
  <c r="AK150" i="39"/>
  <c r="AH150" i="39"/>
  <c r="U150" i="39"/>
  <c r="R150" i="39"/>
  <c r="AK149" i="39"/>
  <c r="AH149" i="39"/>
  <c r="U149" i="39"/>
  <c r="R149" i="39"/>
  <c r="AK148" i="39"/>
  <c r="AH148" i="39"/>
  <c r="U148" i="39"/>
  <c r="R148" i="39"/>
  <c r="AK147" i="39"/>
  <c r="AH147" i="39"/>
  <c r="U147" i="39"/>
  <c r="R147" i="39"/>
  <c r="AK146" i="39"/>
  <c r="AH146" i="39"/>
  <c r="U146" i="39"/>
  <c r="R146" i="39"/>
  <c r="AK145" i="39"/>
  <c r="AH145" i="39"/>
  <c r="U145" i="39"/>
  <c r="R145" i="39"/>
  <c r="AK144" i="39"/>
  <c r="AH144" i="39"/>
  <c r="U144" i="39"/>
  <c r="R144" i="39"/>
  <c r="AK143" i="39"/>
  <c r="AH143" i="39"/>
  <c r="U143" i="39"/>
  <c r="R143" i="39"/>
  <c r="AK142" i="39"/>
  <c r="AH142" i="39"/>
  <c r="U142" i="39"/>
  <c r="R142" i="39"/>
  <c r="AK141" i="39"/>
  <c r="AH141" i="39"/>
  <c r="U141" i="39"/>
  <c r="R141" i="39"/>
  <c r="AK140" i="39"/>
  <c r="AH140" i="39"/>
  <c r="U140" i="39"/>
  <c r="R140" i="39"/>
  <c r="AK139" i="39"/>
  <c r="AH139" i="39"/>
  <c r="U139" i="39"/>
  <c r="R139" i="39"/>
  <c r="AK138" i="39"/>
  <c r="AH138" i="39"/>
  <c r="U138" i="39"/>
  <c r="R138" i="39"/>
  <c r="AK137" i="39"/>
  <c r="AH137" i="39"/>
  <c r="U137" i="39"/>
  <c r="R137" i="39"/>
  <c r="AK136" i="39"/>
  <c r="AH136" i="39"/>
  <c r="U136" i="39"/>
  <c r="R136" i="39"/>
  <c r="AK135" i="39"/>
  <c r="AH135" i="39"/>
  <c r="U135" i="39"/>
  <c r="R135" i="39"/>
  <c r="AK134" i="39"/>
  <c r="AH134" i="39"/>
  <c r="U134" i="39"/>
  <c r="R134" i="39"/>
  <c r="AK133" i="39"/>
  <c r="AH133" i="39"/>
  <c r="U133" i="39"/>
  <c r="R133" i="39"/>
  <c r="AK132" i="39"/>
  <c r="AH132" i="39"/>
  <c r="U132" i="39"/>
  <c r="R132" i="39"/>
  <c r="AK131" i="39"/>
  <c r="AH131" i="39"/>
  <c r="U131" i="39"/>
  <c r="R131" i="39"/>
  <c r="AK130" i="39"/>
  <c r="AH130" i="39"/>
  <c r="U130" i="39"/>
  <c r="R130" i="39"/>
  <c r="AK129" i="39"/>
  <c r="AH129" i="39"/>
  <c r="U129" i="39"/>
  <c r="R129" i="39"/>
  <c r="AK128" i="39"/>
  <c r="AH128" i="39"/>
  <c r="U128" i="39"/>
  <c r="R128" i="39"/>
  <c r="AK127" i="39"/>
  <c r="AH127" i="39"/>
  <c r="U127" i="39"/>
  <c r="R127" i="39"/>
  <c r="AK126" i="39"/>
  <c r="AH126" i="39"/>
  <c r="U126" i="39"/>
  <c r="R126" i="39"/>
  <c r="AK125" i="39"/>
  <c r="AH125" i="39"/>
  <c r="U125" i="39"/>
  <c r="R125" i="39"/>
  <c r="AK124" i="39"/>
  <c r="AH124" i="39"/>
  <c r="U124" i="39"/>
  <c r="R124" i="39"/>
  <c r="AK123" i="39"/>
  <c r="AH123" i="39"/>
  <c r="U123" i="39"/>
  <c r="R123" i="39"/>
  <c r="AK122" i="39"/>
  <c r="AH122" i="39"/>
  <c r="U122" i="39"/>
  <c r="R122" i="39"/>
  <c r="AK121" i="39"/>
  <c r="AH121" i="39"/>
  <c r="U121" i="39"/>
  <c r="R121" i="39"/>
  <c r="AK120" i="39"/>
  <c r="AH120" i="39"/>
  <c r="U120" i="39"/>
  <c r="R120" i="39"/>
  <c r="AK119" i="39"/>
  <c r="AH119" i="39"/>
  <c r="U119" i="39"/>
  <c r="R119" i="39"/>
  <c r="AK118" i="39"/>
  <c r="AH118" i="39"/>
  <c r="U118" i="39"/>
  <c r="R118" i="39"/>
  <c r="AK117" i="39"/>
  <c r="AH117" i="39"/>
  <c r="U117" i="39"/>
  <c r="R117" i="39"/>
  <c r="AK116" i="39"/>
  <c r="AH116" i="39"/>
  <c r="U116" i="39"/>
  <c r="R116" i="39"/>
  <c r="AK115" i="39"/>
  <c r="AH115" i="39"/>
  <c r="U115" i="39"/>
  <c r="R115" i="39"/>
  <c r="AK114" i="39"/>
  <c r="AH114" i="39"/>
  <c r="U114" i="39"/>
  <c r="R114" i="39"/>
  <c r="AK113" i="39"/>
  <c r="AH113" i="39"/>
  <c r="U113" i="39"/>
  <c r="R113" i="39"/>
  <c r="AK112" i="39"/>
  <c r="AH112" i="39"/>
  <c r="U112" i="39"/>
  <c r="R112" i="39"/>
  <c r="AK111" i="39"/>
  <c r="AH111" i="39"/>
  <c r="U111" i="39"/>
  <c r="R111" i="39"/>
  <c r="AK110" i="39"/>
  <c r="AH110" i="39"/>
  <c r="U110" i="39"/>
  <c r="R110" i="39"/>
  <c r="AK109" i="39"/>
  <c r="AH109" i="39"/>
  <c r="U109" i="39"/>
  <c r="R109" i="39"/>
  <c r="AK108" i="39"/>
  <c r="AH108" i="39"/>
  <c r="U108" i="39"/>
  <c r="R108" i="39"/>
  <c r="AK107" i="39"/>
  <c r="AH107" i="39"/>
  <c r="U107" i="39"/>
  <c r="R107" i="39"/>
  <c r="AK106" i="39"/>
  <c r="AH106" i="39"/>
  <c r="U106" i="39"/>
  <c r="R106" i="39"/>
  <c r="AK105" i="39"/>
  <c r="AH105" i="39"/>
  <c r="U105" i="39"/>
  <c r="R105" i="39"/>
  <c r="AK104" i="39"/>
  <c r="AH104" i="39"/>
  <c r="U104" i="39"/>
  <c r="R104" i="39"/>
  <c r="AK103" i="39"/>
  <c r="AH103" i="39"/>
  <c r="U103" i="39"/>
  <c r="R103" i="39"/>
  <c r="AK102" i="39"/>
  <c r="AH102" i="39"/>
  <c r="U102" i="39"/>
  <c r="R102" i="39"/>
  <c r="AK101" i="39"/>
  <c r="AH101" i="39"/>
  <c r="U101" i="39"/>
  <c r="R101" i="39"/>
  <c r="AK100" i="39"/>
  <c r="AH100" i="39"/>
  <c r="U100" i="39"/>
  <c r="R100" i="39"/>
  <c r="AK99" i="39"/>
  <c r="AH99" i="39"/>
  <c r="U99" i="39"/>
  <c r="R99" i="39"/>
  <c r="AK98" i="39"/>
  <c r="AH98" i="39"/>
  <c r="U98" i="39"/>
  <c r="R98" i="39"/>
  <c r="AK97" i="39"/>
  <c r="AH97" i="39"/>
  <c r="U97" i="39"/>
  <c r="R97" i="39"/>
  <c r="AK96" i="39"/>
  <c r="AH96" i="39"/>
  <c r="U96" i="39"/>
  <c r="R96" i="39"/>
  <c r="AK95" i="39"/>
  <c r="AH95" i="39"/>
  <c r="U95" i="39"/>
  <c r="R95" i="39"/>
  <c r="AK94" i="39"/>
  <c r="AH94" i="39"/>
  <c r="U94" i="39"/>
  <c r="R94" i="39"/>
  <c r="AK93" i="39"/>
  <c r="AH93" i="39"/>
  <c r="U93" i="39"/>
  <c r="R93" i="39"/>
  <c r="AK92" i="39"/>
  <c r="AH92" i="39"/>
  <c r="U92" i="39"/>
  <c r="R92" i="39"/>
  <c r="AK91" i="39"/>
  <c r="AH91" i="39"/>
  <c r="U91" i="39"/>
  <c r="R91" i="39"/>
  <c r="AK90" i="39"/>
  <c r="AH90" i="39"/>
  <c r="U90" i="39"/>
  <c r="R90" i="39"/>
  <c r="AK89" i="39"/>
  <c r="AH89" i="39"/>
  <c r="U89" i="39"/>
  <c r="R89" i="39"/>
  <c r="AK88" i="39"/>
  <c r="AH88" i="39"/>
  <c r="U88" i="39"/>
  <c r="R88" i="39"/>
  <c r="AK87" i="39"/>
  <c r="AH87" i="39"/>
  <c r="U87" i="39"/>
  <c r="R87" i="39"/>
  <c r="AK86" i="39"/>
  <c r="AH86" i="39"/>
  <c r="U86" i="39"/>
  <c r="R86" i="39"/>
  <c r="AK85" i="39"/>
  <c r="AH85" i="39"/>
  <c r="U85" i="39"/>
  <c r="R85" i="39"/>
  <c r="AK84" i="39"/>
  <c r="AH84" i="39"/>
  <c r="U84" i="39"/>
  <c r="R84" i="39"/>
  <c r="AK83" i="39"/>
  <c r="AH83" i="39"/>
  <c r="U83" i="39"/>
  <c r="R83" i="39"/>
  <c r="AK82" i="39"/>
  <c r="AH82" i="39"/>
  <c r="U82" i="39"/>
  <c r="R82" i="39"/>
  <c r="AK81" i="39"/>
  <c r="AH81" i="39"/>
  <c r="U81" i="39"/>
  <c r="R81" i="39"/>
  <c r="AK80" i="39"/>
  <c r="AH80" i="39"/>
  <c r="U80" i="39"/>
  <c r="R80" i="39"/>
  <c r="AK79" i="39"/>
  <c r="AH79" i="39"/>
  <c r="U79" i="39"/>
  <c r="R79" i="39"/>
  <c r="AK78" i="39"/>
  <c r="AH78" i="39"/>
  <c r="U78" i="39"/>
  <c r="R78" i="39"/>
  <c r="AK77" i="39"/>
  <c r="AH77" i="39"/>
  <c r="U77" i="39"/>
  <c r="R77" i="39"/>
  <c r="AK76" i="39"/>
  <c r="AH76" i="39"/>
  <c r="U76" i="39"/>
  <c r="R76" i="39"/>
  <c r="AK75" i="39"/>
  <c r="AH75" i="39"/>
  <c r="U75" i="39"/>
  <c r="R75" i="39"/>
  <c r="AK74" i="39"/>
  <c r="AH74" i="39"/>
  <c r="U74" i="39"/>
  <c r="R74" i="39"/>
  <c r="AK73" i="39"/>
  <c r="AH73" i="39"/>
  <c r="U73" i="39"/>
  <c r="R73" i="39"/>
  <c r="AK72" i="39"/>
  <c r="AH72" i="39"/>
  <c r="U72" i="39"/>
  <c r="R72" i="39"/>
  <c r="AK71" i="39"/>
  <c r="AH71" i="39"/>
  <c r="U71" i="39"/>
  <c r="R71" i="39"/>
  <c r="AK70" i="39"/>
  <c r="AH70" i="39"/>
  <c r="U70" i="39"/>
  <c r="R70" i="39"/>
  <c r="AK69" i="39"/>
  <c r="AH69" i="39"/>
  <c r="U69" i="39"/>
  <c r="R69" i="39"/>
  <c r="AK68" i="39"/>
  <c r="AH68" i="39"/>
  <c r="U68" i="39"/>
  <c r="R68" i="39"/>
  <c r="AK67" i="39"/>
  <c r="AH67" i="39"/>
  <c r="U67" i="39"/>
  <c r="R67" i="39"/>
  <c r="AK66" i="39"/>
  <c r="AH66" i="39"/>
  <c r="U66" i="39"/>
  <c r="R66" i="39"/>
  <c r="AK65" i="39"/>
  <c r="AH65" i="39"/>
  <c r="U65" i="39"/>
  <c r="R65" i="39"/>
  <c r="AK64" i="39"/>
  <c r="AH64" i="39"/>
  <c r="U64" i="39"/>
  <c r="R64" i="39"/>
  <c r="AK63" i="39"/>
  <c r="AH63" i="39"/>
  <c r="U63" i="39"/>
  <c r="R63" i="39"/>
  <c r="AK62" i="39"/>
  <c r="AH62" i="39"/>
  <c r="U62" i="39"/>
  <c r="R62" i="39"/>
  <c r="AK61" i="39"/>
  <c r="AH61" i="39"/>
  <c r="U61" i="39"/>
  <c r="R61" i="39"/>
  <c r="AK60" i="39"/>
  <c r="AH60" i="39"/>
  <c r="U60" i="39"/>
  <c r="R60" i="39"/>
  <c r="AK59" i="39"/>
  <c r="AH59" i="39"/>
  <c r="U59" i="39"/>
  <c r="R59" i="39"/>
  <c r="AK58" i="39"/>
  <c r="AH58" i="39"/>
  <c r="U58" i="39"/>
  <c r="R58" i="39"/>
  <c r="AK57" i="39"/>
  <c r="AH57" i="39"/>
  <c r="U57" i="39"/>
  <c r="R57" i="39"/>
  <c r="AK56" i="39"/>
  <c r="AH56" i="39"/>
  <c r="U56" i="39"/>
  <c r="R56" i="39"/>
  <c r="AK55" i="39"/>
  <c r="AH55" i="39"/>
  <c r="U55" i="39"/>
  <c r="R55" i="39"/>
  <c r="AK54" i="39"/>
  <c r="AH54" i="39"/>
  <c r="U54" i="39"/>
  <c r="R54" i="39"/>
  <c r="AK53" i="39"/>
  <c r="AH53" i="39"/>
  <c r="U53" i="39"/>
  <c r="R53" i="39"/>
  <c r="AK52" i="39"/>
  <c r="AH52" i="39"/>
  <c r="U52" i="39"/>
  <c r="R52" i="39"/>
  <c r="AK51" i="39"/>
  <c r="AH51" i="39"/>
  <c r="U51" i="39"/>
  <c r="R51" i="39"/>
  <c r="AK50" i="39"/>
  <c r="AH50" i="39"/>
  <c r="U50" i="39"/>
  <c r="R50" i="39"/>
  <c r="AK49" i="39"/>
  <c r="AH49" i="39"/>
  <c r="U49" i="39"/>
  <c r="R49" i="39"/>
  <c r="AK48" i="39"/>
  <c r="AH48" i="39"/>
  <c r="U48" i="39"/>
  <c r="R48" i="39"/>
  <c r="AK47" i="39"/>
  <c r="AH47" i="39"/>
  <c r="U47" i="39"/>
  <c r="R47" i="39"/>
  <c r="AK46" i="39"/>
  <c r="AH46" i="39"/>
  <c r="U46" i="39"/>
  <c r="R46" i="39"/>
  <c r="AK45" i="39"/>
  <c r="AH45" i="39"/>
  <c r="U45" i="39"/>
  <c r="R45" i="39"/>
  <c r="AK44" i="39"/>
  <c r="AH44" i="39"/>
  <c r="U44" i="39"/>
  <c r="R44" i="39"/>
  <c r="AK43" i="39"/>
  <c r="AH43" i="39"/>
  <c r="U43" i="39"/>
  <c r="R43" i="39"/>
  <c r="AK42" i="39"/>
  <c r="AH42" i="39"/>
  <c r="U42" i="39"/>
  <c r="R42" i="39"/>
  <c r="AK41" i="39"/>
  <c r="AH41" i="39"/>
  <c r="U41" i="39"/>
  <c r="R41" i="39"/>
  <c r="AK40" i="39"/>
  <c r="AH40" i="39"/>
  <c r="U40" i="39"/>
  <c r="R40" i="39"/>
  <c r="AK39" i="39"/>
  <c r="AH39" i="39"/>
  <c r="U39" i="39"/>
  <c r="R39" i="39"/>
  <c r="AK38" i="39"/>
  <c r="AH38" i="39"/>
  <c r="U38" i="39"/>
  <c r="R38" i="39"/>
  <c r="AK37" i="39"/>
  <c r="AH37" i="39"/>
  <c r="U37" i="39"/>
  <c r="R37" i="39"/>
  <c r="AK36" i="39"/>
  <c r="AH36" i="39"/>
  <c r="U36" i="39"/>
  <c r="R36" i="39"/>
  <c r="AK35" i="39"/>
  <c r="AH35" i="39"/>
  <c r="U35" i="39"/>
  <c r="R35" i="39"/>
  <c r="AK34" i="39"/>
  <c r="AH34" i="39"/>
  <c r="U34" i="39"/>
  <c r="R34" i="39"/>
  <c r="AK33" i="39"/>
  <c r="AH33" i="39"/>
  <c r="U33" i="39"/>
  <c r="R33" i="39"/>
  <c r="AK32" i="39"/>
  <c r="AH32" i="39"/>
  <c r="U32" i="39"/>
  <c r="R32" i="39"/>
  <c r="AK31" i="39"/>
  <c r="AH31" i="39"/>
  <c r="U31" i="39"/>
  <c r="R31" i="39"/>
  <c r="AK30" i="39"/>
  <c r="AH30" i="39"/>
  <c r="U30" i="39"/>
  <c r="R30" i="39"/>
  <c r="AK29" i="39"/>
  <c r="AH29" i="39"/>
  <c r="U29" i="39"/>
  <c r="R29" i="39"/>
  <c r="AK28" i="39"/>
  <c r="AH28" i="39"/>
  <c r="U28" i="39"/>
  <c r="R28" i="39"/>
  <c r="AK27" i="39"/>
  <c r="AH27" i="39"/>
  <c r="U27" i="39"/>
  <c r="R27" i="39"/>
  <c r="AK26" i="39"/>
  <c r="AH26" i="39"/>
  <c r="U26" i="39"/>
  <c r="R26" i="39"/>
  <c r="AK25" i="39"/>
  <c r="AH25" i="39"/>
  <c r="U25" i="39"/>
  <c r="R25" i="39"/>
  <c r="AK24" i="39"/>
  <c r="AH24" i="39"/>
  <c r="U24" i="39"/>
  <c r="R24" i="39"/>
  <c r="AK23" i="39"/>
  <c r="AH23" i="39"/>
  <c r="U23" i="39"/>
  <c r="R23" i="39"/>
  <c r="AK22" i="39"/>
  <c r="AH22" i="39"/>
  <c r="U22" i="39"/>
  <c r="R22" i="39"/>
  <c r="AK21" i="39"/>
  <c r="AH21" i="39"/>
  <c r="U21" i="39"/>
  <c r="R21" i="39"/>
  <c r="AK20" i="39"/>
  <c r="AH20" i="39"/>
  <c r="U20" i="39"/>
  <c r="R20" i="39"/>
  <c r="AK19" i="39"/>
  <c r="AH19" i="39"/>
  <c r="U19" i="39"/>
  <c r="R19" i="39"/>
  <c r="AK18" i="39"/>
  <c r="AH18" i="39"/>
  <c r="U18" i="39"/>
  <c r="R18" i="39"/>
  <c r="AK17" i="39"/>
  <c r="AH17" i="39"/>
  <c r="U17" i="39"/>
  <c r="R17" i="39"/>
  <c r="AK16" i="39"/>
  <c r="AH16" i="39"/>
  <c r="U16" i="39"/>
  <c r="R16" i="39"/>
  <c r="AK15" i="39"/>
  <c r="AH15" i="39"/>
  <c r="U15" i="39"/>
  <c r="R15" i="39"/>
  <c r="AK14" i="39"/>
  <c r="AH14" i="39"/>
  <c r="U14" i="39"/>
  <c r="R14" i="39"/>
  <c r="AK13" i="39"/>
  <c r="AH13" i="39"/>
  <c r="U13" i="39"/>
  <c r="R13" i="39"/>
  <c r="AK12" i="39"/>
  <c r="AH12" i="39"/>
  <c r="U12" i="39"/>
  <c r="R12" i="39"/>
  <c r="AK11" i="39"/>
  <c r="AH11" i="39"/>
  <c r="U11" i="39"/>
  <c r="R11" i="39"/>
  <c r="AK10" i="39"/>
  <c r="AH10" i="39"/>
  <c r="U10" i="39"/>
  <c r="R10" i="39"/>
  <c r="AK9" i="39"/>
  <c r="AH9" i="39"/>
  <c r="U9" i="39"/>
  <c r="R9" i="39"/>
  <c r="AE186" i="46" l="1"/>
  <c r="AE187" i="46"/>
  <c r="AE188" i="46"/>
  <c r="AE189" i="46"/>
  <c r="AE190" i="46"/>
  <c r="AE171" i="46"/>
  <c r="AE172" i="46"/>
  <c r="AE173" i="46"/>
  <c r="AE174" i="46"/>
  <c r="AE175" i="46"/>
  <c r="AE176" i="46"/>
  <c r="AE177" i="46"/>
  <c r="AE178" i="46"/>
  <c r="AE179" i="46"/>
  <c r="AE180" i="46"/>
  <c r="AE181" i="46"/>
  <c r="AE182" i="46"/>
  <c r="AE183" i="46"/>
  <c r="AE184" i="46"/>
  <c r="AE185" i="46"/>
  <c r="R11" i="46"/>
  <c r="T11" i="46" s="1"/>
  <c r="S11" i="39"/>
  <c r="T11" i="39"/>
  <c r="R15" i="46"/>
  <c r="T15" i="46" s="1"/>
  <c r="S15" i="39"/>
  <c r="T15" i="39"/>
  <c r="S22" i="39"/>
  <c r="T22" i="39"/>
  <c r="T25" i="39"/>
  <c r="S25" i="39"/>
  <c r="T29" i="39"/>
  <c r="S29" i="39"/>
  <c r="S35" i="39"/>
  <c r="T35" i="39"/>
  <c r="S40" i="39"/>
  <c r="T40" i="39"/>
  <c r="S43" i="39"/>
  <c r="T43" i="39"/>
  <c r="T49" i="39"/>
  <c r="S49" i="39"/>
  <c r="S53" i="39"/>
  <c r="T53" i="39"/>
  <c r="T57" i="39"/>
  <c r="S57" i="39"/>
  <c r="T61" i="39"/>
  <c r="S61" i="39"/>
  <c r="T65" i="39"/>
  <c r="S65" i="39"/>
  <c r="S70" i="39"/>
  <c r="T70" i="39"/>
  <c r="S74" i="39"/>
  <c r="T74" i="39"/>
  <c r="S80" i="39"/>
  <c r="T80" i="39"/>
  <c r="S84" i="39"/>
  <c r="T84" i="39"/>
  <c r="S91" i="39"/>
  <c r="T91" i="39"/>
  <c r="S95" i="39"/>
  <c r="T95" i="39"/>
  <c r="S99" i="39"/>
  <c r="T99" i="39"/>
  <c r="T105" i="39"/>
  <c r="S105" i="39"/>
  <c r="T109" i="39"/>
  <c r="S109" i="39"/>
  <c r="S114" i="39"/>
  <c r="T114" i="39"/>
  <c r="T117" i="39"/>
  <c r="S117" i="39"/>
  <c r="S123" i="39"/>
  <c r="T123" i="39"/>
  <c r="S127" i="39"/>
  <c r="T127" i="39"/>
  <c r="S131" i="39"/>
  <c r="T131" i="39"/>
  <c r="S135" i="39"/>
  <c r="T135" i="39"/>
  <c r="S139" i="39"/>
  <c r="T139" i="39"/>
  <c r="S143" i="39"/>
  <c r="T143" i="39"/>
  <c r="T149" i="39"/>
  <c r="S149" i="39"/>
  <c r="R153" i="46"/>
  <c r="T153" i="46" s="1"/>
  <c r="S153" i="39"/>
  <c r="T153" i="39"/>
  <c r="T157" i="39"/>
  <c r="S157" i="39"/>
  <c r="S161" i="39"/>
  <c r="T161" i="39"/>
  <c r="S166" i="39"/>
  <c r="T166" i="39"/>
  <c r="R172" i="46"/>
  <c r="T172" i="39"/>
  <c r="S172" i="39"/>
  <c r="S176" i="39"/>
  <c r="T176" i="39"/>
  <c r="R181" i="46"/>
  <c r="T181" i="39"/>
  <c r="S181" i="39"/>
  <c r="S186" i="39"/>
  <c r="T186" i="39"/>
  <c r="R190" i="46"/>
  <c r="T190" i="46" s="1"/>
  <c r="S190" i="39"/>
  <c r="T190" i="39"/>
  <c r="S12" i="39"/>
  <c r="T12" i="39"/>
  <c r="S16" i="39"/>
  <c r="T16" i="39"/>
  <c r="S21" i="39"/>
  <c r="T21" i="39"/>
  <c r="S26" i="39"/>
  <c r="T26" i="39"/>
  <c r="S30" i="39"/>
  <c r="T30" i="39"/>
  <c r="S36" i="39"/>
  <c r="T36" i="39"/>
  <c r="S39" i="39"/>
  <c r="T39" i="39"/>
  <c r="S44" i="39"/>
  <c r="T44" i="39"/>
  <c r="S50" i="39"/>
  <c r="T50" i="39"/>
  <c r="S54" i="39"/>
  <c r="T54" i="39"/>
  <c r="S58" i="39"/>
  <c r="T58" i="39"/>
  <c r="S63" i="39"/>
  <c r="T63" i="39"/>
  <c r="R67" i="46"/>
  <c r="S67" i="39"/>
  <c r="T67" i="39"/>
  <c r="S71" i="39"/>
  <c r="T71" i="39"/>
  <c r="T77" i="39"/>
  <c r="S77" i="39"/>
  <c r="T81" i="39"/>
  <c r="S81" i="39"/>
  <c r="S85" i="39"/>
  <c r="T85" i="39"/>
  <c r="S90" i="39"/>
  <c r="T90" i="39"/>
  <c r="S94" i="39"/>
  <c r="T94" i="39"/>
  <c r="S98" i="39"/>
  <c r="T98" i="39"/>
  <c r="S102" i="39"/>
  <c r="T102" i="39"/>
  <c r="S107" i="39"/>
  <c r="T107" i="39"/>
  <c r="S112" i="39"/>
  <c r="T112" i="39"/>
  <c r="S118" i="39"/>
  <c r="T118" i="39"/>
  <c r="S124" i="39"/>
  <c r="T124" i="39"/>
  <c r="S128" i="39"/>
  <c r="T128" i="39"/>
  <c r="T132" i="39"/>
  <c r="S132" i="39"/>
  <c r="S136" i="39"/>
  <c r="T136" i="39"/>
  <c r="T140" i="39"/>
  <c r="S140" i="39"/>
  <c r="S146" i="39"/>
  <c r="T146" i="39"/>
  <c r="S150" i="39"/>
  <c r="T150" i="39"/>
  <c r="S154" i="39"/>
  <c r="T154" i="39"/>
  <c r="S159" i="39"/>
  <c r="T159" i="39"/>
  <c r="R163" i="46"/>
  <c r="S163" i="39"/>
  <c r="T163" i="39"/>
  <c r="R169" i="46"/>
  <c r="T169" i="46" s="1"/>
  <c r="S169" i="39"/>
  <c r="T169" i="39"/>
  <c r="R173" i="46"/>
  <c r="T173" i="46" s="1"/>
  <c r="T173" i="39"/>
  <c r="S173" i="39"/>
  <c r="S178" i="39"/>
  <c r="T178" i="39"/>
  <c r="R183" i="46"/>
  <c r="T183" i="46" s="1"/>
  <c r="S183" i="39"/>
  <c r="T183" i="39"/>
  <c r="S187" i="39"/>
  <c r="T187" i="39"/>
  <c r="W9" i="39"/>
  <c r="V9" i="39"/>
  <c r="V10" i="39"/>
  <c r="W10" i="39"/>
  <c r="W11" i="39"/>
  <c r="V11" i="39"/>
  <c r="V12" i="39"/>
  <c r="W12" i="39" s="1"/>
  <c r="W13" i="39"/>
  <c r="V13" i="39"/>
  <c r="V14" i="39"/>
  <c r="W14" i="39" s="1"/>
  <c r="W15" i="39"/>
  <c r="V15" i="39"/>
  <c r="V16" i="39"/>
  <c r="W16" i="39"/>
  <c r="W17" i="39"/>
  <c r="V17" i="39"/>
  <c r="V18" i="39"/>
  <c r="W18" i="39"/>
  <c r="W19" i="39"/>
  <c r="V19" i="39"/>
  <c r="W20" i="39"/>
  <c r="V20" i="39"/>
  <c r="W21" i="39"/>
  <c r="V21" i="39"/>
  <c r="V22" i="39"/>
  <c r="W22" i="39"/>
  <c r="W23" i="39"/>
  <c r="V23" i="39"/>
  <c r="W24" i="39"/>
  <c r="V24" i="39"/>
  <c r="W25" i="39"/>
  <c r="V25" i="39"/>
  <c r="V26" i="39"/>
  <c r="W26" i="39"/>
  <c r="W27" i="39"/>
  <c r="V27" i="39"/>
  <c r="W28" i="39"/>
  <c r="V28" i="39"/>
  <c r="W29" i="39"/>
  <c r="V29" i="39"/>
  <c r="V30" i="39"/>
  <c r="W30" i="39"/>
  <c r="W31" i="39"/>
  <c r="V31" i="39"/>
  <c r="V32" i="39"/>
  <c r="W32" i="39"/>
  <c r="W33" i="39"/>
  <c r="V33" i="39"/>
  <c r="V34" i="39"/>
  <c r="W34" i="39"/>
  <c r="W35" i="39"/>
  <c r="V35" i="39"/>
  <c r="V36" i="39"/>
  <c r="W36" i="39"/>
  <c r="W37" i="39"/>
  <c r="V37" i="39"/>
  <c r="V38" i="39"/>
  <c r="W38" i="39"/>
  <c r="W39" i="39"/>
  <c r="V39" i="39"/>
  <c r="W40" i="39"/>
  <c r="V40" i="39"/>
  <c r="W41" i="39"/>
  <c r="V41" i="39"/>
  <c r="V42" i="39"/>
  <c r="W42" i="39"/>
  <c r="W43" i="39"/>
  <c r="V43" i="39"/>
  <c r="W44" i="39"/>
  <c r="V44" i="39"/>
  <c r="W45" i="39"/>
  <c r="V45" i="39"/>
  <c r="V46" i="39"/>
  <c r="W46" i="39"/>
  <c r="W47" i="39"/>
  <c r="V47" i="39"/>
  <c r="V48" i="39"/>
  <c r="W48" i="39"/>
  <c r="W49" i="39"/>
  <c r="V49" i="39"/>
  <c r="V50" i="39"/>
  <c r="W50" i="39"/>
  <c r="W51" i="39"/>
  <c r="V51" i="39"/>
  <c r="V52" i="39"/>
  <c r="W52" i="39"/>
  <c r="W53" i="39"/>
  <c r="V53" i="39"/>
  <c r="V54" i="39"/>
  <c r="W54" i="39"/>
  <c r="W55" i="39"/>
  <c r="V55" i="39"/>
  <c r="W56" i="39"/>
  <c r="V56" i="39"/>
  <c r="W57" i="39"/>
  <c r="V57" i="39"/>
  <c r="V58" i="39"/>
  <c r="W58" i="39"/>
  <c r="W59" i="39"/>
  <c r="V59" i="39"/>
  <c r="W60" i="39"/>
  <c r="V60" i="39"/>
  <c r="W61" i="39"/>
  <c r="V61" i="39"/>
  <c r="V62" i="39"/>
  <c r="W62" i="39"/>
  <c r="W63" i="39"/>
  <c r="V63" i="39"/>
  <c r="V64" i="39"/>
  <c r="W64" i="39"/>
  <c r="W65" i="39"/>
  <c r="V65" i="39"/>
  <c r="V66" i="39"/>
  <c r="W66" i="39"/>
  <c r="W67" i="39"/>
  <c r="V67" i="39"/>
  <c r="V68" i="39"/>
  <c r="W68" i="39"/>
  <c r="W69" i="39"/>
  <c r="V69" i="39"/>
  <c r="V70" i="39"/>
  <c r="W70" i="39"/>
  <c r="W71" i="39"/>
  <c r="V71" i="39"/>
  <c r="W72" i="39"/>
  <c r="V72" i="39"/>
  <c r="W73" i="39"/>
  <c r="V73" i="39"/>
  <c r="V74" i="39"/>
  <c r="W74" i="39"/>
  <c r="W75" i="39"/>
  <c r="V75" i="39"/>
  <c r="W76" i="39"/>
  <c r="V76" i="39"/>
  <c r="W77" i="39"/>
  <c r="V77" i="39"/>
  <c r="V78" i="39"/>
  <c r="W78" i="39"/>
  <c r="W79" i="39"/>
  <c r="V79" i="39"/>
  <c r="V80" i="39"/>
  <c r="W80" i="39"/>
  <c r="W81" i="39"/>
  <c r="V81" i="39"/>
  <c r="V82" i="39"/>
  <c r="W82" i="39"/>
  <c r="W83" i="39"/>
  <c r="V83" i="39"/>
  <c r="W84" i="39"/>
  <c r="V84" i="39"/>
  <c r="W85" i="39"/>
  <c r="V85" i="39"/>
  <c r="V86" i="39"/>
  <c r="W86" i="39"/>
  <c r="W87" i="39"/>
  <c r="V87" i="39"/>
  <c r="W88" i="39"/>
  <c r="V88" i="39"/>
  <c r="W89" i="39"/>
  <c r="V89" i="39"/>
  <c r="V90" i="39"/>
  <c r="W90" i="39"/>
  <c r="W91" i="39"/>
  <c r="V91" i="39"/>
  <c r="W92" i="39"/>
  <c r="V92" i="39"/>
  <c r="W93" i="39"/>
  <c r="V93" i="39"/>
  <c r="V94" i="39"/>
  <c r="W94" i="39"/>
  <c r="W95" i="39"/>
  <c r="V95" i="39"/>
  <c r="V96" i="39"/>
  <c r="W96" i="39"/>
  <c r="V97" i="39"/>
  <c r="W97" i="39"/>
  <c r="V98" i="39"/>
  <c r="W98" i="39"/>
  <c r="W99" i="39"/>
  <c r="V99" i="39"/>
  <c r="V100" i="39"/>
  <c r="W100" i="39"/>
  <c r="V101" i="39"/>
  <c r="W101" i="39"/>
  <c r="V102" i="39"/>
  <c r="W102" i="39"/>
  <c r="W103" i="39"/>
  <c r="V103" i="39"/>
  <c r="V104" i="39"/>
  <c r="W104" i="39"/>
  <c r="V105" i="39"/>
  <c r="W105" i="39"/>
  <c r="V106" i="39"/>
  <c r="W106" i="39"/>
  <c r="W107" i="39"/>
  <c r="V107" i="39"/>
  <c r="V108" i="39"/>
  <c r="W108" i="39"/>
  <c r="V109" i="39"/>
  <c r="W109" i="39"/>
  <c r="V110" i="39"/>
  <c r="W110" i="39"/>
  <c r="W111" i="39"/>
  <c r="V111" i="39"/>
  <c r="V112" i="39"/>
  <c r="W112" i="39"/>
  <c r="V113" i="39"/>
  <c r="W113" i="39"/>
  <c r="V114" i="39"/>
  <c r="W114" i="39"/>
  <c r="W115" i="39"/>
  <c r="V115" i="39"/>
  <c r="V116" i="39"/>
  <c r="W116" i="39"/>
  <c r="V117" i="39"/>
  <c r="W117" i="39"/>
  <c r="V118" i="39"/>
  <c r="W118" i="39"/>
  <c r="W119" i="39"/>
  <c r="V119" i="39"/>
  <c r="V120" i="39"/>
  <c r="W120" i="39"/>
  <c r="V121" i="39"/>
  <c r="W121" i="39"/>
  <c r="V122" i="39"/>
  <c r="W122" i="39"/>
  <c r="W123" i="39"/>
  <c r="V123" i="39"/>
  <c r="V124" i="39"/>
  <c r="W124" i="39"/>
  <c r="V125" i="39"/>
  <c r="W125" i="39"/>
  <c r="V126" i="39"/>
  <c r="W126" i="39"/>
  <c r="W127" i="39"/>
  <c r="V127" i="39"/>
  <c r="V128" i="39"/>
  <c r="W128" i="39"/>
  <c r="V129" i="39"/>
  <c r="W129" i="39"/>
  <c r="V130" i="39"/>
  <c r="W130" i="39"/>
  <c r="W131" i="39"/>
  <c r="V131" i="39"/>
  <c r="V132" i="39"/>
  <c r="W132" i="39"/>
  <c r="V133" i="39"/>
  <c r="W133" i="39"/>
  <c r="V134" i="39"/>
  <c r="W134" i="39"/>
  <c r="W135" i="39"/>
  <c r="V135" i="39"/>
  <c r="V136" i="39"/>
  <c r="W136" i="39"/>
  <c r="V137" i="39"/>
  <c r="W137" i="39"/>
  <c r="V138" i="39"/>
  <c r="W138" i="39"/>
  <c r="W139" i="39"/>
  <c r="V139" i="39"/>
  <c r="V140" i="39"/>
  <c r="W140" i="39"/>
  <c r="V141" i="39"/>
  <c r="W141" i="39"/>
  <c r="V142" i="39"/>
  <c r="W142" i="39"/>
  <c r="W143" i="39"/>
  <c r="V143" i="39"/>
  <c r="V144" i="39"/>
  <c r="W144" i="39"/>
  <c r="V145" i="39"/>
  <c r="W145" i="39"/>
  <c r="V146" i="39"/>
  <c r="W146" i="39"/>
  <c r="W147" i="39"/>
  <c r="V147" i="39"/>
  <c r="V148" i="39"/>
  <c r="W148" i="39"/>
  <c r="V149" i="39"/>
  <c r="W149" i="39"/>
  <c r="V150" i="39"/>
  <c r="W150" i="39"/>
  <c r="W151" i="39"/>
  <c r="V151" i="39"/>
  <c r="V152" i="39"/>
  <c r="W152" i="39"/>
  <c r="V153" i="39"/>
  <c r="W153" i="39"/>
  <c r="V154" i="39"/>
  <c r="W154" i="39"/>
  <c r="W155" i="39"/>
  <c r="V155" i="39"/>
  <c r="V156" i="39"/>
  <c r="W156" i="39"/>
  <c r="V157" i="39"/>
  <c r="W157" i="39"/>
  <c r="V158" i="39"/>
  <c r="W158" i="39"/>
  <c r="W159" i="39"/>
  <c r="V159" i="39"/>
  <c r="V160" i="39"/>
  <c r="W160" i="39"/>
  <c r="V161" i="39"/>
  <c r="W161" i="39"/>
  <c r="V162" i="39"/>
  <c r="W162" i="39"/>
  <c r="W163" i="39"/>
  <c r="V163" i="39"/>
  <c r="V164" i="39"/>
  <c r="W164" i="39"/>
  <c r="V165" i="39"/>
  <c r="W165" i="39"/>
  <c r="V166" i="39"/>
  <c r="W166" i="39"/>
  <c r="W167" i="39"/>
  <c r="V167" i="39"/>
  <c r="V168" i="39"/>
  <c r="W168" i="39"/>
  <c r="V169" i="39"/>
  <c r="W169" i="39"/>
  <c r="V170" i="39"/>
  <c r="W170" i="39"/>
  <c r="W171" i="39"/>
  <c r="V171" i="39"/>
  <c r="V172" i="39"/>
  <c r="W172" i="39"/>
  <c r="V173" i="39"/>
  <c r="W173" i="39"/>
  <c r="V174" i="39"/>
  <c r="W174" i="39"/>
  <c r="W175" i="39"/>
  <c r="V175" i="39"/>
  <c r="V176" i="39"/>
  <c r="W176" i="39"/>
  <c r="V177" i="39"/>
  <c r="W177" i="39"/>
  <c r="V178" i="39"/>
  <c r="W178" i="39"/>
  <c r="W179" i="39"/>
  <c r="V179" i="39"/>
  <c r="V180" i="39"/>
  <c r="W180" i="39"/>
  <c r="V181" i="39"/>
  <c r="W181" i="39"/>
  <c r="V182" i="39"/>
  <c r="W182" i="39"/>
  <c r="W183" i="39"/>
  <c r="V183" i="39"/>
  <c r="V184" i="39"/>
  <c r="W184" i="39"/>
  <c r="V185" i="39"/>
  <c r="W185" i="39"/>
  <c r="U186" i="46"/>
  <c r="W186" i="46" s="1"/>
  <c r="V186" i="39"/>
  <c r="W186" i="39"/>
  <c r="W187" i="39"/>
  <c r="V187" i="39"/>
  <c r="V188" i="39"/>
  <c r="W188" i="39"/>
  <c r="V189" i="39"/>
  <c r="W189" i="39"/>
  <c r="V190" i="39"/>
  <c r="W190" i="39"/>
  <c r="AE114" i="46"/>
  <c r="AE115" i="46"/>
  <c r="AE116" i="46"/>
  <c r="AE117" i="46"/>
  <c r="AE118" i="46"/>
  <c r="AE119" i="46"/>
  <c r="AE120" i="46"/>
  <c r="AE121" i="46"/>
  <c r="AE122" i="46"/>
  <c r="AE123" i="46"/>
  <c r="AE124" i="46"/>
  <c r="AE125" i="46"/>
  <c r="AE126" i="46"/>
  <c r="AE127" i="46"/>
  <c r="AE128" i="46"/>
  <c r="AE129" i="46"/>
  <c r="AE130" i="46"/>
  <c r="AE131" i="46"/>
  <c r="AE132" i="46"/>
  <c r="AE133" i="46"/>
  <c r="AE134" i="46"/>
  <c r="AE135" i="46"/>
  <c r="AE136" i="46"/>
  <c r="AE137" i="46"/>
  <c r="AE138" i="46"/>
  <c r="AE139" i="46"/>
  <c r="AE140" i="46"/>
  <c r="AE141" i="46"/>
  <c r="AE142" i="46"/>
  <c r="AE143" i="46"/>
  <c r="AE144" i="46"/>
  <c r="AE145" i="46"/>
  <c r="AE146" i="46"/>
  <c r="AE147" i="46"/>
  <c r="AE148" i="46"/>
  <c r="AE149" i="46"/>
  <c r="AE150" i="46"/>
  <c r="AE151" i="46"/>
  <c r="AE152" i="46"/>
  <c r="AE153" i="46"/>
  <c r="AE154" i="46"/>
  <c r="AE155" i="46"/>
  <c r="AE156" i="46"/>
  <c r="AE157" i="46"/>
  <c r="AE158" i="46"/>
  <c r="AE159" i="46"/>
  <c r="AE160" i="46"/>
  <c r="AE161" i="46"/>
  <c r="AE162" i="46"/>
  <c r="AE163" i="46"/>
  <c r="AE164" i="46"/>
  <c r="AE165" i="46"/>
  <c r="AE166" i="46"/>
  <c r="AE167" i="46"/>
  <c r="AE168" i="46"/>
  <c r="AE169" i="46"/>
  <c r="AE170" i="46"/>
  <c r="S10" i="39"/>
  <c r="T10" i="39"/>
  <c r="S14" i="39"/>
  <c r="T14" i="39" s="1"/>
  <c r="S18" i="39"/>
  <c r="T18" i="39"/>
  <c r="S20" i="39"/>
  <c r="T20" i="39"/>
  <c r="S24" i="39"/>
  <c r="T24" i="39"/>
  <c r="S27" i="39"/>
  <c r="T27" i="39"/>
  <c r="S32" i="39"/>
  <c r="T32" i="39"/>
  <c r="S34" i="39"/>
  <c r="T34" i="39"/>
  <c r="S38" i="39"/>
  <c r="T38" i="39"/>
  <c r="S42" i="39"/>
  <c r="T42" i="39"/>
  <c r="S46" i="39"/>
  <c r="T46" i="39"/>
  <c r="S48" i="39"/>
  <c r="T48" i="39"/>
  <c r="S52" i="39"/>
  <c r="T52" i="39"/>
  <c r="S55" i="39"/>
  <c r="T55" i="39"/>
  <c r="S59" i="39"/>
  <c r="T59" i="39"/>
  <c r="S62" i="39"/>
  <c r="T62" i="39"/>
  <c r="S66" i="39"/>
  <c r="T66" i="39"/>
  <c r="S69" i="39"/>
  <c r="T69" i="39"/>
  <c r="T73" i="39"/>
  <c r="S73" i="39"/>
  <c r="S76" i="39"/>
  <c r="T76" i="39"/>
  <c r="S79" i="39"/>
  <c r="T79" i="39"/>
  <c r="S82" i="39"/>
  <c r="T82" i="39"/>
  <c r="S87" i="39"/>
  <c r="T87" i="39"/>
  <c r="T89" i="39"/>
  <c r="S89" i="39"/>
  <c r="T93" i="39"/>
  <c r="S93" i="39"/>
  <c r="T97" i="39"/>
  <c r="S97" i="39"/>
  <c r="T101" i="39"/>
  <c r="S101" i="39"/>
  <c r="S104" i="39"/>
  <c r="T104" i="39"/>
  <c r="S108" i="39"/>
  <c r="T108" i="39"/>
  <c r="S111" i="39"/>
  <c r="T111" i="39"/>
  <c r="S115" i="39"/>
  <c r="T115" i="39"/>
  <c r="S119" i="39"/>
  <c r="T119" i="39"/>
  <c r="S121" i="39"/>
  <c r="T121" i="39"/>
  <c r="T125" i="39"/>
  <c r="S125" i="39"/>
  <c r="S130" i="39"/>
  <c r="T130" i="39"/>
  <c r="S134" i="39"/>
  <c r="T134" i="39"/>
  <c r="S138" i="39"/>
  <c r="T138" i="39"/>
  <c r="S142" i="39"/>
  <c r="T142" i="39"/>
  <c r="S145" i="39"/>
  <c r="T145" i="39"/>
  <c r="T148" i="39"/>
  <c r="S148" i="39"/>
  <c r="S152" i="39"/>
  <c r="T152" i="39"/>
  <c r="S155" i="39"/>
  <c r="T155" i="39"/>
  <c r="S158" i="39"/>
  <c r="T158" i="39"/>
  <c r="S162" i="39"/>
  <c r="T162" i="39"/>
  <c r="T165" i="39"/>
  <c r="S165" i="39"/>
  <c r="S168" i="39"/>
  <c r="T168" i="39"/>
  <c r="R171" i="46"/>
  <c r="T171" i="46" s="1"/>
  <c r="S171" i="39"/>
  <c r="T171" i="39"/>
  <c r="R175" i="46"/>
  <c r="T175" i="46" s="1"/>
  <c r="S175" i="39"/>
  <c r="T175" i="39"/>
  <c r="S179" i="39"/>
  <c r="T179" i="39"/>
  <c r="R182" i="46"/>
  <c r="S182" i="46" s="1"/>
  <c r="S182" i="39"/>
  <c r="T182" i="39"/>
  <c r="S185" i="39"/>
  <c r="T185" i="39"/>
  <c r="R188" i="46"/>
  <c r="T188" i="46" s="1"/>
  <c r="S188" i="39"/>
  <c r="T188" i="39"/>
  <c r="AI10" i="39"/>
  <c r="AJ10" i="39" s="1"/>
  <c r="AJ12" i="39"/>
  <c r="AI12" i="39"/>
  <c r="AI14" i="39"/>
  <c r="AJ14" i="39" s="1"/>
  <c r="AJ16" i="39"/>
  <c r="AI16" i="39"/>
  <c r="AJ18" i="39"/>
  <c r="AI18" i="39"/>
  <c r="AJ20" i="39"/>
  <c r="AI20" i="39"/>
  <c r="AJ22" i="39"/>
  <c r="AI22" i="39"/>
  <c r="AJ24" i="39"/>
  <c r="AI24" i="39"/>
  <c r="AJ26" i="39"/>
  <c r="AI26" i="39"/>
  <c r="AJ28" i="39"/>
  <c r="AI28" i="39"/>
  <c r="AJ30" i="39"/>
  <c r="AI30" i="39"/>
  <c r="AJ32" i="39"/>
  <c r="AI32" i="39"/>
  <c r="AJ34" i="39"/>
  <c r="AI34" i="39"/>
  <c r="AJ36" i="39"/>
  <c r="AI36" i="39"/>
  <c r="AJ38" i="39"/>
  <c r="AI38" i="39"/>
  <c r="AJ40" i="39"/>
  <c r="AI40" i="39"/>
  <c r="AI41" i="39"/>
  <c r="AJ41" i="39"/>
  <c r="AJ44" i="39"/>
  <c r="AI44" i="39"/>
  <c r="AJ46" i="39"/>
  <c r="AI46" i="39"/>
  <c r="AJ48" i="39"/>
  <c r="AI48" i="39"/>
  <c r="AJ50" i="39"/>
  <c r="AI50" i="39"/>
  <c r="AJ52" i="39"/>
  <c r="AI52" i="39"/>
  <c r="AJ54" i="39"/>
  <c r="AI54" i="39"/>
  <c r="AJ56" i="39"/>
  <c r="AI56" i="39"/>
  <c r="AJ58" i="39"/>
  <c r="AI58" i="39"/>
  <c r="AJ60" i="39"/>
  <c r="AI60" i="39"/>
  <c r="AJ62" i="39"/>
  <c r="AI62" i="39"/>
  <c r="AJ64" i="39"/>
  <c r="AI64" i="39"/>
  <c r="AJ66" i="39"/>
  <c r="AI66" i="39"/>
  <c r="AJ68" i="39"/>
  <c r="AI68" i="39"/>
  <c r="AJ70" i="39"/>
  <c r="AI70" i="39"/>
  <c r="AJ72" i="39"/>
  <c r="AI72" i="39"/>
  <c r="AJ74" i="39"/>
  <c r="AI74" i="39"/>
  <c r="AJ76" i="39"/>
  <c r="AI76" i="39"/>
  <c r="AJ78" i="39"/>
  <c r="AI78" i="39"/>
  <c r="AJ79" i="39"/>
  <c r="AI79" i="39"/>
  <c r="AI81" i="39"/>
  <c r="AJ81" i="39"/>
  <c r="AJ83" i="39"/>
  <c r="AI83" i="39"/>
  <c r="AJ86" i="39"/>
  <c r="AI86" i="39"/>
  <c r="AJ88" i="39"/>
  <c r="AI88" i="39"/>
  <c r="AJ90" i="39"/>
  <c r="AI90" i="39"/>
  <c r="AJ91" i="39"/>
  <c r="AI91" i="39"/>
  <c r="AI93" i="39"/>
  <c r="AJ93" i="39"/>
  <c r="AJ95" i="39"/>
  <c r="AI95" i="39"/>
  <c r="AH97" i="46"/>
  <c r="AJ97" i="46" s="1"/>
  <c r="AI97" i="39"/>
  <c r="AJ97" i="39"/>
  <c r="AJ99" i="39"/>
  <c r="AI99" i="39"/>
  <c r="AI101" i="39"/>
  <c r="AJ101" i="39"/>
  <c r="AJ103" i="39"/>
  <c r="AI103" i="39"/>
  <c r="AI105" i="39"/>
  <c r="AJ105" i="39"/>
  <c r="AJ107" i="39"/>
  <c r="AI107" i="39"/>
  <c r="AI109" i="39"/>
  <c r="AJ109" i="39"/>
  <c r="AJ111" i="39"/>
  <c r="AI111" i="39"/>
  <c r="AI113" i="39"/>
  <c r="AJ113" i="39"/>
  <c r="AJ115" i="39"/>
  <c r="AI115" i="39"/>
  <c r="AI117" i="39"/>
  <c r="AJ117" i="39"/>
  <c r="AJ119" i="39"/>
  <c r="AI119" i="39"/>
  <c r="AI121" i="39"/>
  <c r="AJ121" i="39"/>
  <c r="AJ123" i="39"/>
  <c r="AI123" i="39"/>
  <c r="AJ125" i="39"/>
  <c r="AI125" i="39"/>
  <c r="AJ127" i="39"/>
  <c r="AI127" i="39"/>
  <c r="AI129" i="39"/>
  <c r="AJ129" i="39"/>
  <c r="AJ131" i="39"/>
  <c r="AI131" i="39"/>
  <c r="AI133" i="39"/>
  <c r="AJ133" i="39"/>
  <c r="AJ135" i="39"/>
  <c r="AI135" i="39"/>
  <c r="AI137" i="39"/>
  <c r="AJ137" i="39"/>
  <c r="AJ139" i="39"/>
  <c r="AI139" i="39"/>
  <c r="AJ141" i="39"/>
  <c r="AI141" i="39"/>
  <c r="AJ143" i="39"/>
  <c r="AI143" i="39"/>
  <c r="AI145" i="39"/>
  <c r="AJ145" i="39"/>
  <c r="AJ147" i="39"/>
  <c r="AI147" i="39"/>
  <c r="AI149" i="39"/>
  <c r="AJ149" i="39"/>
  <c r="AI151" i="39"/>
  <c r="AJ151" i="39"/>
  <c r="AI153" i="39"/>
  <c r="AJ153" i="39"/>
  <c r="AI155" i="39"/>
  <c r="AJ155" i="39"/>
  <c r="AI157" i="39"/>
  <c r="AJ157" i="39"/>
  <c r="AI159" i="39"/>
  <c r="AJ159" i="39"/>
  <c r="AI161" i="39"/>
  <c r="AJ161" i="39"/>
  <c r="AI163" i="39"/>
  <c r="AJ163" i="39"/>
  <c r="AI165" i="39"/>
  <c r="AJ165" i="39"/>
  <c r="AI167" i="39"/>
  <c r="AJ167" i="39"/>
  <c r="AH169" i="46"/>
  <c r="AJ169" i="46" s="1"/>
  <c r="AI169" i="39"/>
  <c r="AJ169" i="39"/>
  <c r="AI171" i="39"/>
  <c r="AJ171" i="39"/>
  <c r="AI173" i="39"/>
  <c r="AJ173" i="39"/>
  <c r="AI175" i="39"/>
  <c r="AJ175" i="39"/>
  <c r="AI177" i="39"/>
  <c r="AJ177" i="39"/>
  <c r="AI179" i="39"/>
  <c r="AJ179" i="39"/>
  <c r="AI181" i="39"/>
  <c r="AJ181" i="39"/>
  <c r="AI183" i="39"/>
  <c r="AJ183" i="39"/>
  <c r="AI185" i="39"/>
  <c r="AJ185" i="39"/>
  <c r="AI187" i="39"/>
  <c r="AJ187" i="39"/>
  <c r="AI189" i="39"/>
  <c r="AJ189" i="39"/>
  <c r="T9" i="39"/>
  <c r="S9" i="39"/>
  <c r="S13" i="39"/>
  <c r="T13" i="39" s="1"/>
  <c r="T17" i="39"/>
  <c r="S17" i="39"/>
  <c r="S19" i="39"/>
  <c r="T19" i="39"/>
  <c r="S23" i="39"/>
  <c r="T23" i="39"/>
  <c r="S28" i="39"/>
  <c r="T28" i="39"/>
  <c r="S31" i="39"/>
  <c r="T31" i="39"/>
  <c r="T33" i="39"/>
  <c r="S33" i="39"/>
  <c r="S37" i="39"/>
  <c r="T37" i="39"/>
  <c r="T41" i="39"/>
  <c r="S41" i="39"/>
  <c r="T45" i="39"/>
  <c r="S45" i="39"/>
  <c r="S47" i="39"/>
  <c r="T47" i="39"/>
  <c r="S51" i="39"/>
  <c r="T51" i="39"/>
  <c r="S56" i="39"/>
  <c r="T56" i="39"/>
  <c r="S60" i="39"/>
  <c r="T60" i="39"/>
  <c r="S64" i="39"/>
  <c r="T64" i="39"/>
  <c r="S68" i="39"/>
  <c r="T68" i="39"/>
  <c r="S72" i="39"/>
  <c r="T72" i="39"/>
  <c r="S75" i="39"/>
  <c r="T75" i="39"/>
  <c r="S78" i="39"/>
  <c r="T78" i="39"/>
  <c r="S83" i="39"/>
  <c r="T83" i="39"/>
  <c r="S86" i="39"/>
  <c r="T86" i="39"/>
  <c r="S88" i="39"/>
  <c r="T88" i="39"/>
  <c r="S92" i="39"/>
  <c r="T92" i="39"/>
  <c r="S96" i="39"/>
  <c r="T96" i="39"/>
  <c r="S100" i="39"/>
  <c r="T100" i="39"/>
  <c r="R103" i="46"/>
  <c r="S103" i="46" s="1"/>
  <c r="S103" i="39"/>
  <c r="T103" i="39"/>
  <c r="S106" i="39"/>
  <c r="T106" i="39"/>
  <c r="S110" i="39"/>
  <c r="T110" i="39"/>
  <c r="S113" i="39"/>
  <c r="T113" i="39"/>
  <c r="T116" i="39"/>
  <c r="S116" i="39"/>
  <c r="S120" i="39"/>
  <c r="T120" i="39"/>
  <c r="S122" i="39"/>
  <c r="T122" i="39"/>
  <c r="S126" i="39"/>
  <c r="T126" i="39"/>
  <c r="S129" i="39"/>
  <c r="T129" i="39"/>
  <c r="T133" i="39"/>
  <c r="S133" i="39"/>
  <c r="S137" i="39"/>
  <c r="T137" i="39"/>
  <c r="T141" i="39"/>
  <c r="S141" i="39"/>
  <c r="S144" i="39"/>
  <c r="T144" i="39"/>
  <c r="S147" i="39"/>
  <c r="T147" i="39"/>
  <c r="S151" i="39"/>
  <c r="T151" i="39"/>
  <c r="S156" i="39"/>
  <c r="T156" i="39"/>
  <c r="S160" i="39"/>
  <c r="T160" i="39"/>
  <c r="R164" i="46"/>
  <c r="S164" i="46" s="1"/>
  <c r="T164" i="39"/>
  <c r="S164" i="39"/>
  <c r="S167" i="39"/>
  <c r="T167" i="39"/>
  <c r="S170" i="39"/>
  <c r="T170" i="39"/>
  <c r="R174" i="46"/>
  <c r="S174" i="46" s="1"/>
  <c r="S174" i="39"/>
  <c r="T174" i="39"/>
  <c r="S177" i="39"/>
  <c r="T177" i="39"/>
  <c r="S180" i="39"/>
  <c r="T180" i="39"/>
  <c r="R184" i="46"/>
  <c r="S184" i="46" s="1"/>
  <c r="S184" i="39"/>
  <c r="T184" i="39"/>
  <c r="R189" i="46"/>
  <c r="S189" i="46" s="1"/>
  <c r="T189" i="39"/>
  <c r="S189" i="39"/>
  <c r="AJ9" i="39"/>
  <c r="AI9" i="39"/>
  <c r="AJ11" i="39"/>
  <c r="AI11" i="39"/>
  <c r="AI13" i="39"/>
  <c r="AJ13" i="39"/>
  <c r="AJ15" i="39"/>
  <c r="AI15" i="39"/>
  <c r="AI17" i="39"/>
  <c r="AJ17" i="39"/>
  <c r="AJ19" i="39"/>
  <c r="AI19" i="39"/>
  <c r="AI21" i="39"/>
  <c r="AJ21" i="39"/>
  <c r="AJ23" i="39"/>
  <c r="AI23" i="39"/>
  <c r="AI25" i="39"/>
  <c r="AJ25" i="39"/>
  <c r="AJ27" i="39"/>
  <c r="AI27" i="39"/>
  <c r="AI29" i="39"/>
  <c r="AJ29" i="39"/>
  <c r="AJ31" i="39"/>
  <c r="AI31" i="39"/>
  <c r="AI33" i="39"/>
  <c r="AJ33" i="39"/>
  <c r="AJ35" i="39"/>
  <c r="AI35" i="39"/>
  <c r="AI37" i="39"/>
  <c r="AJ37" i="39"/>
  <c r="AJ39" i="39"/>
  <c r="AI39" i="39"/>
  <c r="AJ42" i="39"/>
  <c r="AI42" i="39"/>
  <c r="AJ43" i="39"/>
  <c r="AI43" i="39"/>
  <c r="AI45" i="39"/>
  <c r="AJ45" i="39"/>
  <c r="AJ47" i="39"/>
  <c r="AI47" i="39"/>
  <c r="AI49" i="39"/>
  <c r="AJ49" i="39"/>
  <c r="AJ51" i="39"/>
  <c r="AI51" i="39"/>
  <c r="AI53" i="39"/>
  <c r="AJ53" i="39"/>
  <c r="AJ55" i="39"/>
  <c r="AI55" i="39"/>
  <c r="AI57" i="39"/>
  <c r="AJ57" i="39"/>
  <c r="AJ59" i="39"/>
  <c r="AI59" i="39"/>
  <c r="AI61" i="39"/>
  <c r="AJ61" i="39"/>
  <c r="AJ63" i="39"/>
  <c r="AI63" i="39"/>
  <c r="AI65" i="39"/>
  <c r="AJ65" i="39"/>
  <c r="AJ67" i="39"/>
  <c r="AI67" i="39"/>
  <c r="AI69" i="39"/>
  <c r="AJ69" i="39"/>
  <c r="AJ71" i="39"/>
  <c r="AI71" i="39"/>
  <c r="AI73" i="39"/>
  <c r="AJ73" i="39"/>
  <c r="AJ75" i="39"/>
  <c r="AI75" i="39"/>
  <c r="AI77" i="39"/>
  <c r="AJ77" i="39"/>
  <c r="AJ80" i="39"/>
  <c r="AI80" i="39"/>
  <c r="AJ82" i="39"/>
  <c r="AI82" i="39"/>
  <c r="AJ84" i="39"/>
  <c r="AI84" i="39"/>
  <c r="AI85" i="39"/>
  <c r="AJ85" i="39"/>
  <c r="AJ87" i="39"/>
  <c r="AI87" i="39"/>
  <c r="AI89" i="39"/>
  <c r="AJ89" i="39"/>
  <c r="AJ92" i="39"/>
  <c r="AI92" i="39"/>
  <c r="AJ94" i="39"/>
  <c r="AI94" i="39"/>
  <c r="AJ96" i="39"/>
  <c r="AI96" i="39"/>
  <c r="AJ98" i="39"/>
  <c r="AI98" i="39"/>
  <c r="AJ100" i="39"/>
  <c r="AI100" i="39"/>
  <c r="AJ102" i="39"/>
  <c r="AI102" i="39"/>
  <c r="AJ104" i="39"/>
  <c r="AI104" i="39"/>
  <c r="AJ106" i="39"/>
  <c r="AI106" i="39"/>
  <c r="AJ108" i="39"/>
  <c r="AI108" i="39"/>
  <c r="AJ110" i="39"/>
  <c r="AI110" i="39"/>
  <c r="AJ112" i="39"/>
  <c r="AI112" i="39"/>
  <c r="AH114" i="46"/>
  <c r="AI114" i="46" s="1"/>
  <c r="AJ114" i="39"/>
  <c r="AI114" i="39"/>
  <c r="AJ116" i="39"/>
  <c r="AI116" i="39"/>
  <c r="AJ118" i="39"/>
  <c r="AI118" i="39"/>
  <c r="AJ120" i="39"/>
  <c r="AI120" i="39"/>
  <c r="AJ122" i="39"/>
  <c r="AI122" i="39"/>
  <c r="AJ124" i="39"/>
  <c r="AI124" i="39"/>
  <c r="AJ126" i="39"/>
  <c r="AI126" i="39"/>
  <c r="AJ128" i="39"/>
  <c r="AI128" i="39"/>
  <c r="AJ130" i="39"/>
  <c r="AI130" i="39"/>
  <c r="AJ132" i="39"/>
  <c r="AI132" i="39"/>
  <c r="AJ134" i="39"/>
  <c r="AI134" i="39"/>
  <c r="AJ136" i="39"/>
  <c r="AI136" i="39"/>
  <c r="AJ138" i="39"/>
  <c r="AI138" i="39"/>
  <c r="AJ140" i="39"/>
  <c r="AI140" i="39"/>
  <c r="AJ142" i="39"/>
  <c r="AI142" i="39"/>
  <c r="AJ144" i="39"/>
  <c r="AI144" i="39"/>
  <c r="AJ146" i="39"/>
  <c r="AI146" i="39"/>
  <c r="AJ148" i="39"/>
  <c r="AI148" i="39"/>
  <c r="AJ150" i="39"/>
  <c r="AI150" i="39"/>
  <c r="AJ152" i="39"/>
  <c r="AI152" i="39"/>
  <c r="AJ154" i="39"/>
  <c r="AI154" i="39"/>
  <c r="AJ156" i="39"/>
  <c r="AI156" i="39"/>
  <c r="AJ158" i="39"/>
  <c r="AI158" i="39"/>
  <c r="AH160" i="46"/>
  <c r="AI160" i="46" s="1"/>
  <c r="AJ160" i="39"/>
  <c r="AI160" i="39"/>
  <c r="AJ162" i="39"/>
  <c r="AI162" i="39"/>
  <c r="AJ164" i="39"/>
  <c r="AI164" i="39"/>
  <c r="AJ166" i="39"/>
  <c r="AI166" i="39"/>
  <c r="AJ168" i="39"/>
  <c r="AI168" i="39"/>
  <c r="AJ170" i="39"/>
  <c r="AI170" i="39"/>
  <c r="AJ172" i="39"/>
  <c r="AI172" i="39"/>
  <c r="AJ174" i="39"/>
  <c r="AI174" i="39"/>
  <c r="AJ176" i="39"/>
  <c r="AI176" i="39"/>
  <c r="AJ178" i="39"/>
  <c r="AI178" i="39"/>
  <c r="AJ180" i="39"/>
  <c r="AI180" i="39"/>
  <c r="AJ182" i="39"/>
  <c r="AI182" i="39"/>
  <c r="AJ184" i="39"/>
  <c r="AI184" i="39"/>
  <c r="AJ186" i="39"/>
  <c r="AI186" i="39"/>
  <c r="AJ188" i="39"/>
  <c r="AI188" i="39"/>
  <c r="AJ190" i="39"/>
  <c r="AI190" i="39"/>
  <c r="AM9" i="39"/>
  <c r="AL9" i="39"/>
  <c r="AM10" i="39"/>
  <c r="AL10" i="39"/>
  <c r="AL11" i="39"/>
  <c r="AM11" i="39" s="1"/>
  <c r="AL12" i="39"/>
  <c r="AM12" i="39" s="1"/>
  <c r="AM13" i="39"/>
  <c r="AL13" i="39"/>
  <c r="AL14" i="39"/>
  <c r="AM14" i="39" s="1"/>
  <c r="AL15" i="39"/>
  <c r="AM15" i="39"/>
  <c r="AM16" i="39"/>
  <c r="AL16" i="39"/>
  <c r="AM17" i="39"/>
  <c r="AL17" i="39"/>
  <c r="AM18" i="39"/>
  <c r="AL18" i="39"/>
  <c r="AM19" i="39"/>
  <c r="AL19" i="39"/>
  <c r="AM20" i="39"/>
  <c r="AL20" i="39"/>
  <c r="AM21" i="39"/>
  <c r="AL21" i="39"/>
  <c r="AM22" i="39"/>
  <c r="AL22" i="39"/>
  <c r="AM23" i="39"/>
  <c r="AL23" i="39"/>
  <c r="AM24" i="39"/>
  <c r="AL24" i="39"/>
  <c r="AM25" i="39"/>
  <c r="AL25" i="39"/>
  <c r="AM26" i="39"/>
  <c r="AL26" i="39"/>
  <c r="AM27" i="39"/>
  <c r="AL27" i="39"/>
  <c r="AM28" i="39"/>
  <c r="AL28" i="39"/>
  <c r="AM29" i="39"/>
  <c r="AL29" i="39"/>
  <c r="AM30" i="39"/>
  <c r="AL30" i="39"/>
  <c r="AL31" i="39"/>
  <c r="AM31" i="39"/>
  <c r="AM32" i="39"/>
  <c r="AL32" i="39"/>
  <c r="AM33" i="39"/>
  <c r="AL33" i="39"/>
  <c r="AM34" i="39"/>
  <c r="AL34" i="39"/>
  <c r="AM35" i="39"/>
  <c r="AL35" i="39"/>
  <c r="AL36" i="39"/>
  <c r="AM36" i="39"/>
  <c r="AM37" i="39"/>
  <c r="AL37" i="39"/>
  <c r="AM38" i="39"/>
  <c r="AL38" i="39"/>
  <c r="AM39" i="39"/>
  <c r="AL39" i="39"/>
  <c r="AL40" i="39"/>
  <c r="AM40" i="39"/>
  <c r="AL41" i="39"/>
  <c r="AM41" i="39"/>
  <c r="AM42" i="39"/>
  <c r="AL42" i="39"/>
  <c r="AL43" i="39"/>
  <c r="AM43" i="39"/>
  <c r="AL44" i="39"/>
  <c r="AM44" i="39"/>
  <c r="AL45" i="39"/>
  <c r="AM45" i="39"/>
  <c r="AM46" i="39"/>
  <c r="AL46" i="39"/>
  <c r="AL47" i="39"/>
  <c r="AM47" i="39"/>
  <c r="AL48" i="39"/>
  <c r="AM48" i="39"/>
  <c r="AL49" i="39"/>
  <c r="AM49" i="39"/>
  <c r="AM50" i="39"/>
  <c r="AL50" i="39"/>
  <c r="AL51" i="39"/>
  <c r="AM51" i="39"/>
  <c r="AL52" i="39"/>
  <c r="AM52" i="39"/>
  <c r="AL53" i="39"/>
  <c r="AM53" i="39"/>
  <c r="AM54" i="39"/>
  <c r="AL54" i="39"/>
  <c r="AL55" i="39"/>
  <c r="AM55" i="39"/>
  <c r="AL56" i="39"/>
  <c r="AM56" i="39"/>
  <c r="AL57" i="39"/>
  <c r="AM57" i="39"/>
  <c r="AM58" i="39"/>
  <c r="AL58" i="39"/>
  <c r="AL59" i="39"/>
  <c r="AM59" i="39"/>
  <c r="AK60" i="46"/>
  <c r="AL60" i="46" s="1"/>
  <c r="AL60" i="39"/>
  <c r="AM60" i="39"/>
  <c r="AL61" i="39"/>
  <c r="AM61" i="39"/>
  <c r="AM62" i="39"/>
  <c r="AL62" i="39"/>
  <c r="AL63" i="39"/>
  <c r="AM63" i="39"/>
  <c r="AL64" i="39"/>
  <c r="AM64" i="39"/>
  <c r="AL65" i="39"/>
  <c r="AM65" i="39"/>
  <c r="AM66" i="39"/>
  <c r="AL66" i="39"/>
  <c r="AL67" i="39"/>
  <c r="AM67" i="39"/>
  <c r="AL68" i="39"/>
  <c r="AM68" i="39"/>
  <c r="AL69" i="39"/>
  <c r="AM69" i="39"/>
  <c r="AM70" i="39"/>
  <c r="AL70" i="39"/>
  <c r="AL71" i="39"/>
  <c r="AM71" i="39"/>
  <c r="AL72" i="39"/>
  <c r="AM72" i="39"/>
  <c r="AL73" i="39"/>
  <c r="AM73" i="39"/>
  <c r="AM74" i="39"/>
  <c r="AL74" i="39"/>
  <c r="AL75" i="39"/>
  <c r="AM75" i="39"/>
  <c r="AK76" i="46"/>
  <c r="AM76" i="46" s="1"/>
  <c r="AL76" i="39"/>
  <c r="AM76" i="39"/>
  <c r="AL77" i="39"/>
  <c r="AM77" i="39"/>
  <c r="AK78" i="46"/>
  <c r="AL78" i="46" s="1"/>
  <c r="AM78" i="39"/>
  <c r="AL78" i="39"/>
  <c r="AL79" i="39"/>
  <c r="AM79" i="39"/>
  <c r="AL80" i="39"/>
  <c r="AM80" i="39"/>
  <c r="AL81" i="39"/>
  <c r="AM81" i="39"/>
  <c r="AM82" i="39"/>
  <c r="AL82" i="39"/>
  <c r="AL83" i="39"/>
  <c r="AM83" i="39"/>
  <c r="AL84" i="39"/>
  <c r="AM84" i="39"/>
  <c r="AL85" i="39"/>
  <c r="AM85" i="39"/>
  <c r="AM86" i="39"/>
  <c r="AL86" i="39"/>
  <c r="AL87" i="39"/>
  <c r="AM87" i="39"/>
  <c r="AL88" i="39"/>
  <c r="AM88" i="39"/>
  <c r="AL89" i="39"/>
  <c r="AM89" i="39"/>
  <c r="AM90" i="39"/>
  <c r="AL90" i="39"/>
  <c r="AL91" i="39"/>
  <c r="AM91" i="39"/>
  <c r="AL92" i="39"/>
  <c r="AM92" i="39"/>
  <c r="AL93" i="39"/>
  <c r="AM93" i="39"/>
  <c r="AM94" i="39"/>
  <c r="AL94" i="39"/>
  <c r="AL95" i="39"/>
  <c r="AM95" i="39"/>
  <c r="AL96" i="39"/>
  <c r="AM96" i="39"/>
  <c r="AL97" i="39"/>
  <c r="AM97" i="39"/>
  <c r="AM98" i="39"/>
  <c r="AL98" i="39"/>
  <c r="AL99" i="39"/>
  <c r="AM99" i="39"/>
  <c r="AL100" i="39"/>
  <c r="AM100" i="39"/>
  <c r="AK101" i="46"/>
  <c r="AM101" i="46" s="1"/>
  <c r="AL101" i="39"/>
  <c r="AM101" i="39"/>
  <c r="AM102" i="39"/>
  <c r="AL102" i="39"/>
  <c r="AL103" i="39"/>
  <c r="AM103" i="39"/>
  <c r="AL104" i="39"/>
  <c r="AM104" i="39"/>
  <c r="AL105" i="39"/>
  <c r="AM105" i="39"/>
  <c r="AM106" i="39"/>
  <c r="AL106" i="39"/>
  <c r="AL107" i="39"/>
  <c r="AM107" i="39"/>
  <c r="AL108" i="39"/>
  <c r="AM108" i="39"/>
  <c r="AL109" i="39"/>
  <c r="AM109" i="39"/>
  <c r="AM110" i="39"/>
  <c r="AL110" i="39"/>
  <c r="AL111" i="39"/>
  <c r="AM111" i="39"/>
  <c r="AL112" i="39"/>
  <c r="AM112" i="39"/>
  <c r="AL113" i="39"/>
  <c r="AM113" i="39"/>
  <c r="AM114" i="39"/>
  <c r="AL114" i="39"/>
  <c r="AL115" i="39"/>
  <c r="AM115" i="39"/>
  <c r="AL116" i="39"/>
  <c r="AM116" i="39"/>
  <c r="AL117" i="39"/>
  <c r="AM117" i="39"/>
  <c r="AM118" i="39"/>
  <c r="AL118" i="39"/>
  <c r="AL119" i="39"/>
  <c r="AM119" i="39"/>
  <c r="AL120" i="39"/>
  <c r="AM120" i="39"/>
  <c r="AL121" i="39"/>
  <c r="AM121" i="39"/>
  <c r="AM122" i="39"/>
  <c r="AL122" i="39"/>
  <c r="AL123" i="39"/>
  <c r="AM123" i="39"/>
  <c r="AL124" i="39"/>
  <c r="AM124" i="39"/>
  <c r="AL125" i="39"/>
  <c r="AM125" i="39"/>
  <c r="AM126" i="39"/>
  <c r="AL126" i="39"/>
  <c r="AL127" i="39"/>
  <c r="AM127" i="39"/>
  <c r="AL128" i="39"/>
  <c r="AM128" i="39"/>
  <c r="AL129" i="39"/>
  <c r="AM129" i="39"/>
  <c r="AM130" i="39"/>
  <c r="AL130" i="39"/>
  <c r="AL131" i="39"/>
  <c r="AM131" i="39"/>
  <c r="AL132" i="39"/>
  <c r="AM132" i="39"/>
  <c r="AL133" i="39"/>
  <c r="AM133" i="39"/>
  <c r="AM134" i="39"/>
  <c r="AL134" i="39"/>
  <c r="AL135" i="39"/>
  <c r="AM135" i="39"/>
  <c r="AL136" i="39"/>
  <c r="AM136" i="39"/>
  <c r="AL137" i="39"/>
  <c r="AM137" i="39"/>
  <c r="AM138" i="39"/>
  <c r="AL138" i="39"/>
  <c r="AL139" i="39"/>
  <c r="AM139" i="39"/>
  <c r="AL140" i="39"/>
  <c r="AM140" i="39"/>
  <c r="AL141" i="39"/>
  <c r="AM141" i="39"/>
  <c r="AM142" i="39"/>
  <c r="AL142" i="39"/>
  <c r="AL143" i="39"/>
  <c r="AM143" i="39"/>
  <c r="AL144" i="39"/>
  <c r="AM144" i="39"/>
  <c r="AL145" i="39"/>
  <c r="AM145" i="39"/>
  <c r="AM146" i="39"/>
  <c r="AL146" i="39"/>
  <c r="AL147" i="39"/>
  <c r="AM147" i="39"/>
  <c r="AL148" i="39"/>
  <c r="AM148" i="39"/>
  <c r="AK149" i="46"/>
  <c r="AM149" i="46" s="1"/>
  <c r="AL149" i="39"/>
  <c r="AM149" i="39"/>
  <c r="AM150" i="39"/>
  <c r="AL150" i="39"/>
  <c r="AL151" i="39"/>
  <c r="AM151" i="39"/>
  <c r="AL152" i="39"/>
  <c r="AM152" i="39"/>
  <c r="AL153" i="39"/>
  <c r="AM153" i="39"/>
  <c r="AK154" i="46"/>
  <c r="AL154" i="46" s="1"/>
  <c r="AM154" i="39"/>
  <c r="AL154" i="39"/>
  <c r="AL155" i="39"/>
  <c r="AM155" i="39"/>
  <c r="AL156" i="39"/>
  <c r="AM156" i="39"/>
  <c r="AK157" i="46"/>
  <c r="AM157" i="46" s="1"/>
  <c r="AL157" i="39"/>
  <c r="AM157" i="39"/>
  <c r="AM158" i="39"/>
  <c r="AL158" i="39"/>
  <c r="AL159" i="39"/>
  <c r="AM159" i="39"/>
  <c r="AL160" i="39"/>
  <c r="AM160" i="39"/>
  <c r="AL161" i="39"/>
  <c r="AM161" i="39"/>
  <c r="AM162" i="39"/>
  <c r="AL162" i="39"/>
  <c r="AL163" i="39"/>
  <c r="AM163" i="39"/>
  <c r="AL164" i="39"/>
  <c r="AM164" i="39"/>
  <c r="AL165" i="39"/>
  <c r="AM165" i="39"/>
  <c r="AM166" i="39"/>
  <c r="AL166" i="39"/>
  <c r="AL167" i="39"/>
  <c r="AM167" i="39"/>
  <c r="AL168" i="39"/>
  <c r="AM168" i="39"/>
  <c r="AL169" i="39"/>
  <c r="AM169" i="39"/>
  <c r="AM170" i="39"/>
  <c r="AL170" i="39"/>
  <c r="AL171" i="39"/>
  <c r="AM171" i="39"/>
  <c r="AL172" i="39"/>
  <c r="AM172" i="39"/>
  <c r="AL173" i="39"/>
  <c r="AM173" i="39"/>
  <c r="AM174" i="39"/>
  <c r="AL174" i="39"/>
  <c r="AL175" i="39"/>
  <c r="AM175" i="39"/>
  <c r="AL176" i="39"/>
  <c r="AM176" i="39"/>
  <c r="AL177" i="39"/>
  <c r="AM177" i="39"/>
  <c r="AM178" i="39"/>
  <c r="AL178" i="39"/>
  <c r="AL179" i="39"/>
  <c r="AM179" i="39"/>
  <c r="AL180" i="39"/>
  <c r="AM180" i="39"/>
  <c r="AL181" i="39"/>
  <c r="AM181" i="39"/>
  <c r="AM182" i="39"/>
  <c r="AL182" i="39"/>
  <c r="AL183" i="39"/>
  <c r="AM183" i="39"/>
  <c r="AL184" i="39"/>
  <c r="AM184" i="39"/>
  <c r="AL185" i="39"/>
  <c r="AM185" i="39"/>
  <c r="AM186" i="39"/>
  <c r="AL186" i="39"/>
  <c r="AL187" i="39"/>
  <c r="AM187" i="39"/>
  <c r="AL188" i="39"/>
  <c r="AM188" i="39"/>
  <c r="AL189" i="39"/>
  <c r="AM189" i="39"/>
  <c r="AM190" i="39"/>
  <c r="AL190" i="39"/>
  <c r="S11" i="46"/>
  <c r="T163" i="46"/>
  <c r="S163" i="46"/>
  <c r="S169" i="46"/>
  <c r="T181" i="46"/>
  <c r="S181" i="46"/>
  <c r="S183" i="46"/>
  <c r="AE9" i="46"/>
  <c r="AE10" i="46"/>
  <c r="AE11" i="46"/>
  <c r="AE12" i="46"/>
  <c r="AE13" i="46"/>
  <c r="AE14" i="46"/>
  <c r="AE15" i="46"/>
  <c r="AE16" i="46"/>
  <c r="AE17" i="46"/>
  <c r="AE18" i="46"/>
  <c r="AE19" i="46"/>
  <c r="AE20" i="46"/>
  <c r="AE21" i="46"/>
  <c r="AE22" i="46"/>
  <c r="AE23" i="46"/>
  <c r="AE24" i="46"/>
  <c r="AE25" i="46"/>
  <c r="AE26" i="46"/>
  <c r="AE27" i="46"/>
  <c r="AE28" i="46"/>
  <c r="AE29" i="46"/>
  <c r="AE30" i="46"/>
  <c r="AE31" i="46"/>
  <c r="AE32" i="46"/>
  <c r="AE33" i="46"/>
  <c r="AE34" i="46"/>
  <c r="AE35" i="46"/>
  <c r="AE36" i="46"/>
  <c r="AE37" i="46"/>
  <c r="AE38" i="46"/>
  <c r="AE39" i="46"/>
  <c r="AE40" i="46"/>
  <c r="AE41" i="46"/>
  <c r="AE42" i="46"/>
  <c r="AE43" i="46"/>
  <c r="AE44" i="46"/>
  <c r="AE45" i="46"/>
  <c r="AE46" i="46"/>
  <c r="AE47" i="46"/>
  <c r="AE48" i="46"/>
  <c r="AE49" i="46"/>
  <c r="AE50" i="46"/>
  <c r="AE51" i="46"/>
  <c r="AE52" i="46"/>
  <c r="AE53" i="46"/>
  <c r="AE54" i="46"/>
  <c r="AE55" i="46"/>
  <c r="AE56" i="46"/>
  <c r="AE57" i="46"/>
  <c r="AE58" i="46"/>
  <c r="AE59" i="46"/>
  <c r="AE60" i="46"/>
  <c r="AE61" i="46"/>
  <c r="AE62" i="46"/>
  <c r="AE63" i="46"/>
  <c r="AE64" i="46"/>
  <c r="AE65" i="46"/>
  <c r="AE66" i="46"/>
  <c r="AE67" i="46"/>
  <c r="AE68" i="46"/>
  <c r="AE69" i="46"/>
  <c r="AE70" i="46"/>
  <c r="AE71" i="46"/>
  <c r="AE72" i="46"/>
  <c r="AE73" i="46"/>
  <c r="AE74" i="46"/>
  <c r="AE75" i="46"/>
  <c r="AE76" i="46"/>
  <c r="AE77" i="46"/>
  <c r="AE78" i="46"/>
  <c r="AE79" i="46"/>
  <c r="AE80" i="46"/>
  <c r="AE81" i="46"/>
  <c r="AE82" i="46"/>
  <c r="AE83" i="46"/>
  <c r="AE84" i="46"/>
  <c r="AE85" i="46"/>
  <c r="AE86" i="46"/>
  <c r="AE87" i="46"/>
  <c r="AE88" i="46"/>
  <c r="AE89" i="46"/>
  <c r="AE90" i="46"/>
  <c r="AE91" i="46"/>
  <c r="AE92" i="46"/>
  <c r="AE93" i="46"/>
  <c r="AE94" i="46"/>
  <c r="AE95" i="46"/>
  <c r="AE96" i="46"/>
  <c r="AE97" i="46"/>
  <c r="AE98" i="46"/>
  <c r="AE99" i="46"/>
  <c r="AE100" i="46"/>
  <c r="AE101" i="46"/>
  <c r="AE102" i="46"/>
  <c r="AE103" i="46"/>
  <c r="AE104" i="46"/>
  <c r="AE105" i="46"/>
  <c r="AE106" i="46"/>
  <c r="AE107" i="46"/>
  <c r="AE108" i="46"/>
  <c r="AE109" i="46"/>
  <c r="AE110" i="46"/>
  <c r="AE111" i="46"/>
  <c r="AE112" i="46"/>
  <c r="AE113" i="46"/>
  <c r="T67" i="46"/>
  <c r="S67" i="46"/>
  <c r="S153" i="46"/>
  <c r="T172" i="46"/>
  <c r="S172" i="46"/>
  <c r="S175" i="46"/>
  <c r="AJ160" i="46"/>
  <c r="T174" i="46"/>
  <c r="AJ114" i="46"/>
  <c r="AK11" i="46"/>
  <c r="AK15" i="46"/>
  <c r="AM15" i="46" s="1"/>
  <c r="AK28" i="46"/>
  <c r="AM28" i="46" s="1"/>
  <c r="AB9" i="46"/>
  <c r="AA9" i="46"/>
  <c r="AB10" i="46"/>
  <c r="AA10" i="46"/>
  <c r="AB11" i="46"/>
  <c r="AA11" i="46"/>
  <c r="AB12" i="46"/>
  <c r="AA12" i="46"/>
  <c r="AA13" i="46"/>
  <c r="AB13" i="46"/>
  <c r="AA14" i="46"/>
  <c r="AB14" i="46" s="1"/>
  <c r="AB15" i="46"/>
  <c r="AA15" i="46"/>
  <c r="AB16" i="46"/>
  <c r="AA16" i="46"/>
  <c r="AA17" i="46"/>
  <c r="AB17" i="46"/>
  <c r="AA18" i="46"/>
  <c r="AB18" i="46"/>
  <c r="AA19" i="46"/>
  <c r="AB19" i="46"/>
  <c r="AB20" i="46"/>
  <c r="AA20" i="46"/>
  <c r="AB21" i="46"/>
  <c r="AA21" i="46"/>
  <c r="AB22" i="46"/>
  <c r="AA22" i="46"/>
  <c r="AA23" i="46"/>
  <c r="AB23" i="46"/>
  <c r="AB24" i="46"/>
  <c r="AA24" i="46"/>
  <c r="AB25" i="46"/>
  <c r="AA25" i="46"/>
  <c r="AB26" i="46"/>
  <c r="AA26" i="46"/>
  <c r="AB27" i="46"/>
  <c r="AA27" i="46"/>
  <c r="AB28" i="46"/>
  <c r="AA28" i="46"/>
  <c r="AA29" i="46"/>
  <c r="AB29" i="46"/>
  <c r="AB30" i="46"/>
  <c r="AA30" i="46"/>
  <c r="AB31" i="46"/>
  <c r="AA31" i="46"/>
  <c r="AB32" i="46"/>
  <c r="AA32" i="46"/>
  <c r="AB33" i="46"/>
  <c r="AA33" i="46"/>
  <c r="AA34" i="46"/>
  <c r="AB34" i="46"/>
  <c r="AB35" i="46"/>
  <c r="AA35" i="46"/>
  <c r="AB36" i="46"/>
  <c r="AA36" i="46"/>
  <c r="AB37" i="46"/>
  <c r="AA37" i="46"/>
  <c r="AA38" i="46"/>
  <c r="AB38" i="46"/>
  <c r="AA39" i="46"/>
  <c r="AB39" i="46"/>
  <c r="AB40" i="46"/>
  <c r="AA40" i="46"/>
  <c r="AB41" i="46"/>
  <c r="AA41" i="46"/>
  <c r="AB42" i="46"/>
  <c r="AA42" i="46"/>
  <c r="AA43" i="46"/>
  <c r="AB43" i="46"/>
  <c r="AB44" i="46"/>
  <c r="AA44" i="46"/>
  <c r="AA45" i="46"/>
  <c r="AB45" i="46"/>
  <c r="AB46" i="46"/>
  <c r="AA46" i="46"/>
  <c r="AB47" i="46"/>
  <c r="AA47" i="46"/>
  <c r="AB48" i="46"/>
  <c r="AA48" i="46"/>
  <c r="AA49" i="46"/>
  <c r="AB49" i="46"/>
  <c r="AA50" i="46"/>
  <c r="AB50" i="46"/>
  <c r="AB51" i="46"/>
  <c r="AA51" i="46"/>
  <c r="AB52" i="46"/>
  <c r="AA52" i="46"/>
  <c r="AB53" i="46"/>
  <c r="AA53" i="46"/>
  <c r="AB54" i="46"/>
  <c r="AA54" i="46"/>
  <c r="AA55" i="46"/>
  <c r="AB55" i="46"/>
  <c r="AB56" i="46"/>
  <c r="AA56" i="46"/>
  <c r="AB57" i="46"/>
  <c r="AA57" i="46"/>
  <c r="AB58" i="46"/>
  <c r="AA58" i="46"/>
  <c r="AA59" i="46"/>
  <c r="AB59" i="46"/>
  <c r="AB60" i="46"/>
  <c r="AA60" i="46"/>
  <c r="AA61" i="46"/>
  <c r="AB61" i="46"/>
  <c r="AB62" i="46"/>
  <c r="AA62" i="46"/>
  <c r="AB63" i="46"/>
  <c r="AA63" i="46"/>
  <c r="AB64" i="46"/>
  <c r="AA64" i="46"/>
  <c r="AA65" i="46"/>
  <c r="AB65" i="46"/>
  <c r="AA66" i="46"/>
  <c r="AB66" i="46"/>
  <c r="AB67" i="46"/>
  <c r="AA67" i="46"/>
  <c r="AB68" i="46"/>
  <c r="AA68" i="46"/>
  <c r="AB69" i="46"/>
  <c r="AA69" i="46"/>
  <c r="AB70" i="46"/>
  <c r="AA70" i="46"/>
  <c r="AA71" i="46"/>
  <c r="AB71" i="46"/>
  <c r="AB72" i="46"/>
  <c r="AA72" i="46"/>
  <c r="AB73" i="46"/>
  <c r="AA73" i="46"/>
  <c r="AB74" i="46"/>
  <c r="AA74" i="46"/>
  <c r="AB75" i="46"/>
  <c r="AA75" i="46"/>
  <c r="AB76" i="46"/>
  <c r="AA76" i="46"/>
  <c r="AA77" i="46"/>
  <c r="AB77" i="46"/>
  <c r="AB78" i="46"/>
  <c r="AA78" i="46"/>
  <c r="AA79" i="46"/>
  <c r="AB79" i="46"/>
  <c r="AA80" i="46"/>
  <c r="AB80" i="46"/>
  <c r="AB81" i="46"/>
  <c r="AA81" i="46"/>
  <c r="AB82" i="46"/>
  <c r="AA82" i="46"/>
  <c r="AB83" i="46"/>
  <c r="AA83" i="46"/>
  <c r="AA84" i="46"/>
  <c r="AB84" i="46"/>
  <c r="AB85" i="46"/>
  <c r="AA85" i="46"/>
  <c r="AB86" i="46"/>
  <c r="AA86" i="46"/>
  <c r="AB87" i="46"/>
  <c r="AA87" i="46"/>
  <c r="AA88" i="46"/>
  <c r="AB88" i="46"/>
  <c r="AA89" i="46"/>
  <c r="AB89" i="46"/>
  <c r="AB90" i="46"/>
  <c r="AA90" i="46"/>
  <c r="AB91" i="46"/>
  <c r="AA91" i="46"/>
  <c r="AB92" i="46"/>
  <c r="AA92" i="46"/>
  <c r="AA93" i="46"/>
  <c r="AB93" i="46"/>
  <c r="AB94" i="46"/>
  <c r="AA94" i="46"/>
  <c r="AB95" i="46"/>
  <c r="AA95" i="46"/>
  <c r="AA96" i="46"/>
  <c r="AB96" i="46"/>
  <c r="AB97" i="46"/>
  <c r="AA97" i="46"/>
  <c r="AB98" i="46"/>
  <c r="AA98" i="46"/>
  <c r="AB99" i="46"/>
  <c r="AA99" i="46"/>
  <c r="AA100" i="46"/>
  <c r="AB100" i="46"/>
  <c r="AB101" i="46"/>
  <c r="AA101" i="46"/>
  <c r="AB102" i="46"/>
  <c r="AA102" i="46"/>
  <c r="AB103" i="46"/>
  <c r="AA103" i="46"/>
  <c r="AA104" i="46"/>
  <c r="AB104" i="46"/>
  <c r="AB105" i="46"/>
  <c r="AA105" i="46"/>
  <c r="AB106" i="46"/>
  <c r="AA106" i="46"/>
  <c r="AA107" i="46"/>
  <c r="AB107" i="46"/>
  <c r="AB108" i="46"/>
  <c r="AA108" i="46"/>
  <c r="AB109" i="46"/>
  <c r="AA109" i="46"/>
  <c r="AB110" i="46"/>
  <c r="AA110" i="46"/>
  <c r="AB111" i="46"/>
  <c r="AA111" i="46"/>
  <c r="AA112" i="46"/>
  <c r="AB112" i="46"/>
  <c r="AB113" i="46"/>
  <c r="AA113" i="46"/>
  <c r="AB114" i="46"/>
  <c r="AA114" i="46"/>
  <c r="AA115" i="46"/>
  <c r="AB115" i="46"/>
  <c r="AA116" i="46"/>
  <c r="AB116" i="46"/>
  <c r="AA117" i="46"/>
  <c r="AB117" i="46"/>
  <c r="AB118" i="46"/>
  <c r="AA118" i="46"/>
  <c r="AB119" i="46"/>
  <c r="AA119" i="46"/>
  <c r="AA120" i="46"/>
  <c r="AB120" i="46"/>
  <c r="AB121" i="46"/>
  <c r="AA121" i="46"/>
  <c r="AB122" i="46"/>
  <c r="AA122" i="46"/>
  <c r="AB123" i="46"/>
  <c r="AA123" i="46"/>
  <c r="AB124" i="46"/>
  <c r="AA124" i="46"/>
  <c r="AA125" i="46"/>
  <c r="AB125" i="46"/>
  <c r="AB126" i="46"/>
  <c r="AA126" i="46"/>
  <c r="AB127" i="46"/>
  <c r="AA127" i="46"/>
  <c r="AA128" i="46"/>
  <c r="AB128" i="46"/>
  <c r="AB129" i="46"/>
  <c r="AA129" i="46"/>
  <c r="AB130" i="46"/>
  <c r="AA130" i="46"/>
  <c r="AB131" i="46"/>
  <c r="AA131" i="46"/>
  <c r="AA132" i="46"/>
  <c r="AB132" i="46"/>
  <c r="AB133" i="46"/>
  <c r="AA133" i="46"/>
  <c r="AB134" i="46"/>
  <c r="AA134" i="46"/>
  <c r="AB135" i="46"/>
  <c r="AA135" i="46"/>
  <c r="AA136" i="46"/>
  <c r="AB136" i="46"/>
  <c r="AB137" i="46"/>
  <c r="AA137" i="46"/>
  <c r="AB138" i="46"/>
  <c r="AA138" i="46"/>
  <c r="AB139" i="46"/>
  <c r="AA139" i="46"/>
  <c r="AB140" i="46"/>
  <c r="AA140" i="46"/>
  <c r="AA141" i="46"/>
  <c r="AB141" i="46"/>
  <c r="AB142" i="46"/>
  <c r="AA142" i="46"/>
  <c r="AA143" i="46"/>
  <c r="AB143" i="46"/>
  <c r="AA144" i="46"/>
  <c r="AB144" i="46"/>
  <c r="AB145" i="46"/>
  <c r="AA145" i="46"/>
  <c r="AB146" i="46"/>
  <c r="AA146" i="46"/>
  <c r="AA147" i="46"/>
  <c r="AB147" i="46"/>
  <c r="AA148" i="46"/>
  <c r="AB148" i="46"/>
  <c r="AB149" i="46"/>
  <c r="AA149" i="46"/>
  <c r="AB150" i="46"/>
  <c r="AA150" i="46"/>
  <c r="AB151" i="46"/>
  <c r="AA151" i="46"/>
  <c r="AA152" i="46"/>
  <c r="AB152" i="46"/>
  <c r="AA153" i="46"/>
  <c r="AB153" i="46"/>
  <c r="AB154" i="46"/>
  <c r="AA154" i="46"/>
  <c r="AB155" i="46"/>
  <c r="AA155" i="46"/>
  <c r="AB156" i="46"/>
  <c r="AA156" i="46"/>
  <c r="AA157" i="46"/>
  <c r="AB157" i="46"/>
  <c r="AB158" i="46"/>
  <c r="AA158" i="46"/>
  <c r="AB159" i="46"/>
  <c r="AA159" i="46"/>
  <c r="AA160" i="46"/>
  <c r="AB160" i="46"/>
  <c r="AB161" i="46"/>
  <c r="AA161" i="46"/>
  <c r="AB162" i="46"/>
  <c r="AA162" i="46"/>
  <c r="AB163" i="46"/>
  <c r="AA163" i="46"/>
  <c r="AA164" i="46"/>
  <c r="AB164" i="46"/>
  <c r="AB165" i="46"/>
  <c r="AA165" i="46"/>
  <c r="AB166" i="46"/>
  <c r="AA166" i="46"/>
  <c r="AB167" i="46"/>
  <c r="AA167" i="46"/>
  <c r="AA168" i="46"/>
  <c r="AB168" i="46"/>
  <c r="AB169" i="46"/>
  <c r="AA169" i="46"/>
  <c r="AB170" i="46"/>
  <c r="AA170" i="46"/>
  <c r="AA171" i="46"/>
  <c r="AB171" i="46"/>
  <c r="AB172" i="46"/>
  <c r="AA172" i="46"/>
  <c r="AB173" i="46"/>
  <c r="AA173" i="46"/>
  <c r="AB174" i="46"/>
  <c r="AA174" i="46"/>
  <c r="AB175" i="46"/>
  <c r="AA175" i="46"/>
  <c r="AA176" i="46"/>
  <c r="AB176" i="46"/>
  <c r="AB177" i="46"/>
  <c r="AA177" i="46"/>
  <c r="AB178" i="46"/>
  <c r="AA178" i="46"/>
  <c r="AB179" i="46"/>
  <c r="AA179" i="46"/>
  <c r="AA180" i="46"/>
  <c r="AB180" i="46"/>
  <c r="AA181" i="46"/>
  <c r="AB181" i="46"/>
  <c r="AB182" i="46"/>
  <c r="AA182" i="46"/>
  <c r="AB183" i="46"/>
  <c r="AA183" i="46"/>
  <c r="AA184" i="46"/>
  <c r="AB184" i="46"/>
  <c r="AB185" i="46"/>
  <c r="AA185" i="46"/>
  <c r="AB186" i="46"/>
  <c r="AA186" i="46"/>
  <c r="AB187" i="46"/>
  <c r="AA187" i="46"/>
  <c r="AB188" i="46"/>
  <c r="AA188" i="46"/>
  <c r="AA189" i="46"/>
  <c r="AB189" i="46"/>
  <c r="AB190" i="46"/>
  <c r="AA190" i="46"/>
  <c r="AL28" i="46"/>
  <c r="AL76" i="46"/>
  <c r="AM60" i="46"/>
  <c r="AM78" i="46"/>
  <c r="AM154" i="46"/>
  <c r="AL157" i="46"/>
  <c r="R59" i="46"/>
  <c r="R52" i="46"/>
  <c r="R51" i="46"/>
  <c r="R60" i="46"/>
  <c r="R68" i="46"/>
  <c r="R31" i="46"/>
  <c r="R39" i="46"/>
  <c r="AH82" i="46"/>
  <c r="AK86" i="46"/>
  <c r="AK123" i="46"/>
  <c r="R158" i="46"/>
  <c r="AK94" i="46"/>
  <c r="AK125" i="46"/>
  <c r="AH132" i="46"/>
  <c r="R157" i="46"/>
  <c r="R45" i="46"/>
  <c r="R35" i="46"/>
  <c r="R44" i="46"/>
  <c r="R78" i="46"/>
  <c r="R81" i="46"/>
  <c r="AH140" i="46"/>
  <c r="AK158" i="46"/>
  <c r="R28" i="46"/>
  <c r="AK50" i="46"/>
  <c r="AH81" i="46"/>
  <c r="AK93" i="46"/>
  <c r="AK96" i="46"/>
  <c r="AH98" i="46"/>
  <c r="AK144" i="46"/>
  <c r="R154" i="46"/>
  <c r="AK19" i="46"/>
  <c r="AK85" i="46"/>
  <c r="AK87" i="46"/>
  <c r="R119" i="46"/>
  <c r="R125" i="46"/>
  <c r="AH131" i="46"/>
  <c r="R20" i="46"/>
  <c r="AK44" i="46"/>
  <c r="AK52" i="46"/>
  <c r="AK58" i="46"/>
  <c r="AH175" i="46"/>
  <c r="R19" i="46"/>
  <c r="R73" i="46"/>
  <c r="AK12" i="46"/>
  <c r="AH84" i="46"/>
  <c r="R146" i="46"/>
  <c r="R12" i="46"/>
  <c r="AH83" i="46"/>
  <c r="AK84" i="46"/>
  <c r="R111" i="46"/>
  <c r="AK138" i="46"/>
  <c r="AK36" i="46"/>
  <c r="R70" i="46"/>
  <c r="AK83" i="46"/>
  <c r="AH99" i="46"/>
  <c r="R36" i="46"/>
  <c r="R43" i="46"/>
  <c r="AK56" i="46"/>
  <c r="AK91" i="46"/>
  <c r="AK99" i="46"/>
  <c r="AH129" i="46"/>
  <c r="R82" i="46"/>
  <c r="AK137" i="46"/>
  <c r="AK143" i="46"/>
  <c r="AH149" i="46"/>
  <c r="AH170" i="46"/>
  <c r="AK20" i="46"/>
  <c r="R23" i="46"/>
  <c r="AK23" i="46"/>
  <c r="R54" i="46"/>
  <c r="AK136" i="46"/>
  <c r="U37" i="46"/>
  <c r="AK68" i="46"/>
  <c r="R79" i="46"/>
  <c r="AK153" i="46"/>
  <c r="U16" i="46"/>
  <c r="R27" i="46"/>
  <c r="U177" i="46"/>
  <c r="R61" i="46"/>
  <c r="U108" i="46"/>
  <c r="AK116" i="46"/>
  <c r="AK134" i="46"/>
  <c r="R166" i="46"/>
  <c r="AK172" i="46"/>
  <c r="AH173" i="46"/>
  <c r="R80" i="46"/>
  <c r="AK95" i="46"/>
  <c r="AK126" i="46"/>
  <c r="R147" i="46"/>
  <c r="R148" i="46"/>
  <c r="R165" i="46"/>
  <c r="R187" i="46"/>
  <c r="AK38" i="46"/>
  <c r="AH111" i="46"/>
  <c r="AK77" i="46"/>
  <c r="AK88" i="46"/>
  <c r="R96" i="46"/>
  <c r="AK108" i="46"/>
  <c r="U116" i="46"/>
  <c r="AH147" i="46"/>
  <c r="U148" i="46"/>
  <c r="R179" i="46"/>
  <c r="R180" i="46"/>
  <c r="AH145" i="46"/>
  <c r="U14" i="46"/>
  <c r="R127" i="46"/>
  <c r="U25" i="46"/>
  <c r="U33" i="46"/>
  <c r="AK43" i="46"/>
  <c r="U54" i="46"/>
  <c r="AK57" i="46"/>
  <c r="U61" i="46"/>
  <c r="AH61" i="46"/>
  <c r="AK63" i="46"/>
  <c r="AH70" i="46"/>
  <c r="U71" i="46"/>
  <c r="AH71" i="46"/>
  <c r="U74" i="46"/>
  <c r="AK75" i="46"/>
  <c r="U82" i="46"/>
  <c r="R87" i="46"/>
  <c r="R88" i="46"/>
  <c r="AK109" i="46"/>
  <c r="AH116" i="46"/>
  <c r="AK133" i="46"/>
  <c r="AK145" i="46"/>
  <c r="U185" i="46"/>
  <c r="AK13" i="46"/>
  <c r="AH54" i="46"/>
  <c r="R55" i="46"/>
  <c r="R66" i="46"/>
  <c r="AK66" i="46"/>
  <c r="AH67" i="46"/>
  <c r="U31" i="46"/>
  <c r="U32" i="46"/>
  <c r="U41" i="46"/>
  <c r="U73" i="46"/>
  <c r="U26" i="46"/>
  <c r="U34" i="46"/>
  <c r="U17" i="46"/>
  <c r="U18" i="46"/>
  <c r="U21" i="46"/>
  <c r="U24" i="46"/>
  <c r="AK27" i="46"/>
  <c r="U38" i="46"/>
  <c r="AK39" i="46"/>
  <c r="AK47" i="46"/>
  <c r="AK49" i="46"/>
  <c r="U56" i="46"/>
  <c r="AH56" i="46"/>
  <c r="AK65" i="46"/>
  <c r="AH73" i="46"/>
  <c r="U75" i="46"/>
  <c r="U83" i="46"/>
  <c r="R98" i="46"/>
  <c r="U99" i="46"/>
  <c r="AK135" i="46"/>
  <c r="AK146" i="46"/>
  <c r="U178" i="46"/>
  <c r="R75" i="46"/>
  <c r="AK110" i="46"/>
  <c r="U29" i="46"/>
  <c r="AK35" i="46"/>
  <c r="U42" i="46"/>
  <c r="U70" i="46"/>
  <c r="U147" i="46"/>
  <c r="AH148" i="46"/>
  <c r="U9" i="46"/>
  <c r="U10" i="46"/>
  <c r="U13" i="46"/>
  <c r="U15" i="46"/>
  <c r="U22" i="46"/>
  <c r="U23" i="46"/>
  <c r="U30" i="46"/>
  <c r="AK31" i="46"/>
  <c r="U39" i="46"/>
  <c r="U40" i="46"/>
  <c r="U45" i="46"/>
  <c r="AH45" i="46"/>
  <c r="AK51" i="46"/>
  <c r="U55" i="46"/>
  <c r="AH55" i="46"/>
  <c r="AK59" i="46"/>
  <c r="AK67" i="46"/>
  <c r="AK71" i="46"/>
  <c r="AH75" i="46"/>
  <c r="U84" i="46"/>
  <c r="R95" i="46"/>
  <c r="R101" i="46"/>
  <c r="AK102" i="46"/>
  <c r="AH108" i="46"/>
  <c r="AK117" i="46"/>
  <c r="AK118" i="46"/>
  <c r="R130" i="46"/>
  <c r="R132" i="46"/>
  <c r="R137" i="46"/>
  <c r="U176" i="46"/>
  <c r="AH31" i="46"/>
  <c r="AK32" i="46"/>
  <c r="R104" i="46"/>
  <c r="R112" i="46"/>
  <c r="R120" i="46"/>
  <c r="R126" i="46"/>
  <c r="U131" i="46"/>
  <c r="R133" i="46"/>
  <c r="U160" i="46"/>
  <c r="U170" i="46"/>
  <c r="U175" i="46"/>
  <c r="AK187" i="46"/>
  <c r="AH12" i="46"/>
  <c r="R49" i="46"/>
  <c r="AH59" i="46"/>
  <c r="AH68" i="46"/>
  <c r="AH87" i="46"/>
  <c r="AK89" i="46"/>
  <c r="U89" i="46"/>
  <c r="U121" i="46"/>
  <c r="R128" i="46"/>
  <c r="U132" i="46"/>
  <c r="R138" i="46"/>
  <c r="R140" i="46"/>
  <c r="U142" i="46"/>
  <c r="R145" i="46"/>
  <c r="U156" i="46"/>
  <c r="U159" i="46"/>
  <c r="AK161" i="46"/>
  <c r="AK162" i="46"/>
  <c r="AK171" i="46"/>
  <c r="R25" i="46"/>
  <c r="R34" i="46"/>
  <c r="AK53" i="46"/>
  <c r="AK54" i="46"/>
  <c r="AH60" i="46"/>
  <c r="R63" i="46"/>
  <c r="R129" i="46"/>
  <c r="U155" i="46"/>
  <c r="U98" i="46"/>
  <c r="R106" i="46"/>
  <c r="R114" i="46"/>
  <c r="R118" i="46"/>
  <c r="R131" i="46"/>
  <c r="R134" i="46"/>
  <c r="AH142" i="46"/>
  <c r="U149" i="46"/>
  <c r="AK179" i="46"/>
  <c r="R18" i="46"/>
  <c r="AK22" i="46"/>
  <c r="R41" i="46"/>
  <c r="AH88" i="46"/>
  <c r="R102" i="46"/>
  <c r="U134" i="46"/>
  <c r="AK180" i="46"/>
  <c r="AH181" i="46"/>
  <c r="R10" i="46"/>
  <c r="AH11" i="46"/>
  <c r="AK14" i="46"/>
  <c r="R17" i="46"/>
  <c r="AH27" i="46"/>
  <c r="AH28" i="46"/>
  <c r="AK29" i="46"/>
  <c r="AH44" i="46"/>
  <c r="R47" i="46"/>
  <c r="R57" i="46"/>
  <c r="AK61" i="46"/>
  <c r="R64" i="46"/>
  <c r="AK69" i="46"/>
  <c r="AK70" i="46"/>
  <c r="AK73" i="46"/>
  <c r="AK74" i="46"/>
  <c r="AH80" i="46"/>
  <c r="R86" i="46"/>
  <c r="AH126" i="46"/>
  <c r="AH164" i="46"/>
  <c r="AK188" i="46"/>
  <c r="AH20" i="46"/>
  <c r="AH23" i="46"/>
  <c r="AK24" i="46"/>
  <c r="R26" i="46"/>
  <c r="AK30" i="46"/>
  <c r="R33" i="46"/>
  <c r="AH39" i="46"/>
  <c r="AK40" i="46"/>
  <c r="R42" i="46"/>
  <c r="AH43" i="46"/>
  <c r="AK45" i="46"/>
  <c r="R48" i="46"/>
  <c r="AH51" i="46"/>
  <c r="AH52" i="46"/>
  <c r="AK62" i="46"/>
  <c r="R65" i="46"/>
  <c r="R71" i="46"/>
  <c r="R77" i="46"/>
  <c r="AH78" i="46"/>
  <c r="AK82" i="46"/>
  <c r="AH128" i="46"/>
  <c r="R136" i="46"/>
  <c r="AK175" i="46"/>
  <c r="AH187" i="46"/>
  <c r="R9" i="46"/>
  <c r="AH15" i="46"/>
  <c r="AK16" i="46"/>
  <c r="AH19" i="46"/>
  <c r="AK21" i="46"/>
  <c r="AH35" i="46"/>
  <c r="AH36" i="46"/>
  <c r="AK37" i="46"/>
  <c r="AK46" i="46"/>
  <c r="R50" i="46"/>
  <c r="R56" i="46"/>
  <c r="R58" i="46"/>
  <c r="AH79" i="46"/>
  <c r="R83" i="46"/>
  <c r="R84" i="46"/>
  <c r="R85" i="46"/>
  <c r="AH104" i="46"/>
  <c r="R109" i="46"/>
  <c r="R149" i="46"/>
  <c r="R94" i="46"/>
  <c r="AH95" i="46"/>
  <c r="AH96" i="46"/>
  <c r="R97" i="46"/>
  <c r="AH101" i="46"/>
  <c r="R110" i="46"/>
  <c r="R116" i="46"/>
  <c r="AH120" i="46"/>
  <c r="AK121" i="46"/>
  <c r="AH134" i="46"/>
  <c r="AH146" i="46"/>
  <c r="AH153" i="46"/>
  <c r="AH165" i="46"/>
  <c r="AH188" i="46"/>
  <c r="R93" i="46"/>
  <c r="AK98" i="46"/>
  <c r="AH103" i="46"/>
  <c r="R108" i="46"/>
  <c r="AH112" i="46"/>
  <c r="R117" i="46"/>
  <c r="AH118" i="46"/>
  <c r="AH127" i="46"/>
  <c r="AK132" i="46"/>
  <c r="AH133" i="46"/>
  <c r="R135" i="46"/>
  <c r="AH138" i="46"/>
  <c r="R144" i="46"/>
  <c r="AK148" i="46"/>
  <c r="R162" i="46"/>
  <c r="AH163" i="46"/>
  <c r="AH166" i="46"/>
  <c r="AK169" i="46"/>
  <c r="R170" i="46"/>
  <c r="AH172" i="46"/>
  <c r="AH183" i="46"/>
  <c r="AH189" i="46"/>
  <c r="AH190" i="46"/>
  <c r="R99" i="46"/>
  <c r="AH102" i="46"/>
  <c r="AH119" i="46"/>
  <c r="AH125" i="46"/>
  <c r="AK131" i="46"/>
  <c r="AH137" i="46"/>
  <c r="R142" i="46"/>
  <c r="R143" i="46"/>
  <c r="AK147" i="46"/>
  <c r="AH154" i="46"/>
  <c r="AH157" i="46"/>
  <c r="AH158" i="46"/>
  <c r="R161" i="46"/>
  <c r="AH171" i="46"/>
  <c r="AH174" i="46"/>
  <c r="AH179" i="46"/>
  <c r="AH180" i="46"/>
  <c r="AH182" i="46"/>
  <c r="AH184" i="46"/>
  <c r="AK122" i="46"/>
  <c r="U122" i="46"/>
  <c r="AH122" i="46"/>
  <c r="R122" i="46"/>
  <c r="AK10" i="46"/>
  <c r="AH16" i="46"/>
  <c r="AK25" i="46"/>
  <c r="AH40" i="46"/>
  <c r="AK41" i="46"/>
  <c r="AK42" i="46"/>
  <c r="R53" i="46"/>
  <c r="AH69" i="46"/>
  <c r="R13" i="46"/>
  <c r="AH13" i="46"/>
  <c r="R14" i="46"/>
  <c r="AH14" i="46"/>
  <c r="R16" i="46"/>
  <c r="R21" i="46"/>
  <c r="AH21" i="46"/>
  <c r="R22" i="46"/>
  <c r="AH22" i="46"/>
  <c r="R24" i="46"/>
  <c r="R29" i="46"/>
  <c r="AH29" i="46"/>
  <c r="R30" i="46"/>
  <c r="AH30" i="46"/>
  <c r="R32" i="46"/>
  <c r="R37" i="46"/>
  <c r="AH37" i="46"/>
  <c r="R38" i="46"/>
  <c r="AH38" i="46"/>
  <c r="R40" i="46"/>
  <c r="R46" i="46"/>
  <c r="AH46" i="46"/>
  <c r="U48" i="46"/>
  <c r="AH48" i="46"/>
  <c r="U53" i="46"/>
  <c r="AK55" i="46"/>
  <c r="R62" i="46"/>
  <c r="AH62" i="46"/>
  <c r="U64" i="46"/>
  <c r="AH64" i="46"/>
  <c r="U69" i="46"/>
  <c r="AH72" i="46"/>
  <c r="U72" i="46"/>
  <c r="AK72" i="46"/>
  <c r="R72" i="46"/>
  <c r="AK90" i="46"/>
  <c r="U90" i="46"/>
  <c r="AH90" i="46"/>
  <c r="R90" i="46"/>
  <c r="R91" i="46"/>
  <c r="AH91" i="46"/>
  <c r="U91" i="46"/>
  <c r="R107" i="46"/>
  <c r="AK107" i="46"/>
  <c r="AH107" i="46"/>
  <c r="U107" i="46"/>
  <c r="R124" i="46"/>
  <c r="AK124" i="46"/>
  <c r="AH124" i="46"/>
  <c r="U124" i="46"/>
  <c r="AK152" i="46"/>
  <c r="U152" i="46"/>
  <c r="AH152" i="46"/>
  <c r="R152" i="46"/>
  <c r="AK151" i="46"/>
  <c r="U151" i="46"/>
  <c r="AH151" i="46"/>
  <c r="R151" i="46"/>
  <c r="AK9" i="46"/>
  <c r="AK17" i="46"/>
  <c r="AK18" i="46"/>
  <c r="AH24" i="46"/>
  <c r="AK26" i="46"/>
  <c r="AH32" i="46"/>
  <c r="AK33" i="46"/>
  <c r="AK34" i="46"/>
  <c r="AH53" i="46"/>
  <c r="R69" i="46"/>
  <c r="R92" i="46"/>
  <c r="AK92" i="46"/>
  <c r="AH92" i="46"/>
  <c r="U92" i="46"/>
  <c r="AK97" i="46"/>
  <c r="U97" i="46"/>
  <c r="AK105" i="46"/>
  <c r="U105" i="46"/>
  <c r="AH105" i="46"/>
  <c r="R105" i="46"/>
  <c r="AH9" i="46"/>
  <c r="AH10" i="46"/>
  <c r="AH17" i="46"/>
  <c r="AH18" i="46"/>
  <c r="AH25" i="46"/>
  <c r="AH26" i="46"/>
  <c r="AH33" i="46"/>
  <c r="AH34" i="46"/>
  <c r="AH41" i="46"/>
  <c r="AH42" i="46"/>
  <c r="U46" i="46"/>
  <c r="U47" i="46"/>
  <c r="AH47" i="46"/>
  <c r="AK48" i="46"/>
  <c r="U62" i="46"/>
  <c r="U63" i="46"/>
  <c r="AH63" i="46"/>
  <c r="AK64" i="46"/>
  <c r="R76" i="46"/>
  <c r="AH76" i="46"/>
  <c r="U76" i="46"/>
  <c r="AK81" i="46"/>
  <c r="U81" i="46"/>
  <c r="R100" i="46"/>
  <c r="AH100" i="46"/>
  <c r="U100" i="46"/>
  <c r="AK100" i="46"/>
  <c r="AK106" i="46"/>
  <c r="U106" i="46"/>
  <c r="AH106" i="46"/>
  <c r="AK113" i="46"/>
  <c r="U113" i="46"/>
  <c r="AH113" i="46"/>
  <c r="R113" i="46"/>
  <c r="R123" i="46"/>
  <c r="AH123" i="46"/>
  <c r="U123" i="46"/>
  <c r="AH49" i="46"/>
  <c r="U50" i="46"/>
  <c r="AH50" i="46"/>
  <c r="U57" i="46"/>
  <c r="AH57" i="46"/>
  <c r="U58" i="46"/>
  <c r="AH58" i="46"/>
  <c r="U65" i="46"/>
  <c r="AH65" i="46"/>
  <c r="U66" i="46"/>
  <c r="AH66" i="46"/>
  <c r="AH150" i="46"/>
  <c r="AK150" i="46"/>
  <c r="R150" i="46"/>
  <c r="U150" i="46"/>
  <c r="U49" i="46"/>
  <c r="U11" i="46"/>
  <c r="U12" i="46"/>
  <c r="U19" i="46"/>
  <c r="U20" i="46"/>
  <c r="U27" i="46"/>
  <c r="U28" i="46"/>
  <c r="U35" i="46"/>
  <c r="U36" i="46"/>
  <c r="U43" i="46"/>
  <c r="U44" i="46"/>
  <c r="U51" i="46"/>
  <c r="U52" i="46"/>
  <c r="U59" i="46"/>
  <c r="U60" i="46"/>
  <c r="U67" i="46"/>
  <c r="U68" i="46"/>
  <c r="R74" i="46"/>
  <c r="AH74" i="46"/>
  <c r="R89" i="46"/>
  <c r="AH89" i="46"/>
  <c r="AK114" i="46"/>
  <c r="U114" i="46"/>
  <c r="R115" i="46"/>
  <c r="AK115" i="46"/>
  <c r="AH115" i="46"/>
  <c r="U115" i="46"/>
  <c r="AK129" i="46"/>
  <c r="U129" i="46"/>
  <c r="AK139" i="46"/>
  <c r="U139" i="46"/>
  <c r="AH139" i="46"/>
  <c r="R139" i="46"/>
  <c r="U77" i="46"/>
  <c r="AH77" i="46"/>
  <c r="U78" i="46"/>
  <c r="AK79" i="46"/>
  <c r="AK80" i="46"/>
  <c r="U85" i="46"/>
  <c r="AH85" i="46"/>
  <c r="U86" i="46"/>
  <c r="AH86" i="46"/>
  <c r="U93" i="46"/>
  <c r="AH93" i="46"/>
  <c r="U94" i="46"/>
  <c r="AH94" i="46"/>
  <c r="U79" i="46"/>
  <c r="U80" i="46"/>
  <c r="U87" i="46"/>
  <c r="U88" i="46"/>
  <c r="U95" i="46"/>
  <c r="U96" i="46"/>
  <c r="R121" i="46"/>
  <c r="AH121" i="46"/>
  <c r="AH130" i="46"/>
  <c r="U130" i="46"/>
  <c r="AK130" i="46"/>
  <c r="AK140" i="46"/>
  <c r="U140" i="46"/>
  <c r="R141" i="46"/>
  <c r="AK141" i="46"/>
  <c r="AH141" i="46"/>
  <c r="U141" i="46"/>
  <c r="U101" i="46"/>
  <c r="U102" i="46"/>
  <c r="AK103" i="46"/>
  <c r="AK104" i="46"/>
  <c r="U109" i="46"/>
  <c r="AH109" i="46"/>
  <c r="U110" i="46"/>
  <c r="AH110" i="46"/>
  <c r="AK111" i="46"/>
  <c r="AK112" i="46"/>
  <c r="U117" i="46"/>
  <c r="AH117" i="46"/>
  <c r="U118" i="46"/>
  <c r="AK119" i="46"/>
  <c r="AK120" i="46"/>
  <c r="U125" i="46"/>
  <c r="U126" i="46"/>
  <c r="AK127" i="46"/>
  <c r="AK128" i="46"/>
  <c r="U133" i="46"/>
  <c r="AK142" i="46"/>
  <c r="AK159" i="46"/>
  <c r="R159" i="46"/>
  <c r="AH159" i="46"/>
  <c r="U103" i="46"/>
  <c r="U104" i="46"/>
  <c r="U111" i="46"/>
  <c r="U112" i="46"/>
  <c r="U119" i="46"/>
  <c r="U120" i="46"/>
  <c r="U127" i="46"/>
  <c r="U128" i="46"/>
  <c r="U135" i="46"/>
  <c r="AH135" i="46"/>
  <c r="U136" i="46"/>
  <c r="AH136" i="46"/>
  <c r="U143" i="46"/>
  <c r="AH143" i="46"/>
  <c r="U144" i="46"/>
  <c r="AH144" i="46"/>
  <c r="R155" i="46"/>
  <c r="AK155" i="46"/>
  <c r="AH155" i="46"/>
  <c r="AK167" i="46"/>
  <c r="R167" i="46"/>
  <c r="AH167" i="46"/>
  <c r="AK168" i="46"/>
  <c r="R168" i="46"/>
  <c r="AH168" i="46"/>
  <c r="U137" i="46"/>
  <c r="U138" i="46"/>
  <c r="U145" i="46"/>
  <c r="U146" i="46"/>
  <c r="R156" i="46"/>
  <c r="AK156" i="46"/>
  <c r="AH156" i="46"/>
  <c r="AK160" i="46"/>
  <c r="R160" i="46"/>
  <c r="U167" i="46"/>
  <c r="U168" i="46"/>
  <c r="U153" i="46"/>
  <c r="U154" i="46"/>
  <c r="U161" i="46"/>
  <c r="AH161" i="46"/>
  <c r="U162" i="46"/>
  <c r="AH162" i="46"/>
  <c r="AK163" i="46"/>
  <c r="AK164" i="46"/>
  <c r="U169" i="46"/>
  <c r="AK170" i="46"/>
  <c r="AH176" i="46"/>
  <c r="AK176" i="46"/>
  <c r="U163" i="46"/>
  <c r="U164" i="46"/>
  <c r="AK165" i="46"/>
  <c r="AK166" i="46"/>
  <c r="R176" i="46"/>
  <c r="U157" i="46"/>
  <c r="U158" i="46"/>
  <c r="U165" i="46"/>
  <c r="U166" i="46"/>
  <c r="AK177" i="46"/>
  <c r="R177" i="46"/>
  <c r="AH177" i="46"/>
  <c r="AK178" i="46"/>
  <c r="R178" i="46"/>
  <c r="AH178" i="46"/>
  <c r="AK185" i="46"/>
  <c r="R185" i="46"/>
  <c r="AH185" i="46"/>
  <c r="AK186" i="46"/>
  <c r="R186" i="46"/>
  <c r="AH186" i="46"/>
  <c r="U171" i="46"/>
  <c r="U172" i="46"/>
  <c r="AK173" i="46"/>
  <c r="AK174" i="46"/>
  <c r="U179" i="46"/>
  <c r="U180" i="46"/>
  <c r="AK181" i="46"/>
  <c r="AK182" i="46"/>
  <c r="U187" i="46"/>
  <c r="U188" i="46"/>
  <c r="AK189" i="46"/>
  <c r="AK190" i="46"/>
  <c r="U173" i="46"/>
  <c r="U174" i="46"/>
  <c r="U181" i="46"/>
  <c r="U182" i="46"/>
  <c r="AK183" i="46"/>
  <c r="AK184" i="46"/>
  <c r="U189" i="46"/>
  <c r="U190" i="46"/>
  <c r="U183" i="46"/>
  <c r="U184" i="46"/>
  <c r="AL101" i="46" l="1"/>
  <c r="T184" i="46"/>
  <c r="T164" i="46"/>
  <c r="AL11" i="46"/>
  <c r="AM11" i="46" s="1"/>
  <c r="S15" i="46"/>
  <c r="V186" i="46"/>
  <c r="T189" i="46"/>
  <c r="S190" i="46"/>
  <c r="S171" i="46"/>
  <c r="T103" i="46"/>
  <c r="S173" i="46"/>
  <c r="AI97" i="46"/>
  <c r="T182" i="46"/>
  <c r="AL15" i="46"/>
  <c r="AI169" i="46"/>
  <c r="S188" i="46"/>
  <c r="AL149" i="46"/>
  <c r="AJ177" i="46"/>
  <c r="AI177" i="46"/>
  <c r="AJ144" i="46"/>
  <c r="AI144" i="46"/>
  <c r="AJ110" i="46"/>
  <c r="AI110" i="46"/>
  <c r="AJ77" i="46"/>
  <c r="AI77" i="46"/>
  <c r="T123" i="46"/>
  <c r="S123" i="46"/>
  <c r="AJ105" i="46"/>
  <c r="AI105" i="46"/>
  <c r="T92" i="46"/>
  <c r="S92" i="46"/>
  <c r="AI151" i="46"/>
  <c r="AJ151" i="46"/>
  <c r="AI107" i="46"/>
  <c r="AJ107" i="46"/>
  <c r="T30" i="46"/>
  <c r="S30" i="46"/>
  <c r="T16" i="46"/>
  <c r="S16" i="46"/>
  <c r="AJ158" i="46"/>
  <c r="AI158" i="46"/>
  <c r="AJ125" i="46"/>
  <c r="AI125" i="46"/>
  <c r="T162" i="46"/>
  <c r="S162" i="46"/>
  <c r="AJ165" i="46"/>
  <c r="AI165" i="46"/>
  <c r="T94" i="46"/>
  <c r="S94" i="46"/>
  <c r="AJ80" i="46"/>
  <c r="AI80" i="46"/>
  <c r="T47" i="46"/>
  <c r="S47" i="46"/>
  <c r="T102" i="46"/>
  <c r="S102" i="46"/>
  <c r="T106" i="46"/>
  <c r="S106" i="46"/>
  <c r="AI87" i="46"/>
  <c r="AJ87" i="46"/>
  <c r="T120" i="46"/>
  <c r="S120" i="46"/>
  <c r="AI31" i="46"/>
  <c r="AJ31" i="46"/>
  <c r="AI75" i="46"/>
  <c r="AJ75" i="46"/>
  <c r="T55" i="46"/>
  <c r="S55" i="46"/>
  <c r="T127" i="46"/>
  <c r="S127" i="46"/>
  <c r="T80" i="46"/>
  <c r="S80" i="46"/>
  <c r="T79" i="46"/>
  <c r="S79" i="46"/>
  <c r="S82" i="46"/>
  <c r="T82" i="46"/>
  <c r="T146" i="46"/>
  <c r="S146" i="46"/>
  <c r="S119" i="46"/>
  <c r="T119" i="46"/>
  <c r="T52" i="46"/>
  <c r="S52" i="46"/>
  <c r="AJ178" i="46"/>
  <c r="AI178" i="46"/>
  <c r="T177" i="46"/>
  <c r="S177" i="46"/>
  <c r="AJ176" i="46"/>
  <c r="AI176" i="46"/>
  <c r="AI155" i="46"/>
  <c r="AJ155" i="46"/>
  <c r="T159" i="46"/>
  <c r="S159" i="46"/>
  <c r="AJ141" i="46"/>
  <c r="AI141" i="46"/>
  <c r="AJ121" i="46"/>
  <c r="AI121" i="46"/>
  <c r="AJ94" i="46"/>
  <c r="AI94" i="46"/>
  <c r="AJ86" i="46"/>
  <c r="AI86" i="46"/>
  <c r="AI115" i="46"/>
  <c r="AJ115" i="46"/>
  <c r="T74" i="46"/>
  <c r="S74" i="46"/>
  <c r="AJ65" i="46"/>
  <c r="AI65" i="46"/>
  <c r="AJ57" i="46"/>
  <c r="AI57" i="46"/>
  <c r="AJ49" i="46"/>
  <c r="AI49" i="46"/>
  <c r="S113" i="46"/>
  <c r="T113" i="46"/>
  <c r="AJ106" i="46"/>
  <c r="AI106" i="46"/>
  <c r="AJ42" i="46"/>
  <c r="AI42" i="46"/>
  <c r="AJ26" i="46"/>
  <c r="AI26" i="46"/>
  <c r="AI10" i="46"/>
  <c r="AJ10" i="46" s="1"/>
  <c r="T69" i="46"/>
  <c r="S69" i="46"/>
  <c r="AJ32" i="46"/>
  <c r="AI32" i="46"/>
  <c r="T91" i="46"/>
  <c r="S91" i="46"/>
  <c r="AJ72" i="46"/>
  <c r="AI72" i="46"/>
  <c r="AJ62" i="46"/>
  <c r="AI62" i="46"/>
  <c r="AJ48" i="46"/>
  <c r="AI48" i="46"/>
  <c r="T40" i="46"/>
  <c r="S40" i="46"/>
  <c r="T37" i="46"/>
  <c r="S37" i="46"/>
  <c r="AI29" i="46"/>
  <c r="AJ29" i="46"/>
  <c r="T22" i="46"/>
  <c r="S22" i="46"/>
  <c r="AI14" i="46"/>
  <c r="AJ14" i="46" s="1"/>
  <c r="AJ69" i="46"/>
  <c r="AI69" i="46"/>
  <c r="AJ40" i="46"/>
  <c r="AI40" i="46"/>
  <c r="T122" i="46"/>
  <c r="S122" i="46"/>
  <c r="AI184" i="46"/>
  <c r="AJ184" i="46"/>
  <c r="AJ174" i="46"/>
  <c r="AI174" i="46"/>
  <c r="AJ157" i="46"/>
  <c r="AI157" i="46"/>
  <c r="S142" i="46"/>
  <c r="T142" i="46"/>
  <c r="AI119" i="46"/>
  <c r="AJ119" i="46"/>
  <c r="AJ189" i="46"/>
  <c r="AI189" i="46"/>
  <c r="AJ133" i="46"/>
  <c r="AI133" i="46"/>
  <c r="T117" i="46"/>
  <c r="S117" i="46"/>
  <c r="AJ153" i="46"/>
  <c r="AI153" i="46"/>
  <c r="AI120" i="46"/>
  <c r="AJ120" i="46"/>
  <c r="S97" i="46"/>
  <c r="T97" i="46"/>
  <c r="T149" i="46"/>
  <c r="S149" i="46"/>
  <c r="T84" i="46"/>
  <c r="S84" i="46"/>
  <c r="T56" i="46"/>
  <c r="S56" i="46"/>
  <c r="AJ36" i="46"/>
  <c r="AI36" i="46"/>
  <c r="AJ78" i="46"/>
  <c r="AI78" i="46"/>
  <c r="AI39" i="46"/>
  <c r="AJ39" i="46"/>
  <c r="AJ164" i="46"/>
  <c r="AI164" i="46"/>
  <c r="T64" i="46"/>
  <c r="S64" i="46"/>
  <c r="AJ44" i="46"/>
  <c r="AI44" i="46"/>
  <c r="T17" i="46"/>
  <c r="S17" i="46"/>
  <c r="AJ181" i="46"/>
  <c r="AI181" i="46"/>
  <c r="AI88" i="46"/>
  <c r="AJ88" i="46"/>
  <c r="S131" i="46"/>
  <c r="T131" i="46"/>
  <c r="AJ60" i="46"/>
  <c r="AI60" i="46"/>
  <c r="T25" i="46"/>
  <c r="S25" i="46"/>
  <c r="T140" i="46"/>
  <c r="S140" i="46"/>
  <c r="AJ68" i="46"/>
  <c r="AI68" i="46"/>
  <c r="T133" i="46"/>
  <c r="S133" i="46"/>
  <c r="T112" i="46"/>
  <c r="S112" i="46"/>
  <c r="T101" i="46"/>
  <c r="S101" i="46"/>
  <c r="AI67" i="46"/>
  <c r="AJ67" i="46"/>
  <c r="AJ54" i="46"/>
  <c r="AI54" i="46"/>
  <c r="T87" i="46"/>
  <c r="S87" i="46"/>
  <c r="AI71" i="46"/>
  <c r="AJ71" i="46"/>
  <c r="AJ61" i="46"/>
  <c r="AI61" i="46"/>
  <c r="T96" i="46"/>
  <c r="S96" i="46"/>
  <c r="S147" i="46"/>
  <c r="T147" i="46"/>
  <c r="AJ173" i="46"/>
  <c r="AI173" i="46"/>
  <c r="T27" i="46"/>
  <c r="S27" i="46"/>
  <c r="AJ149" i="46"/>
  <c r="AI149" i="46"/>
  <c r="AJ129" i="46"/>
  <c r="AI129" i="46"/>
  <c r="T43" i="46"/>
  <c r="S43" i="46"/>
  <c r="T70" i="46"/>
  <c r="S70" i="46"/>
  <c r="AJ84" i="46"/>
  <c r="AI84" i="46"/>
  <c r="AI175" i="46"/>
  <c r="AJ175" i="46"/>
  <c r="T20" i="46"/>
  <c r="S20" i="46"/>
  <c r="AJ81" i="46"/>
  <c r="AI81" i="46"/>
  <c r="AJ140" i="46"/>
  <c r="AI140" i="46"/>
  <c r="T35" i="46"/>
  <c r="S35" i="46"/>
  <c r="T68" i="46"/>
  <c r="S68" i="46"/>
  <c r="T59" i="46"/>
  <c r="S59" i="46"/>
  <c r="AJ161" i="46"/>
  <c r="AI161" i="46"/>
  <c r="T168" i="46"/>
  <c r="S168" i="46"/>
  <c r="AJ136" i="46"/>
  <c r="AI136" i="46"/>
  <c r="AI159" i="46"/>
  <c r="AJ159" i="46"/>
  <c r="AJ130" i="46"/>
  <c r="AI130" i="46"/>
  <c r="T150" i="46"/>
  <c r="S150" i="46"/>
  <c r="T76" i="46"/>
  <c r="S76" i="46"/>
  <c r="AJ33" i="46"/>
  <c r="AI33" i="46"/>
  <c r="AI152" i="46"/>
  <c r="AJ152" i="46"/>
  <c r="AI91" i="46"/>
  <c r="AJ91" i="46"/>
  <c r="T46" i="46"/>
  <c r="S46" i="46"/>
  <c r="AJ22" i="46"/>
  <c r="AI22" i="46"/>
  <c r="T143" i="46"/>
  <c r="S143" i="46"/>
  <c r="T170" i="46"/>
  <c r="S170" i="46"/>
  <c r="AJ118" i="46"/>
  <c r="AI118" i="46"/>
  <c r="AI103" i="46"/>
  <c r="AJ103" i="46"/>
  <c r="AJ101" i="46"/>
  <c r="AI101" i="46"/>
  <c r="T58" i="46"/>
  <c r="S58" i="46"/>
  <c r="AI187" i="46"/>
  <c r="AJ187" i="46"/>
  <c r="T48" i="46"/>
  <c r="S48" i="46"/>
  <c r="T26" i="46"/>
  <c r="S26" i="46"/>
  <c r="T10" i="46"/>
  <c r="S10" i="46"/>
  <c r="T134" i="46"/>
  <c r="S134" i="46"/>
  <c r="T34" i="46"/>
  <c r="S34" i="46"/>
  <c r="T128" i="46"/>
  <c r="S128" i="46"/>
  <c r="T130" i="46"/>
  <c r="S130" i="46"/>
  <c r="AI55" i="46"/>
  <c r="AJ55" i="46"/>
  <c r="T179" i="46"/>
  <c r="S179" i="46"/>
  <c r="AI111" i="46"/>
  <c r="AJ111" i="46"/>
  <c r="T54" i="46"/>
  <c r="S54" i="46"/>
  <c r="T111" i="46"/>
  <c r="S111" i="46"/>
  <c r="S44" i="46"/>
  <c r="T44" i="46"/>
  <c r="T31" i="46"/>
  <c r="S31" i="46"/>
  <c r="AJ185" i="46"/>
  <c r="AI185" i="46"/>
  <c r="T160" i="46"/>
  <c r="S160" i="46"/>
  <c r="AI167" i="46"/>
  <c r="AJ167" i="46"/>
  <c r="AI143" i="46"/>
  <c r="AJ143" i="46"/>
  <c r="S139" i="46"/>
  <c r="T139" i="46"/>
  <c r="AJ89" i="46"/>
  <c r="AI89" i="46"/>
  <c r="AJ150" i="46"/>
  <c r="AI150" i="46"/>
  <c r="AJ113" i="46"/>
  <c r="AI113" i="46"/>
  <c r="AJ100" i="46"/>
  <c r="AI100" i="46"/>
  <c r="AI63" i="46"/>
  <c r="AJ63" i="46"/>
  <c r="AI47" i="46"/>
  <c r="AJ47" i="46"/>
  <c r="AJ41" i="46"/>
  <c r="AI41" i="46"/>
  <c r="AJ25" i="46"/>
  <c r="AI25" i="46"/>
  <c r="AI9" i="46"/>
  <c r="AJ9" i="46"/>
  <c r="AJ92" i="46"/>
  <c r="AI92" i="46"/>
  <c r="AJ53" i="46"/>
  <c r="AI53" i="46"/>
  <c r="T124" i="46"/>
  <c r="S124" i="46"/>
  <c r="T107" i="46"/>
  <c r="S107" i="46"/>
  <c r="T90" i="46"/>
  <c r="S90" i="46"/>
  <c r="T72" i="46"/>
  <c r="S72" i="46"/>
  <c r="T62" i="46"/>
  <c r="S62" i="46"/>
  <c r="AJ38" i="46"/>
  <c r="AI38" i="46"/>
  <c r="T32" i="46"/>
  <c r="S32" i="46"/>
  <c r="T29" i="46"/>
  <c r="S29" i="46"/>
  <c r="AJ21" i="46"/>
  <c r="AI21" i="46"/>
  <c r="S14" i="46"/>
  <c r="T14" i="46" s="1"/>
  <c r="T53" i="46"/>
  <c r="S53" i="46"/>
  <c r="AJ122" i="46"/>
  <c r="AI122" i="46"/>
  <c r="AJ182" i="46"/>
  <c r="AI182" i="46"/>
  <c r="AI171" i="46"/>
  <c r="AJ171" i="46"/>
  <c r="AJ154" i="46"/>
  <c r="AI154" i="46"/>
  <c r="AJ137" i="46"/>
  <c r="AI137" i="46"/>
  <c r="AJ102" i="46"/>
  <c r="AI102" i="46"/>
  <c r="AI183" i="46"/>
  <c r="AJ183" i="46"/>
  <c r="AJ166" i="46"/>
  <c r="AI166" i="46"/>
  <c r="T144" i="46"/>
  <c r="S144" i="46"/>
  <c r="AJ112" i="46"/>
  <c r="AI112" i="46"/>
  <c r="S93" i="46"/>
  <c r="T93" i="46"/>
  <c r="AJ146" i="46"/>
  <c r="AI146" i="46"/>
  <c r="T116" i="46"/>
  <c r="S116" i="46"/>
  <c r="AJ96" i="46"/>
  <c r="AI96" i="46"/>
  <c r="T109" i="46"/>
  <c r="S109" i="46"/>
  <c r="S83" i="46"/>
  <c r="T83" i="46"/>
  <c r="S50" i="46"/>
  <c r="T50" i="46"/>
  <c r="AI35" i="46"/>
  <c r="AJ35" i="46"/>
  <c r="AI15" i="46"/>
  <c r="AJ15" i="46"/>
  <c r="T136" i="46"/>
  <c r="S136" i="46"/>
  <c r="S77" i="46"/>
  <c r="T77" i="46"/>
  <c r="AJ52" i="46"/>
  <c r="AI52" i="46"/>
  <c r="AI43" i="46"/>
  <c r="AJ43" i="46"/>
  <c r="T33" i="46"/>
  <c r="S33" i="46"/>
  <c r="AI23" i="46"/>
  <c r="AJ23" i="46"/>
  <c r="AJ126" i="46"/>
  <c r="AI126" i="46"/>
  <c r="T41" i="46"/>
  <c r="S41" i="46"/>
  <c r="T118" i="46"/>
  <c r="S118" i="46"/>
  <c r="T138" i="46"/>
  <c r="S138" i="46"/>
  <c r="AI59" i="46"/>
  <c r="AJ59" i="46"/>
  <c r="T104" i="46"/>
  <c r="S104" i="46"/>
  <c r="T137" i="46"/>
  <c r="S137" i="46"/>
  <c r="T95" i="46"/>
  <c r="S95" i="46"/>
  <c r="T75" i="46"/>
  <c r="S75" i="46"/>
  <c r="AJ73" i="46"/>
  <c r="AI73" i="46"/>
  <c r="AJ116" i="46"/>
  <c r="AI116" i="46"/>
  <c r="AJ145" i="46"/>
  <c r="AI145" i="46"/>
  <c r="AI147" i="46"/>
  <c r="AJ147" i="46"/>
  <c r="T187" i="46"/>
  <c r="S187" i="46"/>
  <c r="S23" i="46"/>
  <c r="T23" i="46"/>
  <c r="T36" i="46"/>
  <c r="S36" i="46"/>
  <c r="AI83" i="46"/>
  <c r="AJ83" i="46"/>
  <c r="AI131" i="46"/>
  <c r="AJ131" i="46"/>
  <c r="AJ98" i="46"/>
  <c r="AI98" i="46"/>
  <c r="T81" i="46"/>
  <c r="S81" i="46"/>
  <c r="T45" i="46"/>
  <c r="S45" i="46"/>
  <c r="AJ82" i="46"/>
  <c r="AI82" i="46"/>
  <c r="T60" i="46"/>
  <c r="S60" i="46"/>
  <c r="T186" i="46"/>
  <c r="S186" i="46"/>
  <c r="AJ156" i="46"/>
  <c r="AI156" i="46"/>
  <c r="AJ117" i="46"/>
  <c r="AI117" i="46"/>
  <c r="AJ74" i="46"/>
  <c r="AI74" i="46"/>
  <c r="AJ17" i="46"/>
  <c r="AI17" i="46"/>
  <c r="AJ124" i="46"/>
  <c r="AI124" i="46"/>
  <c r="AJ37" i="46"/>
  <c r="AI37" i="46"/>
  <c r="S13" i="46"/>
  <c r="T13" i="46" s="1"/>
  <c r="AI179" i="46"/>
  <c r="AJ179" i="46"/>
  <c r="AJ190" i="46"/>
  <c r="AI190" i="46"/>
  <c r="T135" i="46"/>
  <c r="S135" i="46"/>
  <c r="T85" i="46"/>
  <c r="S85" i="46"/>
  <c r="AI19" i="46"/>
  <c r="AJ19" i="46"/>
  <c r="T65" i="46"/>
  <c r="S65" i="46"/>
  <c r="AI27" i="46"/>
  <c r="AJ27" i="46"/>
  <c r="T18" i="46"/>
  <c r="S18" i="46"/>
  <c r="T63" i="46"/>
  <c r="S63" i="46"/>
  <c r="AJ12" i="46"/>
  <c r="AI12" i="46"/>
  <c r="AI56" i="46"/>
  <c r="AJ56" i="46"/>
  <c r="T88" i="46"/>
  <c r="S88" i="46"/>
  <c r="T148" i="46"/>
  <c r="S148" i="46"/>
  <c r="AJ170" i="46"/>
  <c r="AI170" i="46"/>
  <c r="T19" i="46"/>
  <c r="S19" i="46"/>
  <c r="T154" i="46"/>
  <c r="S154" i="46"/>
  <c r="AJ132" i="46"/>
  <c r="AI132" i="46"/>
  <c r="T178" i="46"/>
  <c r="S178" i="46"/>
  <c r="AJ162" i="46"/>
  <c r="AI162" i="46"/>
  <c r="T156" i="46"/>
  <c r="S156" i="46"/>
  <c r="AI135" i="46"/>
  <c r="AJ135" i="46"/>
  <c r="AJ109" i="46"/>
  <c r="AI109" i="46"/>
  <c r="S121" i="46"/>
  <c r="T121" i="46"/>
  <c r="AJ186" i="46"/>
  <c r="AI186" i="46"/>
  <c r="S185" i="46"/>
  <c r="T185" i="46"/>
  <c r="T176" i="46"/>
  <c r="S176" i="46"/>
  <c r="AJ168" i="46"/>
  <c r="AI168" i="46"/>
  <c r="S167" i="46"/>
  <c r="T167" i="46"/>
  <c r="T155" i="46"/>
  <c r="S155" i="46"/>
  <c r="S141" i="46"/>
  <c r="T141" i="46"/>
  <c r="AJ93" i="46"/>
  <c r="AI93" i="46"/>
  <c r="AJ85" i="46"/>
  <c r="AI85" i="46"/>
  <c r="AI139" i="46"/>
  <c r="AJ139" i="46"/>
  <c r="T115" i="46"/>
  <c r="S115" i="46"/>
  <c r="S89" i="46"/>
  <c r="T89" i="46"/>
  <c r="AJ66" i="46"/>
  <c r="AI66" i="46"/>
  <c r="AJ58" i="46"/>
  <c r="AI58" i="46"/>
  <c r="AJ50" i="46"/>
  <c r="AI50" i="46"/>
  <c r="AI123" i="46"/>
  <c r="AJ123" i="46"/>
  <c r="T100" i="46"/>
  <c r="S100" i="46"/>
  <c r="AJ76" i="46"/>
  <c r="AI76" i="46"/>
  <c r="AI34" i="46"/>
  <c r="AJ34" i="46"/>
  <c r="AI18" i="46"/>
  <c r="AJ18" i="46"/>
  <c r="S105" i="46"/>
  <c r="T105" i="46"/>
  <c r="AJ24" i="46"/>
  <c r="AI24" i="46"/>
  <c r="T151" i="46"/>
  <c r="S151" i="46"/>
  <c r="T152" i="46"/>
  <c r="S152" i="46"/>
  <c r="AJ90" i="46"/>
  <c r="AI90" i="46"/>
  <c r="AJ64" i="46"/>
  <c r="AI64" i="46"/>
  <c r="AJ46" i="46"/>
  <c r="AI46" i="46"/>
  <c r="T38" i="46"/>
  <c r="S38" i="46"/>
  <c r="AI30" i="46"/>
  <c r="AJ30" i="46"/>
  <c r="T24" i="46"/>
  <c r="S24" i="46"/>
  <c r="T21" i="46"/>
  <c r="S21" i="46"/>
  <c r="AI13" i="46"/>
  <c r="AJ13" i="46"/>
  <c r="AJ16" i="46"/>
  <c r="AI16" i="46"/>
  <c r="AJ180" i="46"/>
  <c r="AI180" i="46"/>
  <c r="S161" i="46"/>
  <c r="T161" i="46"/>
  <c r="S99" i="46"/>
  <c r="T99" i="46"/>
  <c r="AJ172" i="46"/>
  <c r="AI172" i="46"/>
  <c r="AI163" i="46"/>
  <c r="AJ163" i="46"/>
  <c r="AJ138" i="46"/>
  <c r="AI138" i="46"/>
  <c r="AI127" i="46"/>
  <c r="AJ127" i="46"/>
  <c r="T108" i="46"/>
  <c r="S108" i="46"/>
  <c r="AJ188" i="46"/>
  <c r="AI188" i="46"/>
  <c r="AJ134" i="46"/>
  <c r="AI134" i="46"/>
  <c r="S110" i="46"/>
  <c r="T110" i="46"/>
  <c r="AI95" i="46"/>
  <c r="AJ95" i="46"/>
  <c r="AJ104" i="46"/>
  <c r="AI104" i="46"/>
  <c r="AI79" i="46"/>
  <c r="AJ79" i="46"/>
  <c r="T9" i="46"/>
  <c r="S9" i="46"/>
  <c r="AJ128" i="46"/>
  <c r="AI128" i="46"/>
  <c r="S71" i="46"/>
  <c r="T71" i="46"/>
  <c r="AI51" i="46"/>
  <c r="AJ51" i="46"/>
  <c r="T42" i="46"/>
  <c r="S42" i="46"/>
  <c r="AJ20" i="46"/>
  <c r="AI20" i="46"/>
  <c r="T86" i="46"/>
  <c r="S86" i="46"/>
  <c r="T57" i="46"/>
  <c r="S57" i="46"/>
  <c r="AJ28" i="46"/>
  <c r="AI28" i="46"/>
  <c r="AI11" i="46"/>
  <c r="AJ11" i="46"/>
  <c r="AJ142" i="46"/>
  <c r="AI142" i="46"/>
  <c r="T114" i="46"/>
  <c r="S114" i="46"/>
  <c r="S129" i="46"/>
  <c r="T129" i="46"/>
  <c r="T145" i="46"/>
  <c r="S145" i="46"/>
  <c r="T49" i="46"/>
  <c r="S49" i="46"/>
  <c r="T126" i="46"/>
  <c r="S126" i="46"/>
  <c r="T132" i="46"/>
  <c r="S132" i="46"/>
  <c r="AJ108" i="46"/>
  <c r="AI108" i="46"/>
  <c r="AJ45" i="46"/>
  <c r="AI45" i="46"/>
  <c r="AJ148" i="46"/>
  <c r="AI148" i="46"/>
  <c r="T98" i="46"/>
  <c r="S98" i="46"/>
  <c r="S66" i="46"/>
  <c r="T66" i="46"/>
  <c r="AJ70" i="46"/>
  <c r="AI70" i="46"/>
  <c r="T180" i="46"/>
  <c r="S180" i="46"/>
  <c r="T165" i="46"/>
  <c r="S165" i="46"/>
  <c r="T166" i="46"/>
  <c r="S166" i="46"/>
  <c r="T61" i="46"/>
  <c r="S61" i="46"/>
  <c r="AI99" i="46"/>
  <c r="AJ99" i="46"/>
  <c r="T12" i="46"/>
  <c r="S12" i="46"/>
  <c r="T73" i="46"/>
  <c r="S73" i="46"/>
  <c r="S125" i="46"/>
  <c r="T125" i="46"/>
  <c r="S28" i="46"/>
  <c r="T28" i="46"/>
  <c r="T78" i="46"/>
  <c r="S78" i="46"/>
  <c r="S157" i="46"/>
  <c r="T157" i="46"/>
  <c r="T158" i="46"/>
  <c r="S158" i="46"/>
  <c r="T39" i="46"/>
  <c r="S39" i="46"/>
  <c r="T51" i="46"/>
  <c r="S51" i="46"/>
  <c r="W184" i="46"/>
  <c r="V184" i="46"/>
  <c r="W183" i="46"/>
  <c r="V183" i="46"/>
  <c r="W187" i="46"/>
  <c r="V187" i="46"/>
  <c r="W182" i="46"/>
  <c r="V182" i="46"/>
  <c r="AM182" i="46"/>
  <c r="AL182" i="46"/>
  <c r="W189" i="46"/>
  <c r="V189" i="46"/>
  <c r="W181" i="46"/>
  <c r="V181" i="46"/>
  <c r="AM189" i="46"/>
  <c r="AL189" i="46"/>
  <c r="AM181" i="46"/>
  <c r="AL181" i="46"/>
  <c r="AM173" i="46"/>
  <c r="AL173" i="46"/>
  <c r="AM185" i="46"/>
  <c r="AL185" i="46"/>
  <c r="W165" i="46"/>
  <c r="V165" i="46"/>
  <c r="AM166" i="46"/>
  <c r="AL166" i="46"/>
  <c r="AM176" i="46"/>
  <c r="AL176" i="46"/>
  <c r="AM164" i="46"/>
  <c r="AL164" i="46"/>
  <c r="W168" i="46"/>
  <c r="V168" i="46"/>
  <c r="W145" i="46"/>
  <c r="V145" i="46"/>
  <c r="AM167" i="46"/>
  <c r="AL167" i="46"/>
  <c r="W128" i="46"/>
  <c r="V128" i="46"/>
  <c r="W112" i="46"/>
  <c r="V112" i="46"/>
  <c r="W133" i="46"/>
  <c r="V133" i="46"/>
  <c r="W125" i="46"/>
  <c r="V125" i="46"/>
  <c r="AM104" i="46"/>
  <c r="AL104" i="46"/>
  <c r="W141" i="46"/>
  <c r="V141" i="46"/>
  <c r="W140" i="46"/>
  <c r="V140" i="46"/>
  <c r="W95" i="46"/>
  <c r="V95" i="46"/>
  <c r="W79" i="46"/>
  <c r="V79" i="46"/>
  <c r="W93" i="46"/>
  <c r="V93" i="46"/>
  <c r="W85" i="46"/>
  <c r="V85" i="46"/>
  <c r="W139" i="46"/>
  <c r="V139" i="46"/>
  <c r="W115" i="46"/>
  <c r="V115" i="46"/>
  <c r="W114" i="46"/>
  <c r="V114" i="46"/>
  <c r="W60" i="46"/>
  <c r="V60" i="46"/>
  <c r="W44" i="46"/>
  <c r="V44" i="46"/>
  <c r="W28" i="46"/>
  <c r="V28" i="46"/>
  <c r="V12" i="46"/>
  <c r="W12" i="46" s="1"/>
  <c r="W66" i="46"/>
  <c r="V66" i="46"/>
  <c r="W58" i="46"/>
  <c r="V58" i="46"/>
  <c r="W50" i="46"/>
  <c r="V50" i="46"/>
  <c r="AM113" i="46"/>
  <c r="AL113" i="46"/>
  <c r="AM100" i="46"/>
  <c r="AL100" i="46"/>
  <c r="W81" i="46"/>
  <c r="V81" i="46"/>
  <c r="W62" i="46"/>
  <c r="V62" i="46"/>
  <c r="W46" i="46"/>
  <c r="V46" i="46"/>
  <c r="AM97" i="46"/>
  <c r="AL97" i="46"/>
  <c r="AM33" i="46"/>
  <c r="AL33" i="46"/>
  <c r="AM18" i="46"/>
  <c r="AL18" i="46"/>
  <c r="W90" i="46"/>
  <c r="V90" i="46"/>
  <c r="W72" i="46"/>
  <c r="V72" i="46"/>
  <c r="W64" i="46"/>
  <c r="V64" i="46"/>
  <c r="W53" i="46"/>
  <c r="V53" i="46"/>
  <c r="AM41" i="46"/>
  <c r="AL41" i="46"/>
  <c r="AM10" i="46"/>
  <c r="AL10" i="46"/>
  <c r="AM122" i="46"/>
  <c r="AL122" i="46"/>
  <c r="AM121" i="46"/>
  <c r="AL121" i="46"/>
  <c r="AM37" i="46"/>
  <c r="AL37" i="46"/>
  <c r="AM82" i="46"/>
  <c r="AL82" i="46"/>
  <c r="AM40" i="46"/>
  <c r="AL40" i="46"/>
  <c r="AM188" i="46"/>
  <c r="AL188" i="46"/>
  <c r="AM69" i="46"/>
  <c r="AL69" i="46"/>
  <c r="AM161" i="46"/>
  <c r="AL161" i="46"/>
  <c r="W142" i="46"/>
  <c r="V142" i="46"/>
  <c r="W160" i="46"/>
  <c r="V160" i="46"/>
  <c r="AM102" i="46"/>
  <c r="AL102" i="46"/>
  <c r="W45" i="46"/>
  <c r="V45" i="46"/>
  <c r="W30" i="46"/>
  <c r="V30" i="46"/>
  <c r="W13" i="46"/>
  <c r="V13" i="46"/>
  <c r="W147" i="46"/>
  <c r="V147" i="46"/>
  <c r="W29" i="46"/>
  <c r="V29" i="46"/>
  <c r="AM146" i="46"/>
  <c r="AL146" i="46"/>
  <c r="W83" i="46"/>
  <c r="V83" i="46"/>
  <c r="AM39" i="46"/>
  <c r="AL39" i="46"/>
  <c r="W21" i="46"/>
  <c r="V21" i="46"/>
  <c r="W26" i="46"/>
  <c r="V26" i="46"/>
  <c r="W31" i="46"/>
  <c r="V31" i="46"/>
  <c r="AM145" i="46"/>
  <c r="AL145" i="46"/>
  <c r="W74" i="46"/>
  <c r="V74" i="46"/>
  <c r="AM63" i="46"/>
  <c r="AL63" i="46"/>
  <c r="W54" i="46"/>
  <c r="V54" i="46"/>
  <c r="AM108" i="46"/>
  <c r="AL108" i="46"/>
  <c r="AM134" i="46"/>
  <c r="AL134" i="46"/>
  <c r="W177" i="46"/>
  <c r="V177" i="46"/>
  <c r="AM56" i="46"/>
  <c r="AL56" i="46"/>
  <c r="AM83" i="46"/>
  <c r="AL83" i="46"/>
  <c r="AM44" i="46"/>
  <c r="AL44" i="46"/>
  <c r="AM93" i="46"/>
  <c r="AL93" i="46"/>
  <c r="AM158" i="46"/>
  <c r="AL158" i="46"/>
  <c r="AM123" i="46"/>
  <c r="AL123" i="46"/>
  <c r="AM184" i="46"/>
  <c r="AL184" i="46"/>
  <c r="W174" i="46"/>
  <c r="V174" i="46"/>
  <c r="W188" i="46"/>
  <c r="V188" i="46"/>
  <c r="W180" i="46"/>
  <c r="V180" i="46"/>
  <c r="W172" i="46"/>
  <c r="V172" i="46"/>
  <c r="AM186" i="46"/>
  <c r="AL186" i="46"/>
  <c r="W158" i="46"/>
  <c r="V158" i="46"/>
  <c r="AM165" i="46"/>
  <c r="AL165" i="46"/>
  <c r="AM163" i="46"/>
  <c r="AL163" i="46"/>
  <c r="W161" i="46"/>
  <c r="V161" i="46"/>
  <c r="W167" i="46"/>
  <c r="V167" i="46"/>
  <c r="AM156" i="46"/>
  <c r="AL156" i="46"/>
  <c r="W138" i="46"/>
  <c r="V138" i="46"/>
  <c r="AM168" i="46"/>
  <c r="AL168" i="46"/>
  <c r="W144" i="46"/>
  <c r="V144" i="46"/>
  <c r="W136" i="46"/>
  <c r="V136" i="46"/>
  <c r="W127" i="46"/>
  <c r="V127" i="46"/>
  <c r="W111" i="46"/>
  <c r="V111" i="46"/>
  <c r="AM128" i="46"/>
  <c r="AL128" i="46"/>
  <c r="AM120" i="46"/>
  <c r="AL120" i="46"/>
  <c r="W117" i="46"/>
  <c r="V117" i="46"/>
  <c r="W110" i="46"/>
  <c r="V110" i="46"/>
  <c r="AM103" i="46"/>
  <c r="AL103" i="46"/>
  <c r="AM140" i="46"/>
  <c r="AL140" i="46"/>
  <c r="W88" i="46"/>
  <c r="V88" i="46"/>
  <c r="AM80" i="46"/>
  <c r="AL80" i="46"/>
  <c r="W77" i="46"/>
  <c r="V77" i="46"/>
  <c r="AM139" i="46"/>
  <c r="AL139" i="46"/>
  <c r="AM114" i="46"/>
  <c r="AL114" i="46"/>
  <c r="W59" i="46"/>
  <c r="V59" i="46"/>
  <c r="W43" i="46"/>
  <c r="V43" i="46"/>
  <c r="W27" i="46"/>
  <c r="V27" i="46"/>
  <c r="W11" i="46"/>
  <c r="V11" i="46"/>
  <c r="AM150" i="46"/>
  <c r="AL150" i="46"/>
  <c r="W100" i="46"/>
  <c r="V100" i="46"/>
  <c r="AM81" i="46"/>
  <c r="AL81" i="46"/>
  <c r="AM64" i="46"/>
  <c r="AL64" i="46"/>
  <c r="AM48" i="46"/>
  <c r="AL48" i="46"/>
  <c r="W105" i="46"/>
  <c r="V105" i="46"/>
  <c r="W92" i="46"/>
  <c r="V92" i="46"/>
  <c r="AM17" i="46"/>
  <c r="AL17" i="46"/>
  <c r="W151" i="46"/>
  <c r="V151" i="46"/>
  <c r="W152" i="46"/>
  <c r="V152" i="46"/>
  <c r="AM124" i="46"/>
  <c r="AL124" i="46"/>
  <c r="AM107" i="46"/>
  <c r="AL107" i="46"/>
  <c r="AM90" i="46"/>
  <c r="AL90" i="46"/>
  <c r="AM169" i="46"/>
  <c r="AL169" i="46"/>
  <c r="AM148" i="46"/>
  <c r="AL148" i="46"/>
  <c r="AM98" i="46"/>
  <c r="AL98" i="46"/>
  <c r="AM16" i="46"/>
  <c r="AL16" i="46"/>
  <c r="AM175" i="46"/>
  <c r="AL175" i="46"/>
  <c r="AM62" i="46"/>
  <c r="AL62" i="46"/>
  <c r="AM45" i="46"/>
  <c r="AL45" i="46"/>
  <c r="AM24" i="46"/>
  <c r="AL24" i="46"/>
  <c r="AM74" i="46"/>
  <c r="AL74" i="46"/>
  <c r="AM179" i="46"/>
  <c r="AL179" i="46"/>
  <c r="W98" i="46"/>
  <c r="V98" i="46"/>
  <c r="W159" i="46"/>
  <c r="V159" i="46"/>
  <c r="W121" i="46"/>
  <c r="V121" i="46"/>
  <c r="AM187" i="46"/>
  <c r="AL187" i="46"/>
  <c r="W176" i="46"/>
  <c r="V176" i="46"/>
  <c r="AM118" i="46"/>
  <c r="AL118" i="46"/>
  <c r="AM71" i="46"/>
  <c r="AL71" i="46"/>
  <c r="W55" i="46"/>
  <c r="V55" i="46"/>
  <c r="W40" i="46"/>
  <c r="V40" i="46"/>
  <c r="W23" i="46"/>
  <c r="V23" i="46"/>
  <c r="W10" i="46"/>
  <c r="V10" i="46"/>
  <c r="W70" i="46"/>
  <c r="V70" i="46"/>
  <c r="AM110" i="46"/>
  <c r="AL110" i="46"/>
  <c r="AM135" i="46"/>
  <c r="AL135" i="46"/>
  <c r="W75" i="46"/>
  <c r="V75" i="46"/>
  <c r="W56" i="46"/>
  <c r="V56" i="46"/>
  <c r="W38" i="46"/>
  <c r="V38" i="46"/>
  <c r="W18" i="46"/>
  <c r="V18" i="46"/>
  <c r="W73" i="46"/>
  <c r="V73" i="46"/>
  <c r="AM133" i="46"/>
  <c r="AL133" i="46"/>
  <c r="AM43" i="46"/>
  <c r="AL43" i="46"/>
  <c r="V14" i="46"/>
  <c r="W14" i="46" s="1"/>
  <c r="W148" i="46"/>
  <c r="V148" i="46"/>
  <c r="AM38" i="46"/>
  <c r="AL38" i="46"/>
  <c r="AM116" i="46"/>
  <c r="AL116" i="46"/>
  <c r="AM68" i="46"/>
  <c r="AL68" i="46"/>
  <c r="AM23" i="46"/>
  <c r="AL23" i="46"/>
  <c r="AM84" i="46"/>
  <c r="AL84" i="46"/>
  <c r="AM87" i="46"/>
  <c r="AL87" i="46"/>
  <c r="AM144" i="46"/>
  <c r="AL144" i="46"/>
  <c r="AM125" i="46"/>
  <c r="AL125" i="46"/>
  <c r="AM86" i="46"/>
  <c r="AL86" i="46"/>
  <c r="W173" i="46"/>
  <c r="V173" i="46"/>
  <c r="W179" i="46"/>
  <c r="V179" i="46"/>
  <c r="W171" i="46"/>
  <c r="V171" i="46"/>
  <c r="AM177" i="46"/>
  <c r="AL177" i="46"/>
  <c r="W157" i="46"/>
  <c r="V157" i="46"/>
  <c r="W164" i="46"/>
  <c r="V164" i="46"/>
  <c r="AM170" i="46"/>
  <c r="AL170" i="46"/>
  <c r="W154" i="46"/>
  <c r="V154" i="46"/>
  <c r="W137" i="46"/>
  <c r="V137" i="46"/>
  <c r="AM155" i="46"/>
  <c r="AL155" i="46"/>
  <c r="W120" i="46"/>
  <c r="V120" i="46"/>
  <c r="W104" i="46"/>
  <c r="V104" i="46"/>
  <c r="AM159" i="46"/>
  <c r="AL159" i="46"/>
  <c r="AM127" i="46"/>
  <c r="AL127" i="46"/>
  <c r="AM119" i="46"/>
  <c r="AL119" i="46"/>
  <c r="AM112" i="46"/>
  <c r="AL112" i="46"/>
  <c r="W102" i="46"/>
  <c r="V102" i="46"/>
  <c r="AM141" i="46"/>
  <c r="AL141" i="46"/>
  <c r="AM130" i="46"/>
  <c r="AL130" i="46"/>
  <c r="W87" i="46"/>
  <c r="V87" i="46"/>
  <c r="W94" i="46"/>
  <c r="V94" i="46"/>
  <c r="W86" i="46"/>
  <c r="V86" i="46"/>
  <c r="AM79" i="46"/>
  <c r="AL79" i="46"/>
  <c r="W129" i="46"/>
  <c r="V129" i="46"/>
  <c r="AM115" i="46"/>
  <c r="AL115" i="46"/>
  <c r="W68" i="46"/>
  <c r="V68" i="46"/>
  <c r="W52" i="46"/>
  <c r="V52" i="46"/>
  <c r="W36" i="46"/>
  <c r="V36" i="46"/>
  <c r="W20" i="46"/>
  <c r="V20" i="46"/>
  <c r="W49" i="46"/>
  <c r="V49" i="46"/>
  <c r="W65" i="46"/>
  <c r="V65" i="46"/>
  <c r="W57" i="46"/>
  <c r="V57" i="46"/>
  <c r="W123" i="46"/>
  <c r="V123" i="46"/>
  <c r="W106" i="46"/>
  <c r="V106" i="46"/>
  <c r="W76" i="46"/>
  <c r="V76" i="46"/>
  <c r="AM105" i="46"/>
  <c r="AL105" i="46"/>
  <c r="AM26" i="46"/>
  <c r="AL26" i="46"/>
  <c r="AM9" i="46"/>
  <c r="AL9" i="46"/>
  <c r="AM151" i="46"/>
  <c r="AL151" i="46"/>
  <c r="AM152" i="46"/>
  <c r="AL152" i="46"/>
  <c r="W69" i="46"/>
  <c r="V69" i="46"/>
  <c r="W48" i="46"/>
  <c r="V48" i="46"/>
  <c r="AM25" i="46"/>
  <c r="AL25" i="46"/>
  <c r="AM132" i="46"/>
  <c r="AL132" i="46"/>
  <c r="AM73" i="46"/>
  <c r="AL73" i="46"/>
  <c r="AM61" i="46"/>
  <c r="AL61" i="46"/>
  <c r="AM29" i="46"/>
  <c r="AL29" i="46"/>
  <c r="AL14" i="46"/>
  <c r="AM14" i="46" s="1"/>
  <c r="AM180" i="46"/>
  <c r="AL180" i="46"/>
  <c r="W149" i="46"/>
  <c r="V149" i="46"/>
  <c r="W155" i="46"/>
  <c r="V155" i="46"/>
  <c r="AM54" i="46"/>
  <c r="AL54" i="46"/>
  <c r="AM171" i="46"/>
  <c r="AL171" i="46"/>
  <c r="W156" i="46"/>
  <c r="V156" i="46"/>
  <c r="W89" i="46"/>
  <c r="V89" i="46"/>
  <c r="W175" i="46"/>
  <c r="V175" i="46"/>
  <c r="W131" i="46"/>
  <c r="V131" i="46"/>
  <c r="AM117" i="46"/>
  <c r="AL117" i="46"/>
  <c r="AM67" i="46"/>
  <c r="AL67" i="46"/>
  <c r="AM51" i="46"/>
  <c r="AL51" i="46"/>
  <c r="W39" i="46"/>
  <c r="V39" i="46"/>
  <c r="W22" i="46"/>
  <c r="V22" i="46"/>
  <c r="W9" i="46"/>
  <c r="V9" i="46"/>
  <c r="W42" i="46"/>
  <c r="V42" i="46"/>
  <c r="W99" i="46"/>
  <c r="V99" i="46"/>
  <c r="AM49" i="46"/>
  <c r="AL49" i="46"/>
  <c r="AM27" i="46"/>
  <c r="AL27" i="46"/>
  <c r="W17" i="46"/>
  <c r="V17" i="46"/>
  <c r="W41" i="46"/>
  <c r="V41" i="46"/>
  <c r="AM66" i="46"/>
  <c r="AL66" i="46"/>
  <c r="AM13" i="46"/>
  <c r="AL13" i="46"/>
  <c r="W82" i="46"/>
  <c r="V82" i="46"/>
  <c r="W71" i="46"/>
  <c r="V71" i="46"/>
  <c r="W61" i="46"/>
  <c r="V61" i="46"/>
  <c r="W33" i="46"/>
  <c r="V33" i="46"/>
  <c r="AM88" i="46"/>
  <c r="AL88" i="46"/>
  <c r="AM126" i="46"/>
  <c r="AL126" i="46"/>
  <c r="AM172" i="46"/>
  <c r="AL172" i="46"/>
  <c r="W108" i="46"/>
  <c r="V108" i="46"/>
  <c r="W16" i="46"/>
  <c r="V16" i="46"/>
  <c r="W37" i="46"/>
  <c r="V37" i="46"/>
  <c r="AM143" i="46"/>
  <c r="AL143" i="46"/>
  <c r="AM99" i="46"/>
  <c r="AL99" i="46"/>
  <c r="AM36" i="46"/>
  <c r="AL36" i="46"/>
  <c r="AL12" i="46"/>
  <c r="AM12" i="46" s="1"/>
  <c r="AM58" i="46"/>
  <c r="AL58" i="46"/>
  <c r="AM85" i="46"/>
  <c r="AL85" i="46"/>
  <c r="AM50" i="46"/>
  <c r="AL50" i="46"/>
  <c r="AM94" i="46"/>
  <c r="AL94" i="46"/>
  <c r="AM183" i="46"/>
  <c r="AL183" i="46"/>
  <c r="W190" i="46"/>
  <c r="V190" i="46"/>
  <c r="AM190" i="46"/>
  <c r="AL190" i="46"/>
  <c r="AM174" i="46"/>
  <c r="AL174" i="46"/>
  <c r="AM178" i="46"/>
  <c r="AL178" i="46"/>
  <c r="W166" i="46"/>
  <c r="V166" i="46"/>
  <c r="W163" i="46"/>
  <c r="V163" i="46"/>
  <c r="W169" i="46"/>
  <c r="V169" i="46"/>
  <c r="W162" i="46"/>
  <c r="V162" i="46"/>
  <c r="W153" i="46"/>
  <c r="V153" i="46"/>
  <c r="AM160" i="46"/>
  <c r="AL160" i="46"/>
  <c r="W146" i="46"/>
  <c r="V146" i="46"/>
  <c r="W143" i="46"/>
  <c r="V143" i="46"/>
  <c r="W135" i="46"/>
  <c r="V135" i="46"/>
  <c r="W119" i="46"/>
  <c r="V119" i="46"/>
  <c r="W103" i="46"/>
  <c r="V103" i="46"/>
  <c r="AM142" i="46"/>
  <c r="AL142" i="46"/>
  <c r="W126" i="46"/>
  <c r="V126" i="46"/>
  <c r="W118" i="46"/>
  <c r="V118" i="46"/>
  <c r="AM111" i="46"/>
  <c r="AL111" i="46"/>
  <c r="W109" i="46"/>
  <c r="V109" i="46"/>
  <c r="W101" i="46"/>
  <c r="V101" i="46"/>
  <c r="W130" i="46"/>
  <c r="V130" i="46"/>
  <c r="W96" i="46"/>
  <c r="V96" i="46"/>
  <c r="W80" i="46"/>
  <c r="V80" i="46"/>
  <c r="W78" i="46"/>
  <c r="V78" i="46"/>
  <c r="AM129" i="46"/>
  <c r="AL129" i="46"/>
  <c r="W67" i="46"/>
  <c r="V67" i="46"/>
  <c r="W51" i="46"/>
  <c r="V51" i="46"/>
  <c r="W35" i="46"/>
  <c r="V35" i="46"/>
  <c r="W19" i="46"/>
  <c r="V19" i="46"/>
  <c r="W150" i="46"/>
  <c r="V150" i="46"/>
  <c r="W113" i="46"/>
  <c r="V113" i="46"/>
  <c r="AM106" i="46"/>
  <c r="AL106" i="46"/>
  <c r="W63" i="46"/>
  <c r="V63" i="46"/>
  <c r="W47" i="46"/>
  <c r="V47" i="46"/>
  <c r="W97" i="46"/>
  <c r="V97" i="46"/>
  <c r="AM92" i="46"/>
  <c r="AL92" i="46"/>
  <c r="AM34" i="46"/>
  <c r="AL34" i="46"/>
  <c r="W124" i="46"/>
  <c r="V124" i="46"/>
  <c r="W107" i="46"/>
  <c r="V107" i="46"/>
  <c r="W91" i="46"/>
  <c r="V91" i="46"/>
  <c r="AM72" i="46"/>
  <c r="AL72" i="46"/>
  <c r="AM55" i="46"/>
  <c r="AL55" i="46"/>
  <c r="AM42" i="46"/>
  <c r="AL42" i="46"/>
  <c r="W122" i="46"/>
  <c r="V122" i="46"/>
  <c r="AM147" i="46"/>
  <c r="AL147" i="46"/>
  <c r="AM131" i="46"/>
  <c r="AL131" i="46"/>
  <c r="AM46" i="46"/>
  <c r="AL46" i="46"/>
  <c r="AM21" i="46"/>
  <c r="AL21" i="46"/>
  <c r="AM30" i="46"/>
  <c r="AL30" i="46"/>
  <c r="AM70" i="46"/>
  <c r="AL70" i="46"/>
  <c r="W134" i="46"/>
  <c r="V134" i="46"/>
  <c r="AM22" i="46"/>
  <c r="AL22" i="46"/>
  <c r="AM53" i="46"/>
  <c r="AL53" i="46"/>
  <c r="AM162" i="46"/>
  <c r="AL162" i="46"/>
  <c r="W132" i="46"/>
  <c r="V132" i="46"/>
  <c r="AM89" i="46"/>
  <c r="AL89" i="46"/>
  <c r="W170" i="46"/>
  <c r="V170" i="46"/>
  <c r="AM32" i="46"/>
  <c r="AL32" i="46"/>
  <c r="W84" i="46"/>
  <c r="V84" i="46"/>
  <c r="AM59" i="46"/>
  <c r="AL59" i="46"/>
  <c r="AM31" i="46"/>
  <c r="AL31" i="46"/>
  <c r="W15" i="46"/>
  <c r="V15" i="46"/>
  <c r="AM35" i="46"/>
  <c r="AL35" i="46"/>
  <c r="W178" i="46"/>
  <c r="V178" i="46"/>
  <c r="AM65" i="46"/>
  <c r="AL65" i="46"/>
  <c r="AM47" i="46"/>
  <c r="AL47" i="46"/>
  <c r="W24" i="46"/>
  <c r="V24" i="46"/>
  <c r="W34" i="46"/>
  <c r="V34" i="46"/>
  <c r="W32" i="46"/>
  <c r="V32" i="46"/>
  <c r="W185" i="46"/>
  <c r="V185" i="46"/>
  <c r="AM109" i="46"/>
  <c r="AL109" i="46"/>
  <c r="AM75" i="46"/>
  <c r="AL75" i="46"/>
  <c r="AM57" i="46"/>
  <c r="AL57" i="46"/>
  <c r="W25" i="46"/>
  <c r="V25" i="46"/>
  <c r="W116" i="46"/>
  <c r="V116" i="46"/>
  <c r="AM77" i="46"/>
  <c r="AL77" i="46"/>
  <c r="AM95" i="46"/>
  <c r="AL95" i="46"/>
  <c r="AM153" i="46"/>
  <c r="AL153" i="46"/>
  <c r="AM136" i="46"/>
  <c r="AL136" i="46"/>
  <c r="AM20" i="46"/>
  <c r="AL20" i="46"/>
  <c r="AM137" i="46"/>
  <c r="AL137" i="46"/>
  <c r="AM91" i="46"/>
  <c r="AL91" i="46"/>
  <c r="AM138" i="46"/>
  <c r="AL138" i="46"/>
  <c r="AM52" i="46"/>
  <c r="AL52" i="46"/>
  <c r="AM19" i="46"/>
  <c r="AL19" i="46"/>
  <c r="AM96" i="46"/>
  <c r="AL96" i="46"/>
  <c r="C16" i="20" l="1"/>
  <c r="C18" i="20" s="1"/>
  <c r="C20" i="20" s="1"/>
  <c r="C22" i="20" s="1"/>
  <c r="C24" i="20" s="1"/>
  <c r="C26" i="20" s="1"/>
  <c r="C28" i="20" s="1"/>
  <c r="C30" i="20" s="1"/>
  <c r="C32" i="20" s="1"/>
  <c r="C34" i="20" s="1"/>
  <c r="C36" i="20" s="1"/>
  <c r="C38" i="20" s="1"/>
  <c r="C40" i="20" s="1"/>
  <c r="C42" i="20" s="1"/>
  <c r="C44" i="20" s="1"/>
  <c r="C46" i="20" s="1"/>
  <c r="C48" i="20" s="1"/>
  <c r="C50" i="20" s="1"/>
  <c r="C52" i="20" s="1"/>
  <c r="C54" i="20" s="1"/>
  <c r="C56" i="20" s="1"/>
  <c r="C58" i="20" s="1"/>
  <c r="C60" i="20" s="1"/>
  <c r="C62" i="20" s="1"/>
  <c r="C64" i="20" s="1"/>
  <c r="C66" i="20" s="1"/>
  <c r="C68" i="20" s="1"/>
  <c r="C70" i="20" s="1"/>
  <c r="C72" i="20" s="1"/>
  <c r="C74" i="20" s="1"/>
  <c r="C76" i="20" s="1"/>
  <c r="C78" i="20" s="1"/>
  <c r="C80" i="20" s="1"/>
  <c r="C82" i="20" s="1"/>
  <c r="C84" i="20" s="1"/>
  <c r="C86" i="20" s="1"/>
  <c r="C88" i="20" s="1"/>
  <c r="C90" i="20" s="1"/>
  <c r="C92" i="20" s="1"/>
  <c r="C94" i="20" s="1"/>
  <c r="C96" i="20" s="1"/>
  <c r="C98" i="20" s="1"/>
  <c r="C100" i="20" s="1"/>
  <c r="C102" i="20" s="1"/>
  <c r="C104" i="20" s="1"/>
  <c r="C106" i="20" s="1"/>
  <c r="C108" i="20" s="1"/>
  <c r="C110" i="20" s="1"/>
  <c r="C112" i="20" s="1"/>
  <c r="C114" i="20" s="1"/>
  <c r="C116" i="20" s="1"/>
  <c r="C118" i="20" s="1"/>
  <c r="C120" i="20" s="1"/>
  <c r="C122" i="20" s="1"/>
  <c r="C124" i="20" s="1"/>
  <c r="C126" i="20" s="1"/>
  <c r="C128" i="20" s="1"/>
  <c r="C130" i="20" s="1"/>
  <c r="C132" i="20" s="1"/>
  <c r="C134" i="20" s="1"/>
  <c r="C136" i="20" s="1"/>
  <c r="C138" i="20" s="1"/>
  <c r="C140" i="20" s="1"/>
  <c r="C142" i="20" s="1"/>
  <c r="C144" i="20" s="1"/>
  <c r="C146" i="20" s="1"/>
  <c r="C148" i="20" s="1"/>
  <c r="C150" i="20" s="1"/>
  <c r="C152" i="20" s="1"/>
  <c r="C154" i="20" s="1"/>
  <c r="C156" i="20" s="1"/>
  <c r="C158" i="20" s="1"/>
  <c r="C160" i="20" s="1"/>
  <c r="C162" i="20" s="1"/>
  <c r="C164" i="20" s="1"/>
  <c r="C166" i="20" s="1"/>
  <c r="K16" i="20"/>
  <c r="K18" i="20" s="1"/>
  <c r="K20" i="20" s="1"/>
  <c r="K22" i="20" s="1"/>
  <c r="K24" i="20" s="1"/>
  <c r="K26" i="20" s="1"/>
  <c r="K28" i="20" s="1"/>
  <c r="K30" i="20" s="1"/>
  <c r="K32" i="20" s="1"/>
  <c r="K34" i="20" s="1"/>
  <c r="K36" i="20" s="1"/>
  <c r="K38" i="20" s="1"/>
  <c r="K40" i="20" s="1"/>
  <c r="K42" i="20" s="1"/>
  <c r="K44" i="20" s="1"/>
  <c r="K46" i="20" s="1"/>
  <c r="K48" i="20" s="1"/>
  <c r="K50" i="20" s="1"/>
  <c r="K52" i="20" s="1"/>
  <c r="K54" i="20" s="1"/>
  <c r="K56" i="20" s="1"/>
  <c r="K58" i="20" s="1"/>
  <c r="K60" i="20" s="1"/>
  <c r="K62" i="20" s="1"/>
  <c r="K64" i="20" s="1"/>
  <c r="K66" i="20" s="1"/>
  <c r="K68" i="20" s="1"/>
  <c r="K70" i="20" s="1"/>
  <c r="K72" i="20" s="1"/>
  <c r="K74" i="20" s="1"/>
  <c r="K76" i="20" s="1"/>
  <c r="K78" i="20" s="1"/>
  <c r="K80" i="20" s="1"/>
  <c r="K82" i="20" s="1"/>
  <c r="K84" i="20" s="1"/>
  <c r="K86" i="20" s="1"/>
  <c r="K88" i="20" s="1"/>
  <c r="K90" i="20" s="1"/>
  <c r="K92" i="20" s="1"/>
  <c r="K94" i="20" s="1"/>
  <c r="K96" i="20" s="1"/>
  <c r="K98" i="20" s="1"/>
  <c r="K100" i="20" s="1"/>
  <c r="K102" i="20" s="1"/>
  <c r="K104" i="20" s="1"/>
  <c r="K106" i="20" s="1"/>
  <c r="K108" i="20" s="1"/>
  <c r="K110" i="20" s="1"/>
  <c r="K112" i="20" s="1"/>
  <c r="K114" i="20" s="1"/>
  <c r="K116" i="20" s="1"/>
  <c r="K118" i="20" s="1"/>
  <c r="K120" i="20" s="1"/>
  <c r="K122" i="20" s="1"/>
  <c r="K124" i="20" s="1"/>
  <c r="K126" i="20" s="1"/>
  <c r="K128" i="20" s="1"/>
  <c r="K130" i="20" s="1"/>
  <c r="K132" i="20" s="1"/>
  <c r="K134" i="20" s="1"/>
  <c r="K136" i="20" s="1"/>
  <c r="K138" i="20" s="1"/>
  <c r="K140" i="20" s="1"/>
  <c r="K142" i="20" s="1"/>
  <c r="K144" i="20" s="1"/>
  <c r="K146" i="20" s="1"/>
  <c r="K148" i="20" s="1"/>
  <c r="K150" i="20" s="1"/>
  <c r="K152" i="20" s="1"/>
  <c r="K154" i="20" s="1"/>
  <c r="K156" i="20" s="1"/>
  <c r="K158" i="20" s="1"/>
  <c r="K160" i="20" s="1"/>
  <c r="K162" i="20" s="1"/>
  <c r="K164" i="20" s="1"/>
  <c r="K166" i="20" s="1"/>
  <c r="L15" i="20"/>
  <c r="L16" i="20"/>
  <c r="L17" i="52"/>
  <c r="L20" i="20"/>
  <c r="L21" i="20"/>
  <c r="L21" i="52" s="1"/>
  <c r="L22" i="20"/>
  <c r="L23" i="20"/>
  <c r="L24" i="20"/>
  <c r="L25" i="20"/>
  <c r="L25" i="52" s="1"/>
  <c r="L26" i="20"/>
  <c r="L27" i="20"/>
  <c r="L28" i="20"/>
  <c r="L29" i="20"/>
  <c r="L29" i="52" s="1"/>
  <c r="L30" i="20"/>
  <c r="L31" i="20"/>
  <c r="L32" i="20"/>
  <c r="L33" i="20"/>
  <c r="L33" i="52" s="1"/>
  <c r="L34" i="20"/>
  <c r="L35" i="20"/>
  <c r="L36" i="20"/>
  <c r="L37" i="20"/>
  <c r="L37" i="52" s="1"/>
  <c r="L38" i="20"/>
  <c r="L39" i="20"/>
  <c r="L40" i="20"/>
  <c r="L41" i="20"/>
  <c r="L41" i="52" s="1"/>
  <c r="L42" i="20"/>
  <c r="L43" i="20"/>
  <c r="L44" i="20"/>
  <c r="L45" i="20"/>
  <c r="L45" i="52" s="1"/>
  <c r="L46" i="20"/>
  <c r="L47" i="20"/>
  <c r="L48" i="20"/>
  <c r="L49" i="20"/>
  <c r="L49" i="52" s="1"/>
  <c r="L50" i="20"/>
  <c r="L51" i="20"/>
  <c r="L52" i="20"/>
  <c r="L53" i="20"/>
  <c r="L53" i="52" s="1"/>
  <c r="L54" i="20"/>
  <c r="L55" i="20"/>
  <c r="L56" i="20"/>
  <c r="L57" i="20"/>
  <c r="L57" i="52" s="1"/>
  <c r="L58" i="20"/>
  <c r="L59" i="20"/>
  <c r="L60" i="20"/>
  <c r="L61" i="20"/>
  <c r="L61" i="52" s="1"/>
  <c r="L62" i="20"/>
  <c r="L63" i="20"/>
  <c r="L64" i="20"/>
  <c r="L65" i="20"/>
  <c r="L65" i="52" s="1"/>
  <c r="L66" i="20"/>
  <c r="L67" i="20"/>
  <c r="L68" i="20"/>
  <c r="L69" i="20"/>
  <c r="L69" i="52" s="1"/>
  <c r="L70" i="20"/>
  <c r="L71" i="20"/>
  <c r="L72" i="20"/>
  <c r="L73" i="20"/>
  <c r="L73" i="52" s="1"/>
  <c r="L74" i="20"/>
  <c r="L75" i="20"/>
  <c r="L76" i="20"/>
  <c r="L77" i="20"/>
  <c r="L77" i="52" s="1"/>
  <c r="L78" i="20"/>
  <c r="L79" i="20"/>
  <c r="L80" i="20"/>
  <c r="L81" i="20"/>
  <c r="L81" i="52" s="1"/>
  <c r="L82" i="20"/>
  <c r="L83" i="20"/>
  <c r="L84" i="20"/>
  <c r="L85" i="20"/>
  <c r="L85" i="52" s="1"/>
  <c r="L86" i="20"/>
  <c r="L87" i="20"/>
  <c r="L88" i="20"/>
  <c r="L89" i="20"/>
  <c r="L89" i="52" s="1"/>
  <c r="L90" i="20"/>
  <c r="L91" i="20"/>
  <c r="L92" i="20"/>
  <c r="L93" i="20"/>
  <c r="L93" i="52" s="1"/>
  <c r="L94" i="20"/>
  <c r="L95" i="20"/>
  <c r="L96" i="20"/>
  <c r="L97" i="20"/>
  <c r="L97" i="52" s="1"/>
  <c r="L98" i="20"/>
  <c r="L99" i="20"/>
  <c r="L100" i="20"/>
  <c r="L101" i="20"/>
  <c r="L101" i="52" s="1"/>
  <c r="L102" i="20"/>
  <c r="L103" i="20"/>
  <c r="L104" i="20"/>
  <c r="L105" i="20"/>
  <c r="L105" i="52" s="1"/>
  <c r="L106" i="20"/>
  <c r="L107" i="20"/>
  <c r="L108" i="20"/>
  <c r="L109" i="20"/>
  <c r="L109" i="52" s="1"/>
  <c r="L110" i="20"/>
  <c r="L111" i="20"/>
  <c r="L112" i="20"/>
  <c r="L113" i="20"/>
  <c r="L113" i="52" s="1"/>
  <c r="L114" i="20"/>
  <c r="L115" i="20"/>
  <c r="L116" i="20"/>
  <c r="L117" i="20"/>
  <c r="L117" i="52" s="1"/>
  <c r="L118" i="20"/>
  <c r="L119" i="20"/>
  <c r="L120" i="20"/>
  <c r="L121" i="20"/>
  <c r="L121" i="52" s="1"/>
  <c r="L122" i="20"/>
  <c r="L123" i="20"/>
  <c r="L124" i="20"/>
  <c r="L125" i="20"/>
  <c r="L125" i="52" s="1"/>
  <c r="L126" i="20"/>
  <c r="L127" i="20"/>
  <c r="L128" i="20"/>
  <c r="L129" i="20"/>
  <c r="L129" i="52" s="1"/>
  <c r="L130" i="20"/>
  <c r="L131" i="20"/>
  <c r="L132" i="20"/>
  <c r="L133" i="20"/>
  <c r="L133" i="52" s="1"/>
  <c r="L134" i="20"/>
  <c r="L135" i="20"/>
  <c r="L136" i="20"/>
  <c r="L137" i="20"/>
  <c r="L137" i="52" s="1"/>
  <c r="L138" i="20"/>
  <c r="L139" i="20"/>
  <c r="L140" i="20"/>
  <c r="L141" i="20"/>
  <c r="L141" i="52" s="1"/>
  <c r="L142" i="20"/>
  <c r="L143" i="20"/>
  <c r="L144" i="20"/>
  <c r="L145" i="20"/>
  <c r="L145" i="52" s="1"/>
  <c r="L146" i="20"/>
  <c r="L147" i="20"/>
  <c r="L148" i="20"/>
  <c r="L149" i="20"/>
  <c r="L149" i="52" s="1"/>
  <c r="L150" i="20"/>
  <c r="L151" i="20"/>
  <c r="L152" i="20"/>
  <c r="L153" i="20"/>
  <c r="L153" i="52" s="1"/>
  <c r="L154" i="20"/>
  <c r="L155" i="20"/>
  <c r="L156" i="20"/>
  <c r="L157" i="20"/>
  <c r="L157" i="52" s="1"/>
  <c r="L158" i="20"/>
  <c r="L159" i="20"/>
  <c r="L160" i="20"/>
  <c r="L161" i="20"/>
  <c r="L161" i="52" s="1"/>
  <c r="L162" i="20"/>
  <c r="L163" i="20"/>
  <c r="L164" i="20"/>
  <c r="L165" i="20"/>
  <c r="L165" i="52" s="1"/>
  <c r="L166" i="20"/>
  <c r="C16" i="52"/>
  <c r="C18" i="52" s="1"/>
  <c r="C20" i="52" s="1"/>
  <c r="C22" i="52" s="1"/>
  <c r="C24" i="52" s="1"/>
  <c r="C26" i="52" s="1"/>
  <c r="C28" i="52" s="1"/>
  <c r="C30" i="52" s="1"/>
  <c r="C32" i="52" s="1"/>
  <c r="C34" i="52" s="1"/>
  <c r="C36" i="52" s="1"/>
  <c r="C38" i="52" s="1"/>
  <c r="C40" i="52" s="1"/>
  <c r="C42" i="52" s="1"/>
  <c r="C44" i="52" s="1"/>
  <c r="C46" i="52" s="1"/>
  <c r="C48" i="52" s="1"/>
  <c r="C50" i="52" s="1"/>
  <c r="C52" i="52" s="1"/>
  <c r="C54" i="52" s="1"/>
  <c r="C56" i="52" s="1"/>
  <c r="C58" i="52" s="1"/>
  <c r="C60" i="52" s="1"/>
  <c r="C62" i="52" s="1"/>
  <c r="C64" i="52" s="1"/>
  <c r="C66" i="52" s="1"/>
  <c r="C68" i="52" s="1"/>
  <c r="C70" i="52" s="1"/>
  <c r="C72" i="52" s="1"/>
  <c r="C74" i="52" s="1"/>
  <c r="C76" i="52" s="1"/>
  <c r="C78" i="52" s="1"/>
  <c r="C80" i="52" s="1"/>
  <c r="C82" i="52" s="1"/>
  <c r="C84" i="52" s="1"/>
  <c r="C86" i="52" s="1"/>
  <c r="C88" i="52" s="1"/>
  <c r="C90" i="52" s="1"/>
  <c r="C92" i="52" s="1"/>
  <c r="C94" i="52" s="1"/>
  <c r="C96" i="52" s="1"/>
  <c r="C98" i="52" s="1"/>
  <c r="C100" i="52" s="1"/>
  <c r="C102" i="52" s="1"/>
  <c r="C104" i="52" s="1"/>
  <c r="C106" i="52" s="1"/>
  <c r="C108" i="52" s="1"/>
  <c r="C110" i="52" s="1"/>
  <c r="C112" i="52" s="1"/>
  <c r="C114" i="52" s="1"/>
  <c r="C116" i="52" s="1"/>
  <c r="C118" i="52" s="1"/>
  <c r="C120" i="52" s="1"/>
  <c r="C122" i="52" s="1"/>
  <c r="C124" i="52" s="1"/>
  <c r="C126" i="52" s="1"/>
  <c r="C128" i="52" s="1"/>
  <c r="C130" i="52" s="1"/>
  <c r="C132" i="52" s="1"/>
  <c r="C134" i="52" s="1"/>
  <c r="C136" i="52" s="1"/>
  <c r="C138" i="52" s="1"/>
  <c r="C140" i="52" s="1"/>
  <c r="C142" i="52" s="1"/>
  <c r="C144" i="52" s="1"/>
  <c r="C146" i="52" s="1"/>
  <c r="C148" i="52" s="1"/>
  <c r="C150" i="52" s="1"/>
  <c r="C152" i="52" s="1"/>
  <c r="C154" i="52" s="1"/>
  <c r="C156" i="52" s="1"/>
  <c r="C158" i="52" s="1"/>
  <c r="C160" i="52" s="1"/>
  <c r="C162" i="52" s="1"/>
  <c r="C164" i="52" s="1"/>
  <c r="C166" i="52" s="1"/>
  <c r="D15" i="52"/>
  <c r="E15" i="52"/>
  <c r="F15" i="52"/>
  <c r="E16" i="52"/>
  <c r="F16" i="52"/>
  <c r="E17" i="52"/>
  <c r="F17" i="52"/>
  <c r="D18" i="52"/>
  <c r="E18" i="52"/>
  <c r="F18" i="52"/>
  <c r="D19" i="52"/>
  <c r="E19" i="52"/>
  <c r="F19" i="52"/>
  <c r="D20" i="52"/>
  <c r="E20" i="52"/>
  <c r="F20" i="52"/>
  <c r="D21" i="52"/>
  <c r="E21" i="52"/>
  <c r="F21" i="52"/>
  <c r="E22" i="52"/>
  <c r="F22" i="52"/>
  <c r="D23" i="52"/>
  <c r="E23" i="52"/>
  <c r="F23" i="52"/>
  <c r="D24" i="52"/>
  <c r="E24" i="52"/>
  <c r="F24" i="52"/>
  <c r="D25" i="52"/>
  <c r="E25" i="52"/>
  <c r="F25" i="52"/>
  <c r="D26" i="52"/>
  <c r="E26" i="52"/>
  <c r="F26" i="52"/>
  <c r="D27" i="52"/>
  <c r="E27" i="52"/>
  <c r="F27" i="52"/>
  <c r="D28" i="52"/>
  <c r="E28" i="52"/>
  <c r="F28" i="52"/>
  <c r="D29" i="52"/>
  <c r="E29" i="52"/>
  <c r="F29" i="52"/>
  <c r="D30" i="52"/>
  <c r="E30" i="52"/>
  <c r="F30" i="52"/>
  <c r="D31" i="52"/>
  <c r="E31" i="52"/>
  <c r="F31" i="52"/>
  <c r="D32" i="52"/>
  <c r="E32" i="52"/>
  <c r="F32" i="52"/>
  <c r="D33" i="52"/>
  <c r="E33" i="52"/>
  <c r="F33" i="52"/>
  <c r="D34" i="52"/>
  <c r="E34" i="52"/>
  <c r="F34" i="52"/>
  <c r="D35" i="52"/>
  <c r="E35" i="52"/>
  <c r="F35" i="52"/>
  <c r="D36" i="52"/>
  <c r="E36" i="52"/>
  <c r="F36" i="52"/>
  <c r="D37" i="52"/>
  <c r="E37" i="52"/>
  <c r="F37" i="52"/>
  <c r="D38" i="52"/>
  <c r="E38" i="52"/>
  <c r="F38" i="52"/>
  <c r="D39" i="52"/>
  <c r="E39" i="52"/>
  <c r="F39" i="52"/>
  <c r="D40" i="52"/>
  <c r="E40" i="52"/>
  <c r="F40" i="52"/>
  <c r="D41" i="52"/>
  <c r="E41" i="52"/>
  <c r="F41" i="52"/>
  <c r="D42" i="52"/>
  <c r="E42" i="52"/>
  <c r="F42" i="52"/>
  <c r="D43" i="52"/>
  <c r="E43" i="52"/>
  <c r="F43" i="52"/>
  <c r="D44" i="52"/>
  <c r="E44" i="52"/>
  <c r="F44" i="52"/>
  <c r="D45" i="52"/>
  <c r="E45" i="52"/>
  <c r="F45" i="52"/>
  <c r="D46" i="52"/>
  <c r="E46" i="52"/>
  <c r="F46" i="52"/>
  <c r="D47" i="52"/>
  <c r="E47" i="52"/>
  <c r="F47" i="52"/>
  <c r="D48" i="52"/>
  <c r="E48" i="52"/>
  <c r="F48" i="52"/>
  <c r="D49" i="52"/>
  <c r="E49" i="52"/>
  <c r="F49" i="52"/>
  <c r="D50" i="52"/>
  <c r="E50" i="52"/>
  <c r="F50" i="52"/>
  <c r="D51" i="52"/>
  <c r="E51" i="52"/>
  <c r="F51" i="52"/>
  <c r="D52" i="52"/>
  <c r="E52" i="52"/>
  <c r="F52" i="52"/>
  <c r="D53" i="52"/>
  <c r="E53" i="52"/>
  <c r="F53" i="52"/>
  <c r="D54" i="52"/>
  <c r="E54" i="52"/>
  <c r="F54" i="52"/>
  <c r="D55" i="52"/>
  <c r="E55" i="52"/>
  <c r="F55" i="52"/>
  <c r="D56" i="52"/>
  <c r="E56" i="52"/>
  <c r="F56" i="52"/>
  <c r="D57" i="52"/>
  <c r="E57" i="52"/>
  <c r="F57" i="52"/>
  <c r="D58" i="52"/>
  <c r="E58" i="52"/>
  <c r="F58" i="52"/>
  <c r="D59" i="52"/>
  <c r="E59" i="52"/>
  <c r="F59" i="52"/>
  <c r="D60" i="52"/>
  <c r="E60" i="52"/>
  <c r="F60" i="52"/>
  <c r="D61" i="52"/>
  <c r="E61" i="52"/>
  <c r="F61" i="52"/>
  <c r="D62" i="52"/>
  <c r="E62" i="52"/>
  <c r="F62" i="52"/>
  <c r="D63" i="52"/>
  <c r="E63" i="52"/>
  <c r="F63" i="52"/>
  <c r="D64" i="52"/>
  <c r="E64" i="52"/>
  <c r="F64" i="52"/>
  <c r="D65" i="52"/>
  <c r="E65" i="52"/>
  <c r="F65" i="52"/>
  <c r="D66" i="52"/>
  <c r="E66" i="52"/>
  <c r="F66" i="52"/>
  <c r="D67" i="52"/>
  <c r="E67" i="52"/>
  <c r="F67" i="52"/>
  <c r="D68" i="52"/>
  <c r="E68" i="52"/>
  <c r="F68" i="52"/>
  <c r="D69" i="52"/>
  <c r="E69" i="52"/>
  <c r="F69" i="52"/>
  <c r="D70" i="52"/>
  <c r="E70" i="52"/>
  <c r="F70" i="52"/>
  <c r="D71" i="52"/>
  <c r="E71" i="52"/>
  <c r="F71" i="52"/>
  <c r="D72" i="52"/>
  <c r="E72" i="52"/>
  <c r="F72" i="52"/>
  <c r="D73" i="52"/>
  <c r="E73" i="52"/>
  <c r="F73" i="52"/>
  <c r="D74" i="52"/>
  <c r="E74" i="52"/>
  <c r="F74" i="52"/>
  <c r="D75" i="52"/>
  <c r="E75" i="52"/>
  <c r="F75" i="52"/>
  <c r="D76" i="52"/>
  <c r="E76" i="52"/>
  <c r="F76" i="52"/>
  <c r="D77" i="52"/>
  <c r="E77" i="52"/>
  <c r="F77" i="52"/>
  <c r="D78" i="52"/>
  <c r="E78" i="52"/>
  <c r="F78" i="52"/>
  <c r="D79" i="52"/>
  <c r="E79" i="52"/>
  <c r="F79" i="52"/>
  <c r="D80" i="52"/>
  <c r="E80" i="52"/>
  <c r="F80" i="52"/>
  <c r="D81" i="52"/>
  <c r="E81" i="52"/>
  <c r="F81" i="52"/>
  <c r="D82" i="52"/>
  <c r="E82" i="52"/>
  <c r="F82" i="52"/>
  <c r="D83" i="52"/>
  <c r="E83" i="52"/>
  <c r="F83" i="52"/>
  <c r="D84" i="52"/>
  <c r="E84" i="52"/>
  <c r="F84" i="52"/>
  <c r="D85" i="52"/>
  <c r="E85" i="52"/>
  <c r="F85" i="52"/>
  <c r="D86" i="52"/>
  <c r="E86" i="52"/>
  <c r="F86" i="52"/>
  <c r="D87" i="52"/>
  <c r="E87" i="52"/>
  <c r="F87" i="52"/>
  <c r="D88" i="52"/>
  <c r="E88" i="52"/>
  <c r="F88" i="52"/>
  <c r="D89" i="52"/>
  <c r="E89" i="52"/>
  <c r="F89" i="52"/>
  <c r="D90" i="52"/>
  <c r="E90" i="52"/>
  <c r="F90" i="52"/>
  <c r="D91" i="52"/>
  <c r="E91" i="52"/>
  <c r="F91" i="52"/>
  <c r="D92" i="52"/>
  <c r="E92" i="52"/>
  <c r="F92" i="52"/>
  <c r="D93" i="52"/>
  <c r="E93" i="52"/>
  <c r="F93" i="52"/>
  <c r="D94" i="52"/>
  <c r="E94" i="52"/>
  <c r="F94" i="52"/>
  <c r="D95" i="52"/>
  <c r="E95" i="52"/>
  <c r="F95" i="52"/>
  <c r="D96" i="52"/>
  <c r="E96" i="52"/>
  <c r="F96" i="52"/>
  <c r="D97" i="52"/>
  <c r="E97" i="52"/>
  <c r="F97" i="52"/>
  <c r="D98" i="52"/>
  <c r="E98" i="52"/>
  <c r="F98" i="52"/>
  <c r="D99" i="52"/>
  <c r="E99" i="52"/>
  <c r="F99" i="52"/>
  <c r="D100" i="52"/>
  <c r="E100" i="52"/>
  <c r="F100" i="52"/>
  <c r="D101" i="52"/>
  <c r="E101" i="52"/>
  <c r="F101" i="52"/>
  <c r="D102" i="52"/>
  <c r="E102" i="52"/>
  <c r="F102" i="52"/>
  <c r="D103" i="52"/>
  <c r="E103" i="52"/>
  <c r="F103" i="52"/>
  <c r="D104" i="52"/>
  <c r="E104" i="52"/>
  <c r="F104" i="52"/>
  <c r="D105" i="52"/>
  <c r="E105" i="52"/>
  <c r="F105" i="52"/>
  <c r="D106" i="52"/>
  <c r="E106" i="52"/>
  <c r="F106" i="52"/>
  <c r="D107" i="52"/>
  <c r="E107" i="52"/>
  <c r="F107" i="52"/>
  <c r="D108" i="52"/>
  <c r="E108" i="52"/>
  <c r="F108" i="52"/>
  <c r="D109" i="52"/>
  <c r="E109" i="52"/>
  <c r="F109" i="52"/>
  <c r="D110" i="52"/>
  <c r="E110" i="52"/>
  <c r="F110" i="52"/>
  <c r="D111" i="52"/>
  <c r="E111" i="52"/>
  <c r="F111" i="52"/>
  <c r="D112" i="52"/>
  <c r="E112" i="52"/>
  <c r="F112" i="52"/>
  <c r="D113" i="52"/>
  <c r="E113" i="52"/>
  <c r="F113" i="52"/>
  <c r="D114" i="52"/>
  <c r="E114" i="52"/>
  <c r="F114" i="52"/>
  <c r="D115" i="52"/>
  <c r="E115" i="52"/>
  <c r="F115" i="52"/>
  <c r="D116" i="52"/>
  <c r="E116" i="52"/>
  <c r="F116" i="52"/>
  <c r="D117" i="52"/>
  <c r="E117" i="52"/>
  <c r="F117" i="52"/>
  <c r="D118" i="52"/>
  <c r="E118" i="52"/>
  <c r="F118" i="52"/>
  <c r="D119" i="52"/>
  <c r="E119" i="52"/>
  <c r="F119" i="52"/>
  <c r="D120" i="52"/>
  <c r="E120" i="52"/>
  <c r="F120" i="52"/>
  <c r="D121" i="52"/>
  <c r="E121" i="52"/>
  <c r="F121" i="52"/>
  <c r="D122" i="52"/>
  <c r="E122" i="52"/>
  <c r="F122" i="52"/>
  <c r="D123" i="52"/>
  <c r="E123" i="52"/>
  <c r="F123" i="52"/>
  <c r="D124" i="52"/>
  <c r="E124" i="52"/>
  <c r="F124" i="52"/>
  <c r="D125" i="52"/>
  <c r="E125" i="52"/>
  <c r="F125" i="52"/>
  <c r="D126" i="52"/>
  <c r="E126" i="52"/>
  <c r="F126" i="52"/>
  <c r="D127" i="52"/>
  <c r="E127" i="52"/>
  <c r="F127" i="52"/>
  <c r="D128" i="52"/>
  <c r="E128" i="52"/>
  <c r="F128" i="52"/>
  <c r="D129" i="52"/>
  <c r="E129" i="52"/>
  <c r="F129" i="52"/>
  <c r="D130" i="52"/>
  <c r="E130" i="52"/>
  <c r="F130" i="52"/>
  <c r="D131" i="52"/>
  <c r="E131" i="52"/>
  <c r="F131" i="52"/>
  <c r="D132" i="52"/>
  <c r="E132" i="52"/>
  <c r="F132" i="52"/>
  <c r="D133" i="52"/>
  <c r="E133" i="52"/>
  <c r="F133" i="52"/>
  <c r="D134" i="52"/>
  <c r="E134" i="52"/>
  <c r="F134" i="52"/>
  <c r="D135" i="52"/>
  <c r="E135" i="52"/>
  <c r="F135" i="52"/>
  <c r="D136" i="52"/>
  <c r="E136" i="52"/>
  <c r="F136" i="52"/>
  <c r="D137" i="52"/>
  <c r="E137" i="52"/>
  <c r="F137" i="52"/>
  <c r="D138" i="52"/>
  <c r="E138" i="52"/>
  <c r="F138" i="52"/>
  <c r="D139" i="52"/>
  <c r="E139" i="52"/>
  <c r="F139" i="52"/>
  <c r="D140" i="52"/>
  <c r="E140" i="52"/>
  <c r="F140" i="52"/>
  <c r="D141" i="52"/>
  <c r="E141" i="52"/>
  <c r="F141" i="52"/>
  <c r="D142" i="52"/>
  <c r="E142" i="52"/>
  <c r="F142" i="52"/>
  <c r="D143" i="52"/>
  <c r="E143" i="52"/>
  <c r="F143" i="52"/>
  <c r="D144" i="52"/>
  <c r="E144" i="52"/>
  <c r="F144" i="52"/>
  <c r="D145" i="52"/>
  <c r="E145" i="52"/>
  <c r="F145" i="52"/>
  <c r="D146" i="52"/>
  <c r="E146" i="52"/>
  <c r="F146" i="52"/>
  <c r="D147" i="52"/>
  <c r="E147" i="52"/>
  <c r="F147" i="52"/>
  <c r="D148" i="52"/>
  <c r="E148" i="52"/>
  <c r="F148" i="52"/>
  <c r="D149" i="52"/>
  <c r="E149" i="52"/>
  <c r="F149" i="52"/>
  <c r="D150" i="52"/>
  <c r="E150" i="52"/>
  <c r="F150" i="52"/>
  <c r="D151" i="52"/>
  <c r="E151" i="52"/>
  <c r="F151" i="52"/>
  <c r="D152" i="52"/>
  <c r="E152" i="52"/>
  <c r="F152" i="52"/>
  <c r="D153" i="52"/>
  <c r="E153" i="52"/>
  <c r="F153" i="52"/>
  <c r="D154" i="52"/>
  <c r="E154" i="52"/>
  <c r="F154" i="52"/>
  <c r="D155" i="52"/>
  <c r="E155" i="52"/>
  <c r="F155" i="52"/>
  <c r="D156" i="52"/>
  <c r="E156" i="52"/>
  <c r="F156" i="52"/>
  <c r="D157" i="52"/>
  <c r="E157" i="52"/>
  <c r="F157" i="52"/>
  <c r="D158" i="52"/>
  <c r="E158" i="52"/>
  <c r="F158" i="52"/>
  <c r="D159" i="52"/>
  <c r="E159" i="52"/>
  <c r="F159" i="52"/>
  <c r="D160" i="52"/>
  <c r="E160" i="52"/>
  <c r="F160" i="52"/>
  <c r="D161" i="52"/>
  <c r="E161" i="52"/>
  <c r="F161" i="52"/>
  <c r="D162" i="52"/>
  <c r="E162" i="52"/>
  <c r="F162" i="52"/>
  <c r="D163" i="52"/>
  <c r="E163" i="52"/>
  <c r="F163" i="52"/>
  <c r="D164" i="52"/>
  <c r="E164" i="52"/>
  <c r="F164" i="52"/>
  <c r="D165" i="52"/>
  <c r="E165" i="52"/>
  <c r="F165" i="52"/>
  <c r="D166" i="52"/>
  <c r="E166" i="52"/>
  <c r="F166" i="52"/>
  <c r="G15" i="52"/>
  <c r="G16" i="52"/>
  <c r="G17" i="52"/>
  <c r="G18" i="52"/>
  <c r="G19" i="52"/>
  <c r="G20" i="52"/>
  <c r="G21" i="52"/>
  <c r="G22" i="52"/>
  <c r="G23" i="52"/>
  <c r="G24" i="52"/>
  <c r="G25" i="52"/>
  <c r="G26" i="52"/>
  <c r="G27" i="52"/>
  <c r="G28" i="52"/>
  <c r="G29" i="52"/>
  <c r="G30" i="52"/>
  <c r="G31" i="52"/>
  <c r="G32" i="52"/>
  <c r="G33" i="52"/>
  <c r="G34" i="52"/>
  <c r="G35" i="52"/>
  <c r="G36" i="52"/>
  <c r="G37" i="52"/>
  <c r="G38" i="52"/>
  <c r="G39" i="52"/>
  <c r="G40" i="52"/>
  <c r="G41" i="52"/>
  <c r="G42" i="52"/>
  <c r="G43" i="52"/>
  <c r="G44" i="52"/>
  <c r="G45" i="52"/>
  <c r="G46" i="52"/>
  <c r="G47" i="52"/>
  <c r="G48" i="52"/>
  <c r="G49" i="52"/>
  <c r="G50" i="52"/>
  <c r="G51" i="52"/>
  <c r="G52" i="52"/>
  <c r="G53" i="52"/>
  <c r="G54" i="52"/>
  <c r="G55" i="52"/>
  <c r="G56" i="52"/>
  <c r="G57" i="52"/>
  <c r="G58" i="52"/>
  <c r="G59" i="52"/>
  <c r="G60" i="52"/>
  <c r="G61" i="52"/>
  <c r="G62" i="52"/>
  <c r="G63" i="52"/>
  <c r="G64" i="52"/>
  <c r="G65" i="52"/>
  <c r="G66" i="52"/>
  <c r="G67" i="52"/>
  <c r="G68" i="52"/>
  <c r="G69" i="52"/>
  <c r="G70" i="52"/>
  <c r="G71" i="52"/>
  <c r="G72" i="52"/>
  <c r="G73" i="52"/>
  <c r="G74" i="52"/>
  <c r="G75" i="52"/>
  <c r="G76" i="52"/>
  <c r="G77" i="52"/>
  <c r="G78" i="52"/>
  <c r="G79" i="52"/>
  <c r="G80" i="52"/>
  <c r="G81" i="52"/>
  <c r="G82" i="52"/>
  <c r="G83" i="52"/>
  <c r="G84" i="52"/>
  <c r="G85" i="52"/>
  <c r="G86" i="52"/>
  <c r="G87" i="52"/>
  <c r="G88" i="52"/>
  <c r="G89" i="52"/>
  <c r="G90" i="52"/>
  <c r="G91" i="52"/>
  <c r="G92" i="52"/>
  <c r="G93" i="52"/>
  <c r="G94" i="52"/>
  <c r="G95" i="52"/>
  <c r="G96" i="52"/>
  <c r="G97" i="52"/>
  <c r="G98" i="52"/>
  <c r="G99" i="52"/>
  <c r="G100" i="52"/>
  <c r="G101" i="52"/>
  <c r="G102" i="52"/>
  <c r="G103" i="52"/>
  <c r="G104" i="52"/>
  <c r="G105" i="52"/>
  <c r="G106" i="52"/>
  <c r="G107" i="52"/>
  <c r="G108" i="52"/>
  <c r="G109" i="52"/>
  <c r="G110" i="52"/>
  <c r="G111" i="52"/>
  <c r="G112" i="52"/>
  <c r="G113" i="52"/>
  <c r="G114" i="52"/>
  <c r="G115" i="52"/>
  <c r="G116" i="52"/>
  <c r="G117" i="52"/>
  <c r="G118" i="52"/>
  <c r="G119" i="52"/>
  <c r="G120" i="52"/>
  <c r="G121" i="52"/>
  <c r="G122" i="52"/>
  <c r="G123" i="52"/>
  <c r="G124" i="52"/>
  <c r="G125" i="52"/>
  <c r="G126" i="52"/>
  <c r="G127" i="52"/>
  <c r="G128" i="52"/>
  <c r="G129" i="52"/>
  <c r="G130" i="52"/>
  <c r="G131" i="52"/>
  <c r="G132" i="52"/>
  <c r="G133" i="52"/>
  <c r="G134" i="52"/>
  <c r="G135" i="52"/>
  <c r="G136" i="52"/>
  <c r="G137" i="52"/>
  <c r="G138" i="52"/>
  <c r="G139" i="52"/>
  <c r="G140" i="52"/>
  <c r="G141" i="52"/>
  <c r="G142" i="52"/>
  <c r="G143" i="52"/>
  <c r="G144" i="52"/>
  <c r="G145" i="52"/>
  <c r="G146" i="52"/>
  <c r="G147" i="52"/>
  <c r="G148" i="52"/>
  <c r="G149" i="52"/>
  <c r="G150" i="52"/>
  <c r="G151" i="52"/>
  <c r="G152" i="52"/>
  <c r="G153" i="52"/>
  <c r="G154" i="52"/>
  <c r="G155" i="52"/>
  <c r="G156" i="52"/>
  <c r="G157" i="52"/>
  <c r="G158" i="52"/>
  <c r="G159" i="52"/>
  <c r="G160" i="52"/>
  <c r="G161" i="52"/>
  <c r="G162" i="52"/>
  <c r="G163" i="52"/>
  <c r="G164" i="52"/>
  <c r="G165" i="52"/>
  <c r="G166" i="52"/>
  <c r="K16" i="52"/>
  <c r="K18" i="52" s="1"/>
  <c r="K20" i="52" s="1"/>
  <c r="K22" i="52" s="1"/>
  <c r="K24" i="52" s="1"/>
  <c r="K26" i="52" s="1"/>
  <c r="K28" i="52" s="1"/>
  <c r="K30" i="52" s="1"/>
  <c r="K32" i="52" s="1"/>
  <c r="K34" i="52" s="1"/>
  <c r="K36" i="52" s="1"/>
  <c r="K38" i="52" s="1"/>
  <c r="K40" i="52" s="1"/>
  <c r="K42" i="52" s="1"/>
  <c r="K44" i="52" s="1"/>
  <c r="K46" i="52" s="1"/>
  <c r="K48" i="52" s="1"/>
  <c r="K50" i="52" s="1"/>
  <c r="K52" i="52" s="1"/>
  <c r="K54" i="52" s="1"/>
  <c r="K56" i="52" s="1"/>
  <c r="K58" i="52" s="1"/>
  <c r="K60" i="52" s="1"/>
  <c r="K62" i="52" s="1"/>
  <c r="K64" i="52" s="1"/>
  <c r="K66" i="52" s="1"/>
  <c r="K68" i="52" s="1"/>
  <c r="K70" i="52" s="1"/>
  <c r="K72" i="52" s="1"/>
  <c r="K74" i="52" s="1"/>
  <c r="K76" i="52" s="1"/>
  <c r="K78" i="52" s="1"/>
  <c r="K80" i="52" s="1"/>
  <c r="K82" i="52" s="1"/>
  <c r="K84" i="52" s="1"/>
  <c r="K86" i="52" s="1"/>
  <c r="K88" i="52" s="1"/>
  <c r="K90" i="52" s="1"/>
  <c r="K92" i="52" s="1"/>
  <c r="K94" i="52" s="1"/>
  <c r="K96" i="52" s="1"/>
  <c r="K98" i="52" s="1"/>
  <c r="K100" i="52" s="1"/>
  <c r="K102" i="52" s="1"/>
  <c r="K104" i="52" s="1"/>
  <c r="K106" i="52" s="1"/>
  <c r="K108" i="52" s="1"/>
  <c r="K110" i="52" s="1"/>
  <c r="K112" i="52" s="1"/>
  <c r="K114" i="52" s="1"/>
  <c r="K116" i="52" s="1"/>
  <c r="K118" i="52" s="1"/>
  <c r="K120" i="52" s="1"/>
  <c r="K122" i="52" s="1"/>
  <c r="K124" i="52" s="1"/>
  <c r="K126" i="52" s="1"/>
  <c r="K128" i="52" s="1"/>
  <c r="K130" i="52" s="1"/>
  <c r="K132" i="52" s="1"/>
  <c r="K134" i="52" s="1"/>
  <c r="K136" i="52" s="1"/>
  <c r="K138" i="52" s="1"/>
  <c r="K140" i="52" s="1"/>
  <c r="K142" i="52" s="1"/>
  <c r="K144" i="52" s="1"/>
  <c r="K146" i="52" s="1"/>
  <c r="K148" i="52" s="1"/>
  <c r="K150" i="52" s="1"/>
  <c r="K152" i="52" s="1"/>
  <c r="K154" i="52" s="1"/>
  <c r="K156" i="52" s="1"/>
  <c r="K158" i="52" s="1"/>
  <c r="K160" i="52" s="1"/>
  <c r="K162" i="52" s="1"/>
  <c r="K164" i="52" s="1"/>
  <c r="K166" i="52" s="1"/>
  <c r="L15" i="52"/>
  <c r="M15" i="52"/>
  <c r="L16" i="52"/>
  <c r="M16" i="52"/>
  <c r="M17" i="52"/>
  <c r="L18" i="52"/>
  <c r="M18" i="52"/>
  <c r="L19" i="52"/>
  <c r="M19" i="52"/>
  <c r="L20" i="52"/>
  <c r="M20" i="52"/>
  <c r="M21" i="52"/>
  <c r="M22" i="52"/>
  <c r="L23" i="52"/>
  <c r="M23" i="52"/>
  <c r="L24" i="52"/>
  <c r="M24" i="52"/>
  <c r="M25" i="52"/>
  <c r="L26" i="52"/>
  <c r="M26" i="52"/>
  <c r="L27" i="52"/>
  <c r="M27" i="52"/>
  <c r="L28" i="52"/>
  <c r="M28" i="52"/>
  <c r="M29" i="52"/>
  <c r="L30" i="52"/>
  <c r="M30" i="52"/>
  <c r="L31" i="52"/>
  <c r="M31" i="52"/>
  <c r="L32" i="52"/>
  <c r="M32" i="52"/>
  <c r="M33" i="52"/>
  <c r="L34" i="52"/>
  <c r="M34" i="52"/>
  <c r="L35" i="52"/>
  <c r="M35" i="52"/>
  <c r="L36" i="52"/>
  <c r="M36" i="52"/>
  <c r="M37" i="52"/>
  <c r="L38" i="52"/>
  <c r="M38" i="52"/>
  <c r="L39" i="52"/>
  <c r="M39" i="52"/>
  <c r="L40" i="52"/>
  <c r="M40" i="52"/>
  <c r="M41" i="52"/>
  <c r="L42" i="52"/>
  <c r="M42" i="52"/>
  <c r="L43" i="52"/>
  <c r="M43" i="52"/>
  <c r="L44" i="52"/>
  <c r="M44" i="52"/>
  <c r="M45" i="52"/>
  <c r="L46" i="52"/>
  <c r="M46" i="52"/>
  <c r="L47" i="52"/>
  <c r="M47" i="52"/>
  <c r="L48" i="52"/>
  <c r="M48" i="52"/>
  <c r="M49" i="52"/>
  <c r="L50" i="52"/>
  <c r="M50" i="52"/>
  <c r="L51" i="52"/>
  <c r="M51" i="52"/>
  <c r="L52" i="52"/>
  <c r="M52" i="52"/>
  <c r="M53" i="52"/>
  <c r="L54" i="52"/>
  <c r="M54" i="52"/>
  <c r="L55" i="52"/>
  <c r="M55" i="52"/>
  <c r="L56" i="52"/>
  <c r="M56" i="52"/>
  <c r="M57" i="52"/>
  <c r="L58" i="52"/>
  <c r="M58" i="52"/>
  <c r="L59" i="52"/>
  <c r="M59" i="52"/>
  <c r="L60" i="52"/>
  <c r="M60" i="52"/>
  <c r="M61" i="52"/>
  <c r="L62" i="52"/>
  <c r="M62" i="52"/>
  <c r="L63" i="52"/>
  <c r="M63" i="52"/>
  <c r="L64" i="52"/>
  <c r="M64" i="52"/>
  <c r="M65" i="52"/>
  <c r="L66" i="52"/>
  <c r="M66" i="52"/>
  <c r="L67" i="52"/>
  <c r="M67" i="52"/>
  <c r="L68" i="52"/>
  <c r="M68" i="52"/>
  <c r="M69" i="52"/>
  <c r="L70" i="52"/>
  <c r="M70" i="52"/>
  <c r="L71" i="52"/>
  <c r="M71" i="52"/>
  <c r="L72" i="52"/>
  <c r="M72" i="52"/>
  <c r="M73" i="52"/>
  <c r="L74" i="52"/>
  <c r="M74" i="52"/>
  <c r="L75" i="52"/>
  <c r="M75" i="52"/>
  <c r="L76" i="52"/>
  <c r="M76" i="52"/>
  <c r="M77" i="52"/>
  <c r="L78" i="52"/>
  <c r="M78" i="52"/>
  <c r="L79" i="52"/>
  <c r="M79" i="52"/>
  <c r="L80" i="52"/>
  <c r="M80" i="52"/>
  <c r="M81" i="52"/>
  <c r="L82" i="52"/>
  <c r="M82" i="52"/>
  <c r="L83" i="52"/>
  <c r="M83" i="52"/>
  <c r="L84" i="52"/>
  <c r="M84" i="52"/>
  <c r="M85" i="52"/>
  <c r="L86" i="52"/>
  <c r="M86" i="52"/>
  <c r="L87" i="52"/>
  <c r="M87" i="52"/>
  <c r="L88" i="52"/>
  <c r="M88" i="52"/>
  <c r="M89" i="52"/>
  <c r="L90" i="52"/>
  <c r="M90" i="52"/>
  <c r="L91" i="52"/>
  <c r="M91" i="52"/>
  <c r="L92" i="52"/>
  <c r="M92" i="52"/>
  <c r="M93" i="52"/>
  <c r="L94" i="52"/>
  <c r="M94" i="52"/>
  <c r="L95" i="52"/>
  <c r="M95" i="52"/>
  <c r="L96" i="52"/>
  <c r="M96" i="52"/>
  <c r="M97" i="52"/>
  <c r="L98" i="52"/>
  <c r="M98" i="52"/>
  <c r="L99" i="52"/>
  <c r="M99" i="52"/>
  <c r="L100" i="52"/>
  <c r="M100" i="52"/>
  <c r="M101" i="52"/>
  <c r="L102" i="52"/>
  <c r="M102" i="52"/>
  <c r="L103" i="52"/>
  <c r="M103" i="52"/>
  <c r="L104" i="52"/>
  <c r="M104" i="52"/>
  <c r="M105" i="52"/>
  <c r="L106" i="52"/>
  <c r="M106" i="52"/>
  <c r="L107" i="52"/>
  <c r="M107" i="52"/>
  <c r="L108" i="52"/>
  <c r="M108" i="52"/>
  <c r="M109" i="52"/>
  <c r="L110" i="52"/>
  <c r="M110" i="52"/>
  <c r="L111" i="52"/>
  <c r="M111" i="52"/>
  <c r="L112" i="52"/>
  <c r="M112" i="52"/>
  <c r="M113" i="52"/>
  <c r="L114" i="52"/>
  <c r="M114" i="52"/>
  <c r="L115" i="52"/>
  <c r="M115" i="52"/>
  <c r="L116" i="52"/>
  <c r="M116" i="52"/>
  <c r="M117" i="52"/>
  <c r="L118" i="52"/>
  <c r="M118" i="52"/>
  <c r="L119" i="52"/>
  <c r="M119" i="52"/>
  <c r="L120" i="52"/>
  <c r="M120" i="52"/>
  <c r="M121" i="52"/>
  <c r="L122" i="52"/>
  <c r="M122" i="52"/>
  <c r="L123" i="52"/>
  <c r="M123" i="52"/>
  <c r="L124" i="52"/>
  <c r="M124" i="52"/>
  <c r="M125" i="52"/>
  <c r="L126" i="52"/>
  <c r="M126" i="52"/>
  <c r="L127" i="52"/>
  <c r="M127" i="52"/>
  <c r="L128" i="52"/>
  <c r="M128" i="52"/>
  <c r="M129" i="52"/>
  <c r="L130" i="52"/>
  <c r="M130" i="52"/>
  <c r="L131" i="52"/>
  <c r="M131" i="52"/>
  <c r="L132" i="52"/>
  <c r="M132" i="52"/>
  <c r="M133" i="52"/>
  <c r="L134" i="52"/>
  <c r="M134" i="52"/>
  <c r="L135" i="52"/>
  <c r="M135" i="52"/>
  <c r="L136" i="52"/>
  <c r="M136" i="52"/>
  <c r="M137" i="52"/>
  <c r="L138" i="52"/>
  <c r="M138" i="52"/>
  <c r="L139" i="52"/>
  <c r="M139" i="52"/>
  <c r="L140" i="52"/>
  <c r="M140" i="52"/>
  <c r="M141" i="52"/>
  <c r="L142" i="52"/>
  <c r="M142" i="52"/>
  <c r="L143" i="52"/>
  <c r="M143" i="52"/>
  <c r="L144" i="52"/>
  <c r="M144" i="52"/>
  <c r="M145" i="52"/>
  <c r="L146" i="52"/>
  <c r="M146" i="52"/>
  <c r="L147" i="52"/>
  <c r="M147" i="52"/>
  <c r="L148" i="52"/>
  <c r="M148" i="52"/>
  <c r="M149" i="52"/>
  <c r="L150" i="52"/>
  <c r="M150" i="52"/>
  <c r="L151" i="52"/>
  <c r="M151" i="52"/>
  <c r="L152" i="52"/>
  <c r="M152" i="52"/>
  <c r="M153" i="52"/>
  <c r="L154" i="52"/>
  <c r="M154" i="52"/>
  <c r="L155" i="52"/>
  <c r="M155" i="52"/>
  <c r="L156" i="52"/>
  <c r="M156" i="52"/>
  <c r="M157" i="52"/>
  <c r="L158" i="52"/>
  <c r="M158" i="52"/>
  <c r="L159" i="52"/>
  <c r="M159" i="52"/>
  <c r="L160" i="52"/>
  <c r="M160" i="52"/>
  <c r="M161" i="52"/>
  <c r="L162" i="52"/>
  <c r="M162" i="52"/>
  <c r="L163" i="52"/>
  <c r="M163" i="52"/>
  <c r="L164" i="52"/>
  <c r="M164" i="52"/>
  <c r="M165" i="52"/>
  <c r="L166" i="52"/>
  <c r="M166" i="52"/>
  <c r="N15" i="52"/>
  <c r="N16" i="52"/>
  <c r="N17" i="52"/>
  <c r="N18" i="52"/>
  <c r="N19" i="52"/>
  <c r="N20" i="52"/>
  <c r="N21" i="52"/>
  <c r="N22" i="52"/>
  <c r="N23" i="52"/>
  <c r="N24" i="52"/>
  <c r="N25" i="52"/>
  <c r="N26" i="52"/>
  <c r="N27" i="52"/>
  <c r="N28" i="52"/>
  <c r="N29" i="52"/>
  <c r="N30" i="52"/>
  <c r="N31" i="52"/>
  <c r="N32" i="52"/>
  <c r="N33" i="52"/>
  <c r="N34" i="52"/>
  <c r="N35" i="52"/>
  <c r="N36" i="52"/>
  <c r="N37" i="52"/>
  <c r="N38" i="52"/>
  <c r="N39" i="52"/>
  <c r="N40" i="52"/>
  <c r="N41" i="52"/>
  <c r="N42" i="52"/>
  <c r="N43" i="52"/>
  <c r="N44" i="52"/>
  <c r="N45" i="52"/>
  <c r="N46" i="52"/>
  <c r="N47" i="52"/>
  <c r="N48" i="52"/>
  <c r="N49" i="52"/>
  <c r="N50" i="52"/>
  <c r="N51" i="52"/>
  <c r="N52" i="52"/>
  <c r="N53" i="52"/>
  <c r="N54" i="52"/>
  <c r="N55" i="52"/>
  <c r="N56" i="52"/>
  <c r="N57" i="52"/>
  <c r="N58" i="52"/>
  <c r="N59" i="52"/>
  <c r="N60" i="52"/>
  <c r="N61" i="52"/>
  <c r="N62" i="52"/>
  <c r="N63" i="52"/>
  <c r="N64" i="52"/>
  <c r="N65" i="52"/>
  <c r="N66" i="52"/>
  <c r="N67" i="52"/>
  <c r="N68" i="52"/>
  <c r="N69" i="52"/>
  <c r="N70" i="52"/>
  <c r="N71" i="52"/>
  <c r="N72" i="52"/>
  <c r="N73" i="52"/>
  <c r="N74" i="52"/>
  <c r="N75" i="52"/>
  <c r="N76" i="52"/>
  <c r="N77" i="52"/>
  <c r="N78" i="52"/>
  <c r="N79" i="52"/>
  <c r="N80" i="52"/>
  <c r="N81" i="52"/>
  <c r="N82" i="52"/>
  <c r="N83" i="52"/>
  <c r="N84" i="52"/>
  <c r="N85" i="52"/>
  <c r="N86" i="52"/>
  <c r="N87" i="52"/>
  <c r="N88" i="52"/>
  <c r="N89" i="52"/>
  <c r="N90" i="52"/>
  <c r="N91" i="52"/>
  <c r="N92" i="52"/>
  <c r="N93" i="52"/>
  <c r="N94" i="52"/>
  <c r="N95" i="52"/>
  <c r="N96" i="52"/>
  <c r="N97" i="52"/>
  <c r="N98" i="52"/>
  <c r="N99" i="52"/>
  <c r="N100" i="52"/>
  <c r="N101" i="52"/>
  <c r="N102" i="52"/>
  <c r="N103" i="52"/>
  <c r="N104" i="52"/>
  <c r="N105" i="52"/>
  <c r="N106" i="52"/>
  <c r="N107" i="52"/>
  <c r="N108" i="52"/>
  <c r="N109" i="52"/>
  <c r="N110" i="52"/>
  <c r="N111" i="52"/>
  <c r="N112" i="52"/>
  <c r="N113" i="52"/>
  <c r="N114" i="52"/>
  <c r="N115" i="52"/>
  <c r="N116" i="52"/>
  <c r="N117" i="52"/>
  <c r="N118" i="52"/>
  <c r="N119" i="52"/>
  <c r="N120" i="52"/>
  <c r="N121" i="52"/>
  <c r="N122" i="52"/>
  <c r="N123" i="52"/>
  <c r="N124" i="52"/>
  <c r="N125" i="52"/>
  <c r="N126" i="52"/>
  <c r="N127" i="52"/>
  <c r="N128" i="52"/>
  <c r="N129" i="52"/>
  <c r="N130" i="52"/>
  <c r="N131" i="52"/>
  <c r="N132" i="52"/>
  <c r="N133" i="52"/>
  <c r="N134" i="52"/>
  <c r="N135" i="52"/>
  <c r="N136" i="52"/>
  <c r="N137" i="52"/>
  <c r="N138" i="52"/>
  <c r="N139" i="52"/>
  <c r="N140" i="52"/>
  <c r="N141" i="52"/>
  <c r="N142" i="52"/>
  <c r="N143" i="52"/>
  <c r="N144" i="52"/>
  <c r="N145" i="52"/>
  <c r="N146" i="52"/>
  <c r="N147" i="52"/>
  <c r="N148" i="52"/>
  <c r="N149" i="52"/>
  <c r="N150" i="52"/>
  <c r="N151" i="52"/>
  <c r="N152" i="52"/>
  <c r="N153" i="52"/>
  <c r="N154" i="52"/>
  <c r="N155" i="52"/>
  <c r="N156" i="52"/>
  <c r="N157" i="52"/>
  <c r="N158" i="52"/>
  <c r="N159" i="52"/>
  <c r="N160" i="52"/>
  <c r="N161" i="52"/>
  <c r="N162" i="52"/>
  <c r="N163" i="52"/>
  <c r="N164" i="52"/>
  <c r="N165" i="52"/>
  <c r="N166" i="52"/>
  <c r="O15" i="52"/>
  <c r="O16" i="52"/>
  <c r="O17" i="52"/>
  <c r="O18" i="52"/>
  <c r="O19" i="52"/>
  <c r="O20" i="52"/>
  <c r="O21" i="52"/>
  <c r="O22" i="52"/>
  <c r="O23" i="52"/>
  <c r="O24" i="52"/>
  <c r="O25" i="52"/>
  <c r="O26" i="52"/>
  <c r="O27" i="52"/>
  <c r="O28" i="52"/>
  <c r="O29" i="52"/>
  <c r="O30" i="52"/>
  <c r="O31" i="52"/>
  <c r="O32" i="52"/>
  <c r="O33" i="52"/>
  <c r="O34" i="52"/>
  <c r="O35" i="52"/>
  <c r="O36" i="52"/>
  <c r="O37" i="52"/>
  <c r="O38" i="52"/>
  <c r="O39" i="52"/>
  <c r="O40" i="52"/>
  <c r="O41" i="52"/>
  <c r="O42" i="52"/>
  <c r="O43" i="52"/>
  <c r="O44" i="52"/>
  <c r="O45" i="52"/>
  <c r="O46" i="52"/>
  <c r="O47" i="52"/>
  <c r="O48" i="52"/>
  <c r="O49" i="52"/>
  <c r="O50" i="52"/>
  <c r="O51" i="52"/>
  <c r="O52" i="52"/>
  <c r="O53" i="52"/>
  <c r="O54" i="52"/>
  <c r="O55" i="52"/>
  <c r="O56" i="52"/>
  <c r="O57" i="52"/>
  <c r="O58" i="52"/>
  <c r="O59" i="52"/>
  <c r="O60" i="52"/>
  <c r="O61" i="52"/>
  <c r="O62" i="52"/>
  <c r="O63" i="52"/>
  <c r="O64" i="52"/>
  <c r="O65" i="52"/>
  <c r="O66" i="52"/>
  <c r="O67" i="52"/>
  <c r="O68" i="52"/>
  <c r="O69" i="52"/>
  <c r="O70" i="52"/>
  <c r="O71" i="52"/>
  <c r="O72" i="52"/>
  <c r="O73" i="52"/>
  <c r="O74" i="52"/>
  <c r="O75" i="52"/>
  <c r="O76" i="52"/>
  <c r="O77" i="52"/>
  <c r="O78" i="52"/>
  <c r="O79" i="52"/>
  <c r="O80" i="52"/>
  <c r="O81" i="52"/>
  <c r="O82" i="52"/>
  <c r="O83" i="52"/>
  <c r="O84" i="52"/>
  <c r="O85" i="52"/>
  <c r="O86" i="52"/>
  <c r="O87" i="52"/>
  <c r="O88" i="52"/>
  <c r="O89" i="52"/>
  <c r="O90" i="52"/>
  <c r="O91" i="52"/>
  <c r="O92" i="52"/>
  <c r="O93" i="52"/>
  <c r="O94" i="52"/>
  <c r="O95" i="52"/>
  <c r="O96" i="52"/>
  <c r="O97" i="52"/>
  <c r="O98" i="52"/>
  <c r="O99" i="52"/>
  <c r="O100" i="52"/>
  <c r="O101" i="52"/>
  <c r="O102" i="52"/>
  <c r="O103" i="52"/>
  <c r="O104" i="52"/>
  <c r="O105" i="52"/>
  <c r="O106" i="52"/>
  <c r="O107" i="52"/>
  <c r="O108" i="52"/>
  <c r="O109" i="52"/>
  <c r="O110" i="52"/>
  <c r="O111" i="52"/>
  <c r="O112" i="52"/>
  <c r="O113" i="52"/>
  <c r="O114" i="52"/>
  <c r="O115" i="52"/>
  <c r="O116" i="52"/>
  <c r="O117" i="52"/>
  <c r="O118" i="52"/>
  <c r="O119" i="52"/>
  <c r="O120" i="52"/>
  <c r="O121" i="52"/>
  <c r="O122" i="52"/>
  <c r="O123" i="52"/>
  <c r="O124" i="52"/>
  <c r="O125" i="52"/>
  <c r="O126" i="52"/>
  <c r="O127" i="52"/>
  <c r="O128" i="52"/>
  <c r="O129" i="52"/>
  <c r="O130" i="52"/>
  <c r="O131" i="52"/>
  <c r="O132" i="52"/>
  <c r="O133" i="52"/>
  <c r="O134" i="52"/>
  <c r="O135" i="52"/>
  <c r="O136" i="52"/>
  <c r="O137" i="52"/>
  <c r="O138" i="52"/>
  <c r="O139" i="52"/>
  <c r="O140" i="52"/>
  <c r="O141" i="52"/>
  <c r="O142" i="52"/>
  <c r="O143" i="52"/>
  <c r="O144" i="52"/>
  <c r="O145" i="52"/>
  <c r="O146" i="52"/>
  <c r="O147" i="52"/>
  <c r="O148" i="52"/>
  <c r="O149" i="52"/>
  <c r="O150" i="52"/>
  <c r="O151" i="52"/>
  <c r="O152" i="52"/>
  <c r="O153" i="52"/>
  <c r="O154" i="52"/>
  <c r="O155" i="52"/>
  <c r="O156" i="52"/>
  <c r="O157" i="52"/>
  <c r="O158" i="52"/>
  <c r="O159" i="52"/>
  <c r="O160" i="52"/>
  <c r="O161" i="52"/>
  <c r="O162" i="52"/>
  <c r="O163" i="52"/>
  <c r="O164" i="52"/>
  <c r="O165" i="52"/>
  <c r="O166" i="52"/>
  <c r="X430" i="47" l="1"/>
  <c r="C350" i="47" l="1"/>
  <c r="H435" i="47"/>
  <c r="E435" i="47"/>
  <c r="C435" i="47"/>
  <c r="H430" i="47"/>
  <c r="E430" i="47"/>
  <c r="C430" i="47"/>
  <c r="T11" i="47"/>
  <c r="R11" i="47"/>
  <c r="M7" i="47"/>
  <c r="L7" i="47"/>
  <c r="K7" i="47"/>
  <c r="J7" i="47"/>
  <c r="I7" i="47"/>
  <c r="H7" i="47"/>
  <c r="F7" i="47"/>
  <c r="E7" i="47"/>
  <c r="D7" i="47"/>
  <c r="AC7" i="46"/>
  <c r="O7" i="46"/>
  <c r="K7" i="46"/>
  <c r="K154" i="48" l="1"/>
  <c r="F154" i="48"/>
  <c r="E154" i="48"/>
  <c r="D154" i="48"/>
  <c r="B154" i="48"/>
  <c r="K152" i="48"/>
  <c r="F152" i="48"/>
  <c r="E152" i="48"/>
  <c r="D152" i="48"/>
  <c r="B152" i="48"/>
  <c r="K150" i="48"/>
  <c r="F150" i="48"/>
  <c r="E150" i="48"/>
  <c r="D150" i="48"/>
  <c r="B150" i="48"/>
  <c r="K148" i="48"/>
  <c r="F148" i="48"/>
  <c r="E148" i="48"/>
  <c r="D148" i="48"/>
  <c r="B148" i="48"/>
  <c r="K146" i="48"/>
  <c r="F146" i="48"/>
  <c r="E146" i="48"/>
  <c r="D146" i="48"/>
  <c r="B146" i="48"/>
  <c r="K144" i="48"/>
  <c r="F144" i="48"/>
  <c r="E144" i="48"/>
  <c r="D144" i="48"/>
  <c r="B144" i="48"/>
  <c r="K142" i="48"/>
  <c r="F142" i="48"/>
  <c r="E142" i="48"/>
  <c r="D142" i="48"/>
  <c r="B142" i="48"/>
  <c r="K140" i="48"/>
  <c r="F140" i="48"/>
  <c r="E140" i="48"/>
  <c r="D140" i="48"/>
  <c r="B140" i="48"/>
  <c r="G98" i="48"/>
  <c r="K97" i="48"/>
  <c r="H97" i="48"/>
  <c r="I97" i="48" s="1"/>
  <c r="G97" i="48"/>
  <c r="F97" i="48"/>
  <c r="D97" i="48"/>
  <c r="B97" i="48"/>
  <c r="G100" i="48"/>
  <c r="K99" i="48"/>
  <c r="H99" i="48"/>
  <c r="I99" i="48" s="1"/>
  <c r="G99" i="48"/>
  <c r="F99" i="48"/>
  <c r="D99" i="48"/>
  <c r="B99" i="48"/>
  <c r="G104" i="48"/>
  <c r="K103" i="48"/>
  <c r="H103" i="48"/>
  <c r="I103" i="48" s="1"/>
  <c r="G103" i="48"/>
  <c r="F103" i="48"/>
  <c r="D103" i="48"/>
  <c r="B103" i="48"/>
  <c r="G102" i="48"/>
  <c r="K101" i="48"/>
  <c r="H101" i="48"/>
  <c r="I101" i="48" s="1"/>
  <c r="G101" i="48"/>
  <c r="F101" i="48"/>
  <c r="D101" i="48"/>
  <c r="B101" i="48"/>
  <c r="G96" i="48"/>
  <c r="K95" i="48"/>
  <c r="H95" i="48"/>
  <c r="I95" i="48" s="1"/>
  <c r="G95" i="48"/>
  <c r="F95" i="48"/>
  <c r="D95" i="48"/>
  <c r="B95" i="48"/>
  <c r="G94" i="48"/>
  <c r="K93" i="48"/>
  <c r="H93" i="48"/>
  <c r="I93" i="48" s="1"/>
  <c r="G93" i="48"/>
  <c r="F93" i="48"/>
  <c r="D93" i="48"/>
  <c r="B93" i="48"/>
  <c r="G92" i="48"/>
  <c r="K91" i="48"/>
  <c r="H91" i="48"/>
  <c r="I91" i="48" s="1"/>
  <c r="G91" i="48"/>
  <c r="F91" i="48"/>
  <c r="D91" i="48"/>
  <c r="B91" i="48"/>
  <c r="G90" i="48"/>
  <c r="K89" i="48"/>
  <c r="H89" i="48"/>
  <c r="I89" i="48" s="1"/>
  <c r="G89" i="48"/>
  <c r="F89" i="48"/>
  <c r="D89" i="48"/>
  <c r="B89" i="48"/>
  <c r="G88" i="48"/>
  <c r="K87" i="48"/>
  <c r="H87" i="48"/>
  <c r="I87" i="48" s="1"/>
  <c r="G87" i="48"/>
  <c r="F87" i="48"/>
  <c r="D87" i="48"/>
  <c r="B87" i="48"/>
  <c r="G86" i="48"/>
  <c r="K85" i="48"/>
  <c r="H85" i="48"/>
  <c r="I85" i="48" s="1"/>
  <c r="G85" i="48"/>
  <c r="F85" i="48"/>
  <c r="D85" i="48"/>
  <c r="B85" i="48"/>
  <c r="G40" i="48"/>
  <c r="K39" i="48"/>
  <c r="H39" i="48"/>
  <c r="I39" i="48" s="1"/>
  <c r="G39" i="48"/>
  <c r="F39" i="48"/>
  <c r="E39" i="48"/>
  <c r="D39" i="48"/>
  <c r="B39" i="48"/>
  <c r="G42" i="48"/>
  <c r="K41" i="48"/>
  <c r="H41" i="48"/>
  <c r="I41" i="48" s="1"/>
  <c r="G41" i="48"/>
  <c r="F41" i="48"/>
  <c r="E41" i="48"/>
  <c r="D41" i="48"/>
  <c r="B41" i="48"/>
  <c r="G32" i="48"/>
  <c r="K31" i="48"/>
  <c r="H31" i="48"/>
  <c r="I31" i="48" s="1"/>
  <c r="G31" i="48"/>
  <c r="F31" i="48"/>
  <c r="E31" i="48"/>
  <c r="D31" i="48"/>
  <c r="B31" i="48"/>
  <c r="G30" i="48"/>
  <c r="K29" i="48"/>
  <c r="H29" i="48"/>
  <c r="I29" i="48" s="1"/>
  <c r="G29" i="48"/>
  <c r="F29" i="48"/>
  <c r="E29" i="48"/>
  <c r="D29" i="48"/>
  <c r="B29" i="48"/>
  <c r="G46" i="48"/>
  <c r="K45" i="48"/>
  <c r="H45" i="48"/>
  <c r="I45" i="48" s="1"/>
  <c r="G45" i="48"/>
  <c r="F45" i="48"/>
  <c r="E45" i="48"/>
  <c r="D45" i="48"/>
  <c r="B45" i="48"/>
  <c r="G44" i="48"/>
  <c r="K43" i="48"/>
  <c r="H43" i="48"/>
  <c r="I43" i="48" s="1"/>
  <c r="G43" i="48"/>
  <c r="F43" i="48"/>
  <c r="E43" i="48"/>
  <c r="D43" i="48"/>
  <c r="B43" i="48"/>
  <c r="G38" i="48"/>
  <c r="K37" i="48"/>
  <c r="H37" i="48"/>
  <c r="I37" i="48" s="1"/>
  <c r="G37" i="48"/>
  <c r="F37" i="48"/>
  <c r="E37" i="48"/>
  <c r="D37" i="48"/>
  <c r="B37" i="48"/>
  <c r="G36" i="48"/>
  <c r="K35" i="48"/>
  <c r="H35" i="48"/>
  <c r="I35" i="48" s="1"/>
  <c r="G35" i="48"/>
  <c r="F35" i="48"/>
  <c r="E35" i="48"/>
  <c r="D35" i="48"/>
  <c r="B35" i="48"/>
  <c r="G34" i="48"/>
  <c r="K33" i="48"/>
  <c r="H33" i="48"/>
  <c r="I33" i="48" s="1"/>
  <c r="G33" i="48"/>
  <c r="F33" i="48"/>
  <c r="E33" i="48"/>
  <c r="D33" i="48"/>
  <c r="B33" i="48"/>
  <c r="I140" i="48" l="1"/>
  <c r="I141" i="48"/>
  <c r="I148" i="48"/>
  <c r="I149" i="48"/>
  <c r="I143" i="48"/>
  <c r="I142" i="48"/>
  <c r="I151" i="48"/>
  <c r="I150" i="48"/>
  <c r="I147" i="48"/>
  <c r="I146" i="48"/>
  <c r="I155" i="48"/>
  <c r="I154" i="48"/>
  <c r="I144" i="48"/>
  <c r="I145" i="48"/>
  <c r="I152" i="48"/>
  <c r="I153" i="48"/>
  <c r="J95" i="50"/>
  <c r="E95" i="50"/>
  <c r="C95" i="50"/>
  <c r="B95" i="50"/>
  <c r="T192" i="47" l="1"/>
  <c r="R192" i="47"/>
  <c r="O191" i="47"/>
  <c r="P191" i="47" s="1"/>
  <c r="M191" i="47"/>
  <c r="L191" i="47"/>
  <c r="K191" i="47"/>
  <c r="J191" i="47"/>
  <c r="I191" i="47"/>
  <c r="N191" i="47" s="1"/>
  <c r="O190" i="47"/>
  <c r="P190" i="47" s="1"/>
  <c r="M190" i="47"/>
  <c r="L190" i="47"/>
  <c r="K190" i="47"/>
  <c r="J190" i="47"/>
  <c r="I190" i="47"/>
  <c r="N190" i="47" s="1"/>
  <c r="O189" i="47"/>
  <c r="P189" i="47" s="1"/>
  <c r="M189" i="47"/>
  <c r="L189" i="47"/>
  <c r="K189" i="47"/>
  <c r="J189" i="47"/>
  <c r="I189" i="47"/>
  <c r="N189" i="47" s="1"/>
  <c r="X188" i="47"/>
  <c r="O188" i="47"/>
  <c r="P188" i="47" s="1"/>
  <c r="M188" i="47"/>
  <c r="L188" i="47"/>
  <c r="K188" i="47"/>
  <c r="J188" i="47"/>
  <c r="I188" i="47"/>
  <c r="N188" i="47" s="1"/>
  <c r="H188" i="47"/>
  <c r="G188" i="47"/>
  <c r="F188" i="47"/>
  <c r="E188" i="47"/>
  <c r="D188" i="47"/>
  <c r="C188" i="47"/>
  <c r="S192" i="9"/>
  <c r="Q192" i="9"/>
  <c r="U192" i="9" s="1"/>
  <c r="N191" i="9"/>
  <c r="N190" i="9"/>
  <c r="P192" i="9"/>
  <c r="N189" i="9"/>
  <c r="N188" i="9"/>
  <c r="S192" i="47" l="1"/>
  <c r="Q192" i="47"/>
  <c r="V192" i="9"/>
  <c r="P192" i="47"/>
  <c r="U192" i="47"/>
  <c r="O438" i="47"/>
  <c r="P438" i="47" s="1"/>
  <c r="M438" i="47"/>
  <c r="L438" i="47"/>
  <c r="K438" i="47"/>
  <c r="J438" i="47"/>
  <c r="I438" i="47"/>
  <c r="N438" i="47" s="1"/>
  <c r="O437" i="47"/>
  <c r="P437" i="47" s="1"/>
  <c r="M437" i="47"/>
  <c r="L437" i="47"/>
  <c r="K437" i="47"/>
  <c r="J437" i="47"/>
  <c r="I437" i="47"/>
  <c r="N437" i="47" s="1"/>
  <c r="O436" i="47"/>
  <c r="P436" i="47" s="1"/>
  <c r="M436" i="47"/>
  <c r="L436" i="47"/>
  <c r="K436" i="47"/>
  <c r="J436" i="47"/>
  <c r="I436" i="47"/>
  <c r="N436" i="47" s="1"/>
  <c r="O435" i="47"/>
  <c r="P435" i="47" s="1"/>
  <c r="M435" i="47"/>
  <c r="L435" i="47"/>
  <c r="K435" i="47"/>
  <c r="J435" i="47"/>
  <c r="I435" i="47"/>
  <c r="N435" i="47" s="1"/>
  <c r="N438" i="9"/>
  <c r="N437" i="9"/>
  <c r="N436" i="9"/>
  <c r="P439" i="9"/>
  <c r="V439" i="9" s="1"/>
  <c r="N435" i="9"/>
  <c r="T41" i="47"/>
  <c r="R41" i="47"/>
  <c r="O40" i="47"/>
  <c r="P40" i="47" s="1"/>
  <c r="M40" i="47"/>
  <c r="L40" i="47"/>
  <c r="K40" i="47"/>
  <c r="J40" i="47"/>
  <c r="I40" i="47"/>
  <c r="N40" i="47" s="1"/>
  <c r="O39" i="47"/>
  <c r="P39" i="47" s="1"/>
  <c r="M39" i="47"/>
  <c r="L39" i="47"/>
  <c r="K39" i="47"/>
  <c r="J39" i="47"/>
  <c r="I39" i="47"/>
  <c r="N39" i="47" s="1"/>
  <c r="O38" i="47"/>
  <c r="P38" i="47" s="1"/>
  <c r="M38" i="47"/>
  <c r="L38" i="47"/>
  <c r="K38" i="47"/>
  <c r="J38" i="47"/>
  <c r="I38" i="47"/>
  <c r="N38" i="47" s="1"/>
  <c r="X37" i="47"/>
  <c r="O37" i="47"/>
  <c r="P37" i="47" s="1"/>
  <c r="M37" i="47"/>
  <c r="L37" i="47"/>
  <c r="K37" i="47"/>
  <c r="J37" i="47"/>
  <c r="I37" i="47"/>
  <c r="N37" i="47" s="1"/>
  <c r="H37" i="47"/>
  <c r="G37" i="47"/>
  <c r="F37" i="47"/>
  <c r="E37" i="47"/>
  <c r="D37" i="47"/>
  <c r="C37" i="47"/>
  <c r="S41" i="9"/>
  <c r="Q41" i="9"/>
  <c r="N40" i="9"/>
  <c r="N39" i="9"/>
  <c r="N38" i="9"/>
  <c r="N37" i="9"/>
  <c r="T86" i="47"/>
  <c r="R86" i="47"/>
  <c r="O85" i="47"/>
  <c r="P85" i="47" s="1"/>
  <c r="M85" i="47"/>
  <c r="L85" i="47"/>
  <c r="K85" i="47"/>
  <c r="J85" i="47"/>
  <c r="I85" i="47"/>
  <c r="N85" i="47" s="1"/>
  <c r="O84" i="47"/>
  <c r="P84" i="47" s="1"/>
  <c r="M84" i="47"/>
  <c r="L84" i="47"/>
  <c r="K84" i="47"/>
  <c r="J84" i="47"/>
  <c r="I84" i="47"/>
  <c r="N84" i="47" s="1"/>
  <c r="O83" i="47"/>
  <c r="P83" i="47" s="1"/>
  <c r="M83" i="47"/>
  <c r="L83" i="47"/>
  <c r="K83" i="47"/>
  <c r="J83" i="47"/>
  <c r="I83" i="47"/>
  <c r="N83" i="47" s="1"/>
  <c r="X82" i="47"/>
  <c r="O82" i="47"/>
  <c r="P82" i="47" s="1"/>
  <c r="M82" i="47"/>
  <c r="L82" i="47"/>
  <c r="K82" i="47"/>
  <c r="J82" i="47"/>
  <c r="I82" i="47"/>
  <c r="N82" i="47" s="1"/>
  <c r="H82" i="47"/>
  <c r="G82" i="47"/>
  <c r="F82" i="47"/>
  <c r="E82" i="47"/>
  <c r="D82" i="47"/>
  <c r="C82" i="47"/>
  <c r="S86" i="9"/>
  <c r="Q86" i="9"/>
  <c r="N85" i="9"/>
  <c r="N84" i="9"/>
  <c r="N83" i="9"/>
  <c r="N82" i="9"/>
  <c r="T81" i="47"/>
  <c r="R81" i="47"/>
  <c r="O80" i="47"/>
  <c r="P80" i="47" s="1"/>
  <c r="M80" i="47"/>
  <c r="L80" i="47"/>
  <c r="K80" i="47"/>
  <c r="J80" i="47"/>
  <c r="I80" i="47"/>
  <c r="N80" i="47" s="1"/>
  <c r="O79" i="47"/>
  <c r="P79" i="47" s="1"/>
  <c r="M79" i="47"/>
  <c r="L79" i="47"/>
  <c r="K79" i="47"/>
  <c r="J79" i="47"/>
  <c r="I79" i="47"/>
  <c r="N79" i="47" s="1"/>
  <c r="O78" i="47"/>
  <c r="P78" i="47" s="1"/>
  <c r="M78" i="47"/>
  <c r="L78" i="47"/>
  <c r="K78" i="47"/>
  <c r="J78" i="47"/>
  <c r="I78" i="47"/>
  <c r="N78" i="47" s="1"/>
  <c r="X77" i="47"/>
  <c r="O77" i="47"/>
  <c r="P77" i="47" s="1"/>
  <c r="M77" i="47"/>
  <c r="L77" i="47"/>
  <c r="K77" i="47"/>
  <c r="J77" i="47"/>
  <c r="I77" i="47"/>
  <c r="N77" i="47" s="1"/>
  <c r="H77" i="47"/>
  <c r="G77" i="47"/>
  <c r="F77" i="47"/>
  <c r="E77" i="47"/>
  <c r="D77" i="47"/>
  <c r="C77" i="47"/>
  <c r="S81" i="9"/>
  <c r="Q81" i="9"/>
  <c r="N80" i="9"/>
  <c r="N79" i="9"/>
  <c r="P81" i="9"/>
  <c r="N78" i="9"/>
  <c r="N77" i="9"/>
  <c r="T66" i="47"/>
  <c r="R66" i="47"/>
  <c r="O65" i="47"/>
  <c r="P65" i="47" s="1"/>
  <c r="M65" i="47"/>
  <c r="L65" i="47"/>
  <c r="K65" i="47"/>
  <c r="J65" i="47"/>
  <c r="I65" i="47"/>
  <c r="N65" i="47" s="1"/>
  <c r="O64" i="47"/>
  <c r="P64" i="47" s="1"/>
  <c r="M64" i="47"/>
  <c r="L64" i="47"/>
  <c r="K64" i="47"/>
  <c r="J64" i="47"/>
  <c r="I64" i="47"/>
  <c r="N64" i="47" s="1"/>
  <c r="O63" i="47"/>
  <c r="P63" i="47" s="1"/>
  <c r="M63" i="47"/>
  <c r="L63" i="47"/>
  <c r="K63" i="47"/>
  <c r="J63" i="47"/>
  <c r="I63" i="47"/>
  <c r="N63" i="47" s="1"/>
  <c r="X62" i="47"/>
  <c r="O62" i="47"/>
  <c r="P62" i="47" s="1"/>
  <c r="M62" i="47"/>
  <c r="L62" i="47"/>
  <c r="K62" i="47"/>
  <c r="J62" i="47"/>
  <c r="I62" i="47"/>
  <c r="N62" i="47" s="1"/>
  <c r="H62" i="47"/>
  <c r="G62" i="47"/>
  <c r="F62" i="47"/>
  <c r="E62" i="47"/>
  <c r="D62" i="47"/>
  <c r="C62" i="47"/>
  <c r="T61" i="47"/>
  <c r="R61" i="47"/>
  <c r="O60" i="47"/>
  <c r="P60" i="47" s="1"/>
  <c r="M60" i="47"/>
  <c r="L60" i="47"/>
  <c r="K60" i="47"/>
  <c r="J60" i="47"/>
  <c r="I60" i="47"/>
  <c r="N60" i="47" s="1"/>
  <c r="O59" i="47"/>
  <c r="P59" i="47" s="1"/>
  <c r="M59" i="47"/>
  <c r="L59" i="47"/>
  <c r="K59" i="47"/>
  <c r="J59" i="47"/>
  <c r="I59" i="47"/>
  <c r="N59" i="47" s="1"/>
  <c r="O58" i="47"/>
  <c r="P58" i="47" s="1"/>
  <c r="M58" i="47"/>
  <c r="L58" i="47"/>
  <c r="K58" i="47"/>
  <c r="J58" i="47"/>
  <c r="I58" i="47"/>
  <c r="N58" i="47" s="1"/>
  <c r="X57" i="47"/>
  <c r="O57" i="47"/>
  <c r="P57" i="47" s="1"/>
  <c r="M57" i="47"/>
  <c r="L57" i="47"/>
  <c r="K57" i="47"/>
  <c r="J57" i="47"/>
  <c r="I57" i="47"/>
  <c r="N57" i="47" s="1"/>
  <c r="H57" i="47"/>
  <c r="G57" i="47"/>
  <c r="F57" i="47"/>
  <c r="E57" i="47"/>
  <c r="D57" i="47"/>
  <c r="C57" i="47"/>
  <c r="T56" i="47"/>
  <c r="R56" i="47"/>
  <c r="O55" i="47"/>
  <c r="P55" i="47" s="1"/>
  <c r="M55" i="47"/>
  <c r="L55" i="47"/>
  <c r="K55" i="47"/>
  <c r="J55" i="47"/>
  <c r="I55" i="47"/>
  <c r="N55" i="47" s="1"/>
  <c r="O54" i="47"/>
  <c r="P54" i="47" s="1"/>
  <c r="M54" i="47"/>
  <c r="L54" i="47"/>
  <c r="K54" i="47"/>
  <c r="J54" i="47"/>
  <c r="I54" i="47"/>
  <c r="N54" i="47" s="1"/>
  <c r="O53" i="47"/>
  <c r="P53" i="47" s="1"/>
  <c r="M53" i="47"/>
  <c r="L53" i="47"/>
  <c r="K53" i="47"/>
  <c r="J53" i="47"/>
  <c r="I53" i="47"/>
  <c r="N53" i="47" s="1"/>
  <c r="X52" i="47"/>
  <c r="O52" i="47"/>
  <c r="P52" i="47" s="1"/>
  <c r="M52" i="47"/>
  <c r="L52" i="47"/>
  <c r="K52" i="47"/>
  <c r="J52" i="47"/>
  <c r="I52" i="47"/>
  <c r="N52" i="47" s="1"/>
  <c r="H52" i="47"/>
  <c r="G52" i="47"/>
  <c r="F52" i="47"/>
  <c r="E52" i="47"/>
  <c r="D52" i="47"/>
  <c r="C52" i="47"/>
  <c r="T51" i="47"/>
  <c r="R51" i="47"/>
  <c r="O50" i="47"/>
  <c r="P50" i="47" s="1"/>
  <c r="M50" i="47"/>
  <c r="L50" i="47"/>
  <c r="K50" i="47"/>
  <c r="J50" i="47"/>
  <c r="I50" i="47"/>
  <c r="N50" i="47" s="1"/>
  <c r="O49" i="47"/>
  <c r="P49" i="47" s="1"/>
  <c r="M49" i="47"/>
  <c r="L49" i="47"/>
  <c r="K49" i="47"/>
  <c r="J49" i="47"/>
  <c r="I49" i="47"/>
  <c r="N49" i="47" s="1"/>
  <c r="O48" i="47"/>
  <c r="P48" i="47" s="1"/>
  <c r="M48" i="47"/>
  <c r="L48" i="47"/>
  <c r="K48" i="47"/>
  <c r="J48" i="47"/>
  <c r="I48" i="47"/>
  <c r="N48" i="47" s="1"/>
  <c r="X47" i="47"/>
  <c r="O47" i="47"/>
  <c r="P47" i="47" s="1"/>
  <c r="M47" i="47"/>
  <c r="L47" i="47"/>
  <c r="K47" i="47"/>
  <c r="J47" i="47"/>
  <c r="I47" i="47"/>
  <c r="N47" i="47" s="1"/>
  <c r="H47" i="47"/>
  <c r="G47" i="47"/>
  <c r="F47" i="47"/>
  <c r="E47" i="47"/>
  <c r="D47" i="47"/>
  <c r="C47" i="47"/>
  <c r="T46" i="47"/>
  <c r="R46" i="47"/>
  <c r="O45" i="47"/>
  <c r="P45" i="47" s="1"/>
  <c r="M45" i="47"/>
  <c r="L45" i="47"/>
  <c r="K45" i="47"/>
  <c r="J45" i="47"/>
  <c r="I45" i="47"/>
  <c r="N45" i="47" s="1"/>
  <c r="O44" i="47"/>
  <c r="P44" i="47" s="1"/>
  <c r="M44" i="47"/>
  <c r="L44" i="47"/>
  <c r="K44" i="47"/>
  <c r="J44" i="47"/>
  <c r="I44" i="47"/>
  <c r="N44" i="47" s="1"/>
  <c r="O43" i="47"/>
  <c r="P43" i="47" s="1"/>
  <c r="M43" i="47"/>
  <c r="L43" i="47"/>
  <c r="K43" i="47"/>
  <c r="J43" i="47"/>
  <c r="I43" i="47"/>
  <c r="N43" i="47" s="1"/>
  <c r="X42" i="47"/>
  <c r="O42" i="47"/>
  <c r="P42" i="47" s="1"/>
  <c r="M42" i="47"/>
  <c r="L42" i="47"/>
  <c r="K42" i="47"/>
  <c r="J42" i="47"/>
  <c r="I42" i="47"/>
  <c r="N42" i="47" s="1"/>
  <c r="H42" i="47"/>
  <c r="G42" i="47"/>
  <c r="F42" i="47"/>
  <c r="E42" i="47"/>
  <c r="D42" i="47"/>
  <c r="C42" i="47"/>
  <c r="T36" i="47"/>
  <c r="R36" i="47"/>
  <c r="O35" i="47"/>
  <c r="P35" i="47" s="1"/>
  <c r="M35" i="47"/>
  <c r="L35" i="47"/>
  <c r="K35" i="47"/>
  <c r="J35" i="47"/>
  <c r="I35" i="47"/>
  <c r="N35" i="47" s="1"/>
  <c r="O34" i="47"/>
  <c r="P34" i="47" s="1"/>
  <c r="M34" i="47"/>
  <c r="L34" i="47"/>
  <c r="K34" i="47"/>
  <c r="J34" i="47"/>
  <c r="I34" i="47"/>
  <c r="N34" i="47" s="1"/>
  <c r="O33" i="47"/>
  <c r="P33" i="47" s="1"/>
  <c r="M33" i="47"/>
  <c r="L33" i="47"/>
  <c r="K33" i="47"/>
  <c r="J33" i="47"/>
  <c r="I33" i="47"/>
  <c r="N33" i="47" s="1"/>
  <c r="X32" i="47"/>
  <c r="O32" i="47"/>
  <c r="P32" i="47" s="1"/>
  <c r="M32" i="47"/>
  <c r="L32" i="47"/>
  <c r="K32" i="47"/>
  <c r="J32" i="47"/>
  <c r="I32" i="47"/>
  <c r="N32" i="47" s="1"/>
  <c r="H32" i="47"/>
  <c r="G32" i="47"/>
  <c r="F32" i="47"/>
  <c r="E32" i="47"/>
  <c r="D32" i="47"/>
  <c r="C32" i="47"/>
  <c r="S66" i="9"/>
  <c r="Q66" i="9"/>
  <c r="N65" i="9"/>
  <c r="N64" i="9"/>
  <c r="N63" i="9"/>
  <c r="N62" i="9"/>
  <c r="S61" i="9"/>
  <c r="Q61" i="9"/>
  <c r="N60" i="9"/>
  <c r="N59" i="9"/>
  <c r="N58" i="9"/>
  <c r="N57" i="9"/>
  <c r="S56" i="9"/>
  <c r="Q56" i="9"/>
  <c r="N55" i="9"/>
  <c r="N54" i="9"/>
  <c r="N53" i="9"/>
  <c r="N52" i="9"/>
  <c r="S51" i="9"/>
  <c r="Q51" i="9"/>
  <c r="N50" i="9"/>
  <c r="N49" i="9"/>
  <c r="N48" i="9"/>
  <c r="N47" i="9"/>
  <c r="S46" i="9"/>
  <c r="Q46" i="9"/>
  <c r="N45" i="9"/>
  <c r="N44" i="9"/>
  <c r="N43" i="9"/>
  <c r="N42" i="9"/>
  <c r="S36" i="9"/>
  <c r="Q36" i="9"/>
  <c r="N35" i="9"/>
  <c r="N34" i="9"/>
  <c r="N33" i="9"/>
  <c r="N32" i="9"/>
  <c r="T91" i="47"/>
  <c r="R91" i="47"/>
  <c r="O90" i="47"/>
  <c r="P90" i="47" s="1"/>
  <c r="M90" i="47"/>
  <c r="L90" i="47"/>
  <c r="K90" i="47"/>
  <c r="J90" i="47"/>
  <c r="I90" i="47"/>
  <c r="N90" i="47" s="1"/>
  <c r="O89" i="47"/>
  <c r="P89" i="47" s="1"/>
  <c r="M89" i="47"/>
  <c r="L89" i="47"/>
  <c r="K89" i="47"/>
  <c r="J89" i="47"/>
  <c r="I89" i="47"/>
  <c r="N89" i="47" s="1"/>
  <c r="O88" i="47"/>
  <c r="P88" i="47" s="1"/>
  <c r="M88" i="47"/>
  <c r="L88" i="47"/>
  <c r="K88" i="47"/>
  <c r="J88" i="47"/>
  <c r="I88" i="47"/>
  <c r="N88" i="47" s="1"/>
  <c r="X87" i="47"/>
  <c r="O87" i="47"/>
  <c r="P87" i="47" s="1"/>
  <c r="M87" i="47"/>
  <c r="L87" i="47"/>
  <c r="K87" i="47"/>
  <c r="J87" i="47"/>
  <c r="I87" i="47"/>
  <c r="N87" i="47" s="1"/>
  <c r="H87" i="47"/>
  <c r="G87" i="47"/>
  <c r="F87" i="47"/>
  <c r="E87" i="47"/>
  <c r="D87" i="47"/>
  <c r="C87" i="47"/>
  <c r="T76" i="47"/>
  <c r="R76" i="47"/>
  <c r="O75" i="47"/>
  <c r="P75" i="47" s="1"/>
  <c r="M75" i="47"/>
  <c r="L75" i="47"/>
  <c r="K75" i="47"/>
  <c r="J75" i="47"/>
  <c r="I75" i="47"/>
  <c r="N75" i="47" s="1"/>
  <c r="O74" i="47"/>
  <c r="P74" i="47" s="1"/>
  <c r="M74" i="47"/>
  <c r="L74" i="47"/>
  <c r="K74" i="47"/>
  <c r="J74" i="47"/>
  <c r="I74" i="47"/>
  <c r="N74" i="47" s="1"/>
  <c r="O73" i="47"/>
  <c r="P73" i="47" s="1"/>
  <c r="M73" i="47"/>
  <c r="L73" i="47"/>
  <c r="K73" i="47"/>
  <c r="J73" i="47"/>
  <c r="I73" i="47"/>
  <c r="N73" i="47" s="1"/>
  <c r="X72" i="47"/>
  <c r="O72" i="47"/>
  <c r="P72" i="47" s="1"/>
  <c r="M72" i="47"/>
  <c r="L72" i="47"/>
  <c r="K72" i="47"/>
  <c r="J72" i="47"/>
  <c r="I72" i="47"/>
  <c r="N72" i="47" s="1"/>
  <c r="H72" i="47"/>
  <c r="G72" i="47"/>
  <c r="F72" i="47"/>
  <c r="E72" i="47"/>
  <c r="D72" i="47"/>
  <c r="C72" i="47"/>
  <c r="T71" i="47"/>
  <c r="R71" i="47"/>
  <c r="O70" i="47"/>
  <c r="P70" i="47" s="1"/>
  <c r="M70" i="47"/>
  <c r="L70" i="47"/>
  <c r="K70" i="47"/>
  <c r="J70" i="47"/>
  <c r="I70" i="47"/>
  <c r="N70" i="47" s="1"/>
  <c r="O69" i="47"/>
  <c r="P69" i="47" s="1"/>
  <c r="M69" i="47"/>
  <c r="L69" i="47"/>
  <c r="K69" i="47"/>
  <c r="J69" i="47"/>
  <c r="I69" i="47"/>
  <c r="N69" i="47" s="1"/>
  <c r="O68" i="47"/>
  <c r="P68" i="47" s="1"/>
  <c r="M68" i="47"/>
  <c r="L68" i="47"/>
  <c r="K68" i="47"/>
  <c r="J68" i="47"/>
  <c r="I68" i="47"/>
  <c r="N68" i="47" s="1"/>
  <c r="X67" i="47"/>
  <c r="O67" i="47"/>
  <c r="P67" i="47" s="1"/>
  <c r="M67" i="47"/>
  <c r="L67" i="47"/>
  <c r="K67" i="47"/>
  <c r="J67" i="47"/>
  <c r="I67" i="47"/>
  <c r="N67" i="47" s="1"/>
  <c r="H67" i="47"/>
  <c r="G67" i="47"/>
  <c r="F67" i="47"/>
  <c r="E67" i="47"/>
  <c r="D67" i="47"/>
  <c r="C67" i="47"/>
  <c r="S91" i="9"/>
  <c r="Q91" i="9"/>
  <c r="N90" i="9"/>
  <c r="N89" i="9"/>
  <c r="N88" i="9"/>
  <c r="N87" i="9"/>
  <c r="S76" i="9"/>
  <c r="Q76" i="9"/>
  <c r="N75" i="9"/>
  <c r="N74" i="9"/>
  <c r="N73" i="9"/>
  <c r="N72" i="9"/>
  <c r="S71" i="9"/>
  <c r="Q71" i="9"/>
  <c r="N70" i="9"/>
  <c r="N69" i="9"/>
  <c r="N68" i="9"/>
  <c r="N67" i="9"/>
  <c r="O282" i="47"/>
  <c r="P282" i="47" s="1"/>
  <c r="M282" i="47"/>
  <c r="L282" i="47"/>
  <c r="K282" i="47"/>
  <c r="J282" i="47"/>
  <c r="I282" i="47"/>
  <c r="N282" i="47" s="1"/>
  <c r="O281" i="47"/>
  <c r="P281" i="47" s="1"/>
  <c r="M281" i="47"/>
  <c r="L281" i="47"/>
  <c r="K281" i="47"/>
  <c r="J281" i="47"/>
  <c r="I281" i="47"/>
  <c r="N281" i="47" s="1"/>
  <c r="O280" i="47"/>
  <c r="P280" i="47" s="1"/>
  <c r="M280" i="47"/>
  <c r="L280" i="47"/>
  <c r="K280" i="47"/>
  <c r="J280" i="47"/>
  <c r="I280" i="47"/>
  <c r="N280" i="47" s="1"/>
  <c r="X279" i="47"/>
  <c r="O279" i="47"/>
  <c r="P279" i="47" s="1"/>
  <c r="M279" i="47"/>
  <c r="L279" i="47"/>
  <c r="K279" i="47"/>
  <c r="J279" i="47"/>
  <c r="I279" i="47"/>
  <c r="N279" i="47" s="1"/>
  <c r="H279" i="47"/>
  <c r="E279" i="47"/>
  <c r="C279" i="47"/>
  <c r="N282" i="9"/>
  <c r="N281" i="9"/>
  <c r="N280" i="9"/>
  <c r="N279" i="9"/>
  <c r="Q76" i="47" l="1"/>
  <c r="S76" i="47"/>
  <c r="Q36" i="47"/>
  <c r="S36" i="47"/>
  <c r="S51" i="47"/>
  <c r="Q51" i="47"/>
  <c r="S61" i="47"/>
  <c r="Q61" i="47"/>
  <c r="Q86" i="47"/>
  <c r="S86" i="47"/>
  <c r="S71" i="47"/>
  <c r="Q71" i="47"/>
  <c r="S91" i="47"/>
  <c r="Q91" i="47"/>
  <c r="Q46" i="47"/>
  <c r="S46" i="47"/>
  <c r="Q56" i="47"/>
  <c r="S56" i="47"/>
  <c r="Q66" i="47"/>
  <c r="S66" i="47"/>
  <c r="S81" i="47"/>
  <c r="Q81" i="47"/>
  <c r="S41" i="47"/>
  <c r="Q41" i="47"/>
  <c r="U46" i="47"/>
  <c r="U66" i="47"/>
  <c r="U81" i="47"/>
  <c r="U91" i="47"/>
  <c r="U56" i="47"/>
  <c r="U41" i="47"/>
  <c r="U36" i="47"/>
  <c r="U61" i="47"/>
  <c r="V81" i="9"/>
  <c r="U86" i="47"/>
  <c r="V192" i="47"/>
  <c r="U71" i="47"/>
  <c r="U76" i="47"/>
  <c r="U51" i="47"/>
  <c r="P41" i="9"/>
  <c r="V41" i="9" s="1"/>
  <c r="P71" i="9"/>
  <c r="V71" i="9" s="1"/>
  <c r="P76" i="9"/>
  <c r="P86" i="9"/>
  <c r="V86" i="9" s="1"/>
  <c r="P41" i="47"/>
  <c r="P86" i="47"/>
  <c r="P51" i="47"/>
  <c r="P81" i="47"/>
  <c r="P56" i="9"/>
  <c r="P61" i="9"/>
  <c r="P61" i="47"/>
  <c r="P46" i="9"/>
  <c r="P51" i="9"/>
  <c r="V51" i="9" s="1"/>
  <c r="P36" i="47"/>
  <c r="P56" i="47"/>
  <c r="P66" i="47"/>
  <c r="P46" i="47"/>
  <c r="P71" i="47"/>
  <c r="P91" i="9"/>
  <c r="P36" i="9"/>
  <c r="P66" i="9"/>
  <c r="V66" i="9" s="1"/>
  <c r="P91" i="47"/>
  <c r="P76" i="47"/>
  <c r="P283" i="47"/>
  <c r="V283" i="47" s="1"/>
  <c r="V76" i="9" l="1"/>
  <c r="V51" i="47"/>
  <c r="V56" i="9"/>
  <c r="V56" i="47"/>
  <c r="V61" i="9"/>
  <c r="V86" i="47"/>
  <c r="V41" i="47"/>
  <c r="V36" i="9"/>
  <c r="V91" i="47"/>
  <c r="V36" i="47"/>
  <c r="V76" i="47"/>
  <c r="V61" i="47"/>
  <c r="V46" i="9"/>
  <c r="V81" i="47"/>
  <c r="V66" i="47"/>
  <c r="V91" i="9"/>
  <c r="V46" i="47"/>
  <c r="V71" i="47"/>
  <c r="F5" i="41" l="1"/>
  <c r="F19" i="41"/>
  <c r="F14" i="41"/>
  <c r="F11" i="41"/>
  <c r="F28" i="41"/>
  <c r="O317" i="47" l="1"/>
  <c r="P317" i="47" s="1"/>
  <c r="M317" i="47"/>
  <c r="L317" i="47"/>
  <c r="K317" i="47"/>
  <c r="J317" i="47"/>
  <c r="I317" i="47"/>
  <c r="N317" i="47" s="1"/>
  <c r="O316" i="47"/>
  <c r="P316" i="47" s="1"/>
  <c r="M316" i="47"/>
  <c r="L316" i="47"/>
  <c r="K316" i="47"/>
  <c r="J316" i="47"/>
  <c r="I316" i="47"/>
  <c r="N316" i="47" s="1"/>
  <c r="O315" i="47"/>
  <c r="P315" i="47" s="1"/>
  <c r="M315" i="47"/>
  <c r="L315" i="47"/>
  <c r="K315" i="47"/>
  <c r="J315" i="47"/>
  <c r="I315" i="47"/>
  <c r="N315" i="47" s="1"/>
  <c r="X314" i="47"/>
  <c r="O314" i="47"/>
  <c r="P314" i="47" s="1"/>
  <c r="M314" i="47"/>
  <c r="L314" i="47"/>
  <c r="K314" i="47"/>
  <c r="J314" i="47"/>
  <c r="I314" i="47"/>
  <c r="N314" i="47" s="1"/>
  <c r="H314" i="47"/>
  <c r="E314" i="47"/>
  <c r="C314" i="47"/>
  <c r="N317" i="9"/>
  <c r="N316" i="9"/>
  <c r="N315" i="9"/>
  <c r="N314" i="9"/>
  <c r="O403" i="47"/>
  <c r="P403" i="47" s="1"/>
  <c r="M403" i="47"/>
  <c r="L403" i="47"/>
  <c r="K403" i="47"/>
  <c r="J403" i="47"/>
  <c r="I403" i="47"/>
  <c r="N403" i="47" s="1"/>
  <c r="O402" i="47"/>
  <c r="P402" i="47" s="1"/>
  <c r="M402" i="47"/>
  <c r="L402" i="47"/>
  <c r="K402" i="47"/>
  <c r="J402" i="47"/>
  <c r="I402" i="47"/>
  <c r="N402" i="47" s="1"/>
  <c r="O401" i="47"/>
  <c r="P401" i="47" s="1"/>
  <c r="M401" i="47"/>
  <c r="L401" i="47"/>
  <c r="K401" i="47"/>
  <c r="J401" i="47"/>
  <c r="I401" i="47"/>
  <c r="N401" i="47" s="1"/>
  <c r="X400" i="47"/>
  <c r="O400" i="47"/>
  <c r="P400" i="47" s="1"/>
  <c r="M400" i="47"/>
  <c r="L400" i="47"/>
  <c r="K400" i="47"/>
  <c r="J400" i="47"/>
  <c r="I400" i="47"/>
  <c r="N400" i="47" s="1"/>
  <c r="H400" i="47"/>
  <c r="E400" i="47"/>
  <c r="C400" i="47"/>
  <c r="N403" i="9"/>
  <c r="N402" i="9"/>
  <c r="N401" i="9"/>
  <c r="N400" i="9"/>
  <c r="P404" i="47" l="1"/>
  <c r="V404" i="47" s="1"/>
  <c r="P404" i="9"/>
  <c r="V404" i="9" s="1"/>
  <c r="P318" i="47"/>
  <c r="V318" i="47" s="1"/>
  <c r="C9" i="44" l="1"/>
  <c r="C11" i="44" s="1"/>
  <c r="O428" i="47" l="1"/>
  <c r="P428" i="47" s="1"/>
  <c r="M428" i="47"/>
  <c r="L428" i="47"/>
  <c r="K428" i="47"/>
  <c r="J428" i="47"/>
  <c r="I428" i="47"/>
  <c r="N428" i="47" s="1"/>
  <c r="O427" i="47"/>
  <c r="P427" i="47" s="1"/>
  <c r="M427" i="47"/>
  <c r="L427" i="47"/>
  <c r="K427" i="47"/>
  <c r="J427" i="47"/>
  <c r="I427" i="47"/>
  <c r="N427" i="47" s="1"/>
  <c r="O426" i="47"/>
  <c r="P426" i="47" s="1"/>
  <c r="M426" i="47"/>
  <c r="L426" i="47"/>
  <c r="K426" i="47"/>
  <c r="J426" i="47"/>
  <c r="I426" i="47"/>
  <c r="N426" i="47" s="1"/>
  <c r="X425" i="47"/>
  <c r="O425" i="47"/>
  <c r="P425" i="47" s="1"/>
  <c r="M425" i="47"/>
  <c r="L425" i="47"/>
  <c r="K425" i="47"/>
  <c r="J425" i="47"/>
  <c r="I425" i="47"/>
  <c r="N425" i="47" s="1"/>
  <c r="H425" i="47"/>
  <c r="E425" i="47"/>
  <c r="C425" i="47"/>
  <c r="O423" i="47"/>
  <c r="P423" i="47" s="1"/>
  <c r="M423" i="47"/>
  <c r="L423" i="47"/>
  <c r="K423" i="47"/>
  <c r="J423" i="47"/>
  <c r="I423" i="47"/>
  <c r="N423" i="47" s="1"/>
  <c r="O422" i="47"/>
  <c r="P422" i="47" s="1"/>
  <c r="M422" i="47"/>
  <c r="L422" i="47"/>
  <c r="K422" i="47"/>
  <c r="J422" i="47"/>
  <c r="I422" i="47"/>
  <c r="N422" i="47" s="1"/>
  <c r="O421" i="47"/>
  <c r="P421" i="47" s="1"/>
  <c r="M421" i="47"/>
  <c r="L421" i="47"/>
  <c r="K421" i="47"/>
  <c r="J421" i="47"/>
  <c r="I421" i="47"/>
  <c r="N421" i="47" s="1"/>
  <c r="X420" i="47"/>
  <c r="O420" i="47"/>
  <c r="P420" i="47" s="1"/>
  <c r="M420" i="47"/>
  <c r="L420" i="47"/>
  <c r="K420" i="47"/>
  <c r="J420" i="47"/>
  <c r="I420" i="47"/>
  <c r="N420" i="47" s="1"/>
  <c r="H420" i="47"/>
  <c r="E420" i="47"/>
  <c r="C420" i="47"/>
  <c r="O418" i="47"/>
  <c r="P418" i="47" s="1"/>
  <c r="M418" i="47"/>
  <c r="L418" i="47"/>
  <c r="K418" i="47"/>
  <c r="J418" i="47"/>
  <c r="I418" i="47"/>
  <c r="N418" i="47" s="1"/>
  <c r="O417" i="47"/>
  <c r="P417" i="47" s="1"/>
  <c r="M417" i="47"/>
  <c r="L417" i="47"/>
  <c r="K417" i="47"/>
  <c r="J417" i="47"/>
  <c r="I417" i="47"/>
  <c r="N417" i="47" s="1"/>
  <c r="O416" i="47"/>
  <c r="P416" i="47" s="1"/>
  <c r="M416" i="47"/>
  <c r="L416" i="47"/>
  <c r="K416" i="47"/>
  <c r="J416" i="47"/>
  <c r="I416" i="47"/>
  <c r="N416" i="47" s="1"/>
  <c r="X415" i="47"/>
  <c r="O415" i="47"/>
  <c r="P415" i="47" s="1"/>
  <c r="M415" i="47"/>
  <c r="L415" i="47"/>
  <c r="K415" i="47"/>
  <c r="J415" i="47"/>
  <c r="I415" i="47"/>
  <c r="N415" i="47" s="1"/>
  <c r="H415" i="47"/>
  <c r="E415" i="47"/>
  <c r="C415" i="47"/>
  <c r="N428" i="9"/>
  <c r="N427" i="9"/>
  <c r="N426" i="9"/>
  <c r="N425" i="9"/>
  <c r="N423" i="9"/>
  <c r="N422" i="9"/>
  <c r="N421" i="9"/>
  <c r="N420" i="9"/>
  <c r="N418" i="9"/>
  <c r="N417" i="9"/>
  <c r="N416" i="9"/>
  <c r="N415" i="9"/>
  <c r="O307" i="47"/>
  <c r="P307" i="47" s="1"/>
  <c r="M307" i="47"/>
  <c r="L307" i="47"/>
  <c r="K307" i="47"/>
  <c r="J307" i="47"/>
  <c r="I307" i="47"/>
  <c r="N307" i="47" s="1"/>
  <c r="O306" i="47"/>
  <c r="P306" i="47" s="1"/>
  <c r="M306" i="47"/>
  <c r="L306" i="47"/>
  <c r="K306" i="47"/>
  <c r="J306" i="47"/>
  <c r="I306" i="47"/>
  <c r="N306" i="47" s="1"/>
  <c r="O305" i="47"/>
  <c r="P305" i="47" s="1"/>
  <c r="M305" i="47"/>
  <c r="L305" i="47"/>
  <c r="K305" i="47"/>
  <c r="J305" i="47"/>
  <c r="I305" i="47"/>
  <c r="N305" i="47" s="1"/>
  <c r="X304" i="47"/>
  <c r="O304" i="47"/>
  <c r="P304" i="47" s="1"/>
  <c r="M304" i="47"/>
  <c r="L304" i="47"/>
  <c r="K304" i="47"/>
  <c r="J304" i="47"/>
  <c r="I304" i="47"/>
  <c r="N304" i="47" s="1"/>
  <c r="H304" i="47"/>
  <c r="E304" i="47"/>
  <c r="C304" i="47"/>
  <c r="N307" i="9"/>
  <c r="N306" i="9"/>
  <c r="N305" i="9"/>
  <c r="N304" i="9"/>
  <c r="O312" i="47"/>
  <c r="P312" i="47" s="1"/>
  <c r="M312" i="47"/>
  <c r="L312" i="47"/>
  <c r="K312" i="47"/>
  <c r="J312" i="47"/>
  <c r="I312" i="47"/>
  <c r="N312" i="47" s="1"/>
  <c r="O311" i="47"/>
  <c r="P311" i="47" s="1"/>
  <c r="M311" i="47"/>
  <c r="L311" i="47"/>
  <c r="K311" i="47"/>
  <c r="J311" i="47"/>
  <c r="I311" i="47"/>
  <c r="N311" i="47" s="1"/>
  <c r="O310" i="47"/>
  <c r="P310" i="47" s="1"/>
  <c r="M310" i="47"/>
  <c r="L310" i="47"/>
  <c r="K310" i="47"/>
  <c r="J310" i="47"/>
  <c r="I310" i="47"/>
  <c r="N310" i="47" s="1"/>
  <c r="X309" i="47"/>
  <c r="O309" i="47"/>
  <c r="P309" i="47" s="1"/>
  <c r="M309" i="47"/>
  <c r="L309" i="47"/>
  <c r="K309" i="47"/>
  <c r="J309" i="47"/>
  <c r="I309" i="47"/>
  <c r="N309" i="47" s="1"/>
  <c r="H309" i="47"/>
  <c r="E309" i="47"/>
  <c r="C309" i="47"/>
  <c r="O302" i="47"/>
  <c r="P302" i="47" s="1"/>
  <c r="M302" i="47"/>
  <c r="L302" i="47"/>
  <c r="K302" i="47"/>
  <c r="J302" i="47"/>
  <c r="I302" i="47"/>
  <c r="N302" i="47" s="1"/>
  <c r="O301" i="47"/>
  <c r="P301" i="47" s="1"/>
  <c r="M301" i="47"/>
  <c r="L301" i="47"/>
  <c r="K301" i="47"/>
  <c r="J301" i="47"/>
  <c r="I301" i="47"/>
  <c r="N301" i="47" s="1"/>
  <c r="O300" i="47"/>
  <c r="P300" i="47" s="1"/>
  <c r="M300" i="47"/>
  <c r="L300" i="47"/>
  <c r="K300" i="47"/>
  <c r="J300" i="47"/>
  <c r="I300" i="47"/>
  <c r="N300" i="47" s="1"/>
  <c r="X299" i="47"/>
  <c r="O299" i="47"/>
  <c r="P299" i="47" s="1"/>
  <c r="M299" i="47"/>
  <c r="L299" i="47"/>
  <c r="K299" i="47"/>
  <c r="J299" i="47"/>
  <c r="I299" i="47"/>
  <c r="N299" i="47" s="1"/>
  <c r="H299" i="47"/>
  <c r="E299" i="47"/>
  <c r="C299" i="47"/>
  <c r="O297" i="47"/>
  <c r="P297" i="47" s="1"/>
  <c r="M297" i="47"/>
  <c r="L297" i="47"/>
  <c r="K297" i="47"/>
  <c r="J297" i="47"/>
  <c r="I297" i="47"/>
  <c r="N297" i="47" s="1"/>
  <c r="O296" i="47"/>
  <c r="P296" i="47" s="1"/>
  <c r="M296" i="47"/>
  <c r="L296" i="47"/>
  <c r="K296" i="47"/>
  <c r="J296" i="47"/>
  <c r="I296" i="47"/>
  <c r="N296" i="47" s="1"/>
  <c r="O295" i="47"/>
  <c r="P295" i="47" s="1"/>
  <c r="M295" i="47"/>
  <c r="L295" i="47"/>
  <c r="K295" i="47"/>
  <c r="J295" i="47"/>
  <c r="I295" i="47"/>
  <c r="N295" i="47" s="1"/>
  <c r="X294" i="47"/>
  <c r="O294" i="47"/>
  <c r="P294" i="47" s="1"/>
  <c r="M294" i="47"/>
  <c r="L294" i="47"/>
  <c r="K294" i="47"/>
  <c r="J294" i="47"/>
  <c r="I294" i="47"/>
  <c r="N294" i="47" s="1"/>
  <c r="H294" i="47"/>
  <c r="E294" i="47"/>
  <c r="C294" i="47"/>
  <c r="N312" i="9"/>
  <c r="N311" i="9"/>
  <c r="N310" i="9"/>
  <c r="N309" i="9"/>
  <c r="N302" i="9"/>
  <c r="N301" i="9"/>
  <c r="N300" i="9"/>
  <c r="N299" i="9"/>
  <c r="N297" i="9"/>
  <c r="N296" i="9"/>
  <c r="N295" i="9"/>
  <c r="N294" i="9"/>
  <c r="T217" i="47"/>
  <c r="R217" i="47"/>
  <c r="O216" i="47"/>
  <c r="P216" i="47" s="1"/>
  <c r="M216" i="47"/>
  <c r="L216" i="47"/>
  <c r="K216" i="47"/>
  <c r="J216" i="47"/>
  <c r="I216" i="47"/>
  <c r="N216" i="47" s="1"/>
  <c r="O215" i="47"/>
  <c r="P215" i="47" s="1"/>
  <c r="M215" i="47"/>
  <c r="L215" i="47"/>
  <c r="K215" i="47"/>
  <c r="J215" i="47"/>
  <c r="I215" i="47"/>
  <c r="N215" i="47" s="1"/>
  <c r="O214" i="47"/>
  <c r="P214" i="47" s="1"/>
  <c r="M214" i="47"/>
  <c r="L214" i="47"/>
  <c r="K214" i="47"/>
  <c r="J214" i="47"/>
  <c r="I214" i="47"/>
  <c r="N214" i="47" s="1"/>
  <c r="X213" i="47"/>
  <c r="O213" i="47"/>
  <c r="P213" i="47" s="1"/>
  <c r="M213" i="47"/>
  <c r="L213" i="47"/>
  <c r="K213" i="47"/>
  <c r="J213" i="47"/>
  <c r="I213" i="47"/>
  <c r="N213" i="47" s="1"/>
  <c r="H213" i="47"/>
  <c r="G213" i="47"/>
  <c r="F213" i="47"/>
  <c r="E213" i="47"/>
  <c r="D213" i="47"/>
  <c r="C213" i="47"/>
  <c r="S217" i="9"/>
  <c r="Q217" i="9"/>
  <c r="N216" i="9"/>
  <c r="N215" i="9"/>
  <c r="N214" i="9"/>
  <c r="N213" i="9"/>
  <c r="T202" i="47"/>
  <c r="R202" i="47"/>
  <c r="O201" i="47"/>
  <c r="P201" i="47" s="1"/>
  <c r="M201" i="47"/>
  <c r="L201" i="47"/>
  <c r="K201" i="47"/>
  <c r="J201" i="47"/>
  <c r="I201" i="47"/>
  <c r="N201" i="47" s="1"/>
  <c r="O200" i="47"/>
  <c r="P200" i="47" s="1"/>
  <c r="M200" i="47"/>
  <c r="L200" i="47"/>
  <c r="K200" i="47"/>
  <c r="J200" i="47"/>
  <c r="I200" i="47"/>
  <c r="N200" i="47" s="1"/>
  <c r="O199" i="47"/>
  <c r="P199" i="47" s="1"/>
  <c r="M199" i="47"/>
  <c r="L199" i="47"/>
  <c r="K199" i="47"/>
  <c r="J199" i="47"/>
  <c r="I199" i="47"/>
  <c r="N199" i="47" s="1"/>
  <c r="X198" i="47"/>
  <c r="O198" i="47"/>
  <c r="P198" i="47" s="1"/>
  <c r="M198" i="47"/>
  <c r="L198" i="47"/>
  <c r="K198" i="47"/>
  <c r="J198" i="47"/>
  <c r="I198" i="47"/>
  <c r="N198" i="47" s="1"/>
  <c r="H198" i="47"/>
  <c r="G198" i="47"/>
  <c r="F198" i="47"/>
  <c r="E198" i="47"/>
  <c r="D198" i="47"/>
  <c r="C198" i="47"/>
  <c r="T197" i="47"/>
  <c r="R197" i="47"/>
  <c r="O196" i="47"/>
  <c r="P196" i="47" s="1"/>
  <c r="M196" i="47"/>
  <c r="L196" i="47"/>
  <c r="K196" i="47"/>
  <c r="J196" i="47"/>
  <c r="I196" i="47"/>
  <c r="N196" i="47" s="1"/>
  <c r="O195" i="47"/>
  <c r="P195" i="47" s="1"/>
  <c r="M195" i="47"/>
  <c r="L195" i="47"/>
  <c r="K195" i="47"/>
  <c r="J195" i="47"/>
  <c r="I195" i="47"/>
  <c r="N195" i="47" s="1"/>
  <c r="O194" i="47"/>
  <c r="P194" i="47" s="1"/>
  <c r="M194" i="47"/>
  <c r="L194" i="47"/>
  <c r="K194" i="47"/>
  <c r="J194" i="47"/>
  <c r="I194" i="47"/>
  <c r="N194" i="47" s="1"/>
  <c r="X193" i="47"/>
  <c r="O193" i="47"/>
  <c r="P193" i="47" s="1"/>
  <c r="M193" i="47"/>
  <c r="L193" i="47"/>
  <c r="K193" i="47"/>
  <c r="J193" i="47"/>
  <c r="I193" i="47"/>
  <c r="N193" i="47" s="1"/>
  <c r="H193" i="47"/>
  <c r="G193" i="47"/>
  <c r="F193" i="47"/>
  <c r="E193" i="47"/>
  <c r="D193" i="47"/>
  <c r="C193" i="47"/>
  <c r="S202" i="9"/>
  <c r="Q202" i="9"/>
  <c r="N201" i="9"/>
  <c r="N200" i="9"/>
  <c r="N199" i="9"/>
  <c r="N198" i="9"/>
  <c r="S197" i="9"/>
  <c r="Q197" i="9"/>
  <c r="N196" i="9"/>
  <c r="N195" i="9"/>
  <c r="N194" i="9"/>
  <c r="N193" i="9"/>
  <c r="T212" i="47"/>
  <c r="R212" i="47"/>
  <c r="O211" i="47"/>
  <c r="P211" i="47" s="1"/>
  <c r="M211" i="47"/>
  <c r="L211" i="47"/>
  <c r="K211" i="47"/>
  <c r="J211" i="47"/>
  <c r="I211" i="47"/>
  <c r="N211" i="47" s="1"/>
  <c r="O210" i="47"/>
  <c r="P210" i="47" s="1"/>
  <c r="M210" i="47"/>
  <c r="L210" i="47"/>
  <c r="K210" i="47"/>
  <c r="J210" i="47"/>
  <c r="I210" i="47"/>
  <c r="N210" i="47" s="1"/>
  <c r="O209" i="47"/>
  <c r="P209" i="47" s="1"/>
  <c r="M209" i="47"/>
  <c r="L209" i="47"/>
  <c r="K209" i="47"/>
  <c r="J209" i="47"/>
  <c r="I209" i="47"/>
  <c r="N209" i="47" s="1"/>
  <c r="X208" i="47"/>
  <c r="O208" i="47"/>
  <c r="P208" i="47" s="1"/>
  <c r="M208" i="47"/>
  <c r="L208" i="47"/>
  <c r="K208" i="47"/>
  <c r="J208" i="47"/>
  <c r="I208" i="47"/>
  <c r="N208" i="47" s="1"/>
  <c r="H208" i="47"/>
  <c r="G208" i="47"/>
  <c r="F208" i="47"/>
  <c r="E208" i="47"/>
  <c r="D208" i="47"/>
  <c r="C208" i="47"/>
  <c r="T207" i="47"/>
  <c r="R207" i="47"/>
  <c r="O206" i="47"/>
  <c r="P206" i="47" s="1"/>
  <c r="M206" i="47"/>
  <c r="L206" i="47"/>
  <c r="K206" i="47"/>
  <c r="J206" i="47"/>
  <c r="I206" i="47"/>
  <c r="N206" i="47" s="1"/>
  <c r="O205" i="47"/>
  <c r="P205" i="47" s="1"/>
  <c r="M205" i="47"/>
  <c r="L205" i="47"/>
  <c r="K205" i="47"/>
  <c r="J205" i="47"/>
  <c r="I205" i="47"/>
  <c r="N205" i="47" s="1"/>
  <c r="O204" i="47"/>
  <c r="P204" i="47" s="1"/>
  <c r="M204" i="47"/>
  <c r="L204" i="47"/>
  <c r="K204" i="47"/>
  <c r="J204" i="47"/>
  <c r="I204" i="47"/>
  <c r="N204" i="47" s="1"/>
  <c r="X203" i="47"/>
  <c r="O203" i="47"/>
  <c r="P203" i="47" s="1"/>
  <c r="M203" i="47"/>
  <c r="L203" i="47"/>
  <c r="K203" i="47"/>
  <c r="J203" i="47"/>
  <c r="I203" i="47"/>
  <c r="N203" i="47" s="1"/>
  <c r="H203" i="47"/>
  <c r="G203" i="47"/>
  <c r="F203" i="47"/>
  <c r="E203" i="47"/>
  <c r="D203" i="47"/>
  <c r="C203" i="47"/>
  <c r="S212" i="9"/>
  <c r="Q212" i="9"/>
  <c r="N211" i="9"/>
  <c r="N210" i="9"/>
  <c r="N209" i="9"/>
  <c r="N208" i="9"/>
  <c r="S207" i="9"/>
  <c r="Q207" i="9"/>
  <c r="N206" i="9"/>
  <c r="N205" i="9"/>
  <c r="N204" i="9"/>
  <c r="N203" i="9"/>
  <c r="B57" i="48"/>
  <c r="D57" i="48"/>
  <c r="E57" i="48"/>
  <c r="F57" i="48"/>
  <c r="G57" i="48"/>
  <c r="H57" i="48"/>
  <c r="I57" i="48" s="1"/>
  <c r="K57" i="48"/>
  <c r="G58" i="48"/>
  <c r="B164" i="50"/>
  <c r="C164" i="50"/>
  <c r="E164" i="50"/>
  <c r="G164" i="50"/>
  <c r="J164" i="50"/>
  <c r="J115" i="50"/>
  <c r="G115" i="50"/>
  <c r="E115" i="50"/>
  <c r="C115" i="50"/>
  <c r="B115" i="50"/>
  <c r="J114" i="50"/>
  <c r="G114" i="50"/>
  <c r="E114" i="50"/>
  <c r="C114" i="50"/>
  <c r="B114" i="50"/>
  <c r="J113" i="50"/>
  <c r="G113" i="50"/>
  <c r="E113" i="50"/>
  <c r="C113" i="50"/>
  <c r="B113" i="50"/>
  <c r="J112" i="50"/>
  <c r="G112" i="50"/>
  <c r="E112" i="50"/>
  <c r="C112" i="50"/>
  <c r="B112" i="50"/>
  <c r="J111" i="50"/>
  <c r="G111" i="50"/>
  <c r="E111" i="50"/>
  <c r="C111" i="50"/>
  <c r="B111" i="50"/>
  <c r="J80" i="50"/>
  <c r="E80" i="50"/>
  <c r="C80" i="50"/>
  <c r="B80" i="50"/>
  <c r="J79" i="50"/>
  <c r="E79" i="50"/>
  <c r="C79" i="50"/>
  <c r="B79" i="50"/>
  <c r="J78" i="50"/>
  <c r="E78" i="50"/>
  <c r="C78" i="50"/>
  <c r="B78" i="50"/>
  <c r="J77" i="50"/>
  <c r="E77" i="50"/>
  <c r="C77" i="50"/>
  <c r="B77" i="50"/>
  <c r="J76" i="50"/>
  <c r="E76" i="50"/>
  <c r="C76" i="50"/>
  <c r="B76" i="50"/>
  <c r="J195" i="50"/>
  <c r="G195" i="50"/>
  <c r="F195" i="50"/>
  <c r="E195" i="50"/>
  <c r="C195" i="50"/>
  <c r="B195" i="50"/>
  <c r="J176" i="50"/>
  <c r="G176" i="50"/>
  <c r="E176" i="50"/>
  <c r="C176" i="50"/>
  <c r="B176" i="50"/>
  <c r="J175" i="50"/>
  <c r="G175" i="50"/>
  <c r="E175" i="50"/>
  <c r="C175" i="50"/>
  <c r="B175" i="50"/>
  <c r="J174" i="50"/>
  <c r="G174" i="50"/>
  <c r="E174" i="50"/>
  <c r="C174" i="50"/>
  <c r="B174" i="50"/>
  <c r="J173" i="50"/>
  <c r="G173" i="50"/>
  <c r="E173" i="50"/>
  <c r="C173" i="50"/>
  <c r="B173" i="50"/>
  <c r="J172" i="50"/>
  <c r="G172" i="50"/>
  <c r="E172" i="50"/>
  <c r="H172" i="50" s="1"/>
  <c r="C172" i="50"/>
  <c r="B172" i="50"/>
  <c r="J181" i="50"/>
  <c r="G181" i="50"/>
  <c r="E181" i="50"/>
  <c r="C181" i="50"/>
  <c r="B181" i="50"/>
  <c r="J180" i="50"/>
  <c r="G180" i="50"/>
  <c r="E180" i="50"/>
  <c r="C180" i="50"/>
  <c r="B180" i="50"/>
  <c r="J179" i="50"/>
  <c r="G179" i="50"/>
  <c r="E179" i="50"/>
  <c r="C179" i="50"/>
  <c r="B179" i="50"/>
  <c r="J178" i="50"/>
  <c r="G178" i="50"/>
  <c r="E178" i="50"/>
  <c r="C178" i="50"/>
  <c r="B178" i="50"/>
  <c r="J177" i="50"/>
  <c r="G177" i="50"/>
  <c r="E177" i="50"/>
  <c r="C177" i="50"/>
  <c r="B177" i="50"/>
  <c r="J160" i="50"/>
  <c r="G160" i="50"/>
  <c r="E160" i="50"/>
  <c r="C160" i="50"/>
  <c r="B160" i="50"/>
  <c r="J151" i="50"/>
  <c r="G151" i="50"/>
  <c r="H151" i="50" s="1"/>
  <c r="E151" i="50"/>
  <c r="C151" i="50"/>
  <c r="B151" i="50"/>
  <c r="J139" i="50"/>
  <c r="G139" i="50"/>
  <c r="E139" i="50"/>
  <c r="H139" i="50" s="1"/>
  <c r="C139" i="50"/>
  <c r="B139" i="50"/>
  <c r="J138" i="50"/>
  <c r="G138" i="50"/>
  <c r="E138" i="50"/>
  <c r="C138" i="50"/>
  <c r="B138" i="50"/>
  <c r="J142" i="50"/>
  <c r="G142" i="50"/>
  <c r="E142" i="50"/>
  <c r="C142" i="50"/>
  <c r="B142" i="50"/>
  <c r="J141" i="50"/>
  <c r="G141" i="50"/>
  <c r="E141" i="50"/>
  <c r="C141" i="50"/>
  <c r="B141" i="50"/>
  <c r="J140" i="50"/>
  <c r="G140" i="50"/>
  <c r="E140" i="50"/>
  <c r="C140" i="50"/>
  <c r="B140" i="50"/>
  <c r="J119" i="50"/>
  <c r="G119" i="50"/>
  <c r="E119" i="50"/>
  <c r="C119" i="50"/>
  <c r="B119" i="50"/>
  <c r="J118" i="50"/>
  <c r="G118" i="50"/>
  <c r="E118" i="50"/>
  <c r="C118" i="50"/>
  <c r="B118" i="50"/>
  <c r="J117" i="50"/>
  <c r="G117" i="50"/>
  <c r="E117" i="50"/>
  <c r="C117" i="50"/>
  <c r="B117" i="50"/>
  <c r="J116" i="50"/>
  <c r="G116" i="50"/>
  <c r="E116" i="50"/>
  <c r="C116" i="50"/>
  <c r="B116" i="50"/>
  <c r="J110" i="50"/>
  <c r="G110" i="50"/>
  <c r="E110" i="50"/>
  <c r="C110" i="50"/>
  <c r="B110" i="50"/>
  <c r="J109" i="50"/>
  <c r="G109" i="50"/>
  <c r="E109" i="50"/>
  <c r="C109" i="50"/>
  <c r="B109" i="50"/>
  <c r="J108" i="50"/>
  <c r="G108" i="50"/>
  <c r="E108" i="50"/>
  <c r="C108" i="50"/>
  <c r="B108" i="50"/>
  <c r="J107" i="50"/>
  <c r="G107" i="50"/>
  <c r="E107" i="50"/>
  <c r="C107" i="50"/>
  <c r="B107" i="50"/>
  <c r="J106" i="50"/>
  <c r="G106" i="50"/>
  <c r="E106" i="50"/>
  <c r="C106" i="50"/>
  <c r="B106" i="50"/>
  <c r="J105" i="50"/>
  <c r="G105" i="50"/>
  <c r="E105" i="50"/>
  <c r="H105" i="50" s="1"/>
  <c r="C105" i="50"/>
  <c r="B105" i="50"/>
  <c r="J84" i="50"/>
  <c r="E84" i="50"/>
  <c r="C84" i="50"/>
  <c r="B84" i="50"/>
  <c r="J83" i="50"/>
  <c r="E83" i="50"/>
  <c r="C83" i="50"/>
  <c r="B83" i="50"/>
  <c r="J82" i="50"/>
  <c r="E82" i="50"/>
  <c r="C82" i="50"/>
  <c r="B82" i="50"/>
  <c r="J81" i="50"/>
  <c r="E81" i="50"/>
  <c r="C81" i="50"/>
  <c r="B81" i="50"/>
  <c r="J75" i="50"/>
  <c r="E75" i="50"/>
  <c r="H75" i="50" s="1"/>
  <c r="C75" i="50"/>
  <c r="B75" i="50"/>
  <c r="J74" i="50"/>
  <c r="E74" i="50"/>
  <c r="C74" i="50"/>
  <c r="B74" i="50"/>
  <c r="J73" i="50"/>
  <c r="E73" i="50"/>
  <c r="C73" i="50"/>
  <c r="B73" i="50"/>
  <c r="J72" i="50"/>
  <c r="E72" i="50"/>
  <c r="C72" i="50"/>
  <c r="B72" i="50"/>
  <c r="J92" i="50"/>
  <c r="E92" i="50"/>
  <c r="C92" i="50"/>
  <c r="B92" i="50"/>
  <c r="J91" i="50"/>
  <c r="E91" i="50"/>
  <c r="C91" i="50"/>
  <c r="B91" i="50"/>
  <c r="J90" i="50"/>
  <c r="E90" i="50"/>
  <c r="C90" i="50"/>
  <c r="B90" i="50"/>
  <c r="J89" i="50"/>
  <c r="E89" i="50"/>
  <c r="C89" i="50"/>
  <c r="B89" i="50"/>
  <c r="J88" i="50"/>
  <c r="E88" i="50"/>
  <c r="C88" i="50"/>
  <c r="B88" i="50"/>
  <c r="J87" i="50"/>
  <c r="E87" i="50"/>
  <c r="C87" i="50"/>
  <c r="B87" i="50"/>
  <c r="J86" i="50"/>
  <c r="E86" i="50"/>
  <c r="C86" i="50"/>
  <c r="B86" i="50"/>
  <c r="J85" i="50"/>
  <c r="E85" i="50"/>
  <c r="C85" i="50"/>
  <c r="B85" i="50"/>
  <c r="J54" i="50"/>
  <c r="G54" i="50"/>
  <c r="E54" i="50"/>
  <c r="C54" i="50"/>
  <c r="B54" i="50"/>
  <c r="J53" i="50"/>
  <c r="G53" i="50"/>
  <c r="E53" i="50"/>
  <c r="C53" i="50"/>
  <c r="B53" i="50"/>
  <c r="J52" i="50"/>
  <c r="G52" i="50"/>
  <c r="E52" i="50"/>
  <c r="C52" i="50"/>
  <c r="B52" i="50"/>
  <c r="J51" i="50"/>
  <c r="G51" i="50"/>
  <c r="E51" i="50"/>
  <c r="C51" i="50"/>
  <c r="B51" i="50"/>
  <c r="J50" i="50"/>
  <c r="G50" i="50"/>
  <c r="E50" i="50"/>
  <c r="C50" i="50"/>
  <c r="B50" i="50"/>
  <c r="J49" i="50"/>
  <c r="G49" i="50"/>
  <c r="E49" i="50"/>
  <c r="C49" i="50"/>
  <c r="B49" i="50"/>
  <c r="J48" i="50"/>
  <c r="G48" i="50"/>
  <c r="E48" i="50"/>
  <c r="C48" i="50"/>
  <c r="B48" i="50"/>
  <c r="J47" i="50"/>
  <c r="G47" i="50"/>
  <c r="E47" i="50"/>
  <c r="C47" i="50"/>
  <c r="B47" i="50"/>
  <c r="J46" i="50"/>
  <c r="G46" i="50"/>
  <c r="E46" i="50"/>
  <c r="C46" i="50"/>
  <c r="B46" i="50"/>
  <c r="J45" i="50"/>
  <c r="G45" i="50"/>
  <c r="E45" i="50"/>
  <c r="C45" i="50"/>
  <c r="B45" i="50"/>
  <c r="J44" i="50"/>
  <c r="G44" i="50"/>
  <c r="E44" i="50"/>
  <c r="C44" i="50"/>
  <c r="B44" i="50"/>
  <c r="J43" i="50"/>
  <c r="G43" i="50"/>
  <c r="E43" i="50"/>
  <c r="C43" i="50"/>
  <c r="B43" i="50"/>
  <c r="J42" i="50"/>
  <c r="G42" i="50"/>
  <c r="E42" i="50"/>
  <c r="C42" i="50"/>
  <c r="B42" i="50"/>
  <c r="J41" i="50"/>
  <c r="G41" i="50"/>
  <c r="E41" i="50"/>
  <c r="H41" i="50" s="1"/>
  <c r="C41" i="50"/>
  <c r="B41" i="50"/>
  <c r="O363" i="47"/>
  <c r="P363" i="47" s="1"/>
  <c r="M363" i="47"/>
  <c r="L363" i="47"/>
  <c r="K363" i="47"/>
  <c r="J363" i="47"/>
  <c r="I363" i="47"/>
  <c r="N363" i="47" s="1"/>
  <c r="O362" i="47"/>
  <c r="P362" i="47" s="1"/>
  <c r="M362" i="47"/>
  <c r="L362" i="47"/>
  <c r="K362" i="47"/>
  <c r="J362" i="47"/>
  <c r="I362" i="47"/>
  <c r="N362" i="47" s="1"/>
  <c r="O361" i="47"/>
  <c r="P361" i="47" s="1"/>
  <c r="M361" i="47"/>
  <c r="L361" i="47"/>
  <c r="K361" i="47"/>
  <c r="J361" i="47"/>
  <c r="I361" i="47"/>
  <c r="N361" i="47" s="1"/>
  <c r="X360" i="47"/>
  <c r="O360" i="47"/>
  <c r="P360" i="47" s="1"/>
  <c r="M360" i="47"/>
  <c r="L360" i="47"/>
  <c r="K360" i="47"/>
  <c r="J360" i="47"/>
  <c r="I360" i="47"/>
  <c r="N360" i="47" s="1"/>
  <c r="H360" i="47"/>
  <c r="E360" i="47"/>
  <c r="C360" i="47"/>
  <c r="O358" i="47"/>
  <c r="P358" i="47" s="1"/>
  <c r="M358" i="47"/>
  <c r="L358" i="47"/>
  <c r="K358" i="47"/>
  <c r="J358" i="47"/>
  <c r="I358" i="47"/>
  <c r="N358" i="47" s="1"/>
  <c r="O357" i="47"/>
  <c r="P357" i="47" s="1"/>
  <c r="M357" i="47"/>
  <c r="L357" i="47"/>
  <c r="K357" i="47"/>
  <c r="J357" i="47"/>
  <c r="I357" i="47"/>
  <c r="N357" i="47" s="1"/>
  <c r="O356" i="47"/>
  <c r="P356" i="47" s="1"/>
  <c r="M356" i="47"/>
  <c r="L356" i="47"/>
  <c r="K356" i="47"/>
  <c r="J356" i="47"/>
  <c r="I356" i="47"/>
  <c r="N356" i="47" s="1"/>
  <c r="X355" i="47"/>
  <c r="O355" i="47"/>
  <c r="P355" i="47" s="1"/>
  <c r="M355" i="47"/>
  <c r="L355" i="47"/>
  <c r="K355" i="47"/>
  <c r="J355" i="47"/>
  <c r="I355" i="47"/>
  <c r="N355" i="47" s="1"/>
  <c r="H355" i="47"/>
  <c r="E355" i="47"/>
  <c r="C355" i="47"/>
  <c r="N363" i="9"/>
  <c r="N362" i="9"/>
  <c r="N361" i="9"/>
  <c r="N360" i="9"/>
  <c r="N358" i="9"/>
  <c r="N357" i="9"/>
  <c r="N356" i="9"/>
  <c r="N355" i="9"/>
  <c r="O398" i="47"/>
  <c r="P398" i="47" s="1"/>
  <c r="M398" i="47"/>
  <c r="L398" i="47"/>
  <c r="K398" i="47"/>
  <c r="J398" i="47"/>
  <c r="I398" i="47"/>
  <c r="N398" i="47" s="1"/>
  <c r="O397" i="47"/>
  <c r="P397" i="47" s="1"/>
  <c r="M397" i="47"/>
  <c r="L397" i="47"/>
  <c r="K397" i="47"/>
  <c r="J397" i="47"/>
  <c r="I397" i="47"/>
  <c r="N397" i="47" s="1"/>
  <c r="O396" i="47"/>
  <c r="P396" i="47" s="1"/>
  <c r="M396" i="47"/>
  <c r="L396" i="47"/>
  <c r="K396" i="47"/>
  <c r="J396" i="47"/>
  <c r="I396" i="47"/>
  <c r="N396" i="47" s="1"/>
  <c r="X395" i="47"/>
  <c r="O395" i="47"/>
  <c r="P395" i="47" s="1"/>
  <c r="M395" i="47"/>
  <c r="L395" i="47"/>
  <c r="K395" i="47"/>
  <c r="J395" i="47"/>
  <c r="I395" i="47"/>
  <c r="N395" i="47" s="1"/>
  <c r="H395" i="47"/>
  <c r="E395" i="47"/>
  <c r="C395" i="47"/>
  <c r="O393" i="47"/>
  <c r="P393" i="47" s="1"/>
  <c r="M393" i="47"/>
  <c r="L393" i="47"/>
  <c r="K393" i="47"/>
  <c r="J393" i="47"/>
  <c r="I393" i="47"/>
  <c r="N393" i="47" s="1"/>
  <c r="O392" i="47"/>
  <c r="P392" i="47" s="1"/>
  <c r="M392" i="47"/>
  <c r="L392" i="47"/>
  <c r="K392" i="47"/>
  <c r="J392" i="47"/>
  <c r="I392" i="47"/>
  <c r="N392" i="47" s="1"/>
  <c r="O391" i="47"/>
  <c r="P391" i="47" s="1"/>
  <c r="M391" i="47"/>
  <c r="L391" i="47"/>
  <c r="K391" i="47"/>
  <c r="J391" i="47"/>
  <c r="I391" i="47"/>
  <c r="N391" i="47" s="1"/>
  <c r="X390" i="47"/>
  <c r="O390" i="47"/>
  <c r="P390" i="47" s="1"/>
  <c r="M390" i="47"/>
  <c r="L390" i="47"/>
  <c r="K390" i="47"/>
  <c r="J390" i="47"/>
  <c r="I390" i="47"/>
  <c r="N390" i="47" s="1"/>
  <c r="H390" i="47"/>
  <c r="E390" i="47"/>
  <c r="C390" i="47"/>
  <c r="O388" i="47"/>
  <c r="P388" i="47" s="1"/>
  <c r="M388" i="47"/>
  <c r="L388" i="47"/>
  <c r="K388" i="47"/>
  <c r="J388" i="47"/>
  <c r="I388" i="47"/>
  <c r="N388" i="47" s="1"/>
  <c r="O387" i="47"/>
  <c r="P387" i="47" s="1"/>
  <c r="M387" i="47"/>
  <c r="L387" i="47"/>
  <c r="K387" i="47"/>
  <c r="J387" i="47"/>
  <c r="I387" i="47"/>
  <c r="N387" i="47" s="1"/>
  <c r="O386" i="47"/>
  <c r="P386" i="47" s="1"/>
  <c r="M386" i="47"/>
  <c r="L386" i="47"/>
  <c r="K386" i="47"/>
  <c r="J386" i="47"/>
  <c r="I386" i="47"/>
  <c r="N386" i="47" s="1"/>
  <c r="X385" i="47"/>
  <c r="O385" i="47"/>
  <c r="P385" i="47" s="1"/>
  <c r="M385" i="47"/>
  <c r="L385" i="47"/>
  <c r="K385" i="47"/>
  <c r="J385" i="47"/>
  <c r="I385" i="47"/>
  <c r="N385" i="47" s="1"/>
  <c r="H385" i="47"/>
  <c r="E385" i="47"/>
  <c r="C385" i="47"/>
  <c r="O383" i="47"/>
  <c r="P383" i="47" s="1"/>
  <c r="M383" i="47"/>
  <c r="L383" i="47"/>
  <c r="K383" i="47"/>
  <c r="J383" i="47"/>
  <c r="I383" i="47"/>
  <c r="N383" i="47" s="1"/>
  <c r="O382" i="47"/>
  <c r="P382" i="47" s="1"/>
  <c r="M382" i="47"/>
  <c r="L382" i="47"/>
  <c r="K382" i="47"/>
  <c r="J382" i="47"/>
  <c r="I382" i="47"/>
  <c r="N382" i="47" s="1"/>
  <c r="O381" i="47"/>
  <c r="P381" i="47" s="1"/>
  <c r="M381" i="47"/>
  <c r="L381" i="47"/>
  <c r="K381" i="47"/>
  <c r="J381" i="47"/>
  <c r="I381" i="47"/>
  <c r="N381" i="47" s="1"/>
  <c r="X380" i="47"/>
  <c r="O380" i="47"/>
  <c r="P380" i="47" s="1"/>
  <c r="M380" i="47"/>
  <c r="L380" i="47"/>
  <c r="K380" i="47"/>
  <c r="J380" i="47"/>
  <c r="I380" i="47"/>
  <c r="N380" i="47" s="1"/>
  <c r="H380" i="47"/>
  <c r="E380" i="47"/>
  <c r="C380" i="47"/>
  <c r="O378" i="47"/>
  <c r="P378" i="47" s="1"/>
  <c r="M378" i="47"/>
  <c r="L378" i="47"/>
  <c r="K378" i="47"/>
  <c r="J378" i="47"/>
  <c r="I378" i="47"/>
  <c r="N378" i="47" s="1"/>
  <c r="O377" i="47"/>
  <c r="P377" i="47" s="1"/>
  <c r="M377" i="47"/>
  <c r="L377" i="47"/>
  <c r="K377" i="47"/>
  <c r="J377" i="47"/>
  <c r="I377" i="47"/>
  <c r="N377" i="47" s="1"/>
  <c r="O376" i="47"/>
  <c r="P376" i="47" s="1"/>
  <c r="M376" i="47"/>
  <c r="L376" i="47"/>
  <c r="K376" i="47"/>
  <c r="J376" i="47"/>
  <c r="I376" i="47"/>
  <c r="N376" i="47" s="1"/>
  <c r="X375" i="47"/>
  <c r="O375" i="47"/>
  <c r="P375" i="47" s="1"/>
  <c r="M375" i="47"/>
  <c r="L375" i="47"/>
  <c r="K375" i="47"/>
  <c r="J375" i="47"/>
  <c r="I375" i="47"/>
  <c r="N375" i="47" s="1"/>
  <c r="H375" i="47"/>
  <c r="E375" i="47"/>
  <c r="C375" i="47"/>
  <c r="O373" i="47"/>
  <c r="P373" i="47" s="1"/>
  <c r="M373" i="47"/>
  <c r="L373" i="47"/>
  <c r="K373" i="47"/>
  <c r="J373" i="47"/>
  <c r="I373" i="47"/>
  <c r="N373" i="47" s="1"/>
  <c r="O372" i="47"/>
  <c r="P372" i="47" s="1"/>
  <c r="M372" i="47"/>
  <c r="L372" i="47"/>
  <c r="K372" i="47"/>
  <c r="J372" i="47"/>
  <c r="I372" i="47"/>
  <c r="N372" i="47" s="1"/>
  <c r="O371" i="47"/>
  <c r="P371" i="47" s="1"/>
  <c r="M371" i="47"/>
  <c r="L371" i="47"/>
  <c r="K371" i="47"/>
  <c r="J371" i="47"/>
  <c r="I371" i="47"/>
  <c r="N371" i="47" s="1"/>
  <c r="X370" i="47"/>
  <c r="O370" i="47"/>
  <c r="P370" i="47" s="1"/>
  <c r="M370" i="47"/>
  <c r="L370" i="47"/>
  <c r="K370" i="47"/>
  <c r="J370" i="47"/>
  <c r="I370" i="47"/>
  <c r="N370" i="47" s="1"/>
  <c r="H370" i="47"/>
  <c r="E370" i="47"/>
  <c r="C370" i="47"/>
  <c r="O368" i="47"/>
  <c r="P368" i="47" s="1"/>
  <c r="M368" i="47"/>
  <c r="L368" i="47"/>
  <c r="K368" i="47"/>
  <c r="J368" i="47"/>
  <c r="I368" i="47"/>
  <c r="N368" i="47" s="1"/>
  <c r="O367" i="47"/>
  <c r="P367" i="47" s="1"/>
  <c r="M367" i="47"/>
  <c r="L367" i="47"/>
  <c r="K367" i="47"/>
  <c r="J367" i="47"/>
  <c r="I367" i="47"/>
  <c r="N367" i="47" s="1"/>
  <c r="O366" i="47"/>
  <c r="P366" i="47" s="1"/>
  <c r="M366" i="47"/>
  <c r="L366" i="47"/>
  <c r="K366" i="47"/>
  <c r="J366" i="47"/>
  <c r="I366" i="47"/>
  <c r="N366" i="47" s="1"/>
  <c r="X365" i="47"/>
  <c r="O365" i="47"/>
  <c r="P365" i="47" s="1"/>
  <c r="M365" i="47"/>
  <c r="L365" i="47"/>
  <c r="K365" i="47"/>
  <c r="J365" i="47"/>
  <c r="I365" i="47"/>
  <c r="N365" i="47" s="1"/>
  <c r="H365" i="47"/>
  <c r="E365" i="47"/>
  <c r="C365" i="47"/>
  <c r="N398" i="9"/>
  <c r="N397" i="9"/>
  <c r="N396" i="9"/>
  <c r="N395" i="9"/>
  <c r="N393" i="9"/>
  <c r="N392" i="9"/>
  <c r="N391" i="9"/>
  <c r="N390" i="9"/>
  <c r="N388" i="9"/>
  <c r="N387" i="9"/>
  <c r="N386" i="9"/>
  <c r="N385" i="9"/>
  <c r="N383" i="9"/>
  <c r="N382" i="9"/>
  <c r="N381" i="9"/>
  <c r="N380" i="9"/>
  <c r="N378" i="9"/>
  <c r="N377" i="9"/>
  <c r="N376" i="9"/>
  <c r="N375" i="9"/>
  <c r="N373" i="9"/>
  <c r="N372" i="9"/>
  <c r="N371" i="9"/>
  <c r="N370" i="9"/>
  <c r="N368" i="9"/>
  <c r="N367" i="9"/>
  <c r="N366" i="9"/>
  <c r="N365" i="9"/>
  <c r="O292" i="47"/>
  <c r="P292" i="47" s="1"/>
  <c r="M292" i="47"/>
  <c r="L292" i="47"/>
  <c r="K292" i="47"/>
  <c r="J292" i="47"/>
  <c r="I292" i="47"/>
  <c r="N292" i="47" s="1"/>
  <c r="O291" i="47"/>
  <c r="P291" i="47" s="1"/>
  <c r="M291" i="47"/>
  <c r="L291" i="47"/>
  <c r="K291" i="47"/>
  <c r="J291" i="47"/>
  <c r="I291" i="47"/>
  <c r="N291" i="47" s="1"/>
  <c r="O290" i="47"/>
  <c r="P290" i="47" s="1"/>
  <c r="M290" i="47"/>
  <c r="L290" i="47"/>
  <c r="K290" i="47"/>
  <c r="J290" i="47"/>
  <c r="I290" i="47"/>
  <c r="N290" i="47" s="1"/>
  <c r="X289" i="47"/>
  <c r="O289" i="47"/>
  <c r="P289" i="47" s="1"/>
  <c r="M289" i="47"/>
  <c r="L289" i="47"/>
  <c r="K289" i="47"/>
  <c r="J289" i="47"/>
  <c r="I289" i="47"/>
  <c r="N289" i="47" s="1"/>
  <c r="H289" i="47"/>
  <c r="E289" i="47"/>
  <c r="C289" i="47"/>
  <c r="O287" i="47"/>
  <c r="P287" i="47" s="1"/>
  <c r="M287" i="47"/>
  <c r="L287" i="47"/>
  <c r="K287" i="47"/>
  <c r="J287" i="47"/>
  <c r="I287" i="47"/>
  <c r="N287" i="47" s="1"/>
  <c r="O286" i="47"/>
  <c r="P286" i="47" s="1"/>
  <c r="M286" i="47"/>
  <c r="L286" i="47"/>
  <c r="K286" i="47"/>
  <c r="J286" i="47"/>
  <c r="I286" i="47"/>
  <c r="N286" i="47" s="1"/>
  <c r="O285" i="47"/>
  <c r="P285" i="47" s="1"/>
  <c r="M285" i="47"/>
  <c r="L285" i="47"/>
  <c r="K285" i="47"/>
  <c r="J285" i="47"/>
  <c r="I285" i="47"/>
  <c r="N285" i="47" s="1"/>
  <c r="X284" i="47"/>
  <c r="O284" i="47"/>
  <c r="P284" i="47" s="1"/>
  <c r="M284" i="47"/>
  <c r="L284" i="47"/>
  <c r="K284" i="47"/>
  <c r="J284" i="47"/>
  <c r="I284" i="47"/>
  <c r="N284" i="47" s="1"/>
  <c r="H284" i="47"/>
  <c r="E284" i="47"/>
  <c r="C284" i="47"/>
  <c r="O277" i="47"/>
  <c r="P277" i="47" s="1"/>
  <c r="M277" i="47"/>
  <c r="L277" i="47"/>
  <c r="K277" i="47"/>
  <c r="J277" i="47"/>
  <c r="I277" i="47"/>
  <c r="N277" i="47" s="1"/>
  <c r="O276" i="47"/>
  <c r="P276" i="47" s="1"/>
  <c r="M276" i="47"/>
  <c r="L276" i="47"/>
  <c r="K276" i="47"/>
  <c r="J276" i="47"/>
  <c r="I276" i="47"/>
  <c r="N276" i="47" s="1"/>
  <c r="O275" i="47"/>
  <c r="P275" i="47" s="1"/>
  <c r="M275" i="47"/>
  <c r="L275" i="47"/>
  <c r="K275" i="47"/>
  <c r="J275" i="47"/>
  <c r="I275" i="47"/>
  <c r="N275" i="47" s="1"/>
  <c r="X274" i="47"/>
  <c r="O274" i="47"/>
  <c r="P274" i="47" s="1"/>
  <c r="M274" i="47"/>
  <c r="L274" i="47"/>
  <c r="K274" i="47"/>
  <c r="J274" i="47"/>
  <c r="I274" i="47"/>
  <c r="N274" i="47" s="1"/>
  <c r="H274" i="47"/>
  <c r="E274" i="47"/>
  <c r="C274" i="47"/>
  <c r="O272" i="47"/>
  <c r="P272" i="47" s="1"/>
  <c r="M272" i="47"/>
  <c r="L272" i="47"/>
  <c r="K272" i="47"/>
  <c r="J272" i="47"/>
  <c r="I272" i="47"/>
  <c r="N272" i="47" s="1"/>
  <c r="O271" i="47"/>
  <c r="P271" i="47" s="1"/>
  <c r="M271" i="47"/>
  <c r="L271" i="47"/>
  <c r="K271" i="47"/>
  <c r="J271" i="47"/>
  <c r="I271" i="47"/>
  <c r="N271" i="47" s="1"/>
  <c r="O270" i="47"/>
  <c r="P270" i="47" s="1"/>
  <c r="M270" i="47"/>
  <c r="L270" i="47"/>
  <c r="K270" i="47"/>
  <c r="J270" i="47"/>
  <c r="I270" i="47"/>
  <c r="N270" i="47" s="1"/>
  <c r="X269" i="47"/>
  <c r="O269" i="47"/>
  <c r="P269" i="47" s="1"/>
  <c r="M269" i="47"/>
  <c r="L269" i="47"/>
  <c r="K269" i="47"/>
  <c r="J269" i="47"/>
  <c r="I269" i="47"/>
  <c r="N269" i="47" s="1"/>
  <c r="H269" i="47"/>
  <c r="E269" i="47"/>
  <c r="C269" i="47"/>
  <c r="N292" i="9"/>
  <c r="N291" i="9"/>
  <c r="N290" i="9"/>
  <c r="N289" i="9"/>
  <c r="N287" i="9"/>
  <c r="N286" i="9"/>
  <c r="N285" i="9"/>
  <c r="N284" i="9"/>
  <c r="N277" i="9"/>
  <c r="N276" i="9"/>
  <c r="N275" i="9"/>
  <c r="N274" i="9"/>
  <c r="N272" i="9"/>
  <c r="N271" i="9"/>
  <c r="N270" i="9"/>
  <c r="N269" i="9"/>
  <c r="O267" i="47"/>
  <c r="P267" i="47" s="1"/>
  <c r="M267" i="47"/>
  <c r="L267" i="47"/>
  <c r="K267" i="47"/>
  <c r="J267" i="47"/>
  <c r="I267" i="47"/>
  <c r="N267" i="47" s="1"/>
  <c r="O266" i="47"/>
  <c r="P266" i="47" s="1"/>
  <c r="M266" i="47"/>
  <c r="L266" i="47"/>
  <c r="K266" i="47"/>
  <c r="J266" i="47"/>
  <c r="I266" i="47"/>
  <c r="N266" i="47" s="1"/>
  <c r="O265" i="47"/>
  <c r="P265" i="47" s="1"/>
  <c r="M265" i="47"/>
  <c r="L265" i="47"/>
  <c r="K265" i="47"/>
  <c r="J265" i="47"/>
  <c r="I265" i="47"/>
  <c r="N265" i="47" s="1"/>
  <c r="X264" i="47"/>
  <c r="O264" i="47"/>
  <c r="P264" i="47" s="1"/>
  <c r="M264" i="47"/>
  <c r="L264" i="47"/>
  <c r="K264" i="47"/>
  <c r="J264" i="47"/>
  <c r="I264" i="47"/>
  <c r="N264" i="47" s="1"/>
  <c r="H264" i="47"/>
  <c r="E264" i="47"/>
  <c r="C264" i="47"/>
  <c r="O262" i="47"/>
  <c r="P262" i="47" s="1"/>
  <c r="M262" i="47"/>
  <c r="L262" i="47"/>
  <c r="K262" i="47"/>
  <c r="J262" i="47"/>
  <c r="I262" i="47"/>
  <c r="N262" i="47" s="1"/>
  <c r="O261" i="47"/>
  <c r="P261" i="47" s="1"/>
  <c r="M261" i="47"/>
  <c r="L261" i="47"/>
  <c r="K261" i="47"/>
  <c r="J261" i="47"/>
  <c r="I261" i="47"/>
  <c r="N261" i="47" s="1"/>
  <c r="O260" i="47"/>
  <c r="P260" i="47" s="1"/>
  <c r="M260" i="47"/>
  <c r="L260" i="47"/>
  <c r="K260" i="47"/>
  <c r="J260" i="47"/>
  <c r="I260" i="47"/>
  <c r="N260" i="47" s="1"/>
  <c r="X259" i="47"/>
  <c r="O259" i="47"/>
  <c r="P259" i="47" s="1"/>
  <c r="M259" i="47"/>
  <c r="L259" i="47"/>
  <c r="K259" i="47"/>
  <c r="J259" i="47"/>
  <c r="I259" i="47"/>
  <c r="N259" i="47" s="1"/>
  <c r="H259" i="47"/>
  <c r="E259" i="47"/>
  <c r="C259" i="47"/>
  <c r="N267" i="9"/>
  <c r="N266" i="9"/>
  <c r="N265" i="9"/>
  <c r="N264" i="9"/>
  <c r="N262" i="9"/>
  <c r="N261" i="9"/>
  <c r="N260" i="9"/>
  <c r="N259" i="9"/>
  <c r="K69" i="48"/>
  <c r="H69" i="48"/>
  <c r="I69" i="48" s="1"/>
  <c r="G69" i="48"/>
  <c r="F69" i="48"/>
  <c r="D69" i="48"/>
  <c r="B69" i="48"/>
  <c r="G84" i="48"/>
  <c r="K83" i="48"/>
  <c r="H83" i="48"/>
  <c r="I83" i="48" s="1"/>
  <c r="G83" i="48"/>
  <c r="F83" i="48"/>
  <c r="D83" i="48"/>
  <c r="B83" i="48"/>
  <c r="G82" i="48"/>
  <c r="K81" i="48"/>
  <c r="H81" i="48"/>
  <c r="I81" i="48" s="1"/>
  <c r="G81" i="48"/>
  <c r="F81" i="48"/>
  <c r="D81" i="48"/>
  <c r="B81" i="48"/>
  <c r="G80" i="48"/>
  <c r="K79" i="48"/>
  <c r="H79" i="48"/>
  <c r="I79" i="48" s="1"/>
  <c r="G79" i="48"/>
  <c r="F79" i="48"/>
  <c r="D79" i="48"/>
  <c r="B79" i="48"/>
  <c r="G78" i="48"/>
  <c r="K77" i="48"/>
  <c r="H77" i="48"/>
  <c r="I77" i="48" s="1"/>
  <c r="G77" i="48"/>
  <c r="F77" i="48"/>
  <c r="D77" i="48"/>
  <c r="B77" i="48"/>
  <c r="G76" i="48"/>
  <c r="K75" i="48"/>
  <c r="H75" i="48"/>
  <c r="I75" i="48" s="1"/>
  <c r="G75" i="48"/>
  <c r="F75" i="48"/>
  <c r="D75" i="48"/>
  <c r="B75" i="48"/>
  <c r="G74" i="48"/>
  <c r="K73" i="48"/>
  <c r="H73" i="48"/>
  <c r="I73" i="48" s="1"/>
  <c r="G73" i="48"/>
  <c r="F73" i="48"/>
  <c r="D73" i="48"/>
  <c r="B73" i="48"/>
  <c r="G72" i="48"/>
  <c r="K71" i="48"/>
  <c r="H71" i="48"/>
  <c r="I71" i="48" s="1"/>
  <c r="G71" i="48"/>
  <c r="F71" i="48"/>
  <c r="D71" i="48"/>
  <c r="B71" i="48"/>
  <c r="K132" i="48"/>
  <c r="F132" i="48"/>
  <c r="E132" i="48"/>
  <c r="D132" i="48"/>
  <c r="B132" i="48"/>
  <c r="K130" i="48"/>
  <c r="F130" i="48"/>
  <c r="E130" i="48"/>
  <c r="D130" i="48"/>
  <c r="B130" i="48"/>
  <c r="K164" i="48"/>
  <c r="F164" i="48"/>
  <c r="E164" i="48"/>
  <c r="D164" i="48"/>
  <c r="B164" i="48"/>
  <c r="K162" i="48"/>
  <c r="F162" i="48"/>
  <c r="E162" i="48"/>
  <c r="D162" i="48"/>
  <c r="B162" i="48"/>
  <c r="K160" i="48"/>
  <c r="F160" i="48"/>
  <c r="E160" i="48"/>
  <c r="D160" i="48"/>
  <c r="B160" i="48"/>
  <c r="K158" i="48"/>
  <c r="F158" i="48"/>
  <c r="E158" i="48"/>
  <c r="D158" i="48"/>
  <c r="B158" i="48"/>
  <c r="K156" i="48"/>
  <c r="F156" i="48"/>
  <c r="E156" i="48"/>
  <c r="D156" i="48"/>
  <c r="B156" i="48"/>
  <c r="K138" i="48"/>
  <c r="F138" i="48"/>
  <c r="E138" i="48"/>
  <c r="D138" i="48"/>
  <c r="B138" i="48"/>
  <c r="K136" i="48"/>
  <c r="F136" i="48"/>
  <c r="E136" i="48"/>
  <c r="D136" i="48"/>
  <c r="B136" i="48"/>
  <c r="K134" i="48"/>
  <c r="F134" i="48"/>
  <c r="E134" i="48"/>
  <c r="D134" i="48"/>
  <c r="B134" i="48"/>
  <c r="G48" i="48"/>
  <c r="K47" i="48"/>
  <c r="H47" i="48"/>
  <c r="I47" i="48" s="1"/>
  <c r="G47" i="48"/>
  <c r="F47" i="48"/>
  <c r="E47" i="48"/>
  <c r="D47" i="48"/>
  <c r="B47" i="48"/>
  <c r="G28" i="48"/>
  <c r="K27" i="48"/>
  <c r="H27" i="48"/>
  <c r="I27" i="48" s="1"/>
  <c r="G27" i="48"/>
  <c r="F27" i="48"/>
  <c r="E27" i="48"/>
  <c r="D27" i="48"/>
  <c r="B27" i="48"/>
  <c r="G26" i="48"/>
  <c r="K25" i="48"/>
  <c r="H25" i="48"/>
  <c r="I25" i="48" s="1"/>
  <c r="G25" i="48"/>
  <c r="F25" i="48"/>
  <c r="E25" i="48"/>
  <c r="D25" i="48"/>
  <c r="B25" i="48"/>
  <c r="G24" i="48"/>
  <c r="K23" i="48"/>
  <c r="H23" i="48"/>
  <c r="I23" i="48" s="1"/>
  <c r="G23" i="48"/>
  <c r="F23" i="48"/>
  <c r="E23" i="48"/>
  <c r="D23" i="48"/>
  <c r="B23" i="48"/>
  <c r="G22" i="48"/>
  <c r="K21" i="48"/>
  <c r="H21" i="48"/>
  <c r="I21" i="48" s="1"/>
  <c r="G21" i="48"/>
  <c r="F21" i="48"/>
  <c r="E21" i="48"/>
  <c r="D21" i="48"/>
  <c r="B21" i="48"/>
  <c r="G20" i="48"/>
  <c r="K19" i="48"/>
  <c r="H19" i="48"/>
  <c r="I19" i="48" s="1"/>
  <c r="G19" i="48"/>
  <c r="F19" i="48"/>
  <c r="E19" i="48"/>
  <c r="D19" i="48"/>
  <c r="B19" i="48"/>
  <c r="G18" i="48"/>
  <c r="K17" i="48"/>
  <c r="H17" i="48"/>
  <c r="I17" i="48" s="1"/>
  <c r="G17" i="48"/>
  <c r="F17" i="48"/>
  <c r="E17" i="48"/>
  <c r="D17" i="48"/>
  <c r="B17" i="48"/>
  <c r="O433" i="47"/>
  <c r="P433" i="47" s="1"/>
  <c r="M433" i="47"/>
  <c r="L433" i="47"/>
  <c r="K433" i="47"/>
  <c r="J433" i="47"/>
  <c r="I433" i="47"/>
  <c r="N433" i="47" s="1"/>
  <c r="O432" i="47"/>
  <c r="P432" i="47" s="1"/>
  <c r="M432" i="47"/>
  <c r="L432" i="47"/>
  <c r="J432" i="47"/>
  <c r="I432" i="47"/>
  <c r="N432" i="47" s="1"/>
  <c r="O431" i="47"/>
  <c r="P431" i="47" s="1"/>
  <c r="M431" i="47"/>
  <c r="L431" i="47"/>
  <c r="K431" i="47"/>
  <c r="J431" i="47"/>
  <c r="I431" i="47"/>
  <c r="N431" i="47" s="1"/>
  <c r="O430" i="47"/>
  <c r="P430" i="47" s="1"/>
  <c r="M430" i="47"/>
  <c r="L430" i="47"/>
  <c r="K430" i="47"/>
  <c r="J430" i="47"/>
  <c r="I430" i="47"/>
  <c r="N430" i="47" s="1"/>
  <c r="O413" i="47"/>
  <c r="P413" i="47" s="1"/>
  <c r="M413" i="47"/>
  <c r="L413" i="47"/>
  <c r="K413" i="47"/>
  <c r="J413" i="47"/>
  <c r="I413" i="47"/>
  <c r="N413" i="47" s="1"/>
  <c r="O412" i="47"/>
  <c r="P412" i="47" s="1"/>
  <c r="M412" i="47"/>
  <c r="L412" i="47"/>
  <c r="K412" i="47"/>
  <c r="J412" i="47"/>
  <c r="I412" i="47"/>
  <c r="N412" i="47" s="1"/>
  <c r="O411" i="47"/>
  <c r="P411" i="47" s="1"/>
  <c r="M411" i="47"/>
  <c r="L411" i="47"/>
  <c r="K411" i="47"/>
  <c r="J411" i="47"/>
  <c r="I411" i="47"/>
  <c r="N411" i="47" s="1"/>
  <c r="X410" i="47"/>
  <c r="O410" i="47"/>
  <c r="P410" i="47" s="1"/>
  <c r="M410" i="47"/>
  <c r="L410" i="47"/>
  <c r="K410" i="47"/>
  <c r="J410" i="47"/>
  <c r="I410" i="47"/>
  <c r="N410" i="47" s="1"/>
  <c r="H410" i="47"/>
  <c r="E410" i="47"/>
  <c r="C410" i="47"/>
  <c r="N433" i="9"/>
  <c r="N432" i="9"/>
  <c r="N431" i="9"/>
  <c r="N430" i="9"/>
  <c r="N413" i="9"/>
  <c r="N412" i="9"/>
  <c r="N411" i="9"/>
  <c r="N410" i="9"/>
  <c r="O448" i="47"/>
  <c r="P448" i="47" s="1"/>
  <c r="M448" i="47"/>
  <c r="L448" i="47"/>
  <c r="K448" i="47"/>
  <c r="J448" i="47"/>
  <c r="I448" i="47"/>
  <c r="N448" i="47" s="1"/>
  <c r="O447" i="47"/>
  <c r="P447" i="47" s="1"/>
  <c r="M447" i="47"/>
  <c r="L447" i="47"/>
  <c r="K447" i="47"/>
  <c r="J447" i="47"/>
  <c r="I447" i="47"/>
  <c r="N447" i="47" s="1"/>
  <c r="O446" i="47"/>
  <c r="P446" i="47" s="1"/>
  <c r="M446" i="47"/>
  <c r="L446" i="47"/>
  <c r="K446" i="47"/>
  <c r="J446" i="47"/>
  <c r="I446" i="47"/>
  <c r="N446" i="47" s="1"/>
  <c r="X445" i="47"/>
  <c r="O445" i="47"/>
  <c r="P445" i="47" s="1"/>
  <c r="M445" i="47"/>
  <c r="L445" i="47"/>
  <c r="K445" i="47"/>
  <c r="J445" i="47"/>
  <c r="I445" i="47"/>
  <c r="N445" i="47" s="1"/>
  <c r="H445" i="47"/>
  <c r="E445" i="47"/>
  <c r="C445" i="47"/>
  <c r="O443" i="47"/>
  <c r="P443" i="47" s="1"/>
  <c r="M443" i="47"/>
  <c r="L443" i="47"/>
  <c r="K443" i="47"/>
  <c r="J443" i="47"/>
  <c r="I443" i="47"/>
  <c r="N443" i="47" s="1"/>
  <c r="O442" i="47"/>
  <c r="P442" i="47" s="1"/>
  <c r="M442" i="47"/>
  <c r="L442" i="47"/>
  <c r="K442" i="47"/>
  <c r="J442" i="47"/>
  <c r="I442" i="47"/>
  <c r="N442" i="47" s="1"/>
  <c r="O441" i="47"/>
  <c r="P441" i="47" s="1"/>
  <c r="M441" i="47"/>
  <c r="L441" i="47"/>
  <c r="K441" i="47"/>
  <c r="J441" i="47"/>
  <c r="I441" i="47"/>
  <c r="N441" i="47" s="1"/>
  <c r="X440" i="47"/>
  <c r="O440" i="47"/>
  <c r="P440" i="47" s="1"/>
  <c r="M440" i="47"/>
  <c r="L440" i="47"/>
  <c r="K440" i="47"/>
  <c r="J440" i="47"/>
  <c r="I440" i="47"/>
  <c r="N440" i="47" s="1"/>
  <c r="H440" i="47"/>
  <c r="E440" i="47"/>
  <c r="C440" i="47"/>
  <c r="O408" i="47"/>
  <c r="P408" i="47" s="1"/>
  <c r="M408" i="47"/>
  <c r="L408" i="47"/>
  <c r="K408" i="47"/>
  <c r="J408" i="47"/>
  <c r="I408" i="47"/>
  <c r="N408" i="47" s="1"/>
  <c r="O407" i="47"/>
  <c r="P407" i="47" s="1"/>
  <c r="M407" i="47"/>
  <c r="L407" i="47"/>
  <c r="K407" i="47"/>
  <c r="J407" i="47"/>
  <c r="I407" i="47"/>
  <c r="N407" i="47" s="1"/>
  <c r="O406" i="47"/>
  <c r="P406" i="47" s="1"/>
  <c r="M406" i="47"/>
  <c r="L406" i="47"/>
  <c r="K406" i="47"/>
  <c r="J406" i="47"/>
  <c r="I406" i="47"/>
  <c r="N406" i="47" s="1"/>
  <c r="X405" i="47"/>
  <c r="O405" i="47"/>
  <c r="P405" i="47" s="1"/>
  <c r="M405" i="47"/>
  <c r="L405" i="47"/>
  <c r="K405" i="47"/>
  <c r="J405" i="47"/>
  <c r="I405" i="47"/>
  <c r="N405" i="47" s="1"/>
  <c r="H405" i="47"/>
  <c r="E405" i="47"/>
  <c r="C405" i="47"/>
  <c r="N448" i="9"/>
  <c r="N447" i="9"/>
  <c r="N446" i="9"/>
  <c r="N445" i="9"/>
  <c r="N443" i="9"/>
  <c r="N442" i="9"/>
  <c r="N441" i="9"/>
  <c r="N440" i="9"/>
  <c r="N408" i="9"/>
  <c r="N407" i="9"/>
  <c r="N406" i="9"/>
  <c r="N405" i="9"/>
  <c r="O252" i="47"/>
  <c r="P252" i="47" s="1"/>
  <c r="M252" i="47"/>
  <c r="L252" i="47"/>
  <c r="K252" i="47"/>
  <c r="J252" i="47"/>
  <c r="I252" i="47"/>
  <c r="N252" i="47" s="1"/>
  <c r="O251" i="47"/>
  <c r="P251" i="47" s="1"/>
  <c r="M251" i="47"/>
  <c r="L251" i="47"/>
  <c r="K251" i="47"/>
  <c r="J251" i="47"/>
  <c r="I251" i="47"/>
  <c r="N251" i="47" s="1"/>
  <c r="O250" i="47"/>
  <c r="P250" i="47" s="1"/>
  <c r="M250" i="47"/>
  <c r="L250" i="47"/>
  <c r="K250" i="47"/>
  <c r="J250" i="47"/>
  <c r="I250" i="47"/>
  <c r="N250" i="47" s="1"/>
  <c r="X249" i="47"/>
  <c r="O249" i="47"/>
  <c r="P249" i="47" s="1"/>
  <c r="M249" i="47"/>
  <c r="L249" i="47"/>
  <c r="K249" i="47"/>
  <c r="J249" i="47"/>
  <c r="I249" i="47"/>
  <c r="N249" i="47" s="1"/>
  <c r="H249" i="47"/>
  <c r="E249" i="47"/>
  <c r="C249" i="47"/>
  <c r="O247" i="47"/>
  <c r="P247" i="47" s="1"/>
  <c r="M247" i="47"/>
  <c r="L247" i="47"/>
  <c r="K247" i="47"/>
  <c r="J247" i="47"/>
  <c r="I247" i="47"/>
  <c r="N247" i="47" s="1"/>
  <c r="O246" i="47"/>
  <c r="P246" i="47" s="1"/>
  <c r="M246" i="47"/>
  <c r="L246" i="47"/>
  <c r="K246" i="47"/>
  <c r="J246" i="47"/>
  <c r="I246" i="47"/>
  <c r="N246" i="47" s="1"/>
  <c r="O245" i="47"/>
  <c r="P245" i="47" s="1"/>
  <c r="M245" i="47"/>
  <c r="L245" i="47"/>
  <c r="K245" i="47"/>
  <c r="J245" i="47"/>
  <c r="I245" i="47"/>
  <c r="N245" i="47" s="1"/>
  <c r="O244" i="47"/>
  <c r="M244" i="47"/>
  <c r="L244" i="47"/>
  <c r="K244" i="47"/>
  <c r="J244" i="47"/>
  <c r="I244" i="47"/>
  <c r="H244" i="47"/>
  <c r="E244" i="47"/>
  <c r="C244" i="47"/>
  <c r="N252" i="9"/>
  <c r="N251" i="9"/>
  <c r="N250" i="9"/>
  <c r="N249" i="9"/>
  <c r="N247" i="9"/>
  <c r="N246" i="9"/>
  <c r="N245" i="9"/>
  <c r="N244" i="9"/>
  <c r="P244" i="9" s="1"/>
  <c r="P248" i="9" s="1"/>
  <c r="O327" i="47"/>
  <c r="P327" i="47" s="1"/>
  <c r="M327" i="47"/>
  <c r="L327" i="47"/>
  <c r="K327" i="47"/>
  <c r="J327" i="47"/>
  <c r="I327" i="47"/>
  <c r="N327" i="47" s="1"/>
  <c r="O326" i="47"/>
  <c r="P326" i="47" s="1"/>
  <c r="M326" i="47"/>
  <c r="L326" i="47"/>
  <c r="K326" i="47"/>
  <c r="J326" i="47"/>
  <c r="I326" i="47"/>
  <c r="N326" i="47" s="1"/>
  <c r="O325" i="47"/>
  <c r="P325" i="47" s="1"/>
  <c r="M325" i="47"/>
  <c r="L325" i="47"/>
  <c r="K325" i="47"/>
  <c r="J325" i="47"/>
  <c r="I325" i="47"/>
  <c r="N325" i="47" s="1"/>
  <c r="X324" i="47"/>
  <c r="O324" i="47"/>
  <c r="P324" i="47" s="1"/>
  <c r="M324" i="47"/>
  <c r="L324" i="47"/>
  <c r="K324" i="47"/>
  <c r="J324" i="47"/>
  <c r="I324" i="47"/>
  <c r="N324" i="47" s="1"/>
  <c r="H324" i="47"/>
  <c r="E324" i="47"/>
  <c r="C324" i="47"/>
  <c r="O322" i="47"/>
  <c r="P322" i="47" s="1"/>
  <c r="M322" i="47"/>
  <c r="L322" i="47"/>
  <c r="K322" i="47"/>
  <c r="J322" i="47"/>
  <c r="I322" i="47"/>
  <c r="N322" i="47" s="1"/>
  <c r="O321" i="47"/>
  <c r="P321" i="47" s="1"/>
  <c r="M321" i="47"/>
  <c r="L321" i="47"/>
  <c r="K321" i="47"/>
  <c r="J321" i="47"/>
  <c r="I321" i="47"/>
  <c r="N321" i="47" s="1"/>
  <c r="O320" i="47"/>
  <c r="P320" i="47" s="1"/>
  <c r="M320" i="47"/>
  <c r="L320" i="47"/>
  <c r="K320" i="47"/>
  <c r="J320" i="47"/>
  <c r="I320" i="47"/>
  <c r="N320" i="47" s="1"/>
  <c r="X319" i="47"/>
  <c r="O319" i="47"/>
  <c r="P319" i="47" s="1"/>
  <c r="M319" i="47"/>
  <c r="L319" i="47"/>
  <c r="K319" i="47"/>
  <c r="J319" i="47"/>
  <c r="I319" i="47"/>
  <c r="N319" i="47" s="1"/>
  <c r="H319" i="47"/>
  <c r="E319" i="47"/>
  <c r="C319" i="47"/>
  <c r="O257" i="47"/>
  <c r="P257" i="47" s="1"/>
  <c r="M257" i="47"/>
  <c r="L257" i="47"/>
  <c r="K257" i="47"/>
  <c r="J257" i="47"/>
  <c r="I257" i="47"/>
  <c r="N257" i="47" s="1"/>
  <c r="O256" i="47"/>
  <c r="P256" i="47" s="1"/>
  <c r="M256" i="47"/>
  <c r="L256" i="47"/>
  <c r="K256" i="47"/>
  <c r="J256" i="47"/>
  <c r="I256" i="47"/>
  <c r="N256" i="47" s="1"/>
  <c r="O255" i="47"/>
  <c r="P255" i="47" s="1"/>
  <c r="M255" i="47"/>
  <c r="L255" i="47"/>
  <c r="K255" i="47"/>
  <c r="J255" i="47"/>
  <c r="I255" i="47"/>
  <c r="N255" i="47" s="1"/>
  <c r="X254" i="47"/>
  <c r="O254" i="47"/>
  <c r="P254" i="47" s="1"/>
  <c r="M254" i="47"/>
  <c r="L254" i="47"/>
  <c r="K254" i="47"/>
  <c r="J254" i="47"/>
  <c r="I254" i="47"/>
  <c r="N254" i="47" s="1"/>
  <c r="H254" i="47"/>
  <c r="E254" i="47"/>
  <c r="C254" i="47"/>
  <c r="N327" i="9"/>
  <c r="N326" i="9"/>
  <c r="N325" i="9"/>
  <c r="N324" i="9"/>
  <c r="N322" i="9"/>
  <c r="N321" i="9"/>
  <c r="N320" i="9"/>
  <c r="N319" i="9"/>
  <c r="N257" i="9"/>
  <c r="N256" i="9"/>
  <c r="N255" i="9"/>
  <c r="N254" i="9"/>
  <c r="T222" i="47"/>
  <c r="R222" i="47"/>
  <c r="O221" i="47"/>
  <c r="P221" i="47" s="1"/>
  <c r="M221" i="47"/>
  <c r="L221" i="47"/>
  <c r="K221" i="47"/>
  <c r="J221" i="47"/>
  <c r="I221" i="47"/>
  <c r="N221" i="47" s="1"/>
  <c r="O220" i="47"/>
  <c r="P220" i="47" s="1"/>
  <c r="M220" i="47"/>
  <c r="L220" i="47"/>
  <c r="K220" i="47"/>
  <c r="J220" i="47"/>
  <c r="I220" i="47"/>
  <c r="N220" i="47" s="1"/>
  <c r="O219" i="47"/>
  <c r="P219" i="47" s="1"/>
  <c r="M219" i="47"/>
  <c r="L219" i="47"/>
  <c r="K219" i="47"/>
  <c r="J219" i="47"/>
  <c r="I219" i="47"/>
  <c r="N219" i="47" s="1"/>
  <c r="X218" i="47"/>
  <c r="O218" i="47"/>
  <c r="P218" i="47" s="1"/>
  <c r="M218" i="47"/>
  <c r="L218" i="47"/>
  <c r="K218" i="47"/>
  <c r="J218" i="47"/>
  <c r="I218" i="47"/>
  <c r="N218" i="47" s="1"/>
  <c r="H218" i="47"/>
  <c r="G218" i="47"/>
  <c r="F218" i="47"/>
  <c r="E218" i="47"/>
  <c r="D218" i="47"/>
  <c r="C218" i="47"/>
  <c r="S222" i="9"/>
  <c r="Q222" i="9"/>
  <c r="N221" i="9"/>
  <c r="N220" i="9"/>
  <c r="N219" i="9"/>
  <c r="N218" i="9"/>
  <c r="T227" i="47"/>
  <c r="R227" i="47"/>
  <c r="O226" i="47"/>
  <c r="P226" i="47" s="1"/>
  <c r="M226" i="47"/>
  <c r="L226" i="47"/>
  <c r="K226" i="47"/>
  <c r="J226" i="47"/>
  <c r="I226" i="47"/>
  <c r="N226" i="47" s="1"/>
  <c r="O225" i="47"/>
  <c r="P225" i="47" s="1"/>
  <c r="M225" i="47"/>
  <c r="L225" i="47"/>
  <c r="K225" i="47"/>
  <c r="J225" i="47"/>
  <c r="I225" i="47"/>
  <c r="N225" i="47" s="1"/>
  <c r="O224" i="47"/>
  <c r="P224" i="47" s="1"/>
  <c r="M224" i="47"/>
  <c r="L224" i="47"/>
  <c r="K224" i="47"/>
  <c r="J224" i="47"/>
  <c r="I224" i="47"/>
  <c r="N224" i="47" s="1"/>
  <c r="X223" i="47"/>
  <c r="O223" i="47"/>
  <c r="P223" i="47" s="1"/>
  <c r="M223" i="47"/>
  <c r="L223" i="47"/>
  <c r="K223" i="47"/>
  <c r="J223" i="47"/>
  <c r="I223" i="47"/>
  <c r="N223" i="47" s="1"/>
  <c r="H223" i="47"/>
  <c r="G223" i="47"/>
  <c r="F223" i="47"/>
  <c r="E223" i="47"/>
  <c r="D223" i="47"/>
  <c r="C223" i="47"/>
  <c r="T187" i="47"/>
  <c r="R187" i="47"/>
  <c r="O186" i="47"/>
  <c r="P186" i="47" s="1"/>
  <c r="M186" i="47"/>
  <c r="L186" i="47"/>
  <c r="K186" i="47"/>
  <c r="J186" i="47"/>
  <c r="I186" i="47"/>
  <c r="N186" i="47" s="1"/>
  <c r="O185" i="47"/>
  <c r="P185" i="47" s="1"/>
  <c r="M185" i="47"/>
  <c r="L185" i="47"/>
  <c r="K185" i="47"/>
  <c r="J185" i="47"/>
  <c r="I185" i="47"/>
  <c r="N185" i="47" s="1"/>
  <c r="O184" i="47"/>
  <c r="P184" i="47" s="1"/>
  <c r="M184" i="47"/>
  <c r="L184" i="47"/>
  <c r="K184" i="47"/>
  <c r="J184" i="47"/>
  <c r="I184" i="47"/>
  <c r="N184" i="47" s="1"/>
  <c r="X183" i="47"/>
  <c r="O183" i="47"/>
  <c r="P183" i="47" s="1"/>
  <c r="M183" i="47"/>
  <c r="L183" i="47"/>
  <c r="K183" i="47"/>
  <c r="J183" i="47"/>
  <c r="I183" i="47"/>
  <c r="N183" i="47" s="1"/>
  <c r="H183" i="47"/>
  <c r="G183" i="47"/>
  <c r="F183" i="47"/>
  <c r="E183" i="47"/>
  <c r="D183" i="47"/>
  <c r="C183" i="47"/>
  <c r="T182" i="47"/>
  <c r="R182" i="47"/>
  <c r="O181" i="47"/>
  <c r="P181" i="47" s="1"/>
  <c r="M181" i="47"/>
  <c r="L181" i="47"/>
  <c r="K181" i="47"/>
  <c r="J181" i="47"/>
  <c r="I181" i="47"/>
  <c r="N181" i="47" s="1"/>
  <c r="O180" i="47"/>
  <c r="P180" i="47" s="1"/>
  <c r="M180" i="47"/>
  <c r="L180" i="47"/>
  <c r="K180" i="47"/>
  <c r="J180" i="47"/>
  <c r="I180" i="47"/>
  <c r="N180" i="47" s="1"/>
  <c r="O179" i="47"/>
  <c r="P179" i="47" s="1"/>
  <c r="M179" i="47"/>
  <c r="L179" i="47"/>
  <c r="K179" i="47"/>
  <c r="J179" i="47"/>
  <c r="I179" i="47"/>
  <c r="N179" i="47" s="1"/>
  <c r="X178" i="47"/>
  <c r="O178" i="47"/>
  <c r="P178" i="47" s="1"/>
  <c r="M178" i="47"/>
  <c r="L178" i="47"/>
  <c r="K178" i="47"/>
  <c r="J178" i="47"/>
  <c r="I178" i="47"/>
  <c r="N178" i="47" s="1"/>
  <c r="H178" i="47"/>
  <c r="G178" i="47"/>
  <c r="F178" i="47"/>
  <c r="E178" i="47"/>
  <c r="D178" i="47"/>
  <c r="C178" i="47"/>
  <c r="S227" i="9"/>
  <c r="Q227" i="9"/>
  <c r="N226" i="9"/>
  <c r="N225" i="9"/>
  <c r="N224" i="9"/>
  <c r="N223" i="9"/>
  <c r="S187" i="9"/>
  <c r="Q187" i="9"/>
  <c r="N186" i="9"/>
  <c r="N185" i="9"/>
  <c r="N184" i="9"/>
  <c r="N183" i="9"/>
  <c r="S182" i="9"/>
  <c r="Q182" i="9"/>
  <c r="N181" i="9"/>
  <c r="N180" i="9"/>
  <c r="N179" i="9"/>
  <c r="N178" i="9"/>
  <c r="T116" i="47"/>
  <c r="R116" i="47"/>
  <c r="O115" i="47"/>
  <c r="P115" i="47" s="1"/>
  <c r="M115" i="47"/>
  <c r="L115" i="47"/>
  <c r="K115" i="47"/>
  <c r="J115" i="47"/>
  <c r="I115" i="47"/>
  <c r="N115" i="47" s="1"/>
  <c r="O114" i="47"/>
  <c r="P114" i="47" s="1"/>
  <c r="M114" i="47"/>
  <c r="L114" i="47"/>
  <c r="K114" i="47"/>
  <c r="J114" i="47"/>
  <c r="I114" i="47"/>
  <c r="N114" i="47" s="1"/>
  <c r="O113" i="47"/>
  <c r="P113" i="47" s="1"/>
  <c r="M113" i="47"/>
  <c r="L113" i="47"/>
  <c r="K113" i="47"/>
  <c r="J113" i="47"/>
  <c r="I113" i="47"/>
  <c r="N113" i="47" s="1"/>
  <c r="X112" i="47"/>
  <c r="O112" i="47"/>
  <c r="P112" i="47" s="1"/>
  <c r="M112" i="47"/>
  <c r="L112" i="47"/>
  <c r="K112" i="47"/>
  <c r="J112" i="47"/>
  <c r="I112" i="47"/>
  <c r="N112" i="47" s="1"/>
  <c r="H112" i="47"/>
  <c r="G112" i="47"/>
  <c r="F112" i="47"/>
  <c r="E112" i="47"/>
  <c r="D112" i="47"/>
  <c r="C112" i="47"/>
  <c r="T111" i="47"/>
  <c r="R111" i="47"/>
  <c r="O110" i="47"/>
  <c r="P110" i="47" s="1"/>
  <c r="M110" i="47"/>
  <c r="L110" i="47"/>
  <c r="K110" i="47"/>
  <c r="J110" i="47"/>
  <c r="I110" i="47"/>
  <c r="N110" i="47" s="1"/>
  <c r="O109" i="47"/>
  <c r="P109" i="47" s="1"/>
  <c r="M109" i="47"/>
  <c r="L109" i="47"/>
  <c r="K109" i="47"/>
  <c r="J109" i="47"/>
  <c r="I109" i="47"/>
  <c r="N109" i="47" s="1"/>
  <c r="O108" i="47"/>
  <c r="P108" i="47" s="1"/>
  <c r="M108" i="47"/>
  <c r="L108" i="47"/>
  <c r="K108" i="47"/>
  <c r="J108" i="47"/>
  <c r="I108" i="47"/>
  <c r="N108" i="47" s="1"/>
  <c r="X107" i="47"/>
  <c r="O107" i="47"/>
  <c r="P107" i="47" s="1"/>
  <c r="M107" i="47"/>
  <c r="L107" i="47"/>
  <c r="K107" i="47"/>
  <c r="J107" i="47"/>
  <c r="I107" i="47"/>
  <c r="N107" i="47" s="1"/>
  <c r="H107" i="47"/>
  <c r="G107" i="47"/>
  <c r="F107" i="47"/>
  <c r="E107" i="47"/>
  <c r="D107" i="47"/>
  <c r="C107" i="47"/>
  <c r="T101" i="47"/>
  <c r="R101" i="47"/>
  <c r="O100" i="47"/>
  <c r="P100" i="47" s="1"/>
  <c r="M100" i="47"/>
  <c r="L100" i="47"/>
  <c r="K100" i="47"/>
  <c r="J100" i="47"/>
  <c r="I100" i="47"/>
  <c r="N100" i="47" s="1"/>
  <c r="O99" i="47"/>
  <c r="P99" i="47" s="1"/>
  <c r="M99" i="47"/>
  <c r="L99" i="47"/>
  <c r="K99" i="47"/>
  <c r="J99" i="47"/>
  <c r="I99" i="47"/>
  <c r="N99" i="47" s="1"/>
  <c r="O98" i="47"/>
  <c r="P98" i="47" s="1"/>
  <c r="M98" i="47"/>
  <c r="L98" i="47"/>
  <c r="K98" i="47"/>
  <c r="J98" i="47"/>
  <c r="I98" i="47"/>
  <c r="N98" i="47" s="1"/>
  <c r="X97" i="47"/>
  <c r="O97" i="47"/>
  <c r="P97" i="47" s="1"/>
  <c r="M97" i="47"/>
  <c r="L97" i="47"/>
  <c r="K97" i="47"/>
  <c r="J97" i="47"/>
  <c r="I97" i="47"/>
  <c r="N97" i="47" s="1"/>
  <c r="H97" i="47"/>
  <c r="G97" i="47"/>
  <c r="F97" i="47"/>
  <c r="E97" i="47"/>
  <c r="D97" i="47"/>
  <c r="C97" i="47"/>
  <c r="T96" i="47"/>
  <c r="R96" i="47"/>
  <c r="O95" i="47"/>
  <c r="P95" i="47" s="1"/>
  <c r="M95" i="47"/>
  <c r="L95" i="47"/>
  <c r="K95" i="47"/>
  <c r="J95" i="47"/>
  <c r="I95" i="47"/>
  <c r="N95" i="47" s="1"/>
  <c r="O94" i="47"/>
  <c r="P94" i="47" s="1"/>
  <c r="M94" i="47"/>
  <c r="L94" i="47"/>
  <c r="K94" i="47"/>
  <c r="J94" i="47"/>
  <c r="I94" i="47"/>
  <c r="N94" i="47" s="1"/>
  <c r="O93" i="47"/>
  <c r="P93" i="47" s="1"/>
  <c r="M93" i="47"/>
  <c r="L93" i="47"/>
  <c r="K93" i="47"/>
  <c r="J93" i="47"/>
  <c r="I93" i="47"/>
  <c r="N93" i="47" s="1"/>
  <c r="X92" i="47"/>
  <c r="O92" i="47"/>
  <c r="P92" i="47" s="1"/>
  <c r="M92" i="47"/>
  <c r="L92" i="47"/>
  <c r="K92" i="47"/>
  <c r="J92" i="47"/>
  <c r="I92" i="47"/>
  <c r="N92" i="47" s="1"/>
  <c r="H92" i="47"/>
  <c r="G92" i="47"/>
  <c r="F92" i="47"/>
  <c r="E92" i="47"/>
  <c r="D92" i="47"/>
  <c r="C92" i="47"/>
  <c r="S116" i="9"/>
  <c r="Q116" i="9"/>
  <c r="N115" i="9"/>
  <c r="N114" i="9"/>
  <c r="N113" i="9"/>
  <c r="N112" i="9"/>
  <c r="S111" i="9"/>
  <c r="Q111" i="9"/>
  <c r="N110" i="9"/>
  <c r="N109" i="9"/>
  <c r="N108" i="9"/>
  <c r="N107" i="9"/>
  <c r="S101" i="9"/>
  <c r="Q101" i="9"/>
  <c r="N100" i="9"/>
  <c r="N99" i="9"/>
  <c r="N98" i="9"/>
  <c r="N97" i="9"/>
  <c r="S96" i="9"/>
  <c r="Q96" i="9"/>
  <c r="N95" i="9"/>
  <c r="N94" i="9"/>
  <c r="N93" i="9"/>
  <c r="N92" i="9"/>
  <c r="S101" i="47" l="1"/>
  <c r="Q101" i="47"/>
  <c r="Q116" i="47"/>
  <c r="S116" i="47"/>
  <c r="Q187" i="47"/>
  <c r="S187" i="47"/>
  <c r="S222" i="47"/>
  <c r="Q222" i="47"/>
  <c r="S212" i="47"/>
  <c r="Q212" i="47"/>
  <c r="S202" i="47"/>
  <c r="Q202" i="47"/>
  <c r="Q96" i="47"/>
  <c r="S96" i="47"/>
  <c r="S111" i="47"/>
  <c r="Q111" i="47"/>
  <c r="S182" i="47"/>
  <c r="Q182" i="47"/>
  <c r="Q227" i="47"/>
  <c r="S227" i="47"/>
  <c r="Q207" i="47"/>
  <c r="S207" i="47"/>
  <c r="Q197" i="47"/>
  <c r="S197" i="47"/>
  <c r="Q217" i="47"/>
  <c r="S217" i="47"/>
  <c r="N244" i="47"/>
  <c r="V248" i="9"/>
  <c r="P244" i="47"/>
  <c r="P248" i="47" s="1"/>
  <c r="V248" i="47" s="1"/>
  <c r="H195" i="50"/>
  <c r="H42" i="50"/>
  <c r="H138" i="50"/>
  <c r="H173" i="50"/>
  <c r="I139" i="48"/>
  <c r="I138" i="48"/>
  <c r="I163" i="48"/>
  <c r="I162" i="48"/>
  <c r="I164" i="48"/>
  <c r="I165" i="48"/>
  <c r="I136" i="48"/>
  <c r="I137" i="48"/>
  <c r="I160" i="48"/>
  <c r="I161" i="48"/>
  <c r="I132" i="48"/>
  <c r="I133" i="48"/>
  <c r="I156" i="48"/>
  <c r="I157" i="48"/>
  <c r="I135" i="48"/>
  <c r="I134" i="48"/>
  <c r="I159" i="48"/>
  <c r="I158" i="48"/>
  <c r="I131" i="48"/>
  <c r="I130" i="48"/>
  <c r="U182" i="9"/>
  <c r="U227" i="9"/>
  <c r="U207" i="9"/>
  <c r="U202" i="9"/>
  <c r="U217" i="9"/>
  <c r="U187" i="9"/>
  <c r="U212" i="9"/>
  <c r="U197" i="9"/>
  <c r="U222" i="9"/>
  <c r="U96" i="47"/>
  <c r="U101" i="47"/>
  <c r="P444" i="47"/>
  <c r="V444" i="47" s="1"/>
  <c r="P449" i="47"/>
  <c r="V449" i="47" s="1"/>
  <c r="U111" i="47"/>
  <c r="U116" i="47"/>
  <c r="P434" i="47"/>
  <c r="V434" i="47" s="1"/>
  <c r="P308" i="47"/>
  <c r="V308" i="47" s="1"/>
  <c r="P419" i="9"/>
  <c r="V419" i="9" s="1"/>
  <c r="P424" i="9"/>
  <c r="V424" i="9" s="1"/>
  <c r="P429" i="9"/>
  <c r="V429" i="9" s="1"/>
  <c r="P424" i="47"/>
  <c r="V424" i="47" s="1"/>
  <c r="P419" i="47"/>
  <c r="V419" i="47" s="1"/>
  <c r="P429" i="47"/>
  <c r="V429" i="47" s="1"/>
  <c r="P313" i="47"/>
  <c r="V313" i="47" s="1"/>
  <c r="P303" i="47"/>
  <c r="V303" i="47" s="1"/>
  <c r="P298" i="47"/>
  <c r="V298" i="47" s="1"/>
  <c r="P197" i="9"/>
  <c r="P202" i="9"/>
  <c r="P212" i="9"/>
  <c r="P207" i="9"/>
  <c r="P217" i="9"/>
  <c r="P379" i="9"/>
  <c r="V379" i="9" s="1"/>
  <c r="P394" i="9"/>
  <c r="V394" i="9" s="1"/>
  <c r="P197" i="47"/>
  <c r="P202" i="47"/>
  <c r="P217" i="47"/>
  <c r="U217" i="47"/>
  <c r="P212" i="47"/>
  <c r="U197" i="47"/>
  <c r="U202" i="47"/>
  <c r="U212" i="47"/>
  <c r="P207" i="47"/>
  <c r="U207" i="47"/>
  <c r="P409" i="9"/>
  <c r="V409" i="9" s="1"/>
  <c r="P444" i="9"/>
  <c r="V444" i="9" s="1"/>
  <c r="P399" i="9"/>
  <c r="V399" i="9" s="1"/>
  <c r="P96" i="9"/>
  <c r="P268" i="9"/>
  <c r="V268" i="9" s="1"/>
  <c r="P369" i="9"/>
  <c r="V369" i="9" s="1"/>
  <c r="P374" i="9"/>
  <c r="V374" i="9" s="1"/>
  <c r="P111" i="9"/>
  <c r="P116" i="9"/>
  <c r="P384" i="9"/>
  <c r="V384" i="9" s="1"/>
  <c r="P389" i="9"/>
  <c r="V389" i="9" s="1"/>
  <c r="P364" i="47"/>
  <c r="V364" i="47" s="1"/>
  <c r="P359" i="9"/>
  <c r="V359" i="9" s="1"/>
  <c r="P364" i="9"/>
  <c r="V364" i="9" s="1"/>
  <c r="P449" i="9"/>
  <c r="V449" i="9" s="1"/>
  <c r="P414" i="9"/>
  <c r="V414" i="9" s="1"/>
  <c r="P434" i="9"/>
  <c r="V434" i="9" s="1"/>
  <c r="P288" i="47"/>
  <c r="V288" i="47" s="1"/>
  <c r="P374" i="47"/>
  <c r="V374" i="47" s="1"/>
  <c r="P384" i="47"/>
  <c r="V384" i="47" s="1"/>
  <c r="P394" i="47"/>
  <c r="V394" i="47" s="1"/>
  <c r="P222" i="9"/>
  <c r="P253" i="9"/>
  <c r="V253" i="9" s="1"/>
  <c r="P293" i="47"/>
  <c r="V293" i="47" s="1"/>
  <c r="P359" i="47"/>
  <c r="V359" i="47" s="1"/>
  <c r="P369" i="47"/>
  <c r="V369" i="47" s="1"/>
  <c r="P379" i="47"/>
  <c r="V379" i="47" s="1"/>
  <c r="P389" i="47"/>
  <c r="V389" i="47" s="1"/>
  <c r="P399" i="47"/>
  <c r="V399" i="47" s="1"/>
  <c r="P278" i="47"/>
  <c r="V278" i="47" s="1"/>
  <c r="P273" i="47"/>
  <c r="V273" i="47" s="1"/>
  <c r="P253" i="47"/>
  <c r="V253" i="47" s="1"/>
  <c r="P268" i="47"/>
  <c r="V268" i="47" s="1"/>
  <c r="P101" i="9"/>
  <c r="P182" i="9"/>
  <c r="P187" i="9"/>
  <c r="P439" i="47"/>
  <c r="V439" i="47" s="1"/>
  <c r="P263" i="47"/>
  <c r="V263" i="47" s="1"/>
  <c r="P414" i="47"/>
  <c r="V414" i="47" s="1"/>
  <c r="P328" i="47"/>
  <c r="V328" i="47" s="1"/>
  <c r="P409" i="47"/>
  <c r="V409" i="47" s="1"/>
  <c r="P222" i="47"/>
  <c r="P258" i="47"/>
  <c r="V258" i="47" s="1"/>
  <c r="P323" i="47"/>
  <c r="V323" i="47" s="1"/>
  <c r="U182" i="47"/>
  <c r="U222" i="47"/>
  <c r="P187" i="47"/>
  <c r="U187" i="47"/>
  <c r="P182" i="47"/>
  <c r="P227" i="47"/>
  <c r="U227" i="47"/>
  <c r="P116" i="47"/>
  <c r="P96" i="47"/>
  <c r="P101" i="47"/>
  <c r="P111" i="47"/>
  <c r="V116" i="9" l="1"/>
  <c r="V207" i="9"/>
  <c r="V187" i="9"/>
  <c r="V212" i="9"/>
  <c r="V222" i="9"/>
  <c r="V197" i="9"/>
  <c r="V202" i="9"/>
  <c r="V212" i="47"/>
  <c r="V217" i="9"/>
  <c r="V202" i="47"/>
  <c r="V217" i="47"/>
  <c r="V197" i="47"/>
  <c r="V207" i="47"/>
  <c r="V111" i="9"/>
  <c r="V96" i="9"/>
  <c r="V182" i="9"/>
  <c r="V101" i="9"/>
  <c r="V227" i="9"/>
  <c r="V187" i="47"/>
  <c r="V116" i="47"/>
  <c r="V111" i="47"/>
  <c r="V222" i="47"/>
  <c r="V182" i="47"/>
  <c r="V101" i="47"/>
  <c r="V227" i="47"/>
  <c r="V96" i="47"/>
  <c r="K11" i="51"/>
  <c r="K8" i="51"/>
  <c r="J197" i="50"/>
  <c r="J196" i="50"/>
  <c r="J190" i="50"/>
  <c r="J189" i="50"/>
  <c r="J188" i="50"/>
  <c r="J187" i="50"/>
  <c r="J186" i="50"/>
  <c r="J185" i="50"/>
  <c r="J184" i="50"/>
  <c r="J183" i="50"/>
  <c r="J182" i="50"/>
  <c r="J171" i="50"/>
  <c r="J166" i="50"/>
  <c r="J165" i="50"/>
  <c r="J163" i="50"/>
  <c r="J162" i="50"/>
  <c r="J161" i="50"/>
  <c r="J159" i="50"/>
  <c r="J158" i="50"/>
  <c r="J153" i="50"/>
  <c r="J152" i="50"/>
  <c r="J146" i="50"/>
  <c r="J145" i="50"/>
  <c r="J144" i="50"/>
  <c r="J143" i="50"/>
  <c r="J137" i="50"/>
  <c r="J133" i="50"/>
  <c r="J132" i="50"/>
  <c r="J131" i="50"/>
  <c r="J130" i="50"/>
  <c r="J129" i="50"/>
  <c r="J128" i="50"/>
  <c r="J127" i="50"/>
  <c r="J126" i="50"/>
  <c r="J125" i="50"/>
  <c r="J124" i="50"/>
  <c r="J123" i="50"/>
  <c r="J122" i="50"/>
  <c r="J121" i="50"/>
  <c r="J120" i="50"/>
  <c r="J104" i="50"/>
  <c r="J100" i="50"/>
  <c r="J99" i="50"/>
  <c r="J98" i="50"/>
  <c r="J97" i="50"/>
  <c r="J96" i="50"/>
  <c r="J94" i="50"/>
  <c r="J93" i="50"/>
  <c r="J71" i="50"/>
  <c r="J67" i="50"/>
  <c r="J66" i="50"/>
  <c r="J65" i="50"/>
  <c r="J64" i="50"/>
  <c r="J63" i="50"/>
  <c r="J62" i="50"/>
  <c r="J61" i="50"/>
  <c r="J60" i="50"/>
  <c r="J59" i="50"/>
  <c r="J58" i="50"/>
  <c r="J57" i="50"/>
  <c r="J56" i="50"/>
  <c r="J55" i="50"/>
  <c r="J40" i="50"/>
  <c r="J34" i="50"/>
  <c r="J33" i="50"/>
  <c r="J32" i="50"/>
  <c r="J31" i="50"/>
  <c r="J30" i="50"/>
  <c r="J29" i="50"/>
  <c r="J28" i="50"/>
  <c r="J27" i="50"/>
  <c r="J26" i="50"/>
  <c r="J25" i="50"/>
  <c r="J24" i="50"/>
  <c r="J23" i="50"/>
  <c r="J22" i="50"/>
  <c r="J21" i="50"/>
  <c r="J20" i="50"/>
  <c r="J19" i="50"/>
  <c r="J18" i="50"/>
  <c r="J17" i="50"/>
  <c r="J16" i="50"/>
  <c r="J15" i="50"/>
  <c r="J14" i="50"/>
  <c r="J13" i="50"/>
  <c r="J12" i="50"/>
  <c r="J11" i="50"/>
  <c r="J10" i="50"/>
  <c r="J9" i="50"/>
  <c r="J8" i="50"/>
  <c r="J7" i="50"/>
  <c r="J6" i="50"/>
  <c r="J5" i="50"/>
  <c r="M71" i="49"/>
  <c r="M70" i="49"/>
  <c r="M69" i="49"/>
  <c r="M68" i="49"/>
  <c r="M67" i="49"/>
  <c r="M66" i="49"/>
  <c r="M65" i="49"/>
  <c r="M64" i="49"/>
  <c r="M63" i="49"/>
  <c r="M62" i="49"/>
  <c r="M55" i="49"/>
  <c r="M54" i="49"/>
  <c r="M53" i="49"/>
  <c r="M52" i="49"/>
  <c r="M51" i="49"/>
  <c r="M50" i="49"/>
  <c r="M49" i="49"/>
  <c r="M48" i="49"/>
  <c r="M47" i="49"/>
  <c r="M46" i="49"/>
  <c r="M45" i="49"/>
  <c r="M44" i="49"/>
  <c r="M43" i="49"/>
  <c r="M42" i="49"/>
  <c r="M41" i="49"/>
  <c r="M40" i="49"/>
  <c r="M39" i="49"/>
  <c r="M38" i="49"/>
  <c r="M37" i="49"/>
  <c r="M36" i="49"/>
  <c r="M29" i="49"/>
  <c r="M28" i="49"/>
  <c r="M15" i="49"/>
  <c r="M14" i="49"/>
  <c r="M11" i="49"/>
  <c r="M10" i="49"/>
  <c r="M6" i="49"/>
  <c r="M5" i="49"/>
  <c r="K182" i="48"/>
  <c r="K180" i="48"/>
  <c r="K178" i="48"/>
  <c r="K176" i="48"/>
  <c r="K174" i="48"/>
  <c r="K172" i="48"/>
  <c r="K170" i="48"/>
  <c r="K168" i="48"/>
  <c r="K166" i="48"/>
  <c r="K128" i="48"/>
  <c r="K121" i="48"/>
  <c r="K119" i="48"/>
  <c r="K117" i="48"/>
  <c r="K115" i="48"/>
  <c r="K113" i="48"/>
  <c r="K111" i="48"/>
  <c r="K109" i="48"/>
  <c r="K107" i="48"/>
  <c r="K105" i="48"/>
  <c r="K67" i="48"/>
  <c r="K59" i="48"/>
  <c r="K55" i="48"/>
  <c r="K53" i="48"/>
  <c r="K51" i="48"/>
  <c r="K49" i="48"/>
  <c r="K15" i="48"/>
  <c r="K13" i="48"/>
  <c r="K11" i="48"/>
  <c r="K9" i="48"/>
  <c r="K7" i="48"/>
  <c r="AO8" i="46"/>
  <c r="AO7" i="46"/>
  <c r="G7" i="46"/>
  <c r="E7" i="46"/>
  <c r="E22" i="36" l="1"/>
  <c r="A5" i="36"/>
  <c r="F22" i="32"/>
  <c r="F14" i="34"/>
  <c r="F16" i="27"/>
  <c r="F17" i="25"/>
  <c r="A5" i="32"/>
  <c r="A4" i="34"/>
  <c r="A5" i="27"/>
  <c r="M7" i="46" l="1"/>
  <c r="A5" i="25"/>
  <c r="K23" i="25"/>
  <c r="F23" i="25"/>
  <c r="K15" i="52" l="1"/>
  <c r="K17" i="52" s="1"/>
  <c r="K19" i="52" s="1"/>
  <c r="K21" i="52" s="1"/>
  <c r="K23" i="52" s="1"/>
  <c r="K25" i="52" s="1"/>
  <c r="K27" i="52" s="1"/>
  <c r="K29" i="52" s="1"/>
  <c r="K31" i="52" s="1"/>
  <c r="K33" i="52" s="1"/>
  <c r="K35" i="52" s="1"/>
  <c r="K37" i="52" s="1"/>
  <c r="K39" i="52" s="1"/>
  <c r="K41" i="52" s="1"/>
  <c r="K43" i="52" s="1"/>
  <c r="K45" i="52" s="1"/>
  <c r="K47" i="52" s="1"/>
  <c r="K49" i="52" s="1"/>
  <c r="K51" i="52" s="1"/>
  <c r="K53" i="52" s="1"/>
  <c r="K55" i="52" s="1"/>
  <c r="K57" i="52" s="1"/>
  <c r="K59" i="52" s="1"/>
  <c r="K61" i="52" s="1"/>
  <c r="K63" i="52" s="1"/>
  <c r="K65" i="52" s="1"/>
  <c r="K67" i="52" s="1"/>
  <c r="K69" i="52" s="1"/>
  <c r="K71" i="52" s="1"/>
  <c r="K73" i="52" s="1"/>
  <c r="K75" i="52" s="1"/>
  <c r="K77" i="52" s="1"/>
  <c r="K79" i="52" s="1"/>
  <c r="K81" i="52" s="1"/>
  <c r="K83" i="52" s="1"/>
  <c r="K85" i="52" s="1"/>
  <c r="K87" i="52" s="1"/>
  <c r="K89" i="52" s="1"/>
  <c r="K91" i="52" s="1"/>
  <c r="K93" i="52" s="1"/>
  <c r="K95" i="52" s="1"/>
  <c r="K97" i="52" s="1"/>
  <c r="K99" i="52" s="1"/>
  <c r="K101" i="52" s="1"/>
  <c r="K103" i="52" s="1"/>
  <c r="K105" i="52" s="1"/>
  <c r="K107" i="52" s="1"/>
  <c r="K109" i="52" s="1"/>
  <c r="K111" i="52" s="1"/>
  <c r="K113" i="52" s="1"/>
  <c r="K115" i="52" s="1"/>
  <c r="K117" i="52" s="1"/>
  <c r="K119" i="52" s="1"/>
  <c r="K121" i="52" s="1"/>
  <c r="K123" i="52" s="1"/>
  <c r="K125" i="52" s="1"/>
  <c r="K127" i="52" s="1"/>
  <c r="K129" i="52" s="1"/>
  <c r="K131" i="52" s="1"/>
  <c r="K133" i="52" s="1"/>
  <c r="K135" i="52" s="1"/>
  <c r="K137" i="52" s="1"/>
  <c r="K139" i="52" s="1"/>
  <c r="K141" i="52" s="1"/>
  <c r="K143" i="52" s="1"/>
  <c r="K145" i="52" s="1"/>
  <c r="K147" i="52" s="1"/>
  <c r="K149" i="52" s="1"/>
  <c r="K151" i="52" s="1"/>
  <c r="K153" i="52" s="1"/>
  <c r="K155" i="52" s="1"/>
  <c r="K157" i="52" s="1"/>
  <c r="K159" i="52" s="1"/>
  <c r="K161" i="52" s="1"/>
  <c r="K163" i="52" s="1"/>
  <c r="K165" i="52" s="1"/>
  <c r="C15" i="52"/>
  <c r="C17" i="52" s="1"/>
  <c r="C19" i="52" s="1"/>
  <c r="C21" i="52" s="1"/>
  <c r="C23" i="52" s="1"/>
  <c r="C25" i="52" s="1"/>
  <c r="C27" i="52" s="1"/>
  <c r="C29" i="52" s="1"/>
  <c r="C31" i="52" s="1"/>
  <c r="C33" i="52" s="1"/>
  <c r="C35" i="52" s="1"/>
  <c r="C37" i="52" s="1"/>
  <c r="C39" i="52" s="1"/>
  <c r="C41" i="52" s="1"/>
  <c r="C43" i="52" s="1"/>
  <c r="C45" i="52" s="1"/>
  <c r="C47" i="52" s="1"/>
  <c r="C49" i="52" s="1"/>
  <c r="C51" i="52" s="1"/>
  <c r="C53" i="52" s="1"/>
  <c r="C55" i="52" s="1"/>
  <c r="C57" i="52" s="1"/>
  <c r="C59" i="52" s="1"/>
  <c r="C61" i="52" s="1"/>
  <c r="C63" i="52" s="1"/>
  <c r="C65" i="52" s="1"/>
  <c r="C67" i="52" s="1"/>
  <c r="C69" i="52" s="1"/>
  <c r="C71" i="52" s="1"/>
  <c r="C73" i="52" s="1"/>
  <c r="C75" i="52" s="1"/>
  <c r="C77" i="52" s="1"/>
  <c r="C79" i="52" s="1"/>
  <c r="C81" i="52" s="1"/>
  <c r="C83" i="52" s="1"/>
  <c r="C85" i="52" s="1"/>
  <c r="C87" i="52" s="1"/>
  <c r="C89" i="52" s="1"/>
  <c r="C91" i="52" s="1"/>
  <c r="C93" i="52" s="1"/>
  <c r="C95" i="52" s="1"/>
  <c r="C97" i="52" s="1"/>
  <c r="C99" i="52" s="1"/>
  <c r="C101" i="52" s="1"/>
  <c r="C103" i="52" s="1"/>
  <c r="C105" i="52" s="1"/>
  <c r="C107" i="52" s="1"/>
  <c r="C109" i="52" s="1"/>
  <c r="C111" i="52" s="1"/>
  <c r="C113" i="52" s="1"/>
  <c r="C115" i="52" s="1"/>
  <c r="C117" i="52" s="1"/>
  <c r="C119" i="52" s="1"/>
  <c r="C121" i="52" s="1"/>
  <c r="C123" i="52" s="1"/>
  <c r="C125" i="52" s="1"/>
  <c r="C127" i="52" s="1"/>
  <c r="C129" i="52" s="1"/>
  <c r="C131" i="52" s="1"/>
  <c r="C133" i="52" s="1"/>
  <c r="C135" i="52" s="1"/>
  <c r="C137" i="52" s="1"/>
  <c r="C139" i="52" s="1"/>
  <c r="C141" i="52" s="1"/>
  <c r="C143" i="52" s="1"/>
  <c r="C145" i="52" s="1"/>
  <c r="C147" i="52" s="1"/>
  <c r="C149" i="52" s="1"/>
  <c r="C151" i="52" s="1"/>
  <c r="C153" i="52" s="1"/>
  <c r="C155" i="52" s="1"/>
  <c r="C157" i="52" s="1"/>
  <c r="C159" i="52" s="1"/>
  <c r="C161" i="52" s="1"/>
  <c r="C163" i="52" s="1"/>
  <c r="C165" i="52" s="1"/>
  <c r="O14" i="52"/>
  <c r="N14" i="52"/>
  <c r="M14" i="52"/>
  <c r="J15" i="52"/>
  <c r="J16" i="52" s="1"/>
  <c r="J17" i="52" s="1"/>
  <c r="J18" i="52" s="1"/>
  <c r="J19" i="52" s="1"/>
  <c r="J20" i="52" s="1"/>
  <c r="J21" i="52" s="1"/>
  <c r="J22" i="52" s="1"/>
  <c r="J23" i="52" s="1"/>
  <c r="J24" i="52" s="1"/>
  <c r="J25" i="52" s="1"/>
  <c r="J26" i="52" s="1"/>
  <c r="J27" i="52" s="1"/>
  <c r="J28" i="52" s="1"/>
  <c r="J29" i="52" s="1"/>
  <c r="J30" i="52" s="1"/>
  <c r="J31" i="52" s="1"/>
  <c r="J32" i="52" s="1"/>
  <c r="J33" i="52" s="1"/>
  <c r="J34" i="52" s="1"/>
  <c r="J35" i="52" s="1"/>
  <c r="J36" i="52" s="1"/>
  <c r="J37" i="52" s="1"/>
  <c r="J38" i="52" s="1"/>
  <c r="J39" i="52" s="1"/>
  <c r="J40" i="52" s="1"/>
  <c r="J41" i="52" s="1"/>
  <c r="J42" i="52" s="1"/>
  <c r="J43" i="52" s="1"/>
  <c r="J44" i="52" s="1"/>
  <c r="J45" i="52" s="1"/>
  <c r="J46" i="52" s="1"/>
  <c r="J47" i="52" s="1"/>
  <c r="J48" i="52" s="1"/>
  <c r="J49" i="52" s="1"/>
  <c r="J50" i="52" s="1"/>
  <c r="J51" i="52" s="1"/>
  <c r="J52" i="52" s="1"/>
  <c r="J53" i="52" s="1"/>
  <c r="J54" i="52" s="1"/>
  <c r="J55" i="52" s="1"/>
  <c r="J56" i="52" s="1"/>
  <c r="J57" i="52" s="1"/>
  <c r="J58" i="52" s="1"/>
  <c r="J59" i="52" s="1"/>
  <c r="J60" i="52" s="1"/>
  <c r="J61" i="52" s="1"/>
  <c r="J62" i="52" s="1"/>
  <c r="J63" i="52" s="1"/>
  <c r="J64" i="52" s="1"/>
  <c r="J65" i="52" s="1"/>
  <c r="J66" i="52" s="1"/>
  <c r="J67" i="52" s="1"/>
  <c r="J68" i="52" s="1"/>
  <c r="J69" i="52" s="1"/>
  <c r="J70" i="52" s="1"/>
  <c r="J71" i="52" s="1"/>
  <c r="J72" i="52" s="1"/>
  <c r="J73" i="52" s="1"/>
  <c r="J74" i="52" s="1"/>
  <c r="J75" i="52" s="1"/>
  <c r="J76" i="52" s="1"/>
  <c r="J77" i="52" s="1"/>
  <c r="J78" i="52" s="1"/>
  <c r="J79" i="52" s="1"/>
  <c r="J80" i="52" s="1"/>
  <c r="J81" i="52" s="1"/>
  <c r="J82" i="52" s="1"/>
  <c r="J83" i="52" s="1"/>
  <c r="J84" i="52" s="1"/>
  <c r="J85" i="52" s="1"/>
  <c r="J86" i="52" s="1"/>
  <c r="J87" i="52" s="1"/>
  <c r="J88" i="52" s="1"/>
  <c r="J89" i="52" s="1"/>
  <c r="J90" i="52" s="1"/>
  <c r="J91" i="52" s="1"/>
  <c r="J92" i="52" s="1"/>
  <c r="J93" i="52" s="1"/>
  <c r="J94" i="52" s="1"/>
  <c r="J95" i="52" s="1"/>
  <c r="J96" i="52" s="1"/>
  <c r="J97" i="52" s="1"/>
  <c r="J98" i="52" s="1"/>
  <c r="J99" i="52" s="1"/>
  <c r="J100" i="52" s="1"/>
  <c r="J101" i="52" s="1"/>
  <c r="J102" i="52" s="1"/>
  <c r="J103" i="52" s="1"/>
  <c r="J104" i="52" s="1"/>
  <c r="J105" i="52" s="1"/>
  <c r="J106" i="52" s="1"/>
  <c r="J107" i="52" s="1"/>
  <c r="J108" i="52" s="1"/>
  <c r="J109" i="52" s="1"/>
  <c r="J110" i="52" s="1"/>
  <c r="J111" i="52" s="1"/>
  <c r="J112" i="52" s="1"/>
  <c r="J113" i="52" s="1"/>
  <c r="J114" i="52" s="1"/>
  <c r="J115" i="52" s="1"/>
  <c r="J116" i="52" s="1"/>
  <c r="J117" i="52" s="1"/>
  <c r="J118" i="52" s="1"/>
  <c r="J119" i="52" s="1"/>
  <c r="J120" i="52" s="1"/>
  <c r="J121" i="52" s="1"/>
  <c r="J122" i="52" s="1"/>
  <c r="J123" i="52" s="1"/>
  <c r="J124" i="52" s="1"/>
  <c r="J125" i="52" s="1"/>
  <c r="J126" i="52" s="1"/>
  <c r="J127" i="52" s="1"/>
  <c r="J128" i="52" s="1"/>
  <c r="J129" i="52" s="1"/>
  <c r="J130" i="52" s="1"/>
  <c r="J131" i="52" s="1"/>
  <c r="J132" i="52" s="1"/>
  <c r="J133" i="52" s="1"/>
  <c r="J134" i="52" s="1"/>
  <c r="J135" i="52" s="1"/>
  <c r="J136" i="52" s="1"/>
  <c r="J137" i="52" s="1"/>
  <c r="J138" i="52" s="1"/>
  <c r="J139" i="52" s="1"/>
  <c r="J140" i="52" s="1"/>
  <c r="J141" i="52" s="1"/>
  <c r="J142" i="52" s="1"/>
  <c r="J143" i="52" s="1"/>
  <c r="J144" i="52" s="1"/>
  <c r="J145" i="52" s="1"/>
  <c r="J146" i="52" s="1"/>
  <c r="J147" i="52" s="1"/>
  <c r="J148" i="52" s="1"/>
  <c r="J149" i="52" s="1"/>
  <c r="J150" i="52" s="1"/>
  <c r="J151" i="52" s="1"/>
  <c r="J152" i="52" s="1"/>
  <c r="J153" i="52" s="1"/>
  <c r="J154" i="52" s="1"/>
  <c r="J155" i="52" s="1"/>
  <c r="J156" i="52" s="1"/>
  <c r="J157" i="52" s="1"/>
  <c r="J158" i="52" s="1"/>
  <c r="J159" i="52" s="1"/>
  <c r="J160" i="52" s="1"/>
  <c r="J161" i="52" s="1"/>
  <c r="J162" i="52" s="1"/>
  <c r="J163" i="52" s="1"/>
  <c r="J164" i="52" s="1"/>
  <c r="J165" i="52" s="1"/>
  <c r="J166" i="52" s="1"/>
  <c r="G14" i="52"/>
  <c r="F14" i="52"/>
  <c r="E14" i="52"/>
  <c r="D14" i="52"/>
  <c r="B15" i="52"/>
  <c r="B16" i="52" s="1"/>
  <c r="B17" i="52" s="1"/>
  <c r="B18" i="52" s="1"/>
  <c r="B19" i="52" s="1"/>
  <c r="B20" i="52" s="1"/>
  <c r="B21" i="52" s="1"/>
  <c r="B22" i="52" s="1"/>
  <c r="B23" i="52" s="1"/>
  <c r="B24" i="52" s="1"/>
  <c r="B25" i="52" s="1"/>
  <c r="B26" i="52" s="1"/>
  <c r="B27" i="52" s="1"/>
  <c r="B28" i="52" s="1"/>
  <c r="B29" i="52" s="1"/>
  <c r="B30" i="52" s="1"/>
  <c r="B31" i="52" s="1"/>
  <c r="B32" i="52" s="1"/>
  <c r="B33" i="52" s="1"/>
  <c r="B34" i="52" s="1"/>
  <c r="B35" i="52" s="1"/>
  <c r="B36" i="52" s="1"/>
  <c r="B37" i="52" s="1"/>
  <c r="B38" i="52" s="1"/>
  <c r="B39" i="52" s="1"/>
  <c r="B40" i="52" s="1"/>
  <c r="B41" i="52" s="1"/>
  <c r="B42" i="52" s="1"/>
  <c r="B43" i="52" s="1"/>
  <c r="B44" i="52" s="1"/>
  <c r="B45" i="52" s="1"/>
  <c r="B46" i="52" s="1"/>
  <c r="B47" i="52" s="1"/>
  <c r="B48" i="52" s="1"/>
  <c r="B49" i="52" s="1"/>
  <c r="B50" i="52" s="1"/>
  <c r="B51" i="52" s="1"/>
  <c r="B52" i="52" s="1"/>
  <c r="B53" i="52" s="1"/>
  <c r="B54" i="52" s="1"/>
  <c r="B55" i="52" s="1"/>
  <c r="B56" i="52" s="1"/>
  <c r="B57" i="52" s="1"/>
  <c r="B58" i="52" s="1"/>
  <c r="B59" i="52" s="1"/>
  <c r="B60" i="52" s="1"/>
  <c r="B61" i="52" s="1"/>
  <c r="B62" i="52" s="1"/>
  <c r="B63" i="52" s="1"/>
  <c r="B64" i="52" s="1"/>
  <c r="B65" i="52" s="1"/>
  <c r="B66" i="52" s="1"/>
  <c r="B67" i="52" s="1"/>
  <c r="B68" i="52" s="1"/>
  <c r="B69" i="52" s="1"/>
  <c r="B70" i="52" s="1"/>
  <c r="B71" i="52" s="1"/>
  <c r="B72" i="52" s="1"/>
  <c r="B73" i="52" s="1"/>
  <c r="B74" i="52" s="1"/>
  <c r="B75" i="52" s="1"/>
  <c r="B76" i="52" s="1"/>
  <c r="B77" i="52" s="1"/>
  <c r="B78" i="52" s="1"/>
  <c r="B79" i="52" s="1"/>
  <c r="B80" i="52" s="1"/>
  <c r="B81" i="52" s="1"/>
  <c r="B82" i="52" s="1"/>
  <c r="B83" i="52" s="1"/>
  <c r="B84" i="52" s="1"/>
  <c r="B85" i="52" s="1"/>
  <c r="B86" i="52" s="1"/>
  <c r="B87" i="52" s="1"/>
  <c r="B88" i="52" s="1"/>
  <c r="B89" i="52" s="1"/>
  <c r="B90" i="52" s="1"/>
  <c r="B91" i="52" s="1"/>
  <c r="B92" i="52" s="1"/>
  <c r="B93" i="52" s="1"/>
  <c r="B94" i="52" s="1"/>
  <c r="B95" i="52" s="1"/>
  <c r="B96" i="52" s="1"/>
  <c r="B97" i="52" s="1"/>
  <c r="B98" i="52" s="1"/>
  <c r="B99" i="52" s="1"/>
  <c r="B100" i="52" s="1"/>
  <c r="B101" i="52" s="1"/>
  <c r="B102" i="52" s="1"/>
  <c r="B103" i="52" s="1"/>
  <c r="B104" i="52" s="1"/>
  <c r="B105" i="52" s="1"/>
  <c r="B106" i="52" s="1"/>
  <c r="B107" i="52" s="1"/>
  <c r="B108" i="52" s="1"/>
  <c r="B109" i="52" s="1"/>
  <c r="B110" i="52" s="1"/>
  <c r="B111" i="52" s="1"/>
  <c r="B112" i="52" s="1"/>
  <c r="B113" i="52" s="1"/>
  <c r="B114" i="52" s="1"/>
  <c r="B115" i="52" s="1"/>
  <c r="B116" i="52" s="1"/>
  <c r="B117" i="52" s="1"/>
  <c r="B118" i="52" s="1"/>
  <c r="B119" i="52" s="1"/>
  <c r="B120" i="52" s="1"/>
  <c r="B121" i="52" s="1"/>
  <c r="B122" i="52" s="1"/>
  <c r="B123" i="52" s="1"/>
  <c r="B124" i="52" s="1"/>
  <c r="B125" i="52" s="1"/>
  <c r="B126" i="52" s="1"/>
  <c r="B127" i="52" s="1"/>
  <c r="B128" i="52" s="1"/>
  <c r="B129" i="52" s="1"/>
  <c r="B130" i="52" s="1"/>
  <c r="B131" i="52" s="1"/>
  <c r="B132" i="52" s="1"/>
  <c r="B133" i="52" s="1"/>
  <c r="B134" i="52" s="1"/>
  <c r="B135" i="52" s="1"/>
  <c r="B136" i="52" s="1"/>
  <c r="B137" i="52" s="1"/>
  <c r="B138" i="52" s="1"/>
  <c r="B139" i="52" s="1"/>
  <c r="B140" i="52" s="1"/>
  <c r="B141" i="52" s="1"/>
  <c r="B142" i="52" s="1"/>
  <c r="B143" i="52" s="1"/>
  <c r="B144" i="52" s="1"/>
  <c r="B145" i="52" s="1"/>
  <c r="B146" i="52" s="1"/>
  <c r="B147" i="52" s="1"/>
  <c r="B148" i="52" s="1"/>
  <c r="B149" i="52" s="1"/>
  <c r="B150" i="52" s="1"/>
  <c r="B151" i="52" s="1"/>
  <c r="B152" i="52" s="1"/>
  <c r="B153" i="52" s="1"/>
  <c r="B154" i="52" s="1"/>
  <c r="B155" i="52" s="1"/>
  <c r="B156" i="52" s="1"/>
  <c r="B157" i="52" s="1"/>
  <c r="B158" i="52" s="1"/>
  <c r="B159" i="52" s="1"/>
  <c r="B160" i="52" s="1"/>
  <c r="B161" i="52" s="1"/>
  <c r="B162" i="52" s="1"/>
  <c r="B163" i="52" s="1"/>
  <c r="B164" i="52" s="1"/>
  <c r="B165" i="52" s="1"/>
  <c r="B166" i="52" s="1"/>
  <c r="J13" i="52"/>
  <c r="C5" i="51"/>
  <c r="E4" i="51"/>
  <c r="C4" i="51"/>
  <c r="C18" i="51"/>
  <c r="D12" i="51"/>
  <c r="C11" i="51"/>
  <c r="D9" i="51"/>
  <c r="C8" i="51"/>
  <c r="E5" i="51"/>
  <c r="G197" i="50"/>
  <c r="E197" i="50"/>
  <c r="C197" i="50"/>
  <c r="B197" i="50"/>
  <c r="G196" i="50"/>
  <c r="E196" i="50"/>
  <c r="H196" i="50" s="1"/>
  <c r="H198" i="50" s="1"/>
  <c r="D26" i="41" s="1"/>
  <c r="E27" i="12" s="1"/>
  <c r="C196" i="50"/>
  <c r="B196" i="50"/>
  <c r="G190" i="50"/>
  <c r="E190" i="50"/>
  <c r="C190" i="50"/>
  <c r="B190" i="50"/>
  <c r="G189" i="50"/>
  <c r="E189" i="50"/>
  <c r="C189" i="50"/>
  <c r="B189" i="50"/>
  <c r="G188" i="50"/>
  <c r="E188" i="50"/>
  <c r="C188" i="50"/>
  <c r="B188" i="50"/>
  <c r="G187" i="50"/>
  <c r="E187" i="50"/>
  <c r="C187" i="50"/>
  <c r="B187" i="50"/>
  <c r="G186" i="50"/>
  <c r="E186" i="50"/>
  <c r="C186" i="50"/>
  <c r="B186" i="50"/>
  <c r="G185" i="50"/>
  <c r="E185" i="50"/>
  <c r="C185" i="50"/>
  <c r="B185" i="50"/>
  <c r="G184" i="50"/>
  <c r="E184" i="50"/>
  <c r="C184" i="50"/>
  <c r="B184" i="50"/>
  <c r="G183" i="50"/>
  <c r="E183" i="50"/>
  <c r="C183" i="50"/>
  <c r="B183" i="50"/>
  <c r="G182" i="50"/>
  <c r="E182" i="50"/>
  <c r="C182" i="50"/>
  <c r="B182" i="50"/>
  <c r="G171" i="50"/>
  <c r="F171" i="50"/>
  <c r="E171" i="50"/>
  <c r="C171" i="50"/>
  <c r="B171" i="50"/>
  <c r="G166" i="50"/>
  <c r="E166" i="50"/>
  <c r="C166" i="50"/>
  <c r="B166" i="50"/>
  <c r="G165" i="50"/>
  <c r="E165" i="50"/>
  <c r="C165" i="50"/>
  <c r="B165" i="50"/>
  <c r="G163" i="50"/>
  <c r="E163" i="50"/>
  <c r="C163" i="50"/>
  <c r="B163" i="50"/>
  <c r="G162" i="50"/>
  <c r="E162" i="50"/>
  <c r="C162" i="50"/>
  <c r="B162" i="50"/>
  <c r="G161" i="50"/>
  <c r="E161" i="50"/>
  <c r="C161" i="50"/>
  <c r="B161" i="50"/>
  <c r="G159" i="50"/>
  <c r="E159" i="50"/>
  <c r="C159" i="50"/>
  <c r="B159" i="50"/>
  <c r="G158" i="50"/>
  <c r="F158" i="50"/>
  <c r="E158" i="50"/>
  <c r="C158" i="50"/>
  <c r="B158" i="50"/>
  <c r="G153" i="50"/>
  <c r="H153" i="50" s="1"/>
  <c r="E153" i="50"/>
  <c r="C153" i="50"/>
  <c r="B153" i="50"/>
  <c r="G152" i="50"/>
  <c r="H152" i="50" s="1"/>
  <c r="E152" i="50"/>
  <c r="C152" i="50"/>
  <c r="B152" i="50"/>
  <c r="G146" i="50"/>
  <c r="E146" i="50"/>
  <c r="C146" i="50"/>
  <c r="B146" i="50"/>
  <c r="G145" i="50"/>
  <c r="E145" i="50"/>
  <c r="C145" i="50"/>
  <c r="B145" i="50"/>
  <c r="G144" i="50"/>
  <c r="E144" i="50"/>
  <c r="C144" i="50"/>
  <c r="B144" i="50"/>
  <c r="G143" i="50"/>
  <c r="E143" i="50"/>
  <c r="C143" i="50"/>
  <c r="B143" i="50"/>
  <c r="G137" i="50"/>
  <c r="F137" i="50"/>
  <c r="E137" i="50"/>
  <c r="C137" i="50"/>
  <c r="B137" i="50"/>
  <c r="G133" i="50"/>
  <c r="E133" i="50"/>
  <c r="C133" i="50"/>
  <c r="B133" i="50"/>
  <c r="G132" i="50"/>
  <c r="E132" i="50"/>
  <c r="C132" i="50"/>
  <c r="B132" i="50"/>
  <c r="G131" i="50"/>
  <c r="E131" i="50"/>
  <c r="C131" i="50"/>
  <c r="B131" i="50"/>
  <c r="G130" i="50"/>
  <c r="E130" i="50"/>
  <c r="C130" i="50"/>
  <c r="B130" i="50"/>
  <c r="G129" i="50"/>
  <c r="E129" i="50"/>
  <c r="C129" i="50"/>
  <c r="B129" i="50"/>
  <c r="G128" i="50"/>
  <c r="E128" i="50"/>
  <c r="C128" i="50"/>
  <c r="B128" i="50"/>
  <c r="G127" i="50"/>
  <c r="E127" i="50"/>
  <c r="C127" i="50"/>
  <c r="B127" i="50"/>
  <c r="G126" i="50"/>
  <c r="E126" i="50"/>
  <c r="C126" i="50"/>
  <c r="B126" i="50"/>
  <c r="G125" i="50"/>
  <c r="E125" i="50"/>
  <c r="C125" i="50"/>
  <c r="B125" i="50"/>
  <c r="G124" i="50"/>
  <c r="E124" i="50"/>
  <c r="C124" i="50"/>
  <c r="B124" i="50"/>
  <c r="G123" i="50"/>
  <c r="E123" i="50"/>
  <c r="C123" i="50"/>
  <c r="B123" i="50"/>
  <c r="G122" i="50"/>
  <c r="E122" i="50"/>
  <c r="C122" i="50"/>
  <c r="B122" i="50"/>
  <c r="G121" i="50"/>
  <c r="E121" i="50"/>
  <c r="C121" i="50"/>
  <c r="B121" i="50"/>
  <c r="G120" i="50"/>
  <c r="E120" i="50"/>
  <c r="C120" i="50"/>
  <c r="B120" i="50"/>
  <c r="G104" i="50"/>
  <c r="E104" i="50"/>
  <c r="C104" i="50"/>
  <c r="B104" i="50"/>
  <c r="E100" i="50"/>
  <c r="C100" i="50"/>
  <c r="B100" i="50"/>
  <c r="E99" i="50"/>
  <c r="C99" i="50"/>
  <c r="B99" i="50"/>
  <c r="E98" i="50"/>
  <c r="C98" i="50"/>
  <c r="B98" i="50"/>
  <c r="E97" i="50"/>
  <c r="C97" i="50"/>
  <c r="B97" i="50"/>
  <c r="E96" i="50"/>
  <c r="C96" i="50"/>
  <c r="B96" i="50"/>
  <c r="E94" i="50"/>
  <c r="C94" i="50"/>
  <c r="B94" i="50"/>
  <c r="E93" i="50"/>
  <c r="C93" i="50"/>
  <c r="B93" i="50"/>
  <c r="F71" i="50"/>
  <c r="E71" i="50"/>
  <c r="C71" i="50"/>
  <c r="B71" i="50"/>
  <c r="G67" i="50"/>
  <c r="E67" i="50"/>
  <c r="C67" i="50"/>
  <c r="B67" i="50"/>
  <c r="G66" i="50"/>
  <c r="E66" i="50"/>
  <c r="C66" i="50"/>
  <c r="B66" i="50"/>
  <c r="G65" i="50"/>
  <c r="E65" i="50"/>
  <c r="C65" i="50"/>
  <c r="B65" i="50"/>
  <c r="G64" i="50"/>
  <c r="E64" i="50"/>
  <c r="C64" i="50"/>
  <c r="B64" i="50"/>
  <c r="G63" i="50"/>
  <c r="E63" i="50"/>
  <c r="C63" i="50"/>
  <c r="B63" i="50"/>
  <c r="G62" i="50"/>
  <c r="E62" i="50"/>
  <c r="C62" i="50"/>
  <c r="B62" i="50"/>
  <c r="G61" i="50"/>
  <c r="E61" i="50"/>
  <c r="C61" i="50"/>
  <c r="B61" i="50"/>
  <c r="G60" i="50"/>
  <c r="E60" i="50"/>
  <c r="C60" i="50"/>
  <c r="B60" i="50"/>
  <c r="G59" i="50"/>
  <c r="E59" i="50"/>
  <c r="C59" i="50"/>
  <c r="B59" i="50"/>
  <c r="G58" i="50"/>
  <c r="E58" i="50"/>
  <c r="C58" i="50"/>
  <c r="B58" i="50"/>
  <c r="G57" i="50"/>
  <c r="E57" i="50"/>
  <c r="C57" i="50"/>
  <c r="B57" i="50"/>
  <c r="G56" i="50"/>
  <c r="E56" i="50"/>
  <c r="C56" i="50"/>
  <c r="B56" i="50"/>
  <c r="G55" i="50"/>
  <c r="E55" i="50"/>
  <c r="C55" i="50"/>
  <c r="B55" i="50"/>
  <c r="G40" i="50"/>
  <c r="F40" i="50"/>
  <c r="E40" i="50"/>
  <c r="C40" i="50"/>
  <c r="B40" i="50"/>
  <c r="G34" i="50"/>
  <c r="E34" i="50"/>
  <c r="D34" i="50"/>
  <c r="C34" i="50"/>
  <c r="B34" i="50"/>
  <c r="G33" i="50"/>
  <c r="E33" i="50"/>
  <c r="D33" i="50"/>
  <c r="C33" i="50"/>
  <c r="B33" i="50"/>
  <c r="G32" i="50"/>
  <c r="E32" i="50"/>
  <c r="H32" i="50" s="1"/>
  <c r="D32" i="50"/>
  <c r="C32" i="50"/>
  <c r="B32" i="50"/>
  <c r="G31" i="50"/>
  <c r="E31" i="50"/>
  <c r="D31" i="50"/>
  <c r="C31" i="50"/>
  <c r="B31" i="50"/>
  <c r="G30" i="50"/>
  <c r="E30" i="50"/>
  <c r="D30" i="50"/>
  <c r="C30" i="50"/>
  <c r="B30" i="50"/>
  <c r="G29" i="50"/>
  <c r="E29" i="50"/>
  <c r="D29" i="50"/>
  <c r="C29" i="50"/>
  <c r="B29" i="50"/>
  <c r="G28" i="50"/>
  <c r="E28" i="50"/>
  <c r="D28" i="50"/>
  <c r="C28" i="50"/>
  <c r="B28" i="50"/>
  <c r="G27" i="50"/>
  <c r="E27" i="50"/>
  <c r="D27" i="50"/>
  <c r="C27" i="50"/>
  <c r="B27" i="50"/>
  <c r="G26" i="50"/>
  <c r="E26" i="50"/>
  <c r="D26" i="50"/>
  <c r="C26" i="50"/>
  <c r="B26" i="50"/>
  <c r="G25" i="50"/>
  <c r="E25" i="50"/>
  <c r="D25" i="50"/>
  <c r="C25" i="50"/>
  <c r="B25" i="50"/>
  <c r="G24" i="50"/>
  <c r="E24" i="50"/>
  <c r="D24" i="50"/>
  <c r="C24" i="50"/>
  <c r="B24" i="50"/>
  <c r="G23" i="50"/>
  <c r="E23" i="50"/>
  <c r="D23" i="50"/>
  <c r="C23" i="50"/>
  <c r="B23" i="50"/>
  <c r="G22" i="50"/>
  <c r="E22" i="50"/>
  <c r="D22" i="50"/>
  <c r="C22" i="50"/>
  <c r="B22" i="50"/>
  <c r="G21" i="50"/>
  <c r="E21" i="50"/>
  <c r="D21" i="50"/>
  <c r="C21" i="50"/>
  <c r="B21" i="50"/>
  <c r="G20" i="50"/>
  <c r="E20" i="50"/>
  <c r="D20" i="50"/>
  <c r="C20" i="50"/>
  <c r="B20" i="50"/>
  <c r="G19" i="50"/>
  <c r="E19" i="50"/>
  <c r="D19" i="50"/>
  <c r="C19" i="50"/>
  <c r="B19" i="50"/>
  <c r="G18" i="50"/>
  <c r="E18" i="50"/>
  <c r="D18" i="50"/>
  <c r="C18" i="50"/>
  <c r="B18" i="50"/>
  <c r="G17" i="50"/>
  <c r="E17" i="50"/>
  <c r="D17" i="50"/>
  <c r="C17" i="50"/>
  <c r="B17" i="50"/>
  <c r="G16" i="50"/>
  <c r="E16" i="50"/>
  <c r="D16" i="50"/>
  <c r="C16" i="50"/>
  <c r="B16" i="50"/>
  <c r="G15" i="50"/>
  <c r="E15" i="50"/>
  <c r="D15" i="50"/>
  <c r="C15" i="50"/>
  <c r="B15" i="50"/>
  <c r="G14" i="50"/>
  <c r="E14" i="50"/>
  <c r="D14" i="50"/>
  <c r="C14" i="50"/>
  <c r="B14" i="50"/>
  <c r="G13" i="50"/>
  <c r="E13" i="50"/>
  <c r="D13" i="50"/>
  <c r="C13" i="50"/>
  <c r="B13" i="50"/>
  <c r="G12" i="50"/>
  <c r="E12" i="50"/>
  <c r="D12" i="50"/>
  <c r="C12" i="50"/>
  <c r="B12" i="50"/>
  <c r="G11" i="50"/>
  <c r="E11" i="50"/>
  <c r="D11" i="50"/>
  <c r="C11" i="50"/>
  <c r="B11" i="50"/>
  <c r="G10" i="50"/>
  <c r="E10" i="50"/>
  <c r="D10" i="50"/>
  <c r="C10" i="50"/>
  <c r="B10" i="50"/>
  <c r="G9" i="50"/>
  <c r="E9" i="50"/>
  <c r="D9" i="50"/>
  <c r="C9" i="50"/>
  <c r="B9" i="50"/>
  <c r="G8" i="50"/>
  <c r="E8" i="50"/>
  <c r="D8" i="50"/>
  <c r="C8" i="50"/>
  <c r="B8" i="50"/>
  <c r="G7" i="50"/>
  <c r="E7" i="50"/>
  <c r="D7" i="50"/>
  <c r="C7" i="50"/>
  <c r="B7" i="50"/>
  <c r="D6" i="50"/>
  <c r="C6" i="50"/>
  <c r="B6" i="50"/>
  <c r="D5" i="50"/>
  <c r="C5" i="50"/>
  <c r="B5" i="50"/>
  <c r="I71" i="49"/>
  <c r="H71" i="49"/>
  <c r="G71" i="49"/>
  <c r="E71" i="49"/>
  <c r="C71" i="49"/>
  <c r="B71" i="49"/>
  <c r="I70" i="49"/>
  <c r="H70" i="49"/>
  <c r="G70" i="49"/>
  <c r="E70" i="49"/>
  <c r="C70" i="49"/>
  <c r="B70" i="49"/>
  <c r="I69" i="49"/>
  <c r="H69" i="49"/>
  <c r="G69" i="49"/>
  <c r="E69" i="49"/>
  <c r="C69" i="49"/>
  <c r="B69" i="49"/>
  <c r="I68" i="49"/>
  <c r="H68" i="49"/>
  <c r="G68" i="49"/>
  <c r="E68" i="49"/>
  <c r="C68" i="49"/>
  <c r="B68" i="49"/>
  <c r="I67" i="49"/>
  <c r="H67" i="49"/>
  <c r="G67" i="49"/>
  <c r="E67" i="49"/>
  <c r="C67" i="49"/>
  <c r="B67" i="49"/>
  <c r="I66" i="49"/>
  <c r="H66" i="49"/>
  <c r="G66" i="49"/>
  <c r="E66" i="49"/>
  <c r="C66" i="49"/>
  <c r="B66" i="49"/>
  <c r="I65" i="49"/>
  <c r="H65" i="49"/>
  <c r="G65" i="49"/>
  <c r="E65" i="49"/>
  <c r="C65" i="49"/>
  <c r="B65" i="49"/>
  <c r="I64" i="49"/>
  <c r="H64" i="49"/>
  <c r="G64" i="49"/>
  <c r="E64" i="49"/>
  <c r="C64" i="49"/>
  <c r="B64" i="49"/>
  <c r="I63" i="49"/>
  <c r="H63" i="49"/>
  <c r="G63" i="49"/>
  <c r="E63" i="49"/>
  <c r="C63" i="49"/>
  <c r="B63" i="49"/>
  <c r="I62" i="49"/>
  <c r="H62" i="49"/>
  <c r="G62" i="49"/>
  <c r="E62" i="49"/>
  <c r="C62" i="49"/>
  <c r="B62" i="49"/>
  <c r="H55" i="49"/>
  <c r="B55" i="49"/>
  <c r="J54" i="49"/>
  <c r="K54" i="49" s="1"/>
  <c r="H54" i="49"/>
  <c r="E54" i="49"/>
  <c r="C54" i="49"/>
  <c r="B54" i="49"/>
  <c r="H53" i="49"/>
  <c r="B53" i="49"/>
  <c r="J52" i="49"/>
  <c r="K52" i="49" s="1"/>
  <c r="H52" i="49"/>
  <c r="E52" i="49"/>
  <c r="C52" i="49"/>
  <c r="B52" i="49"/>
  <c r="H51" i="49"/>
  <c r="B51" i="49"/>
  <c r="J50" i="49"/>
  <c r="K50" i="49" s="1"/>
  <c r="H50" i="49"/>
  <c r="E50" i="49"/>
  <c r="C50" i="49"/>
  <c r="B50" i="49"/>
  <c r="H49" i="49"/>
  <c r="B49" i="49"/>
  <c r="J48" i="49"/>
  <c r="K48" i="49" s="1"/>
  <c r="H48" i="49"/>
  <c r="E48" i="49"/>
  <c r="C48" i="49"/>
  <c r="B48" i="49"/>
  <c r="H47" i="49"/>
  <c r="B47" i="49"/>
  <c r="J46" i="49"/>
  <c r="K46" i="49" s="1"/>
  <c r="H46" i="49"/>
  <c r="E46" i="49"/>
  <c r="C46" i="49"/>
  <c r="B46" i="49"/>
  <c r="H45" i="49"/>
  <c r="B45" i="49"/>
  <c r="J44" i="49"/>
  <c r="K44" i="49" s="1"/>
  <c r="H44" i="49"/>
  <c r="E44" i="49"/>
  <c r="C44" i="49"/>
  <c r="B44" i="49"/>
  <c r="H43" i="49"/>
  <c r="B43" i="49"/>
  <c r="J42" i="49"/>
  <c r="K42" i="49" s="1"/>
  <c r="H42" i="49"/>
  <c r="E42" i="49"/>
  <c r="C42" i="49"/>
  <c r="B42" i="49"/>
  <c r="H41" i="49"/>
  <c r="B41" i="49"/>
  <c r="J40" i="49"/>
  <c r="K40" i="49" s="1"/>
  <c r="H40" i="49"/>
  <c r="E40" i="49"/>
  <c r="C40" i="49"/>
  <c r="B40" i="49"/>
  <c r="H39" i="49"/>
  <c r="B39" i="49"/>
  <c r="J38" i="49"/>
  <c r="K38" i="49" s="1"/>
  <c r="H38" i="49"/>
  <c r="E38" i="49"/>
  <c r="C38" i="49"/>
  <c r="B38" i="49"/>
  <c r="H37" i="49"/>
  <c r="K36" i="49" s="1"/>
  <c r="K57" i="49" s="1"/>
  <c r="B37" i="49"/>
  <c r="H36" i="49"/>
  <c r="E36" i="49"/>
  <c r="C36" i="49"/>
  <c r="B36" i="49"/>
  <c r="J29" i="49"/>
  <c r="K29" i="49" s="1"/>
  <c r="I29" i="49"/>
  <c r="H29" i="49"/>
  <c r="G29" i="49"/>
  <c r="F29" i="49"/>
  <c r="E29" i="49"/>
  <c r="D29" i="49"/>
  <c r="C29" i="49"/>
  <c r="B29" i="49"/>
  <c r="J28" i="49"/>
  <c r="K28" i="49" s="1"/>
  <c r="I28" i="49"/>
  <c r="H28" i="49"/>
  <c r="G28" i="49"/>
  <c r="F28" i="49"/>
  <c r="E28" i="49"/>
  <c r="D28" i="49"/>
  <c r="C28" i="49"/>
  <c r="B28" i="49"/>
  <c r="J15" i="49"/>
  <c r="H15" i="49"/>
  <c r="B15" i="49"/>
  <c r="J14" i="49"/>
  <c r="H14" i="49"/>
  <c r="B14" i="49"/>
  <c r="J11" i="49"/>
  <c r="H11" i="49"/>
  <c r="B11" i="49"/>
  <c r="J10" i="49"/>
  <c r="H10" i="49"/>
  <c r="B10" i="49"/>
  <c r="I6" i="49"/>
  <c r="H6" i="49"/>
  <c r="F6" i="49"/>
  <c r="C6" i="49"/>
  <c r="B6" i="49"/>
  <c r="I5" i="49"/>
  <c r="H5" i="49"/>
  <c r="F5" i="49"/>
  <c r="C5" i="49"/>
  <c r="B5" i="49"/>
  <c r="F182" i="48"/>
  <c r="E182" i="48"/>
  <c r="D182" i="48"/>
  <c r="B182" i="48"/>
  <c r="F180" i="48"/>
  <c r="E180" i="48"/>
  <c r="D180" i="48"/>
  <c r="B180" i="48"/>
  <c r="F178" i="48"/>
  <c r="E178" i="48"/>
  <c r="D178" i="48"/>
  <c r="B178" i="48"/>
  <c r="F176" i="48"/>
  <c r="E176" i="48"/>
  <c r="D176" i="48"/>
  <c r="B176" i="48"/>
  <c r="F174" i="48"/>
  <c r="E174" i="48"/>
  <c r="D174" i="48"/>
  <c r="B174" i="48"/>
  <c r="F172" i="48"/>
  <c r="E172" i="48"/>
  <c r="D172" i="48"/>
  <c r="B172" i="48"/>
  <c r="F170" i="48"/>
  <c r="E170" i="48"/>
  <c r="D170" i="48"/>
  <c r="B170" i="48"/>
  <c r="F168" i="48"/>
  <c r="E168" i="48"/>
  <c r="D168" i="48"/>
  <c r="B168" i="48"/>
  <c r="F166" i="48"/>
  <c r="E166" i="48"/>
  <c r="D166" i="48"/>
  <c r="B166" i="48"/>
  <c r="G129" i="48"/>
  <c r="I128" i="48" s="1"/>
  <c r="G128" i="48"/>
  <c r="F128" i="48"/>
  <c r="E128" i="48"/>
  <c r="D128" i="48"/>
  <c r="B128" i="48"/>
  <c r="G122" i="48"/>
  <c r="H121" i="48"/>
  <c r="I121" i="48" s="1"/>
  <c r="G121" i="48"/>
  <c r="F121" i="48"/>
  <c r="D121" i="48"/>
  <c r="B121" i="48"/>
  <c r="G120" i="48"/>
  <c r="H119" i="48"/>
  <c r="I119" i="48" s="1"/>
  <c r="G119" i="48"/>
  <c r="F119" i="48"/>
  <c r="D119" i="48"/>
  <c r="B119" i="48"/>
  <c r="G118" i="48"/>
  <c r="H117" i="48"/>
  <c r="I117" i="48" s="1"/>
  <c r="G117" i="48"/>
  <c r="F117" i="48"/>
  <c r="D117" i="48"/>
  <c r="B117" i="48"/>
  <c r="G116" i="48"/>
  <c r="H115" i="48"/>
  <c r="I115" i="48" s="1"/>
  <c r="G115" i="48"/>
  <c r="F115" i="48"/>
  <c r="D115" i="48"/>
  <c r="B115" i="48"/>
  <c r="G114" i="48"/>
  <c r="H113" i="48"/>
  <c r="I113" i="48" s="1"/>
  <c r="G113" i="48"/>
  <c r="F113" i="48"/>
  <c r="D113" i="48"/>
  <c r="B113" i="48"/>
  <c r="G112" i="48"/>
  <c r="H111" i="48"/>
  <c r="I111" i="48" s="1"/>
  <c r="G111" i="48"/>
  <c r="F111" i="48"/>
  <c r="D111" i="48"/>
  <c r="B111" i="48"/>
  <c r="G110" i="48"/>
  <c r="H109" i="48"/>
  <c r="I109" i="48" s="1"/>
  <c r="G109" i="48"/>
  <c r="F109" i="48"/>
  <c r="D109" i="48"/>
  <c r="B109" i="48"/>
  <c r="G108" i="48"/>
  <c r="H107" i="48"/>
  <c r="I107" i="48" s="1"/>
  <c r="G107" i="48"/>
  <c r="F107" i="48"/>
  <c r="D107" i="48"/>
  <c r="B107" i="48"/>
  <c r="G106" i="48"/>
  <c r="H105" i="48"/>
  <c r="I105" i="48" s="1"/>
  <c r="I124" i="48" s="1"/>
  <c r="G105" i="48"/>
  <c r="F105" i="48"/>
  <c r="D105" i="48"/>
  <c r="B105" i="48"/>
  <c r="G67" i="48"/>
  <c r="F67" i="48"/>
  <c r="B67" i="48"/>
  <c r="G60" i="48"/>
  <c r="H59" i="48"/>
  <c r="I59" i="48" s="1"/>
  <c r="G59" i="48"/>
  <c r="F59" i="48"/>
  <c r="E59" i="48"/>
  <c r="D59" i="48"/>
  <c r="B59" i="48"/>
  <c r="G56" i="48"/>
  <c r="H55" i="48"/>
  <c r="I55" i="48" s="1"/>
  <c r="G55" i="48"/>
  <c r="F55" i="48"/>
  <c r="E55" i="48"/>
  <c r="D55" i="48"/>
  <c r="B55" i="48"/>
  <c r="G54" i="48"/>
  <c r="H53" i="48"/>
  <c r="I53" i="48" s="1"/>
  <c r="G53" i="48"/>
  <c r="F53" i="48"/>
  <c r="E53" i="48"/>
  <c r="D53" i="48"/>
  <c r="B53" i="48"/>
  <c r="G52" i="48"/>
  <c r="H51" i="48"/>
  <c r="I51" i="48" s="1"/>
  <c r="G51" i="48"/>
  <c r="F51" i="48"/>
  <c r="E51" i="48"/>
  <c r="D51" i="48"/>
  <c r="B51" i="48"/>
  <c r="G50" i="48"/>
  <c r="H49" i="48"/>
  <c r="I49" i="48" s="1"/>
  <c r="G49" i="48"/>
  <c r="F49" i="48"/>
  <c r="E49" i="48"/>
  <c r="D49" i="48"/>
  <c r="B49" i="48"/>
  <c r="G16" i="48"/>
  <c r="H15" i="48"/>
  <c r="I15" i="48" s="1"/>
  <c r="G15" i="48"/>
  <c r="F15" i="48"/>
  <c r="E15" i="48"/>
  <c r="D15" i="48"/>
  <c r="B15" i="48"/>
  <c r="G14" i="48"/>
  <c r="H13" i="48"/>
  <c r="I13" i="48" s="1"/>
  <c r="G13" i="48"/>
  <c r="F13" i="48"/>
  <c r="E13" i="48"/>
  <c r="D13" i="48"/>
  <c r="B13" i="48"/>
  <c r="G12" i="48"/>
  <c r="H11" i="48"/>
  <c r="I11" i="48" s="1"/>
  <c r="G11" i="48"/>
  <c r="F11" i="48"/>
  <c r="E11" i="48"/>
  <c r="D11" i="48"/>
  <c r="B11" i="48"/>
  <c r="G10" i="48"/>
  <c r="H9" i="48"/>
  <c r="I9" i="48" s="1"/>
  <c r="G9" i="48"/>
  <c r="F9" i="48"/>
  <c r="E9" i="48"/>
  <c r="D9" i="48"/>
  <c r="B9" i="48"/>
  <c r="G8" i="48"/>
  <c r="I7" i="48"/>
  <c r="G7" i="48"/>
  <c r="F7" i="48"/>
  <c r="E7" i="48"/>
  <c r="D7" i="48"/>
  <c r="B7" i="48"/>
  <c r="C123" i="47"/>
  <c r="O458" i="47"/>
  <c r="P458" i="47" s="1"/>
  <c r="M458" i="47"/>
  <c r="L458" i="47"/>
  <c r="K458" i="47"/>
  <c r="J458" i="47"/>
  <c r="I458" i="47"/>
  <c r="N458" i="47" s="1"/>
  <c r="O457" i="47"/>
  <c r="P457" i="47" s="1"/>
  <c r="M457" i="47"/>
  <c r="L457" i="47"/>
  <c r="K457" i="47"/>
  <c r="J457" i="47"/>
  <c r="I457" i="47"/>
  <c r="N457" i="47" s="1"/>
  <c r="O456" i="47"/>
  <c r="M456" i="47"/>
  <c r="L456" i="47"/>
  <c r="K456" i="47"/>
  <c r="J456" i="47"/>
  <c r="I456" i="47"/>
  <c r="X455" i="47"/>
  <c r="O455" i="47"/>
  <c r="P455" i="47" s="1"/>
  <c r="M455" i="47"/>
  <c r="L455" i="47"/>
  <c r="K455" i="47"/>
  <c r="J455" i="47"/>
  <c r="I455" i="47"/>
  <c r="N455" i="47" s="1"/>
  <c r="H455" i="47"/>
  <c r="E455" i="47"/>
  <c r="C455" i="47"/>
  <c r="O453" i="47"/>
  <c r="P453" i="47" s="1"/>
  <c r="M453" i="47"/>
  <c r="L453" i="47"/>
  <c r="K453" i="47"/>
  <c r="J453" i="47"/>
  <c r="I453" i="47"/>
  <c r="N453" i="47" s="1"/>
  <c r="O452" i="47"/>
  <c r="P452" i="47" s="1"/>
  <c r="M452" i="47"/>
  <c r="L452" i="47"/>
  <c r="K452" i="47"/>
  <c r="J452" i="47"/>
  <c r="I452" i="47"/>
  <c r="N452" i="47" s="1"/>
  <c r="O451" i="47"/>
  <c r="P451" i="47" s="1"/>
  <c r="M451" i="47"/>
  <c r="L451" i="47"/>
  <c r="K451" i="47"/>
  <c r="J451" i="47"/>
  <c r="I451" i="47"/>
  <c r="N451" i="47" s="1"/>
  <c r="X450" i="47"/>
  <c r="O450" i="47"/>
  <c r="P450" i="47" s="1"/>
  <c r="M450" i="47"/>
  <c r="L450" i="47"/>
  <c r="K450" i="47"/>
  <c r="J450" i="47"/>
  <c r="I450" i="47"/>
  <c r="N450" i="47" s="1"/>
  <c r="H450" i="47"/>
  <c r="E450" i="47"/>
  <c r="C450" i="47"/>
  <c r="O353" i="47"/>
  <c r="P353" i="47" s="1"/>
  <c r="M353" i="47"/>
  <c r="L353" i="47"/>
  <c r="K353" i="47"/>
  <c r="J353" i="47"/>
  <c r="I353" i="47"/>
  <c r="N353" i="47" s="1"/>
  <c r="O352" i="47"/>
  <c r="P352" i="47" s="1"/>
  <c r="M352" i="47"/>
  <c r="L352" i="47"/>
  <c r="K352" i="47"/>
  <c r="J352" i="47"/>
  <c r="I352" i="47"/>
  <c r="N352" i="47" s="1"/>
  <c r="O351" i="47"/>
  <c r="M351" i="47"/>
  <c r="L351" i="47"/>
  <c r="K351" i="47"/>
  <c r="J351" i="47"/>
  <c r="I351" i="47"/>
  <c r="O350" i="47"/>
  <c r="P350" i="47" s="1"/>
  <c r="M350" i="47"/>
  <c r="L350" i="47"/>
  <c r="K350" i="47"/>
  <c r="J350" i="47"/>
  <c r="I350" i="47"/>
  <c r="N350" i="47" s="1"/>
  <c r="H350" i="47"/>
  <c r="O342" i="47"/>
  <c r="P342" i="47" s="1"/>
  <c r="M342" i="47"/>
  <c r="L342" i="47"/>
  <c r="K342" i="47"/>
  <c r="J342" i="47"/>
  <c r="I342" i="47"/>
  <c r="N342" i="47" s="1"/>
  <c r="O341" i="47"/>
  <c r="P341" i="47" s="1"/>
  <c r="M341" i="47"/>
  <c r="L341" i="47"/>
  <c r="K341" i="47"/>
  <c r="J341" i="47"/>
  <c r="I341" i="47"/>
  <c r="N341" i="47" s="1"/>
  <c r="O340" i="47"/>
  <c r="P340" i="47" s="1"/>
  <c r="M340" i="47"/>
  <c r="L340" i="47"/>
  <c r="K340" i="47"/>
  <c r="J340" i="47"/>
  <c r="I340" i="47"/>
  <c r="N340" i="47" s="1"/>
  <c r="X339" i="47"/>
  <c r="O339" i="47"/>
  <c r="P339" i="47" s="1"/>
  <c r="M339" i="47"/>
  <c r="L339" i="47"/>
  <c r="K339" i="47"/>
  <c r="J339" i="47"/>
  <c r="I339" i="47"/>
  <c r="N339" i="47" s="1"/>
  <c r="H339" i="47"/>
  <c r="E339" i="47"/>
  <c r="C339" i="47"/>
  <c r="O337" i="47"/>
  <c r="P337" i="47" s="1"/>
  <c r="M337" i="47"/>
  <c r="L337" i="47"/>
  <c r="K337" i="47"/>
  <c r="J337" i="47"/>
  <c r="I337" i="47"/>
  <c r="N337" i="47" s="1"/>
  <c r="O336" i="47"/>
  <c r="P336" i="47" s="1"/>
  <c r="M336" i="47"/>
  <c r="L336" i="47"/>
  <c r="K336" i="47"/>
  <c r="J336" i="47"/>
  <c r="I336" i="47"/>
  <c r="N336" i="47" s="1"/>
  <c r="O335" i="47"/>
  <c r="P335" i="47" s="1"/>
  <c r="M335" i="47"/>
  <c r="L335" i="47"/>
  <c r="K335" i="47"/>
  <c r="J335" i="47"/>
  <c r="I335" i="47"/>
  <c r="N335" i="47" s="1"/>
  <c r="X334" i="47"/>
  <c r="O334" i="47"/>
  <c r="P334" i="47" s="1"/>
  <c r="M334" i="47"/>
  <c r="L334" i="47"/>
  <c r="K334" i="47"/>
  <c r="J334" i="47"/>
  <c r="I334" i="47"/>
  <c r="N334" i="47" s="1"/>
  <c r="H334" i="47"/>
  <c r="E334" i="47"/>
  <c r="C334" i="47"/>
  <c r="O332" i="47"/>
  <c r="P332" i="47" s="1"/>
  <c r="M332" i="47"/>
  <c r="L332" i="47"/>
  <c r="K332" i="47"/>
  <c r="J332" i="47"/>
  <c r="I332" i="47"/>
  <c r="N332" i="47" s="1"/>
  <c r="O331" i="47"/>
  <c r="P331" i="47" s="1"/>
  <c r="M331" i="47"/>
  <c r="L331" i="47"/>
  <c r="K331" i="47"/>
  <c r="J331" i="47"/>
  <c r="I331" i="47"/>
  <c r="N331" i="47" s="1"/>
  <c r="O330" i="47"/>
  <c r="P330" i="47" s="1"/>
  <c r="M330" i="47"/>
  <c r="L330" i="47"/>
  <c r="K330" i="47"/>
  <c r="J330" i="47"/>
  <c r="I330" i="47"/>
  <c r="N330" i="47" s="1"/>
  <c r="X329" i="47"/>
  <c r="O329" i="47"/>
  <c r="P329" i="47" s="1"/>
  <c r="M329" i="47"/>
  <c r="L329" i="47"/>
  <c r="K329" i="47"/>
  <c r="J329" i="47"/>
  <c r="I329" i="47"/>
  <c r="N329" i="47" s="1"/>
  <c r="H329" i="47"/>
  <c r="E329" i="47"/>
  <c r="C329" i="47"/>
  <c r="O242" i="47"/>
  <c r="P242" i="47" s="1"/>
  <c r="M242" i="47"/>
  <c r="L242" i="47"/>
  <c r="K242" i="47"/>
  <c r="J242" i="47"/>
  <c r="I242" i="47"/>
  <c r="N242" i="47" s="1"/>
  <c r="O241" i="47"/>
  <c r="P241" i="47" s="1"/>
  <c r="M241" i="47"/>
  <c r="L241" i="47"/>
  <c r="K241" i="47"/>
  <c r="J241" i="47"/>
  <c r="I241" i="47"/>
  <c r="N241" i="47" s="1"/>
  <c r="O240" i="47"/>
  <c r="M240" i="47"/>
  <c r="L240" i="47"/>
  <c r="K240" i="47"/>
  <c r="J240" i="47"/>
  <c r="I240" i="47"/>
  <c r="X239" i="47"/>
  <c r="O239" i="47"/>
  <c r="P239" i="47" s="1"/>
  <c r="M239" i="47"/>
  <c r="L239" i="47"/>
  <c r="K239" i="47"/>
  <c r="J239" i="47"/>
  <c r="I239" i="47"/>
  <c r="N239" i="47" s="1"/>
  <c r="H239" i="47"/>
  <c r="E239" i="47"/>
  <c r="C239" i="47"/>
  <c r="T232" i="47"/>
  <c r="R232" i="47"/>
  <c r="O231" i="47"/>
  <c r="P231" i="47" s="1"/>
  <c r="M231" i="47"/>
  <c r="L231" i="47"/>
  <c r="K231" i="47"/>
  <c r="J231" i="47"/>
  <c r="I231" i="47"/>
  <c r="N231" i="47" s="1"/>
  <c r="O230" i="47"/>
  <c r="P230" i="47" s="1"/>
  <c r="M230" i="47"/>
  <c r="L230" i="47"/>
  <c r="K230" i="47"/>
  <c r="J230" i="47"/>
  <c r="I230" i="47"/>
  <c r="N230" i="47" s="1"/>
  <c r="O229" i="47"/>
  <c r="P229" i="47" s="1"/>
  <c r="M229" i="47"/>
  <c r="L229" i="47"/>
  <c r="K229" i="47"/>
  <c r="J229" i="47"/>
  <c r="I229" i="47"/>
  <c r="N229" i="47" s="1"/>
  <c r="X228" i="47"/>
  <c r="O228" i="47"/>
  <c r="P228" i="47" s="1"/>
  <c r="M228" i="47"/>
  <c r="L228" i="47"/>
  <c r="K228" i="47"/>
  <c r="J228" i="47"/>
  <c r="I228" i="47"/>
  <c r="N228" i="47" s="1"/>
  <c r="H228" i="47"/>
  <c r="G228" i="47"/>
  <c r="F228" i="47"/>
  <c r="E228" i="47"/>
  <c r="D228" i="47"/>
  <c r="C228" i="47"/>
  <c r="T177" i="47"/>
  <c r="R177" i="47"/>
  <c r="O176" i="47"/>
  <c r="P176" i="47" s="1"/>
  <c r="M176" i="47"/>
  <c r="L176" i="47"/>
  <c r="K176" i="47"/>
  <c r="J176" i="47"/>
  <c r="I176" i="47"/>
  <c r="N176" i="47" s="1"/>
  <c r="O175" i="47"/>
  <c r="P175" i="47" s="1"/>
  <c r="M175" i="47"/>
  <c r="L175" i="47"/>
  <c r="K175" i="47"/>
  <c r="J175" i="47"/>
  <c r="I175" i="47"/>
  <c r="N175" i="47" s="1"/>
  <c r="O174" i="47"/>
  <c r="P174" i="47" s="1"/>
  <c r="M174" i="47"/>
  <c r="L174" i="47"/>
  <c r="K174" i="47"/>
  <c r="J174" i="47"/>
  <c r="I174" i="47"/>
  <c r="N174" i="47" s="1"/>
  <c r="X173" i="47"/>
  <c r="O173" i="47"/>
  <c r="P173" i="47" s="1"/>
  <c r="M173" i="47"/>
  <c r="L173" i="47"/>
  <c r="K173" i="47"/>
  <c r="J173" i="47"/>
  <c r="I173" i="47"/>
  <c r="N173" i="47" s="1"/>
  <c r="H173" i="47"/>
  <c r="G173" i="47"/>
  <c r="F173" i="47"/>
  <c r="E173" i="47"/>
  <c r="D173" i="47"/>
  <c r="C173" i="47"/>
  <c r="T172" i="47"/>
  <c r="R172" i="47"/>
  <c r="O171" i="47"/>
  <c r="P171" i="47" s="1"/>
  <c r="M171" i="47"/>
  <c r="L171" i="47"/>
  <c r="K171" i="47"/>
  <c r="J171" i="47"/>
  <c r="I171" i="47"/>
  <c r="N171" i="47" s="1"/>
  <c r="O170" i="47"/>
  <c r="P170" i="47" s="1"/>
  <c r="M170" i="47"/>
  <c r="L170" i="47"/>
  <c r="K170" i="47"/>
  <c r="J170" i="47"/>
  <c r="I170" i="47"/>
  <c r="N170" i="47" s="1"/>
  <c r="O169" i="47"/>
  <c r="P169" i="47" s="1"/>
  <c r="M169" i="47"/>
  <c r="L169" i="47"/>
  <c r="K169" i="47"/>
  <c r="J169" i="47"/>
  <c r="I169" i="47"/>
  <c r="N169" i="47" s="1"/>
  <c r="X168" i="47"/>
  <c r="O168" i="47"/>
  <c r="P168" i="47" s="1"/>
  <c r="M168" i="47"/>
  <c r="L168" i="47"/>
  <c r="K168" i="47"/>
  <c r="J168" i="47"/>
  <c r="I168" i="47"/>
  <c r="N168" i="47" s="1"/>
  <c r="H168" i="47"/>
  <c r="G168" i="47"/>
  <c r="F168" i="47"/>
  <c r="E168" i="47"/>
  <c r="D168" i="47"/>
  <c r="C168" i="47"/>
  <c r="T167" i="47"/>
  <c r="R167" i="47"/>
  <c r="O166" i="47"/>
  <c r="P166" i="47" s="1"/>
  <c r="M166" i="47"/>
  <c r="L166" i="47"/>
  <c r="K166" i="47"/>
  <c r="J166" i="47"/>
  <c r="I166" i="47"/>
  <c r="N166" i="47" s="1"/>
  <c r="O165" i="47"/>
  <c r="P165" i="47" s="1"/>
  <c r="M165" i="47"/>
  <c r="L165" i="47"/>
  <c r="K165" i="47"/>
  <c r="J165" i="47"/>
  <c r="I165" i="47"/>
  <c r="N165" i="47" s="1"/>
  <c r="O164" i="47"/>
  <c r="P164" i="47" s="1"/>
  <c r="M164" i="47"/>
  <c r="L164" i="47"/>
  <c r="K164" i="47"/>
  <c r="J164" i="47"/>
  <c r="I164" i="47"/>
  <c r="N164" i="47" s="1"/>
  <c r="X163" i="47"/>
  <c r="O163" i="47"/>
  <c r="P163" i="47" s="1"/>
  <c r="M163" i="47"/>
  <c r="L163" i="47"/>
  <c r="K163" i="47"/>
  <c r="J163" i="47"/>
  <c r="I163" i="47"/>
  <c r="N163" i="47" s="1"/>
  <c r="H163" i="47"/>
  <c r="G163" i="47"/>
  <c r="F163" i="47"/>
  <c r="E163" i="47"/>
  <c r="D163" i="47"/>
  <c r="C163" i="47"/>
  <c r="T162" i="47"/>
  <c r="R162" i="47"/>
  <c r="O161" i="47"/>
  <c r="P161" i="47" s="1"/>
  <c r="M161" i="47"/>
  <c r="L161" i="47"/>
  <c r="K161" i="47"/>
  <c r="J161" i="47"/>
  <c r="I161" i="47"/>
  <c r="N161" i="47" s="1"/>
  <c r="O160" i="47"/>
  <c r="P160" i="47" s="1"/>
  <c r="M160" i="47"/>
  <c r="L160" i="47"/>
  <c r="K160" i="47"/>
  <c r="J160" i="47"/>
  <c r="I160" i="47"/>
  <c r="N160" i="47" s="1"/>
  <c r="O159" i="47"/>
  <c r="P159" i="47" s="1"/>
  <c r="M159" i="47"/>
  <c r="L159" i="47"/>
  <c r="K159" i="47"/>
  <c r="J159" i="47"/>
  <c r="I159" i="47"/>
  <c r="N159" i="47" s="1"/>
  <c r="X158" i="47"/>
  <c r="O158" i="47"/>
  <c r="P158" i="47" s="1"/>
  <c r="M158" i="47"/>
  <c r="L158" i="47"/>
  <c r="K158" i="47"/>
  <c r="J158" i="47"/>
  <c r="I158" i="47"/>
  <c r="N158" i="47" s="1"/>
  <c r="H158" i="47"/>
  <c r="G158" i="47"/>
  <c r="F158" i="47"/>
  <c r="E158" i="47"/>
  <c r="D158" i="47"/>
  <c r="C158" i="47"/>
  <c r="T157" i="47"/>
  <c r="R157" i="47"/>
  <c r="O156" i="47"/>
  <c r="P156" i="47" s="1"/>
  <c r="M156" i="47"/>
  <c r="L156" i="47"/>
  <c r="K156" i="47"/>
  <c r="J156" i="47"/>
  <c r="I156" i="47"/>
  <c r="N156" i="47" s="1"/>
  <c r="O155" i="47"/>
  <c r="P155" i="47" s="1"/>
  <c r="M155" i="47"/>
  <c r="L155" i="47"/>
  <c r="K155" i="47"/>
  <c r="J155" i="47"/>
  <c r="I155" i="47"/>
  <c r="N155" i="47" s="1"/>
  <c r="O154" i="47"/>
  <c r="P154" i="47" s="1"/>
  <c r="M154" i="47"/>
  <c r="L154" i="47"/>
  <c r="K154" i="47"/>
  <c r="J154" i="47"/>
  <c r="I154" i="47"/>
  <c r="N154" i="47" s="1"/>
  <c r="X153" i="47"/>
  <c r="O153" i="47"/>
  <c r="P153" i="47" s="1"/>
  <c r="M153" i="47"/>
  <c r="L153" i="47"/>
  <c r="K153" i="47"/>
  <c r="J153" i="47"/>
  <c r="I153" i="47"/>
  <c r="N153" i="47" s="1"/>
  <c r="H153" i="47"/>
  <c r="G153" i="47"/>
  <c r="F153" i="47"/>
  <c r="E153" i="47"/>
  <c r="D153" i="47"/>
  <c r="C153" i="47"/>
  <c r="T152" i="47"/>
  <c r="R152" i="47"/>
  <c r="O151" i="47"/>
  <c r="P151" i="47" s="1"/>
  <c r="M151" i="47"/>
  <c r="L151" i="47"/>
  <c r="K151" i="47"/>
  <c r="J151" i="47"/>
  <c r="I151" i="47"/>
  <c r="N151" i="47" s="1"/>
  <c r="O150" i="47"/>
  <c r="P150" i="47" s="1"/>
  <c r="M150" i="47"/>
  <c r="L150" i="47"/>
  <c r="K150" i="47"/>
  <c r="J150" i="47"/>
  <c r="I150" i="47"/>
  <c r="N150" i="47" s="1"/>
  <c r="O149" i="47"/>
  <c r="P149" i="47" s="1"/>
  <c r="M149" i="47"/>
  <c r="L149" i="47"/>
  <c r="K149" i="47"/>
  <c r="J149" i="47"/>
  <c r="I149" i="47"/>
  <c r="N149" i="47" s="1"/>
  <c r="X148" i="47"/>
  <c r="O148" i="47"/>
  <c r="P148" i="47" s="1"/>
  <c r="M148" i="47"/>
  <c r="L148" i="47"/>
  <c r="K148" i="47"/>
  <c r="J148" i="47"/>
  <c r="I148" i="47"/>
  <c r="N148" i="47" s="1"/>
  <c r="H148" i="47"/>
  <c r="G148" i="47"/>
  <c r="F148" i="47"/>
  <c r="E148" i="47"/>
  <c r="D148" i="47"/>
  <c r="C148" i="47"/>
  <c r="T147" i="47"/>
  <c r="R147" i="47"/>
  <c r="O146" i="47"/>
  <c r="P146" i="47" s="1"/>
  <c r="M146" i="47"/>
  <c r="L146" i="47"/>
  <c r="K146" i="47"/>
  <c r="J146" i="47"/>
  <c r="I146" i="47"/>
  <c r="N146" i="47" s="1"/>
  <c r="O145" i="47"/>
  <c r="P145" i="47" s="1"/>
  <c r="M145" i="47"/>
  <c r="L145" i="47"/>
  <c r="K145" i="47"/>
  <c r="J145" i="47"/>
  <c r="I145" i="47"/>
  <c r="N145" i="47" s="1"/>
  <c r="O144" i="47"/>
  <c r="P144" i="47" s="1"/>
  <c r="M144" i="47"/>
  <c r="L144" i="47"/>
  <c r="K144" i="47"/>
  <c r="J144" i="47"/>
  <c r="I144" i="47"/>
  <c r="N144" i="47" s="1"/>
  <c r="X143" i="47"/>
  <c r="O143" i="47"/>
  <c r="P143" i="47" s="1"/>
  <c r="M143" i="47"/>
  <c r="L143" i="47"/>
  <c r="K143" i="47"/>
  <c r="J143" i="47"/>
  <c r="I143" i="47"/>
  <c r="N143" i="47" s="1"/>
  <c r="H143" i="47"/>
  <c r="G143" i="47"/>
  <c r="F143" i="47"/>
  <c r="E143" i="47"/>
  <c r="D143" i="47"/>
  <c r="C143" i="47"/>
  <c r="T142" i="47"/>
  <c r="R142" i="47"/>
  <c r="O141" i="47"/>
  <c r="P141" i="47" s="1"/>
  <c r="M141" i="47"/>
  <c r="L141" i="47"/>
  <c r="K141" i="47"/>
  <c r="J141" i="47"/>
  <c r="I141" i="47"/>
  <c r="N141" i="47" s="1"/>
  <c r="O140" i="47"/>
  <c r="P140" i="47" s="1"/>
  <c r="M140" i="47"/>
  <c r="L140" i="47"/>
  <c r="K140" i="47"/>
  <c r="J140" i="47"/>
  <c r="I140" i="47"/>
  <c r="N140" i="47" s="1"/>
  <c r="O139" i="47"/>
  <c r="P139" i="47" s="1"/>
  <c r="M139" i="47"/>
  <c r="L139" i="47"/>
  <c r="K139" i="47"/>
  <c r="J139" i="47"/>
  <c r="I139" i="47"/>
  <c r="N139" i="47" s="1"/>
  <c r="X138" i="47"/>
  <c r="O138" i="47"/>
  <c r="P138" i="47" s="1"/>
  <c r="M138" i="47"/>
  <c r="L138" i="47"/>
  <c r="K138" i="47"/>
  <c r="J138" i="47"/>
  <c r="I138" i="47"/>
  <c r="N138" i="47" s="1"/>
  <c r="H138" i="47"/>
  <c r="G138" i="47"/>
  <c r="F138" i="47"/>
  <c r="E138" i="47"/>
  <c r="D138" i="47"/>
  <c r="C138" i="47"/>
  <c r="T137" i="47"/>
  <c r="R137" i="47"/>
  <c r="O136" i="47"/>
  <c r="P136" i="47" s="1"/>
  <c r="M136" i="47"/>
  <c r="L136" i="47"/>
  <c r="K136" i="47"/>
  <c r="J136" i="47"/>
  <c r="I136" i="47"/>
  <c r="N136" i="47" s="1"/>
  <c r="O135" i="47"/>
  <c r="P135" i="47" s="1"/>
  <c r="M135" i="47"/>
  <c r="L135" i="47"/>
  <c r="K135" i="47"/>
  <c r="J135" i="47"/>
  <c r="I135" i="47"/>
  <c r="N135" i="47" s="1"/>
  <c r="O134" i="47"/>
  <c r="P134" i="47" s="1"/>
  <c r="M134" i="47"/>
  <c r="L134" i="47"/>
  <c r="K134" i="47"/>
  <c r="J134" i="47"/>
  <c r="I134" i="47"/>
  <c r="N134" i="47" s="1"/>
  <c r="X133" i="47"/>
  <c r="O133" i="47"/>
  <c r="P133" i="47" s="1"/>
  <c r="M133" i="47"/>
  <c r="L133" i="47"/>
  <c r="K133" i="47"/>
  <c r="J133" i="47"/>
  <c r="I133" i="47"/>
  <c r="N133" i="47" s="1"/>
  <c r="H133" i="47"/>
  <c r="G133" i="47"/>
  <c r="F133" i="47"/>
  <c r="E133" i="47"/>
  <c r="D133" i="47"/>
  <c r="C133" i="47"/>
  <c r="T132" i="47"/>
  <c r="R132" i="47"/>
  <c r="O131" i="47"/>
  <c r="P131" i="47" s="1"/>
  <c r="M131" i="47"/>
  <c r="L131" i="47"/>
  <c r="K131" i="47"/>
  <c r="J131" i="47"/>
  <c r="I131" i="47"/>
  <c r="N131" i="47" s="1"/>
  <c r="O130" i="47"/>
  <c r="P130" i="47" s="1"/>
  <c r="M130" i="47"/>
  <c r="L130" i="47"/>
  <c r="K130" i="47"/>
  <c r="J130" i="47"/>
  <c r="I130" i="47"/>
  <c r="N130" i="47" s="1"/>
  <c r="O129" i="47"/>
  <c r="P129" i="47" s="1"/>
  <c r="M129" i="47"/>
  <c r="L129" i="47"/>
  <c r="K129" i="47"/>
  <c r="J129" i="47"/>
  <c r="I129" i="47"/>
  <c r="N129" i="47" s="1"/>
  <c r="X128" i="47"/>
  <c r="O128" i="47"/>
  <c r="P128" i="47" s="1"/>
  <c r="M128" i="47"/>
  <c r="L128" i="47"/>
  <c r="K128" i="47"/>
  <c r="J128" i="47"/>
  <c r="I128" i="47"/>
  <c r="N128" i="47" s="1"/>
  <c r="H128" i="47"/>
  <c r="G128" i="47"/>
  <c r="F128" i="47"/>
  <c r="E128" i="47"/>
  <c r="D128" i="47"/>
  <c r="C128" i="47"/>
  <c r="T127" i="47"/>
  <c r="R127" i="47"/>
  <c r="O126" i="47"/>
  <c r="P126" i="47" s="1"/>
  <c r="M126" i="47"/>
  <c r="L126" i="47"/>
  <c r="K126" i="47"/>
  <c r="J126" i="47"/>
  <c r="I126" i="47"/>
  <c r="N126" i="47" s="1"/>
  <c r="O125" i="47"/>
  <c r="P125" i="47" s="1"/>
  <c r="M125" i="47"/>
  <c r="L125" i="47"/>
  <c r="K125" i="47"/>
  <c r="J125" i="47"/>
  <c r="I125" i="47"/>
  <c r="N125" i="47" s="1"/>
  <c r="O124" i="47"/>
  <c r="M124" i="47"/>
  <c r="L124" i="47"/>
  <c r="K124" i="47"/>
  <c r="J124" i="47"/>
  <c r="I124" i="47"/>
  <c r="N124" i="47" s="1"/>
  <c r="X123" i="47"/>
  <c r="O123" i="47"/>
  <c r="P123" i="47" s="1"/>
  <c r="M123" i="47"/>
  <c r="L123" i="47"/>
  <c r="K123" i="47"/>
  <c r="J123" i="47"/>
  <c r="I123" i="47"/>
  <c r="N123" i="47" s="1"/>
  <c r="H123" i="47"/>
  <c r="G123" i="47"/>
  <c r="F123" i="47"/>
  <c r="E123" i="47"/>
  <c r="D123" i="47"/>
  <c r="T31" i="47"/>
  <c r="R31" i="47"/>
  <c r="O30" i="47"/>
  <c r="P30" i="47" s="1"/>
  <c r="M30" i="47"/>
  <c r="L30" i="47"/>
  <c r="K30" i="47"/>
  <c r="J30" i="47"/>
  <c r="I30" i="47"/>
  <c r="N30" i="47" s="1"/>
  <c r="O29" i="47"/>
  <c r="P29" i="47" s="1"/>
  <c r="M29" i="47"/>
  <c r="L29" i="47"/>
  <c r="K29" i="47"/>
  <c r="J29" i="47"/>
  <c r="I29" i="47"/>
  <c r="N29" i="47" s="1"/>
  <c r="O28" i="47"/>
  <c r="P28" i="47" s="1"/>
  <c r="M28" i="47"/>
  <c r="L28" i="47"/>
  <c r="K28" i="47"/>
  <c r="J28" i="47"/>
  <c r="I28" i="47"/>
  <c r="N28" i="47" s="1"/>
  <c r="X27" i="47"/>
  <c r="O27" i="47"/>
  <c r="P27" i="47" s="1"/>
  <c r="M27" i="47"/>
  <c r="L27" i="47"/>
  <c r="K27" i="47"/>
  <c r="J27" i="47"/>
  <c r="I27" i="47"/>
  <c r="N27" i="47" s="1"/>
  <c r="H27" i="47"/>
  <c r="G27" i="47"/>
  <c r="F27" i="47"/>
  <c r="E27" i="47"/>
  <c r="D27" i="47"/>
  <c r="C27" i="47"/>
  <c r="T26" i="47"/>
  <c r="R26" i="47"/>
  <c r="U26" i="47" s="1"/>
  <c r="O25" i="47"/>
  <c r="P25" i="47" s="1"/>
  <c r="M25" i="47"/>
  <c r="L25" i="47"/>
  <c r="K25" i="47"/>
  <c r="J25" i="47"/>
  <c r="I25" i="47"/>
  <c r="N25" i="47" s="1"/>
  <c r="O24" i="47"/>
  <c r="P24" i="47" s="1"/>
  <c r="M24" i="47"/>
  <c r="L24" i="47"/>
  <c r="K24" i="47"/>
  <c r="J24" i="47"/>
  <c r="I24" i="47"/>
  <c r="N24" i="47" s="1"/>
  <c r="O23" i="47"/>
  <c r="P23" i="47" s="1"/>
  <c r="M23" i="47"/>
  <c r="L23" i="47"/>
  <c r="K23" i="47"/>
  <c r="J23" i="47"/>
  <c r="I23" i="47"/>
  <c r="N23" i="47" s="1"/>
  <c r="X22" i="47"/>
  <c r="O22" i="47"/>
  <c r="P22" i="47" s="1"/>
  <c r="M22" i="47"/>
  <c r="L22" i="47"/>
  <c r="K22" i="47"/>
  <c r="J22" i="47"/>
  <c r="I22" i="47"/>
  <c r="N22" i="47" s="1"/>
  <c r="H22" i="47"/>
  <c r="G22" i="47"/>
  <c r="F22" i="47"/>
  <c r="E22" i="47"/>
  <c r="D22" i="47"/>
  <c r="C22" i="47"/>
  <c r="T21" i="47"/>
  <c r="R21" i="47"/>
  <c r="O20" i="47"/>
  <c r="P20" i="47" s="1"/>
  <c r="M20" i="47"/>
  <c r="L20" i="47"/>
  <c r="K20" i="47"/>
  <c r="J20" i="47"/>
  <c r="I20" i="47"/>
  <c r="N20" i="47" s="1"/>
  <c r="O19" i="47"/>
  <c r="P19" i="47" s="1"/>
  <c r="M19" i="47"/>
  <c r="L19" i="47"/>
  <c r="K19" i="47"/>
  <c r="J19" i="47"/>
  <c r="I19" i="47"/>
  <c r="N19" i="47" s="1"/>
  <c r="O18" i="47"/>
  <c r="P18" i="47" s="1"/>
  <c r="M18" i="47"/>
  <c r="L18" i="47"/>
  <c r="K18" i="47"/>
  <c r="J18" i="47"/>
  <c r="I18" i="47"/>
  <c r="N18" i="47" s="1"/>
  <c r="X17" i="47"/>
  <c r="O17" i="47"/>
  <c r="P17" i="47" s="1"/>
  <c r="M17" i="47"/>
  <c r="L17" i="47"/>
  <c r="K17" i="47"/>
  <c r="J17" i="47"/>
  <c r="I17" i="47"/>
  <c r="N17" i="47" s="1"/>
  <c r="H17" i="47"/>
  <c r="G17" i="47"/>
  <c r="F17" i="47"/>
  <c r="E17" i="47"/>
  <c r="D17" i="47"/>
  <c r="C17" i="47"/>
  <c r="T16" i="47"/>
  <c r="R16" i="47"/>
  <c r="U16" i="47" s="1"/>
  <c r="O15" i="47"/>
  <c r="M15" i="47"/>
  <c r="L15" i="47"/>
  <c r="K15" i="47"/>
  <c r="J15" i="47"/>
  <c r="I15" i="47"/>
  <c r="O14" i="47"/>
  <c r="M14" i="47"/>
  <c r="L14" i="47"/>
  <c r="K14" i="47"/>
  <c r="J14" i="47"/>
  <c r="I14" i="47"/>
  <c r="O13" i="47"/>
  <c r="M13" i="47"/>
  <c r="L13" i="47"/>
  <c r="K13" i="47"/>
  <c r="J13" i="47"/>
  <c r="I13" i="47"/>
  <c r="N13" i="47" s="1"/>
  <c r="X12" i="47"/>
  <c r="O12" i="47"/>
  <c r="P12" i="47" s="1"/>
  <c r="M12" i="47"/>
  <c r="L12" i="47"/>
  <c r="K12" i="47"/>
  <c r="J12" i="47"/>
  <c r="I12" i="47"/>
  <c r="N12" i="47" s="1"/>
  <c r="H12" i="47"/>
  <c r="G12" i="47"/>
  <c r="F12" i="47"/>
  <c r="E12" i="47"/>
  <c r="D12" i="47"/>
  <c r="C12" i="47"/>
  <c r="O10" i="47"/>
  <c r="P10" i="47" s="1"/>
  <c r="M10" i="47"/>
  <c r="L10" i="47"/>
  <c r="K10" i="47"/>
  <c r="J10" i="47"/>
  <c r="I10" i="47"/>
  <c r="N10" i="47" s="1"/>
  <c r="O9" i="47"/>
  <c r="M9" i="47"/>
  <c r="L9" i="47"/>
  <c r="K9" i="47"/>
  <c r="J9" i="47"/>
  <c r="I9" i="47"/>
  <c r="O8" i="47"/>
  <c r="P8" i="47" s="1"/>
  <c r="M8" i="47"/>
  <c r="L8" i="47"/>
  <c r="K8" i="47"/>
  <c r="J8" i="47"/>
  <c r="I8" i="47"/>
  <c r="N8" i="47" s="1"/>
  <c r="X7" i="47"/>
  <c r="O7" i="47"/>
  <c r="N7" i="47"/>
  <c r="C7" i="47"/>
  <c r="AD8" i="46"/>
  <c r="Z8" i="46"/>
  <c r="Y8" i="46"/>
  <c r="X8" i="46"/>
  <c r="Q8" i="46"/>
  <c r="O8" i="46"/>
  <c r="N8" i="46"/>
  <c r="M8" i="46"/>
  <c r="L8" i="46"/>
  <c r="K8" i="46"/>
  <c r="I8" i="46"/>
  <c r="G8" i="46"/>
  <c r="E8" i="46"/>
  <c r="AD7" i="46"/>
  <c r="Z7" i="46"/>
  <c r="Y7" i="46"/>
  <c r="X7" i="46"/>
  <c r="N7" i="46"/>
  <c r="L7" i="46"/>
  <c r="I7" i="46"/>
  <c r="E9" i="44"/>
  <c r="D9" i="44"/>
  <c r="D10" i="44"/>
  <c r="E10" i="44"/>
  <c r="Q26" i="47" l="1"/>
  <c r="S26" i="47"/>
  <c r="S132" i="47"/>
  <c r="Q132" i="47"/>
  <c r="S142" i="47"/>
  <c r="Q142" i="47"/>
  <c r="S152" i="47"/>
  <c r="Q152" i="47"/>
  <c r="S162" i="47"/>
  <c r="Q162" i="47"/>
  <c r="S172" i="47"/>
  <c r="Q172" i="47"/>
  <c r="S232" i="47"/>
  <c r="Q232" i="47"/>
  <c r="I62" i="48"/>
  <c r="I123" i="48"/>
  <c r="S21" i="47"/>
  <c r="Q21" i="47"/>
  <c r="S31" i="47"/>
  <c r="Q31" i="47"/>
  <c r="Q137" i="47"/>
  <c r="S137" i="47"/>
  <c r="Q147" i="47"/>
  <c r="S147" i="47"/>
  <c r="Q157" i="47"/>
  <c r="S157" i="47"/>
  <c r="Q167" i="47"/>
  <c r="S167" i="47"/>
  <c r="Q177" i="47"/>
  <c r="S177" i="47"/>
  <c r="H33" i="50"/>
  <c r="H35" i="50" s="1"/>
  <c r="H154" i="50"/>
  <c r="D23" i="41" s="1"/>
  <c r="E24" i="12" s="1"/>
  <c r="N456" i="47"/>
  <c r="P456" i="47" s="1"/>
  <c r="P459" i="47" s="1"/>
  <c r="V459" i="47" s="1"/>
  <c r="K31" i="49"/>
  <c r="D16" i="41" s="1"/>
  <c r="E26" i="41"/>
  <c r="G26" i="41" s="1"/>
  <c r="H71" i="50"/>
  <c r="H101" i="50" s="1"/>
  <c r="H104" i="50"/>
  <c r="H134" i="50" s="1"/>
  <c r="H171" i="50"/>
  <c r="H191" i="50" s="1"/>
  <c r="N15" i="47"/>
  <c r="P15" i="47" s="1"/>
  <c r="N14" i="47"/>
  <c r="P14" i="47" s="1"/>
  <c r="P13" i="47"/>
  <c r="E11" i="44"/>
  <c r="D11" i="44"/>
  <c r="N351" i="47"/>
  <c r="P351" i="47" s="1"/>
  <c r="P354" i="47" s="1"/>
  <c r="V354" i="47" s="1"/>
  <c r="N240" i="47"/>
  <c r="P240" i="47" s="1"/>
  <c r="P243" i="47" s="1"/>
  <c r="P124" i="47"/>
  <c r="P127" i="47" s="1"/>
  <c r="H158" i="50"/>
  <c r="H159" i="50"/>
  <c r="H40" i="50"/>
  <c r="H68" i="50" s="1"/>
  <c r="H137" i="50"/>
  <c r="H147" i="50" s="1"/>
  <c r="N9" i="47"/>
  <c r="P9" i="47" s="1"/>
  <c r="Q16" i="47"/>
  <c r="P7" i="47"/>
  <c r="AE8" i="46"/>
  <c r="AG8" i="46" s="1"/>
  <c r="AB8" i="46"/>
  <c r="AA8" i="46"/>
  <c r="AE7" i="46"/>
  <c r="AG7" i="46" s="1"/>
  <c r="AA7" i="46"/>
  <c r="AB7" i="46" s="1"/>
  <c r="J16" i="49"/>
  <c r="D15" i="41" s="1"/>
  <c r="K30" i="49"/>
  <c r="K56" i="49"/>
  <c r="D17" i="41"/>
  <c r="F64" i="49"/>
  <c r="F66" i="49"/>
  <c r="J66" i="49" s="1"/>
  <c r="K66" i="49" s="1"/>
  <c r="F68" i="49"/>
  <c r="F70" i="49"/>
  <c r="J70" i="49" s="1"/>
  <c r="K70" i="49" s="1"/>
  <c r="F63" i="49"/>
  <c r="F65" i="49"/>
  <c r="J65" i="49" s="1"/>
  <c r="K65" i="49" s="1"/>
  <c r="F67" i="49"/>
  <c r="J67" i="49" s="1"/>
  <c r="F69" i="49"/>
  <c r="F71" i="49"/>
  <c r="J71" i="49" s="1"/>
  <c r="K71" i="49" s="1"/>
  <c r="F62" i="49"/>
  <c r="J62" i="49" s="1"/>
  <c r="I168" i="48"/>
  <c r="I169" i="48"/>
  <c r="I172" i="48"/>
  <c r="I173" i="48"/>
  <c r="I176" i="48"/>
  <c r="I177" i="48"/>
  <c r="I180" i="48"/>
  <c r="I181" i="48"/>
  <c r="I167" i="48"/>
  <c r="I166" i="48"/>
  <c r="I171" i="48"/>
  <c r="I170" i="48"/>
  <c r="I175" i="48"/>
  <c r="I174" i="48"/>
  <c r="I179" i="48"/>
  <c r="I178" i="48"/>
  <c r="I183" i="48"/>
  <c r="I182" i="48"/>
  <c r="I61" i="48"/>
  <c r="P454" i="47"/>
  <c r="V454" i="47" s="1"/>
  <c r="U31" i="47"/>
  <c r="U21" i="47"/>
  <c r="J63" i="49"/>
  <c r="K63" i="49" s="1"/>
  <c r="J64" i="49"/>
  <c r="K64" i="49" s="1"/>
  <c r="J68" i="49"/>
  <c r="K68" i="49" s="1"/>
  <c r="U177" i="47"/>
  <c r="P147" i="47"/>
  <c r="U167" i="47"/>
  <c r="U137" i="47"/>
  <c r="U127" i="47"/>
  <c r="P338" i="47"/>
  <c r="V338" i="47" s="1"/>
  <c r="U147" i="47"/>
  <c r="P167" i="47"/>
  <c r="P333" i="47"/>
  <c r="V333" i="47" s="1"/>
  <c r="U157" i="47"/>
  <c r="P132" i="47"/>
  <c r="U132" i="47"/>
  <c r="U142" i="47"/>
  <c r="U152" i="47"/>
  <c r="U162" i="47"/>
  <c r="U172" i="47"/>
  <c r="U232" i="47"/>
  <c r="I129" i="48"/>
  <c r="I184" i="48" s="1"/>
  <c r="P343" i="47"/>
  <c r="V343" i="47" s="1"/>
  <c r="G8" i="51"/>
  <c r="D167" i="52"/>
  <c r="J5" i="52" s="1"/>
  <c r="I5" i="51" s="1"/>
  <c r="G9" i="51"/>
  <c r="E167" i="52"/>
  <c r="M167" i="52"/>
  <c r="P21" i="47"/>
  <c r="P26" i="47"/>
  <c r="P31" i="47"/>
  <c r="P142" i="47"/>
  <c r="P162" i="47"/>
  <c r="P232" i="47"/>
  <c r="P137" i="47"/>
  <c r="P157" i="47"/>
  <c r="P177" i="47"/>
  <c r="P152" i="47"/>
  <c r="P172" i="47"/>
  <c r="V243" i="47" l="1"/>
  <c r="V345" i="47" s="1"/>
  <c r="I185" i="48"/>
  <c r="P16" i="47"/>
  <c r="V461" i="47"/>
  <c r="V460" i="47"/>
  <c r="AG192" i="46"/>
  <c r="V344" i="47"/>
  <c r="H167" i="50"/>
  <c r="D24" i="41" s="1"/>
  <c r="E25" i="12" s="1"/>
  <c r="D25" i="41"/>
  <c r="E26" i="12" s="1"/>
  <c r="D22" i="41"/>
  <c r="E23" i="12" s="1"/>
  <c r="D20" i="41"/>
  <c r="E21" i="12" s="1"/>
  <c r="F3" i="48"/>
  <c r="P11" i="47"/>
  <c r="AB191" i="46"/>
  <c r="AB192" i="46" s="1"/>
  <c r="G10" i="51"/>
  <c r="I8" i="51" s="1"/>
  <c r="K67" i="49"/>
  <c r="J69" i="49"/>
  <c r="K69" i="49" s="1"/>
  <c r="K62" i="49"/>
  <c r="V21" i="47"/>
  <c r="V26" i="47"/>
  <c r="V132" i="47"/>
  <c r="V167" i="47"/>
  <c r="V127" i="47"/>
  <c r="V31" i="47"/>
  <c r="V147" i="47"/>
  <c r="V142" i="47"/>
  <c r="V16" i="47"/>
  <c r="V172" i="47"/>
  <c r="V177" i="47"/>
  <c r="V137" i="47"/>
  <c r="V232" i="47"/>
  <c r="V152" i="47"/>
  <c r="V157" i="47"/>
  <c r="V162" i="47"/>
  <c r="V234" i="47" l="1"/>
  <c r="K73" i="49"/>
  <c r="K59" i="49" s="1"/>
  <c r="D18" i="41" s="1"/>
  <c r="E19" i="12" s="1"/>
  <c r="H27" i="12"/>
  <c r="F27" i="12"/>
  <c r="H37" i="50"/>
  <c r="D21" i="41" s="1"/>
  <c r="E22" i="12" s="1"/>
  <c r="D9" i="41"/>
  <c r="K72" i="49"/>
  <c r="V233" i="47"/>
  <c r="L14" i="20"/>
  <c r="L14" i="52" s="1"/>
  <c r="K15" i="20"/>
  <c r="K17" i="20" s="1"/>
  <c r="K19" i="20" s="1"/>
  <c r="K21" i="20" s="1"/>
  <c r="K23" i="20" s="1"/>
  <c r="K25" i="20" s="1"/>
  <c r="K27" i="20" s="1"/>
  <c r="K29" i="20" s="1"/>
  <c r="K31" i="20" s="1"/>
  <c r="K33" i="20" s="1"/>
  <c r="K35" i="20" s="1"/>
  <c r="K37" i="20" s="1"/>
  <c r="K39" i="20" s="1"/>
  <c r="K41" i="20" s="1"/>
  <c r="K43" i="20" s="1"/>
  <c r="K45" i="20" s="1"/>
  <c r="K47" i="20" s="1"/>
  <c r="K49" i="20" s="1"/>
  <c r="K51" i="20" s="1"/>
  <c r="K53" i="20" s="1"/>
  <c r="K55" i="20" s="1"/>
  <c r="K57" i="20" s="1"/>
  <c r="K59" i="20" s="1"/>
  <c r="K61" i="20" s="1"/>
  <c r="K63" i="20" s="1"/>
  <c r="K65" i="20" s="1"/>
  <c r="K67" i="20" s="1"/>
  <c r="K69" i="20" s="1"/>
  <c r="K71" i="20" s="1"/>
  <c r="K73" i="20" s="1"/>
  <c r="K75" i="20" s="1"/>
  <c r="K77" i="20" s="1"/>
  <c r="K79" i="20" s="1"/>
  <c r="K81" i="20" s="1"/>
  <c r="K83" i="20" s="1"/>
  <c r="K85" i="20" s="1"/>
  <c r="K87" i="20" s="1"/>
  <c r="K89" i="20" s="1"/>
  <c r="K91" i="20" s="1"/>
  <c r="K93" i="20" s="1"/>
  <c r="K95" i="20" s="1"/>
  <c r="K97" i="20" s="1"/>
  <c r="K99" i="20" s="1"/>
  <c r="K101" i="20" s="1"/>
  <c r="K103" i="20" s="1"/>
  <c r="K105" i="20" s="1"/>
  <c r="K107" i="20" s="1"/>
  <c r="K109" i="20" s="1"/>
  <c r="K111" i="20" s="1"/>
  <c r="K113" i="20" s="1"/>
  <c r="K115" i="20" s="1"/>
  <c r="K117" i="20" s="1"/>
  <c r="K119" i="20" s="1"/>
  <c r="K121" i="20" s="1"/>
  <c r="K123" i="20" s="1"/>
  <c r="K125" i="20" s="1"/>
  <c r="K127" i="20" s="1"/>
  <c r="K129" i="20" s="1"/>
  <c r="K131" i="20" s="1"/>
  <c r="K133" i="20" s="1"/>
  <c r="K135" i="20" s="1"/>
  <c r="K137" i="20" s="1"/>
  <c r="K139" i="20" s="1"/>
  <c r="K141" i="20" s="1"/>
  <c r="K143" i="20" s="1"/>
  <c r="K145" i="20" s="1"/>
  <c r="K147" i="20" s="1"/>
  <c r="K149" i="20" s="1"/>
  <c r="K151" i="20" s="1"/>
  <c r="K153" i="20" s="1"/>
  <c r="K155" i="20" s="1"/>
  <c r="K157" i="20" s="1"/>
  <c r="K159" i="20" s="1"/>
  <c r="K161" i="20" s="1"/>
  <c r="K163" i="20" s="1"/>
  <c r="K165" i="20" s="1"/>
  <c r="J15" i="20"/>
  <c r="J16" i="20" s="1"/>
  <c r="J17" i="20" s="1"/>
  <c r="J18" i="20" s="1"/>
  <c r="J19" i="20" s="1"/>
  <c r="J20" i="20" s="1"/>
  <c r="J21" i="20" s="1"/>
  <c r="J22" i="20" s="1"/>
  <c r="J23" i="20" s="1"/>
  <c r="J24" i="20" s="1"/>
  <c r="J25" i="20" s="1"/>
  <c r="J26" i="20" s="1"/>
  <c r="J27" i="20" s="1"/>
  <c r="J28" i="20" s="1"/>
  <c r="J29" i="20" s="1"/>
  <c r="J30" i="20" s="1"/>
  <c r="J31" i="20" s="1"/>
  <c r="J32" i="20" s="1"/>
  <c r="J33" i="20" s="1"/>
  <c r="J34" i="20" s="1"/>
  <c r="J35" i="20" s="1"/>
  <c r="J36" i="20" s="1"/>
  <c r="J37" i="20" s="1"/>
  <c r="J38" i="20" s="1"/>
  <c r="J39" i="20" s="1"/>
  <c r="J40" i="20" s="1"/>
  <c r="J41" i="20" s="1"/>
  <c r="J42" i="20" s="1"/>
  <c r="J43" i="20" s="1"/>
  <c r="J44" i="20" s="1"/>
  <c r="J45" i="20" s="1"/>
  <c r="J46" i="20" s="1"/>
  <c r="J47" i="20" s="1"/>
  <c r="J48" i="20" s="1"/>
  <c r="J49" i="20" s="1"/>
  <c r="J50" i="20" s="1"/>
  <c r="J51" i="20" s="1"/>
  <c r="J52" i="20" s="1"/>
  <c r="J53" i="20" s="1"/>
  <c r="J54" i="20" s="1"/>
  <c r="J55" i="20" s="1"/>
  <c r="J56" i="20" s="1"/>
  <c r="J57" i="20" s="1"/>
  <c r="J58" i="20" s="1"/>
  <c r="J59" i="20" s="1"/>
  <c r="J60" i="20" s="1"/>
  <c r="J61" i="20" s="1"/>
  <c r="J62" i="20" s="1"/>
  <c r="J63" i="20" s="1"/>
  <c r="J64" i="20" s="1"/>
  <c r="J65" i="20" s="1"/>
  <c r="J66" i="20" s="1"/>
  <c r="J67" i="20" s="1"/>
  <c r="J68" i="20" s="1"/>
  <c r="J69" i="20" s="1"/>
  <c r="J70" i="20" s="1"/>
  <c r="J71" i="20" s="1"/>
  <c r="J72" i="20" s="1"/>
  <c r="J73" i="20" s="1"/>
  <c r="J74" i="20" s="1"/>
  <c r="J75" i="20" s="1"/>
  <c r="J76" i="20" s="1"/>
  <c r="J77" i="20" s="1"/>
  <c r="J78" i="20" s="1"/>
  <c r="J79" i="20" s="1"/>
  <c r="J80" i="20" s="1"/>
  <c r="J81" i="20" s="1"/>
  <c r="J82" i="20" s="1"/>
  <c r="J83" i="20" s="1"/>
  <c r="J84" i="20" s="1"/>
  <c r="J85" i="20" s="1"/>
  <c r="J86" i="20" s="1"/>
  <c r="J87" i="20" s="1"/>
  <c r="J88" i="20" s="1"/>
  <c r="J89" i="20" s="1"/>
  <c r="J90" i="20" s="1"/>
  <c r="J91" i="20" s="1"/>
  <c r="J92" i="20" s="1"/>
  <c r="J93" i="20" s="1"/>
  <c r="J94" i="20" s="1"/>
  <c r="J95" i="20" s="1"/>
  <c r="J96" i="20" s="1"/>
  <c r="J97" i="20" s="1"/>
  <c r="J98" i="20" s="1"/>
  <c r="J99" i="20" s="1"/>
  <c r="J100" i="20" s="1"/>
  <c r="J101" i="20" s="1"/>
  <c r="J102" i="20" s="1"/>
  <c r="J103" i="20" s="1"/>
  <c r="J104" i="20" s="1"/>
  <c r="J105" i="20" s="1"/>
  <c r="J106" i="20" s="1"/>
  <c r="J107" i="20" s="1"/>
  <c r="J108" i="20" s="1"/>
  <c r="J109" i="20" s="1"/>
  <c r="J110" i="20" s="1"/>
  <c r="J111" i="20" s="1"/>
  <c r="J112" i="20" s="1"/>
  <c r="J113" i="20" s="1"/>
  <c r="J114" i="20" s="1"/>
  <c r="J115" i="20" s="1"/>
  <c r="J116" i="20" s="1"/>
  <c r="J117" i="20" s="1"/>
  <c r="J118" i="20" s="1"/>
  <c r="J119" i="20" s="1"/>
  <c r="J120" i="20" s="1"/>
  <c r="J121" i="20" s="1"/>
  <c r="J122" i="20" s="1"/>
  <c r="J123" i="20" s="1"/>
  <c r="J124" i="20" s="1"/>
  <c r="J125" i="20" s="1"/>
  <c r="J126" i="20" s="1"/>
  <c r="J127" i="20" s="1"/>
  <c r="J128" i="20" s="1"/>
  <c r="J129" i="20" s="1"/>
  <c r="J130" i="20" s="1"/>
  <c r="J131" i="20" s="1"/>
  <c r="J132" i="20" s="1"/>
  <c r="J133" i="20" s="1"/>
  <c r="J134" i="20" s="1"/>
  <c r="J135" i="20" s="1"/>
  <c r="J136" i="20" s="1"/>
  <c r="J137" i="20" s="1"/>
  <c r="J138" i="20" s="1"/>
  <c r="J139" i="20" s="1"/>
  <c r="J140" i="20" s="1"/>
  <c r="J141" i="20" s="1"/>
  <c r="J142" i="20" s="1"/>
  <c r="J143" i="20" s="1"/>
  <c r="J144" i="20" s="1"/>
  <c r="J145" i="20" s="1"/>
  <c r="J146" i="20" s="1"/>
  <c r="J147" i="20" s="1"/>
  <c r="J148" i="20" s="1"/>
  <c r="J149" i="20" s="1"/>
  <c r="J150" i="20" s="1"/>
  <c r="J151" i="20" s="1"/>
  <c r="J152" i="20" s="1"/>
  <c r="J153" i="20" s="1"/>
  <c r="J154" i="20" s="1"/>
  <c r="J155" i="20" s="1"/>
  <c r="J156" i="20" s="1"/>
  <c r="J157" i="20" s="1"/>
  <c r="J158" i="20" s="1"/>
  <c r="J159" i="20" s="1"/>
  <c r="J160" i="20" s="1"/>
  <c r="J161" i="20" s="1"/>
  <c r="J162" i="20" s="1"/>
  <c r="J163" i="20" s="1"/>
  <c r="J164" i="20" s="1"/>
  <c r="J165" i="20" s="1"/>
  <c r="J166" i="20" s="1"/>
  <c r="D167" i="20"/>
  <c r="J5" i="20" s="1"/>
  <c r="M167" i="20" l="1"/>
  <c r="E167" i="20"/>
  <c r="L167" i="20" l="1"/>
  <c r="L167" i="52" l="1"/>
  <c r="G11" i="51"/>
  <c r="G12" i="51"/>
  <c r="AK8" i="39"/>
  <c r="AK7" i="39"/>
  <c r="AK8" i="46" l="1"/>
  <c r="AM8" i="46" s="1"/>
  <c r="AM8" i="39"/>
  <c r="AL8" i="39"/>
  <c r="AK7" i="46"/>
  <c r="AL7" i="46" s="1"/>
  <c r="AM7" i="39"/>
  <c r="AL7" i="39"/>
  <c r="G13" i="51"/>
  <c r="I11" i="51" s="1"/>
  <c r="I14" i="51" s="1"/>
  <c r="I18" i="51" s="1"/>
  <c r="G30" i="12"/>
  <c r="G29" i="12"/>
  <c r="G28" i="12"/>
  <c r="G26" i="12"/>
  <c r="G25" i="12"/>
  <c r="G24" i="12"/>
  <c r="G23" i="12"/>
  <c r="G22" i="12"/>
  <c r="G21" i="12"/>
  <c r="G19" i="12"/>
  <c r="G18" i="12"/>
  <c r="G17" i="12"/>
  <c r="G16" i="12"/>
  <c r="G14" i="12"/>
  <c r="G13" i="12"/>
  <c r="G11" i="12"/>
  <c r="G10" i="12"/>
  <c r="G9" i="12"/>
  <c r="G8" i="12"/>
  <c r="G7" i="12"/>
  <c r="C21" i="43"/>
  <c r="G20" i="12" s="1"/>
  <c r="C16" i="43"/>
  <c r="G15" i="12" s="1"/>
  <c r="C13" i="43"/>
  <c r="G12" i="12" s="1"/>
  <c r="C7" i="43"/>
  <c r="G6" i="12" s="1"/>
  <c r="AL8" i="46" l="1"/>
  <c r="AM7" i="46"/>
  <c r="C6" i="43"/>
  <c r="C32" i="43" l="1"/>
  <c r="G5" i="12"/>
  <c r="AH8" i="39"/>
  <c r="AH7" i="39"/>
  <c r="C33" i="43" l="1"/>
  <c r="C34" i="43" s="1"/>
  <c r="G31" i="12"/>
  <c r="AH8" i="46"/>
  <c r="AJ8" i="46" s="1"/>
  <c r="AJ8" i="39"/>
  <c r="AI8" i="39"/>
  <c r="AH7" i="46"/>
  <c r="AI7" i="39"/>
  <c r="AJ7" i="39" s="1"/>
  <c r="L8" i="34"/>
  <c r="L9" i="27"/>
  <c r="L10" i="36"/>
  <c r="L10" i="32"/>
  <c r="L10" i="25"/>
  <c r="E31" i="27" l="1"/>
  <c r="G33" i="12"/>
  <c r="E29" i="34" s="1"/>
  <c r="O31" i="27"/>
  <c r="G32" i="12"/>
  <c r="AI8" i="46"/>
  <c r="AI7" i="46"/>
  <c r="AJ7" i="46" s="1"/>
  <c r="AJ192" i="46" s="1"/>
  <c r="B19" i="5"/>
  <c r="K30" i="1"/>
  <c r="K56" i="1" l="1"/>
  <c r="G8" i="18"/>
  <c r="E16" i="12" l="1"/>
  <c r="D20" i="12" l="1"/>
  <c r="D15" i="12"/>
  <c r="D12" i="12"/>
  <c r="D6" i="12"/>
  <c r="G35" i="34" l="1"/>
  <c r="G36" i="34"/>
  <c r="G37" i="34"/>
  <c r="G38" i="34"/>
  <c r="G39" i="34"/>
  <c r="G34" i="34"/>
  <c r="K28" i="32"/>
  <c r="F28" i="32"/>
  <c r="K19" i="34"/>
  <c r="F19" i="34"/>
  <c r="K22" i="27"/>
  <c r="F22" i="27"/>
  <c r="B15" i="20"/>
  <c r="B16" i="20" s="1"/>
  <c r="B17" i="20" s="1"/>
  <c r="B18" i="20" s="1"/>
  <c r="B19" i="20" s="1"/>
  <c r="B20" i="20" s="1"/>
  <c r="B21" i="20" s="1"/>
  <c r="B22" i="20" s="1"/>
  <c r="B23" i="20" s="1"/>
  <c r="B24" i="20" s="1"/>
  <c r="B25" i="20" s="1"/>
  <c r="B26" i="20" s="1"/>
  <c r="B27" i="20" s="1"/>
  <c r="B28" i="20" s="1"/>
  <c r="B29" i="20" s="1"/>
  <c r="B30" i="20" s="1"/>
  <c r="B31" i="20" s="1"/>
  <c r="B32" i="20" s="1"/>
  <c r="B33" i="20" s="1"/>
  <c r="B34" i="20" s="1"/>
  <c r="B35" i="20" s="1"/>
  <c r="B36" i="20" s="1"/>
  <c r="B37" i="20" s="1"/>
  <c r="B38" i="20" s="1"/>
  <c r="B39" i="20" s="1"/>
  <c r="B40" i="20" s="1"/>
  <c r="B41" i="20" s="1"/>
  <c r="B42" i="20" s="1"/>
  <c r="B43" i="20" s="1"/>
  <c r="B44" i="20" s="1"/>
  <c r="B45" i="20" s="1"/>
  <c r="B46" i="20" s="1"/>
  <c r="B47" i="20" s="1"/>
  <c r="B48" i="20" s="1"/>
  <c r="B49" i="20" s="1"/>
  <c r="B50" i="20" s="1"/>
  <c r="B51" i="20" s="1"/>
  <c r="B52" i="20" s="1"/>
  <c r="B53" i="20" s="1"/>
  <c r="B54" i="20" s="1"/>
  <c r="B55" i="20" s="1"/>
  <c r="B56" i="20" s="1"/>
  <c r="B57" i="20" s="1"/>
  <c r="B58" i="20" s="1"/>
  <c r="B59" i="20" s="1"/>
  <c r="B60" i="20" s="1"/>
  <c r="B61" i="20" s="1"/>
  <c r="B62" i="20" s="1"/>
  <c r="B63" i="20" s="1"/>
  <c r="B64" i="20" s="1"/>
  <c r="B65" i="20" s="1"/>
  <c r="B66" i="20" s="1"/>
  <c r="B67" i="20" s="1"/>
  <c r="B68" i="20" s="1"/>
  <c r="B69" i="20" s="1"/>
  <c r="B70" i="20" s="1"/>
  <c r="B71" i="20" s="1"/>
  <c r="B72" i="20" s="1"/>
  <c r="B73" i="20" s="1"/>
  <c r="B74" i="20" s="1"/>
  <c r="B75" i="20" s="1"/>
  <c r="B76" i="20" s="1"/>
  <c r="B77" i="20" s="1"/>
  <c r="B78" i="20" s="1"/>
  <c r="B79" i="20" s="1"/>
  <c r="B80" i="20" s="1"/>
  <c r="B81" i="20" s="1"/>
  <c r="B82" i="20" s="1"/>
  <c r="B83" i="20" s="1"/>
  <c r="B84" i="20" s="1"/>
  <c r="B85" i="20" s="1"/>
  <c r="B86" i="20" s="1"/>
  <c r="B87" i="20" s="1"/>
  <c r="B88" i="20" s="1"/>
  <c r="B89" i="20" s="1"/>
  <c r="B90" i="20" s="1"/>
  <c r="B91" i="20" s="1"/>
  <c r="B92" i="20" s="1"/>
  <c r="B93" i="20" s="1"/>
  <c r="B94" i="20" s="1"/>
  <c r="B95" i="20" s="1"/>
  <c r="B96" i="20" s="1"/>
  <c r="B97" i="20" s="1"/>
  <c r="B98" i="20" s="1"/>
  <c r="B99" i="20" s="1"/>
  <c r="B100" i="20" s="1"/>
  <c r="B101" i="20" s="1"/>
  <c r="B102" i="20" s="1"/>
  <c r="B103" i="20" s="1"/>
  <c r="B104" i="20" s="1"/>
  <c r="B105" i="20" s="1"/>
  <c r="B106" i="20" s="1"/>
  <c r="B107" i="20" s="1"/>
  <c r="B108" i="20" s="1"/>
  <c r="B109" i="20" s="1"/>
  <c r="B110" i="20" s="1"/>
  <c r="B111" i="20" s="1"/>
  <c r="B112" i="20" s="1"/>
  <c r="B113" i="20" s="1"/>
  <c r="B114" i="20" s="1"/>
  <c r="B115" i="20" s="1"/>
  <c r="B116" i="20" s="1"/>
  <c r="B117" i="20" s="1"/>
  <c r="B118" i="20" s="1"/>
  <c r="B119" i="20" s="1"/>
  <c r="B120" i="20" s="1"/>
  <c r="B121" i="20" s="1"/>
  <c r="B122" i="20" s="1"/>
  <c r="B123" i="20" s="1"/>
  <c r="B124" i="20" s="1"/>
  <c r="B125" i="20" s="1"/>
  <c r="B126" i="20" s="1"/>
  <c r="B127" i="20" s="1"/>
  <c r="B128" i="20" s="1"/>
  <c r="B129" i="20" s="1"/>
  <c r="B130" i="20" s="1"/>
  <c r="B131" i="20" s="1"/>
  <c r="B132" i="20" s="1"/>
  <c r="B133" i="20" s="1"/>
  <c r="B134" i="20" s="1"/>
  <c r="B135" i="20" s="1"/>
  <c r="B136" i="20" s="1"/>
  <c r="B137" i="20" s="1"/>
  <c r="B138" i="20" s="1"/>
  <c r="B139" i="20" s="1"/>
  <c r="B140" i="20" s="1"/>
  <c r="B141" i="20" s="1"/>
  <c r="B142" i="20" s="1"/>
  <c r="B143" i="20" s="1"/>
  <c r="B144" i="20" s="1"/>
  <c r="B145" i="20" s="1"/>
  <c r="B146" i="20" s="1"/>
  <c r="B147" i="20" s="1"/>
  <c r="B148" i="20" s="1"/>
  <c r="B149" i="20" s="1"/>
  <c r="B150" i="20" s="1"/>
  <c r="B151" i="20" s="1"/>
  <c r="B152" i="20" s="1"/>
  <c r="B153" i="20" s="1"/>
  <c r="B154" i="20" s="1"/>
  <c r="B155" i="20" s="1"/>
  <c r="B156" i="20" s="1"/>
  <c r="B157" i="20" s="1"/>
  <c r="B158" i="20" s="1"/>
  <c r="B159" i="20" s="1"/>
  <c r="B160" i="20" s="1"/>
  <c r="B161" i="20" s="1"/>
  <c r="B162" i="20" s="1"/>
  <c r="B163" i="20" s="1"/>
  <c r="B164" i="20" s="1"/>
  <c r="B165" i="20" s="1"/>
  <c r="B166" i="20" s="1"/>
  <c r="C15" i="20"/>
  <c r="C17" i="20" s="1"/>
  <c r="C19" i="20" s="1"/>
  <c r="C21" i="20" s="1"/>
  <c r="C23" i="20" s="1"/>
  <c r="C25" i="20" s="1"/>
  <c r="C27" i="20" s="1"/>
  <c r="C29" i="20" s="1"/>
  <c r="C31" i="20" s="1"/>
  <c r="C33" i="20" s="1"/>
  <c r="C35" i="20" s="1"/>
  <c r="C37" i="20" s="1"/>
  <c r="C39" i="20" s="1"/>
  <c r="C41" i="20" s="1"/>
  <c r="C43" i="20" s="1"/>
  <c r="C45" i="20" s="1"/>
  <c r="C47" i="20" s="1"/>
  <c r="C49" i="20" s="1"/>
  <c r="C51" i="20" s="1"/>
  <c r="C53" i="20" s="1"/>
  <c r="C55" i="20" s="1"/>
  <c r="C57" i="20" s="1"/>
  <c r="C59" i="20" s="1"/>
  <c r="C61" i="20" s="1"/>
  <c r="C63" i="20" s="1"/>
  <c r="C65" i="20" s="1"/>
  <c r="C67" i="20" s="1"/>
  <c r="C69" i="20" s="1"/>
  <c r="C71" i="20" s="1"/>
  <c r="C73" i="20" s="1"/>
  <c r="C75" i="20" s="1"/>
  <c r="C77" i="20" s="1"/>
  <c r="C79" i="20" s="1"/>
  <c r="C81" i="20" s="1"/>
  <c r="C83" i="20" s="1"/>
  <c r="C85" i="20" s="1"/>
  <c r="C87" i="20" s="1"/>
  <c r="C89" i="20" s="1"/>
  <c r="C91" i="20" s="1"/>
  <c r="C93" i="20" s="1"/>
  <c r="C95" i="20" s="1"/>
  <c r="C97" i="20" s="1"/>
  <c r="C99" i="20" s="1"/>
  <c r="C101" i="20" s="1"/>
  <c r="C103" i="20" s="1"/>
  <c r="C105" i="20" s="1"/>
  <c r="C107" i="20" s="1"/>
  <c r="C109" i="20" s="1"/>
  <c r="C111" i="20" s="1"/>
  <c r="C113" i="20" s="1"/>
  <c r="C115" i="20" s="1"/>
  <c r="C117" i="20" s="1"/>
  <c r="C119" i="20" s="1"/>
  <c r="C121" i="20" s="1"/>
  <c r="C123" i="20" s="1"/>
  <c r="C125" i="20" s="1"/>
  <c r="C127" i="20" s="1"/>
  <c r="C129" i="20" s="1"/>
  <c r="C131" i="20" s="1"/>
  <c r="C133" i="20" s="1"/>
  <c r="C135" i="20" s="1"/>
  <c r="C137" i="20" s="1"/>
  <c r="C139" i="20" s="1"/>
  <c r="C141" i="20" s="1"/>
  <c r="C143" i="20" s="1"/>
  <c r="C145" i="20" s="1"/>
  <c r="C147" i="20" s="1"/>
  <c r="C149" i="20" s="1"/>
  <c r="C151" i="20" s="1"/>
  <c r="C153" i="20" s="1"/>
  <c r="C155" i="20" s="1"/>
  <c r="C157" i="20" s="1"/>
  <c r="C159" i="20" s="1"/>
  <c r="C161" i="20" s="1"/>
  <c r="C163" i="20" s="1"/>
  <c r="C165" i="20" s="1"/>
  <c r="S31" i="9" l="1"/>
  <c r="Q31" i="9"/>
  <c r="N30" i="9"/>
  <c r="N29" i="9"/>
  <c r="N28" i="9"/>
  <c r="N27" i="9"/>
  <c r="S26" i="9"/>
  <c r="Q26" i="9"/>
  <c r="N25" i="9"/>
  <c r="N24" i="9"/>
  <c r="N23" i="9"/>
  <c r="N22" i="9"/>
  <c r="P31" i="9" l="1"/>
  <c r="P26" i="9"/>
  <c r="V31" i="9" l="1"/>
  <c r="V26" i="9"/>
  <c r="R7" i="46" l="1"/>
  <c r="S7" i="46" l="1"/>
  <c r="T7" i="46" s="1"/>
  <c r="D8" i="41"/>
  <c r="E9" i="12" s="1"/>
  <c r="H9" i="12" s="1"/>
  <c r="E10" i="12"/>
  <c r="H10" i="12" s="1"/>
  <c r="U8" i="39"/>
  <c r="U7" i="39"/>
  <c r="R8" i="39"/>
  <c r="U8" i="46" l="1"/>
  <c r="V8" i="46" s="1"/>
  <c r="W8" i="39"/>
  <c r="V8" i="39"/>
  <c r="S8" i="39"/>
  <c r="T8" i="39"/>
  <c r="U7" i="46"/>
  <c r="V7" i="46" s="1"/>
  <c r="W7" i="39"/>
  <c r="V7" i="39"/>
  <c r="R8" i="46"/>
  <c r="D10" i="41"/>
  <c r="E11" i="12" s="1"/>
  <c r="H11" i="12" s="1"/>
  <c r="B10" i="5"/>
  <c r="W7" i="46" l="1"/>
  <c r="W8" i="46"/>
  <c r="W191" i="39"/>
  <c r="W192" i="39" s="1"/>
  <c r="B9" i="5" s="1"/>
  <c r="T191" i="39"/>
  <c r="T192" i="39" s="1"/>
  <c r="B8" i="5" s="1"/>
  <c r="T8" i="46"/>
  <c r="S8" i="46"/>
  <c r="AJ192" i="39"/>
  <c r="B12" i="5" s="1"/>
  <c r="B10" i="43"/>
  <c r="D10" i="43" s="1"/>
  <c r="B11" i="43"/>
  <c r="D11" i="43" s="1"/>
  <c r="W191" i="46" l="1"/>
  <c r="W192" i="46" s="1"/>
  <c r="D7" i="41" s="1"/>
  <c r="E8" i="12" s="1"/>
  <c r="H8" i="12" s="1"/>
  <c r="T191" i="46"/>
  <c r="T192" i="46" s="1"/>
  <c r="D6" i="41" s="1"/>
  <c r="E7" i="12" s="1"/>
  <c r="H7" i="12" s="1"/>
  <c r="B12" i="43"/>
  <c r="D12" i="43" s="1"/>
  <c r="B8" i="43"/>
  <c r="D8" i="43" s="1"/>
  <c r="B9" i="43"/>
  <c r="D9" i="43" s="1"/>
  <c r="B7" i="5"/>
  <c r="S11" i="47"/>
  <c r="I129" i="10"/>
  <c r="I185" i="10" s="1"/>
  <c r="S232" i="9"/>
  <c r="Q232" i="9"/>
  <c r="U232" i="9" s="1"/>
  <c r="S177" i="9"/>
  <c r="Q177" i="9"/>
  <c r="S172" i="9"/>
  <c r="Q172" i="9"/>
  <c r="U172" i="9" s="1"/>
  <c r="S167" i="9"/>
  <c r="Q167" i="9"/>
  <c r="S162" i="9"/>
  <c r="Q162" i="9"/>
  <c r="U162" i="9" s="1"/>
  <c r="S157" i="9"/>
  <c r="Q157" i="9"/>
  <c r="S152" i="9"/>
  <c r="Q152" i="9"/>
  <c r="U152" i="9" s="1"/>
  <c r="S147" i="9"/>
  <c r="Q147" i="9"/>
  <c r="U147" i="9" s="1"/>
  <c r="S142" i="9"/>
  <c r="Q142" i="9"/>
  <c r="U142" i="9" s="1"/>
  <c r="S137" i="9"/>
  <c r="Q137" i="9"/>
  <c r="U137" i="9" s="1"/>
  <c r="S132" i="9"/>
  <c r="Q132" i="9"/>
  <c r="U132" i="9" s="1"/>
  <c r="S21" i="9"/>
  <c r="Q21" i="9"/>
  <c r="S16" i="9"/>
  <c r="S16" i="47" s="1"/>
  <c r="I184" i="10" l="1"/>
  <c r="F3" i="10" s="1"/>
  <c r="U157" i="9"/>
  <c r="U167" i="9"/>
  <c r="U177" i="9"/>
  <c r="H6" i="12"/>
  <c r="D5" i="41"/>
  <c r="D7" i="43"/>
  <c r="C6" i="12"/>
  <c r="B7" i="43"/>
  <c r="B19" i="43" l="1"/>
  <c r="D19" i="43" s="1"/>
  <c r="C18" i="12"/>
  <c r="C17" i="41" s="1"/>
  <c r="N139" i="9" l="1"/>
  <c r="N144" i="9"/>
  <c r="N231" i="9"/>
  <c r="N230" i="9"/>
  <c r="N229" i="9"/>
  <c r="N228" i="9"/>
  <c r="N176" i="9"/>
  <c r="N175" i="9"/>
  <c r="N174" i="9"/>
  <c r="N173" i="9"/>
  <c r="N171" i="9"/>
  <c r="N170" i="9"/>
  <c r="N169" i="9"/>
  <c r="N168" i="9"/>
  <c r="N166" i="9"/>
  <c r="N165" i="9"/>
  <c r="N164" i="9"/>
  <c r="N163" i="9"/>
  <c r="N161" i="9"/>
  <c r="N160" i="9"/>
  <c r="N159" i="9"/>
  <c r="N158" i="9"/>
  <c r="N156" i="9"/>
  <c r="N155" i="9"/>
  <c r="N154" i="9"/>
  <c r="N153" i="9"/>
  <c r="N151" i="9"/>
  <c r="N150" i="9"/>
  <c r="N149" i="9"/>
  <c r="N148" i="9"/>
  <c r="N146" i="9"/>
  <c r="N145" i="9"/>
  <c r="N143" i="9"/>
  <c r="N141" i="9"/>
  <c r="N140" i="9"/>
  <c r="N138" i="9"/>
  <c r="N136" i="9"/>
  <c r="N135" i="9"/>
  <c r="N134" i="9"/>
  <c r="N133" i="9"/>
  <c r="N131" i="9"/>
  <c r="N130" i="9"/>
  <c r="N129" i="9"/>
  <c r="N128" i="9"/>
  <c r="N126" i="9"/>
  <c r="N125" i="9"/>
  <c r="N124" i="9"/>
  <c r="P124" i="9" s="1"/>
  <c r="N123" i="9"/>
  <c r="C10" i="12" l="1"/>
  <c r="N458" i="9"/>
  <c r="N457" i="9"/>
  <c r="N456" i="9"/>
  <c r="P456" i="9" s="1"/>
  <c r="N455" i="9"/>
  <c r="N453" i="9"/>
  <c r="N452" i="9"/>
  <c r="N451" i="9"/>
  <c r="N450" i="9"/>
  <c r="N353" i="9"/>
  <c r="N352" i="9"/>
  <c r="N351" i="9"/>
  <c r="P351" i="9" s="1"/>
  <c r="N350" i="9"/>
  <c r="P350" i="9" s="1"/>
  <c r="N342" i="9"/>
  <c r="N341" i="9"/>
  <c r="N340" i="9"/>
  <c r="N339" i="9"/>
  <c r="N337" i="9"/>
  <c r="N336" i="9"/>
  <c r="N335" i="9"/>
  <c r="N334" i="9"/>
  <c r="N332" i="9"/>
  <c r="N331" i="9"/>
  <c r="N330" i="9"/>
  <c r="N329" i="9"/>
  <c r="N242" i="9"/>
  <c r="N241" i="9"/>
  <c r="N240" i="9"/>
  <c r="P240" i="9" s="1"/>
  <c r="N239" i="9"/>
  <c r="N20" i="9"/>
  <c r="N19" i="9"/>
  <c r="N18" i="9"/>
  <c r="N17" i="9"/>
  <c r="N15" i="9"/>
  <c r="P15" i="9" s="1"/>
  <c r="N14" i="9"/>
  <c r="P14" i="9" s="1"/>
  <c r="N13" i="9"/>
  <c r="P13" i="9" s="1"/>
  <c r="N12" i="9"/>
  <c r="N10" i="9"/>
  <c r="N9" i="9"/>
  <c r="P9" i="9" s="1"/>
  <c r="N8" i="9"/>
  <c r="F10" i="12" l="1"/>
  <c r="C9" i="41"/>
  <c r="E9" i="41" s="1"/>
  <c r="G9" i="41" s="1"/>
  <c r="P162" i="9"/>
  <c r="V162" i="9" s="1"/>
  <c r="P167" i="9"/>
  <c r="V167" i="9" s="1"/>
  <c r="P157" i="9"/>
  <c r="V157" i="9" s="1"/>
  <c r="P142" i="9"/>
  <c r="V142" i="9" s="1"/>
  <c r="P147" i="9"/>
  <c r="V147" i="9" s="1"/>
  <c r="P132" i="9"/>
  <c r="V132" i="9" s="1"/>
  <c r="P152" i="9"/>
  <c r="V152" i="9" s="1"/>
  <c r="P16" i="9"/>
  <c r="V16" i="9" s="1"/>
  <c r="P137" i="9"/>
  <c r="V137" i="9" s="1"/>
  <c r="P21" i="9"/>
  <c r="V21" i="9" s="1"/>
  <c r="L11" i="36" l="1"/>
  <c r="L9" i="36"/>
  <c r="A6" i="36"/>
  <c r="A4" i="36"/>
  <c r="K18" i="34"/>
  <c r="F18" i="34"/>
  <c r="F16" i="34"/>
  <c r="L9" i="34"/>
  <c r="L7" i="34"/>
  <c r="A5" i="34"/>
  <c r="A3" i="34"/>
  <c r="K27" i="32"/>
  <c r="F27" i="32"/>
  <c r="F25" i="32"/>
  <c r="L11" i="32"/>
  <c r="L9" i="32"/>
  <c r="A6" i="32"/>
  <c r="A4" i="32"/>
  <c r="P243" i="9" l="1"/>
  <c r="V243" i="9" l="1"/>
  <c r="V345" i="9" s="1"/>
  <c r="B26" i="43"/>
  <c r="D26" i="43" s="1"/>
  <c r="B27" i="43"/>
  <c r="D27" i="43" s="1"/>
  <c r="C26" i="12"/>
  <c r="C25" i="41" s="1"/>
  <c r="C25" i="12"/>
  <c r="C24" i="41" s="1"/>
  <c r="C9" i="12"/>
  <c r="F9" i="12" l="1"/>
  <c r="C8" i="41"/>
  <c r="E8" i="41" s="1"/>
  <c r="G8" i="41" s="1"/>
  <c r="K21" i="27"/>
  <c r="F21" i="27"/>
  <c r="F19" i="27"/>
  <c r="L10" i="27"/>
  <c r="L8" i="27"/>
  <c r="A6" i="27"/>
  <c r="A4" i="27"/>
  <c r="C8" i="12" l="1"/>
  <c r="F8" i="12" l="1"/>
  <c r="C7" i="41"/>
  <c r="E7" i="41" s="1"/>
  <c r="G7" i="41" s="1"/>
  <c r="C7" i="12"/>
  <c r="K22" i="25"/>
  <c r="F20" i="25"/>
  <c r="L11" i="25"/>
  <c r="L9" i="25"/>
  <c r="A6" i="25"/>
  <c r="A4" i="25"/>
  <c r="F7" i="12" l="1"/>
  <c r="C6" i="41"/>
  <c r="F63" i="1"/>
  <c r="F64" i="1"/>
  <c r="F71" i="1"/>
  <c r="F70" i="1"/>
  <c r="F69" i="1"/>
  <c r="F68" i="1"/>
  <c r="F67" i="1"/>
  <c r="F66" i="1"/>
  <c r="F65" i="1"/>
  <c r="F62" i="1"/>
  <c r="J62" i="1" l="1"/>
  <c r="K62" i="1" s="1"/>
  <c r="J68" i="1"/>
  <c r="K68" i="1" s="1"/>
  <c r="J64" i="1"/>
  <c r="K64" i="1" s="1"/>
  <c r="J65" i="1"/>
  <c r="K65" i="1" s="1"/>
  <c r="J63" i="1"/>
  <c r="K63" i="1" s="1"/>
  <c r="J66" i="1"/>
  <c r="K66" i="1" s="1"/>
  <c r="J70" i="1"/>
  <c r="K70" i="1" s="1"/>
  <c r="J69" i="1"/>
  <c r="K69" i="1" s="1"/>
  <c r="J67" i="1"/>
  <c r="K67" i="1" s="1"/>
  <c r="J71" i="1"/>
  <c r="K71" i="1" s="1"/>
  <c r="E6" i="41"/>
  <c r="G6" i="41" s="1"/>
  <c r="C11" i="12"/>
  <c r="K73" i="1" l="1"/>
  <c r="K59" i="1" s="1"/>
  <c r="B20" i="5" s="1"/>
  <c r="K72" i="1"/>
  <c r="F11" i="12"/>
  <c r="C10" i="41"/>
  <c r="S127" i="9"/>
  <c r="S127" i="47" s="1"/>
  <c r="E10" i="41" l="1"/>
  <c r="G10" i="41" s="1"/>
  <c r="G5" i="41" s="1"/>
  <c r="C5" i="41"/>
  <c r="E5" i="41" s="1"/>
  <c r="H5" i="41" s="1"/>
  <c r="Q11" i="47" l="1"/>
  <c r="U11" i="47" s="1"/>
  <c r="V11" i="47" s="1"/>
  <c r="V118" i="47" l="1"/>
  <c r="G3" i="47" s="1"/>
  <c r="V117" i="47"/>
  <c r="E25" i="41"/>
  <c r="G25" i="41" s="1"/>
  <c r="F26" i="12" l="1"/>
  <c r="H26" i="12"/>
  <c r="B17" i="43"/>
  <c r="D17" i="43" s="1"/>
  <c r="C16" i="12"/>
  <c r="C15" i="41" s="1"/>
  <c r="E15" i="41" s="1"/>
  <c r="G15" i="41" s="1"/>
  <c r="G11" i="18"/>
  <c r="G12" i="18" l="1"/>
  <c r="G9" i="18"/>
  <c r="Q127" i="9"/>
  <c r="U127" i="9" l="1"/>
  <c r="Q127" i="47"/>
  <c r="B25" i="43"/>
  <c r="D25" i="43" s="1"/>
  <c r="B29" i="43"/>
  <c r="D29" i="43" s="1"/>
  <c r="G13" i="18"/>
  <c r="I11" i="18" s="1"/>
  <c r="G10" i="18"/>
  <c r="I8" i="18" s="1"/>
  <c r="C24" i="12"/>
  <c r="C23" i="41" s="1"/>
  <c r="C28" i="12"/>
  <c r="C27" i="41" s="1"/>
  <c r="P459" i="9"/>
  <c r="V459" i="9" s="1"/>
  <c r="P11" i="9"/>
  <c r="V11" i="9" s="1"/>
  <c r="V118" i="9" s="1"/>
  <c r="P454" i="9"/>
  <c r="V454" i="9" s="1"/>
  <c r="P127" i="9"/>
  <c r="V127" i="9" s="1"/>
  <c r="P177" i="9"/>
  <c r="V177" i="9" s="1"/>
  <c r="P354" i="9"/>
  <c r="V354" i="9" s="1"/>
  <c r="P172" i="9"/>
  <c r="V172" i="9" s="1"/>
  <c r="P232" i="9"/>
  <c r="V232" i="9" s="1"/>
  <c r="V234" i="9" l="1"/>
  <c r="V461" i="9"/>
  <c r="V117" i="9"/>
  <c r="I14" i="18"/>
  <c r="I18" i="18" s="1"/>
  <c r="V460" i="9"/>
  <c r="V233" i="9"/>
  <c r="V344" i="9"/>
  <c r="H25" i="12"/>
  <c r="E24" i="41"/>
  <c r="G24" i="41" s="1"/>
  <c r="E18" i="12"/>
  <c r="F18" i="12" s="1"/>
  <c r="E17" i="41"/>
  <c r="G17" i="41" s="1"/>
  <c r="B24" i="43"/>
  <c r="D24" i="43" s="1"/>
  <c r="B20" i="43"/>
  <c r="D20" i="43" s="1"/>
  <c r="B18" i="43"/>
  <c r="D18" i="43" s="1"/>
  <c r="B22" i="43"/>
  <c r="D22" i="43" s="1"/>
  <c r="C23" i="12"/>
  <c r="C22" i="41" s="1"/>
  <c r="C19" i="12"/>
  <c r="C18" i="41" s="1"/>
  <c r="C17" i="12"/>
  <c r="C16" i="41" s="1"/>
  <c r="B16" i="5"/>
  <c r="C21" i="12"/>
  <c r="C20" i="41" s="1"/>
  <c r="E17" i="12"/>
  <c r="B15" i="5"/>
  <c r="G3" i="9" l="1"/>
  <c r="F25" i="12"/>
  <c r="E27" i="41"/>
  <c r="G27" i="41" s="1"/>
  <c r="H18" i="12"/>
  <c r="E16" i="41"/>
  <c r="G16" i="41" s="1"/>
  <c r="B31" i="5"/>
  <c r="D16" i="43"/>
  <c r="C14" i="41"/>
  <c r="B23" i="43"/>
  <c r="D23" i="43" s="1"/>
  <c r="D21" i="43" s="1"/>
  <c r="C15" i="12"/>
  <c r="B16" i="43"/>
  <c r="B15" i="43"/>
  <c r="D15" i="43" s="1"/>
  <c r="E29" i="12"/>
  <c r="H29" i="12" s="1"/>
  <c r="E30" i="12"/>
  <c r="H30" i="12" s="1"/>
  <c r="B30" i="5"/>
  <c r="C29" i="12" s="1"/>
  <c r="D13" i="41"/>
  <c r="E14" i="12" s="1"/>
  <c r="H14" i="12" s="1"/>
  <c r="C22" i="12"/>
  <c r="C21" i="41" s="1"/>
  <c r="C14" i="12"/>
  <c r="C13" i="41" s="1"/>
  <c r="B21" i="5"/>
  <c r="F17" i="12"/>
  <c r="H17" i="12"/>
  <c r="F16" i="12"/>
  <c r="H16" i="12"/>
  <c r="F28" i="12"/>
  <c r="H28" i="12"/>
  <c r="E22" i="41" l="1"/>
  <c r="G22" i="41" s="1"/>
  <c r="D14" i="41"/>
  <c r="E14" i="41" s="1"/>
  <c r="H14" i="41" s="1"/>
  <c r="H19" i="12"/>
  <c r="H15" i="12" s="1"/>
  <c r="H24" i="12"/>
  <c r="E23" i="41"/>
  <c r="G23" i="41" s="1"/>
  <c r="F21" i="12"/>
  <c r="E20" i="41"/>
  <c r="G20" i="41" s="1"/>
  <c r="E13" i="41"/>
  <c r="G13" i="41" s="1"/>
  <c r="E18" i="41"/>
  <c r="G18" i="41" s="1"/>
  <c r="G14" i="41" s="1"/>
  <c r="C19" i="41"/>
  <c r="C30" i="12"/>
  <c r="F30" i="12" s="1"/>
  <c r="B31" i="43"/>
  <c r="D31" i="43" s="1"/>
  <c r="F29" i="12"/>
  <c r="C20" i="12"/>
  <c r="B21" i="43"/>
  <c r="B30" i="43"/>
  <c r="D30" i="43" s="1"/>
  <c r="F14" i="12"/>
  <c r="E21" i="41"/>
  <c r="G21" i="41" s="1"/>
  <c r="B14" i="5"/>
  <c r="F23" i="12"/>
  <c r="H23" i="12"/>
  <c r="E15" i="12" l="1"/>
  <c r="F15" i="12" s="1"/>
  <c r="F19" i="12"/>
  <c r="G19" i="41"/>
  <c r="F24" i="12"/>
  <c r="H21" i="12"/>
  <c r="D19" i="41"/>
  <c r="E19" i="41" s="1"/>
  <c r="H19" i="41" s="1"/>
  <c r="H22" i="12"/>
  <c r="B14" i="43"/>
  <c r="D14" i="43" s="1"/>
  <c r="D13" i="43" s="1"/>
  <c r="D6" i="43" s="1"/>
  <c r="D32" i="43" s="1"/>
  <c r="D12" i="41"/>
  <c r="E13" i="12" s="1"/>
  <c r="C13" i="12"/>
  <c r="C12" i="41" s="1"/>
  <c r="B13" i="5"/>
  <c r="E6" i="12"/>
  <c r="F22" i="12" l="1"/>
  <c r="E20" i="12"/>
  <c r="F20" i="12" s="1"/>
  <c r="H20" i="12"/>
  <c r="C11" i="41"/>
  <c r="C28" i="41" s="1"/>
  <c r="E12" i="41"/>
  <c r="G12" i="41" s="1"/>
  <c r="G11" i="41" s="1"/>
  <c r="G28" i="41" s="1"/>
  <c r="D11" i="41"/>
  <c r="D28" i="41" s="1"/>
  <c r="H13" i="12"/>
  <c r="H12" i="12" s="1"/>
  <c r="B6" i="5"/>
  <c r="C12" i="12"/>
  <c r="B13" i="43"/>
  <c r="F6" i="12"/>
  <c r="B6" i="43" l="1"/>
  <c r="B32" i="5"/>
  <c r="B33" i="5" s="1"/>
  <c r="H5" i="12"/>
  <c r="H31" i="12" s="1"/>
  <c r="E12" i="12"/>
  <c r="E5" i="12" s="1"/>
  <c r="E31" i="12" s="1"/>
  <c r="E32" i="12" s="1"/>
  <c r="E11" i="41"/>
  <c r="F13" i="12"/>
  <c r="C5" i="12"/>
  <c r="O25" i="34" l="1"/>
  <c r="H11" i="41"/>
  <c r="E28" i="41"/>
  <c r="F5" i="12"/>
  <c r="F12" i="12"/>
  <c r="C31" i="12"/>
  <c r="F31" i="12" s="1"/>
  <c r="B32" i="43"/>
  <c r="E33" i="12" l="1"/>
  <c r="E25" i="34" s="1"/>
  <c r="H32" i="12"/>
  <c r="B34" i="5"/>
  <c r="O32" i="25"/>
  <c r="C32" i="12"/>
  <c r="F32" i="12" s="1"/>
  <c r="B33" i="43"/>
  <c r="D33" i="43" s="1"/>
  <c r="D34" i="43" s="1"/>
  <c r="H33" i="12" l="1"/>
  <c r="E31" i="34" s="1"/>
  <c r="E32" i="25"/>
  <c r="B34" i="43"/>
  <c r="C33" i="12"/>
  <c r="F33" i="12" l="1"/>
  <c r="I5"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11" authorId="0" shapeId="0" xr:uid="{4AFB64AB-E9F9-4E86-8F9B-72F83B7FA9EC}">
      <text>
        <r>
          <rPr>
            <sz val="9"/>
            <color indexed="81"/>
            <rFont val="MS P ゴシック"/>
            <family val="3"/>
            <charset val="128"/>
          </rPr>
          <t xml:space="preserve">押印省略可。
省略する場合は、当機構HP掲載「研修委託契約における契約関連書類の押印等の取扱い」を参照ください。
https://www.jica.go.jp/activities/schemes/tr_japan/guideline.html
</t>
        </r>
      </text>
    </comment>
    <comment ref="Q39" authorId="0" shapeId="0" xr:uid="{00000000-0006-0000-0300-000001000000}">
      <text>
        <r>
          <rPr>
            <b/>
            <u/>
            <sz val="9"/>
            <color indexed="81"/>
            <rFont val="MS P ゴシック"/>
            <family val="3"/>
            <charset val="128"/>
          </rPr>
          <t>第1年次見積書表紙にのみ記載</t>
        </r>
        <r>
          <rPr>
            <sz val="9"/>
            <color indexed="81"/>
            <rFont val="MS P ゴシック"/>
            <family val="3"/>
            <charset val="128"/>
          </rPr>
          <t xml:space="preserve">
・課題別研修など3年間でJICAが同じ受託者との契約を想定している場合（2年目、3年目は継続契約の場合）は、当該例のように、</t>
        </r>
        <r>
          <rPr>
            <b/>
            <u/>
            <sz val="9"/>
            <color indexed="81"/>
            <rFont val="MS P ゴシック"/>
            <family val="3"/>
            <charset val="128"/>
          </rPr>
          <t>初回契約時のみ</t>
        </r>
        <r>
          <rPr>
            <sz val="9"/>
            <color indexed="81"/>
            <rFont val="MS P ゴシック"/>
            <family val="3"/>
            <charset val="128"/>
          </rPr>
          <t xml:space="preserve"> 3.を追記して全体期間の見積額をご記載ください。
・1，2年目は遠隔、3年目は来日想定の場合など、全体見積額が初年度×3とも限らない場合は、積み上げた概算額をご記載ください。
（2年目以降の金額は契約交渉未了の見積金額で構いません。）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5" authorId="0" shapeId="0" xr:uid="{00000000-0006-0000-0600-000001000000}">
      <text>
        <r>
          <rPr>
            <b/>
            <sz val="9"/>
            <color indexed="81"/>
            <rFont val="MS P ゴシック"/>
            <family val="3"/>
            <charset val="128"/>
          </rPr>
          <t>旅行開始日を入力願います。</t>
        </r>
      </text>
    </comment>
    <comment ref="C121" authorId="0" shapeId="0" xr:uid="{00000000-0006-0000-0600-000002000000}">
      <text>
        <r>
          <rPr>
            <b/>
            <sz val="9"/>
            <color indexed="81"/>
            <rFont val="MS P ゴシック"/>
            <family val="3"/>
            <charset val="128"/>
          </rPr>
          <t>旅行開始日を入力願います。</t>
        </r>
      </text>
    </comment>
    <comment ref="C237" authorId="0" shapeId="0" xr:uid="{00000000-0006-0000-0600-000003000000}">
      <text>
        <r>
          <rPr>
            <b/>
            <sz val="9"/>
            <color indexed="81"/>
            <rFont val="MS P ゴシック"/>
            <family val="3"/>
            <charset val="128"/>
          </rPr>
          <t>旅行開始日を入力願います。</t>
        </r>
      </text>
    </comment>
    <comment ref="U237" authorId="0" shapeId="0" xr:uid="{00000000-0006-0000-0600-000004000000}">
      <text>
        <r>
          <rPr>
            <sz val="9"/>
            <color indexed="81"/>
            <rFont val="MS P ゴシック"/>
            <family val="3"/>
            <charset val="128"/>
          </rPr>
          <t xml:space="preserve">宿泊内包化の場合のみ使用。
</t>
        </r>
      </text>
    </comment>
    <comment ref="C348" authorId="0" shapeId="0" xr:uid="{00000000-0006-0000-0600-000005000000}">
      <text>
        <r>
          <rPr>
            <b/>
            <sz val="9"/>
            <color indexed="81"/>
            <rFont val="MS P ゴシック"/>
            <family val="3"/>
            <charset val="128"/>
          </rPr>
          <t>旅行開始日を入力願います。</t>
        </r>
      </text>
    </comment>
    <comment ref="U348" authorId="0" shapeId="0" xr:uid="{00000000-0006-0000-0600-000006000000}">
      <text>
        <r>
          <rPr>
            <sz val="9"/>
            <color indexed="81"/>
            <rFont val="MS P ゴシック"/>
            <family val="3"/>
            <charset val="128"/>
          </rPr>
          <t xml:space="preserve">宿泊内包化の場合のみ使用。研修員全員分。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00000000-0006-0000-0900-000001000000}">
      <text>
        <r>
          <rPr>
            <b/>
            <sz val="9"/>
            <color indexed="81"/>
            <rFont val="MS P ゴシック"/>
            <family val="3"/>
            <charset val="128"/>
          </rPr>
          <t>以下「4.研修諸経費」の年月日は、使用予定日等をご記載ください。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10" authorId="0" shapeId="0" xr:uid="{13F73B83-CA39-44DC-A0FD-6C76A042398B}">
      <text>
        <r>
          <rPr>
            <sz val="9"/>
            <color indexed="81"/>
            <rFont val="MS P ゴシック"/>
            <family val="3"/>
            <charset val="128"/>
          </rPr>
          <t>押印省略可。
省略する場合は、当機構HP掲載「研修委託契約における契約関連書類の押印等の取扱い」を参照ください。
https://www.jica.go.jp/activities/schemes/tr_japan/guideline.html</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9" authorId="0" shapeId="0" xr:uid="{23C5EEF0-B81B-4204-8A23-DC80D34A6A9B}">
      <text>
        <r>
          <rPr>
            <sz val="9"/>
            <color indexed="81"/>
            <rFont val="MS P ゴシック"/>
            <family val="3"/>
            <charset val="128"/>
          </rPr>
          <t xml:space="preserve">押印省略可。
省略する場合は、当機構HP掲載「研修委託契約における契約関連書類の押印等の取扱い」を参照ください。
https://www.jica.go.jp/activities/schemes/tr_japan/guideline.html
</t>
        </r>
      </text>
    </comment>
    <comment ref="B21" authorId="0" shapeId="0" xr:uid="{F9825E63-B149-4DE8-961B-7991CF4AA76A}">
      <text>
        <r>
          <rPr>
            <sz val="9"/>
            <color indexed="81"/>
            <rFont val="MS P ゴシック"/>
            <family val="3"/>
            <charset val="128"/>
          </rPr>
          <t xml:space="preserve">業務完了日＝業務完了報告書提出日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9" authorId="0" shapeId="0" xr:uid="{A65D426E-3553-4AA6-8D1D-0C1FBA4B9CD9}">
      <text>
        <r>
          <rPr>
            <sz val="9"/>
            <color indexed="81"/>
            <rFont val="MS P ゴシック"/>
            <family val="3"/>
            <charset val="128"/>
          </rPr>
          <t>押印省略可。
省略する場合は、当機構HP掲載「研修委託契約における契約関連書類の押印等の取扱い」を参照ください。
https://www.jica.go.jp/activities/schemes/tr_japan/guideline.html</t>
        </r>
      </text>
    </comment>
    <comment ref="B21" authorId="0" shapeId="0" xr:uid="{9FD7AF9E-99E3-4864-B084-65D71DCD9DA8}">
      <text>
        <r>
          <rPr>
            <sz val="9"/>
            <color indexed="81"/>
            <rFont val="MS P ゴシック"/>
            <family val="3"/>
            <charset val="128"/>
          </rPr>
          <t>・差引請求額が0円の場合も、適格請求書をご送付ください。
・業務完了日＝業務完了報告書提出日</t>
        </r>
        <r>
          <rPr>
            <b/>
            <sz val="9"/>
            <color indexed="81"/>
            <rFont val="MS P ゴシック"/>
            <family val="3"/>
            <charset val="128"/>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11" authorId="0" shapeId="0" xr:uid="{62F17CE9-0178-45F1-9795-447720364F48}">
      <text>
        <r>
          <rPr>
            <sz val="9"/>
            <color indexed="81"/>
            <rFont val="MS P ゴシック"/>
            <family val="3"/>
            <charset val="128"/>
          </rPr>
          <t>押印省略可。
省略する場合は、当機構HP掲載「研修委託契約における契約関連書類の押印等の取扱い」を参照ください。
https://www.jica.go.jp/activities/schemes/tr_japan/guideline.html</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00000000-0006-0000-1800-000001000000}">
      <text>
        <r>
          <rPr>
            <b/>
            <sz val="9"/>
            <color indexed="81"/>
            <rFont val="MS P ゴシック"/>
            <family val="3"/>
            <charset val="128"/>
          </rPr>
          <t>「4.研修諸経費」の年月日は、納入もしくは請求のあった日としてください。</t>
        </r>
        <r>
          <rPr>
            <sz val="9"/>
            <color indexed="81"/>
            <rFont val="MS P ゴシック"/>
            <family val="3"/>
            <charset val="128"/>
          </rPr>
          <t xml:space="preserve">
</t>
        </r>
      </text>
    </comment>
    <comment ref="B39" authorId="0" shapeId="0" xr:uid="{00000000-0006-0000-1800-000002000000}">
      <text>
        <r>
          <rPr>
            <b/>
            <sz val="9"/>
            <color indexed="81"/>
            <rFont val="MS P ゴシック"/>
            <family val="3"/>
            <charset val="128"/>
          </rPr>
          <t xml:space="preserve">「4.研修諸経費」の年月日は、納入もしくは請求のあった日としてください。
</t>
        </r>
      </text>
    </comment>
    <comment ref="B70" authorId="0" shapeId="0" xr:uid="{00000000-0006-0000-1800-000003000000}">
      <text>
        <r>
          <rPr>
            <b/>
            <sz val="9"/>
            <color indexed="81"/>
            <rFont val="MS P ゴシック"/>
            <family val="3"/>
            <charset val="128"/>
          </rPr>
          <t>「4.研修諸経費」の年月日は、納入もしくは請求のあった日としてください。</t>
        </r>
        <r>
          <rPr>
            <sz val="9"/>
            <color indexed="81"/>
            <rFont val="MS P ゴシック"/>
            <family val="3"/>
            <charset val="128"/>
          </rPr>
          <t xml:space="preserve">
</t>
        </r>
      </text>
    </comment>
    <comment ref="B103" authorId="0" shapeId="0" xr:uid="{00000000-0006-0000-1800-000004000000}">
      <text>
        <r>
          <rPr>
            <b/>
            <sz val="9"/>
            <color indexed="81"/>
            <rFont val="MS P ゴシック"/>
            <family val="3"/>
            <charset val="128"/>
          </rPr>
          <t xml:space="preserve">「4.研修諸経費」の年月日は、納入もしくは請求のあった日としてください。
</t>
        </r>
      </text>
    </comment>
    <comment ref="B150" authorId="0" shapeId="0" xr:uid="{00000000-0006-0000-1800-000005000000}">
      <text>
        <r>
          <rPr>
            <b/>
            <sz val="9"/>
            <color indexed="81"/>
            <rFont val="MS P ゴシック"/>
            <family val="3"/>
            <charset val="128"/>
          </rPr>
          <t xml:space="preserve">「4.研修諸経費」の年月日は、納入もしくは請求のあった日としてください。
</t>
        </r>
      </text>
    </comment>
    <comment ref="B170" authorId="0" shapeId="0" xr:uid="{00000000-0006-0000-1800-000006000000}">
      <text>
        <r>
          <rPr>
            <b/>
            <sz val="9"/>
            <color indexed="81"/>
            <rFont val="MS P ゴシック"/>
            <family val="3"/>
            <charset val="128"/>
          </rPr>
          <t xml:space="preserve">「4.研修諸経費」の年月日は、納入もしくは請求のあった日としてください。
</t>
        </r>
      </text>
    </comment>
    <comment ref="B200" authorId="0" shapeId="0" xr:uid="{00000000-0006-0000-1800-000007000000}">
      <text>
        <r>
          <rPr>
            <b/>
            <sz val="9"/>
            <color indexed="81"/>
            <rFont val="MS P ゴシック"/>
            <family val="3"/>
            <charset val="128"/>
          </rPr>
          <t xml:space="preserve">「4.研修諸経費」の年月日は、納入もしくは請求のあった日としてください。
</t>
        </r>
      </text>
    </comment>
  </commentList>
</comments>
</file>

<file path=xl/sharedStrings.xml><?xml version="1.0" encoding="utf-8"?>
<sst xmlns="http://schemas.openxmlformats.org/spreadsheetml/2006/main" count="2044" uniqueCount="546">
  <si>
    <r>
      <t>本Excelファイルには数式が設定されていますが、</t>
    </r>
    <r>
      <rPr>
        <u/>
        <sz val="14"/>
        <color rgb="FFFF0000"/>
        <rFont val="ＭＳ Ｐゴシック"/>
        <family val="3"/>
        <charset val="128"/>
      </rPr>
      <t>提出前には必ず、検算及び内容のご確認をお願いします。</t>
    </r>
    <r>
      <rPr>
        <sz val="14"/>
        <color theme="1"/>
        <rFont val="ＭＳ Ｐゴシック"/>
        <family val="3"/>
        <charset val="128"/>
      </rPr>
      <t xml:space="preserve">
また、シート内を編集された場合は、数式が削除または変更される場合がありますので、必ず、ご確認ください。</t>
    </r>
    <rPh sb="0" eb="1">
      <t>ホン</t>
    </rPh>
    <rPh sb="12" eb="14">
      <t>スウシキ</t>
    </rPh>
    <rPh sb="15" eb="17">
      <t>セッテイ</t>
    </rPh>
    <rPh sb="25" eb="27">
      <t>テイシュツ</t>
    </rPh>
    <rPh sb="27" eb="28">
      <t>マエ</t>
    </rPh>
    <rPh sb="30" eb="31">
      <t>カナラ</t>
    </rPh>
    <rPh sb="33" eb="35">
      <t>ケンザン</t>
    </rPh>
    <rPh sb="35" eb="36">
      <t>オヨ</t>
    </rPh>
    <rPh sb="37" eb="39">
      <t>ナイヨウ</t>
    </rPh>
    <rPh sb="41" eb="43">
      <t>カクニン</t>
    </rPh>
    <rPh sb="45" eb="46">
      <t>ネガ</t>
    </rPh>
    <rPh sb="58" eb="59">
      <t>ナイ</t>
    </rPh>
    <rPh sb="60" eb="62">
      <t>ヘンシュウ</t>
    </rPh>
    <rPh sb="65" eb="67">
      <t>バアイ</t>
    </rPh>
    <rPh sb="69" eb="71">
      <t>スウシキ</t>
    </rPh>
    <rPh sb="72" eb="74">
      <t>サクジョ</t>
    </rPh>
    <rPh sb="77" eb="79">
      <t>ヘンコウ</t>
    </rPh>
    <rPh sb="82" eb="84">
      <t>バアイ</t>
    </rPh>
    <rPh sb="92" eb="93">
      <t>カナラ</t>
    </rPh>
    <rPh sb="96" eb="98">
      <t>カクニン</t>
    </rPh>
    <phoneticPr fontId="6"/>
  </si>
  <si>
    <t>シート名
（各シートにジャンプします）</t>
    <rPh sb="3" eb="4">
      <t>メイ</t>
    </rPh>
    <rPh sb="6" eb="7">
      <t>カク</t>
    </rPh>
    <phoneticPr fontId="6"/>
  </si>
  <si>
    <t>費目名（明細書のみ）</t>
    <rPh sb="0" eb="2">
      <t>ヒモク</t>
    </rPh>
    <rPh sb="2" eb="3">
      <t>メイ</t>
    </rPh>
    <rPh sb="4" eb="7">
      <t>メイサイショ</t>
    </rPh>
    <phoneticPr fontId="6"/>
  </si>
  <si>
    <t>シートの説明</t>
    <rPh sb="4" eb="6">
      <t>セツメイ</t>
    </rPh>
    <phoneticPr fontId="6"/>
  </si>
  <si>
    <t>作成順</t>
    <rPh sb="0" eb="2">
      <t>サクセイ</t>
    </rPh>
    <rPh sb="2" eb="3">
      <t>ジュン</t>
    </rPh>
    <phoneticPr fontId="6"/>
  </si>
  <si>
    <t>提出時期</t>
    <rPh sb="0" eb="2">
      <t>テイシュツ</t>
    </rPh>
    <rPh sb="2" eb="4">
      <t>ジキ</t>
    </rPh>
    <phoneticPr fontId="6"/>
  </si>
  <si>
    <t>見積</t>
    <rPh sb="0" eb="2">
      <t>ミツモリ</t>
    </rPh>
    <phoneticPr fontId="6"/>
  </si>
  <si>
    <t>契約</t>
    <rPh sb="0" eb="2">
      <t>ケイヤク</t>
    </rPh>
    <phoneticPr fontId="6"/>
  </si>
  <si>
    <t>概算払い</t>
    <rPh sb="0" eb="2">
      <t>ガイサン</t>
    </rPh>
    <rPh sb="2" eb="3">
      <t>バラ</t>
    </rPh>
    <phoneticPr fontId="6"/>
  </si>
  <si>
    <t>精算報告</t>
    <rPh sb="0" eb="2">
      <t>セイサン</t>
    </rPh>
    <rPh sb="2" eb="4">
      <t>ホウコク</t>
    </rPh>
    <phoneticPr fontId="6"/>
  </si>
  <si>
    <t>単価表</t>
    <rPh sb="0" eb="2">
      <t>タンカ</t>
    </rPh>
    <rPh sb="2" eb="3">
      <t>ヒョウ</t>
    </rPh>
    <phoneticPr fontId="6"/>
  </si>
  <si>
    <t>-</t>
    <phoneticPr fontId="6"/>
  </si>
  <si>
    <t>基本情報</t>
  </si>
  <si>
    <t>各コースの基本情報を入力してください。各様式に反映されます。</t>
    <rPh sb="0" eb="1">
      <t>カク</t>
    </rPh>
    <rPh sb="5" eb="7">
      <t>キホン</t>
    </rPh>
    <rPh sb="7" eb="9">
      <t>ジョウホウ</t>
    </rPh>
    <rPh sb="10" eb="12">
      <t>ニュウリョク</t>
    </rPh>
    <rPh sb="19" eb="22">
      <t>カクヨウシキ</t>
    </rPh>
    <rPh sb="23" eb="25">
      <t>ハンエイ</t>
    </rPh>
    <phoneticPr fontId="6"/>
  </si>
  <si>
    <t>①</t>
  </si>
  <si>
    <t>表紙・見積書</t>
    <rPh sb="0" eb="2">
      <t>ヒョウシ</t>
    </rPh>
    <rPh sb="3" eb="6">
      <t>ミツモリショ</t>
    </rPh>
    <phoneticPr fontId="6"/>
  </si>
  <si>
    <t>見積書の表紙です。</t>
    <rPh sb="0" eb="3">
      <t>ミツモリショ</t>
    </rPh>
    <rPh sb="4" eb="6">
      <t>ヒョウシ</t>
    </rPh>
    <phoneticPr fontId="6"/>
  </si>
  <si>
    <t>④</t>
    <phoneticPr fontId="6"/>
  </si>
  <si>
    <t>○</t>
    <phoneticPr fontId="6"/>
  </si>
  <si>
    <t>【１】見・契</t>
    <phoneticPr fontId="6"/>
  </si>
  <si>
    <t>【別紙１】経費内訳書（見積・契約）</t>
    <rPh sb="1" eb="3">
      <t>ベッシ</t>
    </rPh>
    <rPh sb="5" eb="7">
      <t>ケイヒ</t>
    </rPh>
    <rPh sb="7" eb="10">
      <t>ウチワケショ</t>
    </rPh>
    <rPh sb="11" eb="13">
      <t>ミツモリ</t>
    </rPh>
    <rPh sb="14" eb="16">
      <t>ケイヤク</t>
    </rPh>
    <phoneticPr fontId="6"/>
  </si>
  <si>
    <t>見積書の別紙です。契約書の附属書にもなります。</t>
    <rPh sb="0" eb="3">
      <t>ミツモリショ</t>
    </rPh>
    <rPh sb="4" eb="6">
      <t>ベッシ</t>
    </rPh>
    <rPh sb="9" eb="12">
      <t>ケイヤクショ</t>
    </rPh>
    <rPh sb="13" eb="16">
      <t>フゾクショ</t>
    </rPh>
    <phoneticPr fontId="6"/>
  </si>
  <si>
    <t>③</t>
    <phoneticPr fontId="6"/>
  </si>
  <si>
    <t>【２】見・契</t>
    <phoneticPr fontId="6"/>
  </si>
  <si>
    <t>【別紙２】一般謝金（見積・契約）</t>
    <rPh sb="1" eb="3">
      <t>ベッシ</t>
    </rPh>
    <rPh sb="5" eb="7">
      <t>イッパン</t>
    </rPh>
    <rPh sb="7" eb="9">
      <t>シャキン</t>
    </rPh>
    <rPh sb="10" eb="12">
      <t>ミツモリ</t>
    </rPh>
    <rPh sb="13" eb="15">
      <t>ケイヤク</t>
    </rPh>
    <phoneticPr fontId="6"/>
  </si>
  <si>
    <r>
      <t>◆入力について
・見積書の水色のセルを入力すると、精算報告書にも反映されます（証書番号欄除く）。
・</t>
    </r>
    <r>
      <rPr>
        <b/>
        <sz val="11"/>
        <color rgb="FF0000FF"/>
        <rFont val="ＭＳ Ｐゴシック"/>
        <family val="3"/>
        <charset val="128"/>
      </rPr>
      <t>白色・黄色</t>
    </r>
    <r>
      <rPr>
        <sz val="11"/>
        <rFont val="ＭＳ Ｐゴシック"/>
        <family val="3"/>
        <charset val="128"/>
      </rPr>
      <t>のセルは、数式が設定されています。
・</t>
    </r>
    <r>
      <rPr>
        <b/>
        <sz val="11"/>
        <color rgb="FF0000FF"/>
        <rFont val="ＭＳ Ｐゴシック"/>
        <family val="3"/>
        <charset val="128"/>
      </rPr>
      <t>灰色</t>
    </r>
    <r>
      <rPr>
        <sz val="11"/>
        <rFont val="ＭＳ Ｐゴシック"/>
        <family val="3"/>
        <charset val="128"/>
      </rPr>
      <t xml:space="preserve">のセルには、入力をしないでください。
・行が足りない場合は、適宜追加してください。
</t>
    </r>
    <r>
      <rPr>
        <b/>
        <sz val="11"/>
        <color rgb="FFFF0000"/>
        <rFont val="ＭＳ Ｐゴシック"/>
        <family val="3"/>
        <charset val="128"/>
      </rPr>
      <t>※行追加の注意事項※</t>
    </r>
    <r>
      <rPr>
        <sz val="11"/>
        <rFont val="ＭＳ Ｐゴシック"/>
        <family val="3"/>
        <charset val="128"/>
      </rPr>
      <t xml:space="preserve">
・行を追加する場合は、数式・値が正しいか必ず確認を行ってください。
・見積書に行を挿入する場合は、</t>
    </r>
    <r>
      <rPr>
        <u/>
        <sz val="11"/>
        <rFont val="ＭＳ Ｐゴシック"/>
        <family val="3"/>
        <charset val="128"/>
      </rPr>
      <t xml:space="preserve">精算報告書にも行を挿入してください。
</t>
    </r>
    <r>
      <rPr>
        <sz val="11"/>
        <rFont val="ＭＳ Ｐゴシック"/>
        <family val="3"/>
        <charset val="128"/>
      </rPr>
      <t xml:space="preserve">
</t>
    </r>
    <r>
      <rPr>
        <b/>
        <sz val="11"/>
        <color rgb="FFFF0000"/>
        <rFont val="ＭＳ Ｐゴシック"/>
        <family val="3"/>
        <charset val="128"/>
      </rPr>
      <t>※行削除の注意事項※</t>
    </r>
    <r>
      <rPr>
        <sz val="11"/>
        <rFont val="ＭＳ Ｐゴシック"/>
        <family val="3"/>
        <charset val="128"/>
      </rPr>
      <t xml:space="preserve">
・精算報告書の数式が見積書と連動しているため、削除後に精算報告書の数式を確認し、正しい内容を入力してください。または</t>
    </r>
    <r>
      <rPr>
        <b/>
        <u/>
        <sz val="11"/>
        <rFont val="ＭＳ Ｐゴシック"/>
        <family val="3"/>
        <charset val="128"/>
      </rPr>
      <t>行削除ではなく、行の非表示にしていただくと数式が崩れません。</t>
    </r>
    <r>
      <rPr>
        <b/>
        <sz val="11"/>
        <rFont val="ＭＳ Ｐゴシック"/>
        <family val="3"/>
        <charset val="128"/>
      </rPr>
      <t xml:space="preserve">
</t>
    </r>
    <r>
      <rPr>
        <sz val="11"/>
        <rFont val="ＭＳ Ｐゴシック"/>
        <family val="3"/>
        <charset val="128"/>
      </rPr>
      <t xml:space="preserve">
◆印刷について
・各項目の幅（行、列）は、適宜調整してください。
・印刷の向き（縦・横）は、必要に応じ変更してください。
</t>
    </r>
    <rPh sb="39" eb="41">
      <t>ショウショ</t>
    </rPh>
    <rPh sb="41" eb="43">
      <t>バンゴウ</t>
    </rPh>
    <rPh sb="43" eb="44">
      <t>ラン</t>
    </rPh>
    <rPh sb="131" eb="132">
      <t>ギョウ</t>
    </rPh>
    <rPh sb="133" eb="135">
      <t>ツイカ</t>
    </rPh>
    <rPh sb="137" eb="139">
      <t>バアイ</t>
    </rPh>
    <rPh sb="141" eb="143">
      <t>スウシキ</t>
    </rPh>
    <rPh sb="144" eb="145">
      <t>アタイ</t>
    </rPh>
    <rPh sb="146" eb="147">
      <t>タダ</t>
    </rPh>
    <rPh sb="150" eb="151">
      <t>カナラ</t>
    </rPh>
    <rPh sb="152" eb="154">
      <t>カクニン</t>
    </rPh>
    <rPh sb="155" eb="156">
      <t>オコナ</t>
    </rPh>
    <rPh sb="165" eb="168">
      <t>ミツモリショ</t>
    </rPh>
    <rPh sb="169" eb="170">
      <t>ギョウ</t>
    </rPh>
    <rPh sb="171" eb="173">
      <t>ソウニュウ</t>
    </rPh>
    <rPh sb="175" eb="177">
      <t>バアイ</t>
    </rPh>
    <rPh sb="179" eb="181">
      <t>セイサン</t>
    </rPh>
    <rPh sb="181" eb="184">
      <t>ホウコクショ</t>
    </rPh>
    <rPh sb="186" eb="187">
      <t>ギョウ</t>
    </rPh>
    <rPh sb="188" eb="190">
      <t>ソウニュウ</t>
    </rPh>
    <rPh sb="200" eb="201">
      <t>ギョウ</t>
    </rPh>
    <rPh sb="201" eb="203">
      <t>サクジョ</t>
    </rPh>
    <rPh sb="204" eb="206">
      <t>チュウイ</t>
    </rPh>
    <rPh sb="206" eb="208">
      <t>ジコウ</t>
    </rPh>
    <rPh sb="211" eb="213">
      <t>セイサン</t>
    </rPh>
    <rPh sb="213" eb="216">
      <t>ホウコクショ</t>
    </rPh>
    <rPh sb="217" eb="219">
      <t>スウシキ</t>
    </rPh>
    <rPh sb="220" eb="223">
      <t>ミツモリショ</t>
    </rPh>
    <rPh sb="224" eb="226">
      <t>レンドウ</t>
    </rPh>
    <rPh sb="233" eb="235">
      <t>サクジョ</t>
    </rPh>
    <rPh sb="235" eb="236">
      <t>ゴ</t>
    </rPh>
    <rPh sb="237" eb="239">
      <t>セイサン</t>
    </rPh>
    <rPh sb="239" eb="242">
      <t>ホウコクショ</t>
    </rPh>
    <rPh sb="243" eb="245">
      <t>スウシキ</t>
    </rPh>
    <rPh sb="246" eb="248">
      <t>カクニン</t>
    </rPh>
    <rPh sb="250" eb="251">
      <t>タダ</t>
    </rPh>
    <rPh sb="253" eb="255">
      <t>ナイヨウ</t>
    </rPh>
    <rPh sb="256" eb="258">
      <t>ニュウリョク</t>
    </rPh>
    <rPh sb="268" eb="269">
      <t>ギョウ</t>
    </rPh>
    <rPh sb="269" eb="271">
      <t>サクジョ</t>
    </rPh>
    <rPh sb="276" eb="277">
      <t>ギョウ</t>
    </rPh>
    <rPh sb="278" eb="281">
      <t>ヒヒョウジ</t>
    </rPh>
    <rPh sb="289" eb="291">
      <t>スウシキ</t>
    </rPh>
    <rPh sb="292" eb="293">
      <t>クズ</t>
    </rPh>
    <rPh sb="316" eb="317">
      <t>ギョウ</t>
    </rPh>
    <rPh sb="318" eb="319">
      <t>レツ</t>
    </rPh>
    <phoneticPr fontId="6"/>
  </si>
  <si>
    <t>②</t>
    <phoneticPr fontId="6"/>
  </si>
  <si>
    <t>【３】見・契</t>
    <phoneticPr fontId="6"/>
  </si>
  <si>
    <t>【別紙３】旅費（見積・契約）</t>
    <rPh sb="1" eb="3">
      <t>ベッシ</t>
    </rPh>
    <rPh sb="5" eb="7">
      <t>リョヒ</t>
    </rPh>
    <rPh sb="8" eb="10">
      <t>ミツモリ</t>
    </rPh>
    <rPh sb="11" eb="13">
      <t>ケイヤク</t>
    </rPh>
    <phoneticPr fontId="6"/>
  </si>
  <si>
    <t>【４】見・契</t>
    <phoneticPr fontId="6"/>
  </si>
  <si>
    <t>【別紙４】交通費（見積・契約）</t>
    <rPh sb="1" eb="3">
      <t>ベッシ</t>
    </rPh>
    <rPh sb="5" eb="8">
      <t>コウツウヒ</t>
    </rPh>
    <rPh sb="9" eb="11">
      <t>ミツモリ</t>
    </rPh>
    <rPh sb="12" eb="14">
      <t>ケイヤク</t>
    </rPh>
    <phoneticPr fontId="6"/>
  </si>
  <si>
    <t>【５】見・契</t>
    <phoneticPr fontId="6"/>
  </si>
  <si>
    <t>【別紙５】国外講師招聘費（見積・契約）</t>
    <rPh sb="1" eb="3">
      <t>ベッシ</t>
    </rPh>
    <rPh sb="5" eb="7">
      <t>コクガイ</t>
    </rPh>
    <rPh sb="7" eb="9">
      <t>コウシ</t>
    </rPh>
    <rPh sb="9" eb="11">
      <t>ショウヘイ</t>
    </rPh>
    <rPh sb="11" eb="12">
      <t>ヒ</t>
    </rPh>
    <rPh sb="13" eb="15">
      <t>ミツモリ</t>
    </rPh>
    <rPh sb="16" eb="18">
      <t>ケイヤク</t>
    </rPh>
    <phoneticPr fontId="6"/>
  </si>
  <si>
    <t>【６】見・契</t>
    <phoneticPr fontId="6"/>
  </si>
  <si>
    <t>【別紙６】研修諸経費（見積・契約）</t>
    <rPh sb="1" eb="3">
      <t>ベッシ</t>
    </rPh>
    <rPh sb="5" eb="7">
      <t>ケンシュウ</t>
    </rPh>
    <rPh sb="7" eb="10">
      <t>ショケイヒ</t>
    </rPh>
    <rPh sb="11" eb="13">
      <t>ミツモリ</t>
    </rPh>
    <rPh sb="14" eb="16">
      <t>ケイヤク</t>
    </rPh>
    <phoneticPr fontId="6"/>
  </si>
  <si>
    <t>【７】見・契</t>
    <phoneticPr fontId="6"/>
  </si>
  <si>
    <t>【別紙７】業務人件費・業務管理費（見積・契約）</t>
    <rPh sb="1" eb="3">
      <t>ベッシ</t>
    </rPh>
    <rPh sb="5" eb="7">
      <t>ギョウム</t>
    </rPh>
    <rPh sb="7" eb="10">
      <t>ジンケンヒ</t>
    </rPh>
    <rPh sb="11" eb="13">
      <t>ギョウム</t>
    </rPh>
    <rPh sb="13" eb="16">
      <t>カンリヒ</t>
    </rPh>
    <rPh sb="17" eb="19">
      <t>ミツモリ</t>
    </rPh>
    <rPh sb="20" eb="22">
      <t>ケイヤク</t>
    </rPh>
    <phoneticPr fontId="6"/>
  </si>
  <si>
    <t>【７－１】見・契</t>
    <phoneticPr fontId="6"/>
  </si>
  <si>
    <t>【別紙７－１】業務従事者　配置計画表（見積・契約）</t>
    <rPh sb="1" eb="3">
      <t>ベッシ</t>
    </rPh>
    <rPh sb="7" eb="9">
      <t>ギョウム</t>
    </rPh>
    <rPh sb="9" eb="12">
      <t>ジュウジシャ</t>
    </rPh>
    <rPh sb="13" eb="15">
      <t>ハイチ</t>
    </rPh>
    <rPh sb="15" eb="17">
      <t>ケイカク</t>
    </rPh>
    <rPh sb="17" eb="18">
      <t>ヒョウ</t>
    </rPh>
    <rPh sb="19" eb="21">
      <t>ミツモリ</t>
    </rPh>
    <rPh sb="22" eb="24">
      <t>ケイヤク</t>
    </rPh>
    <phoneticPr fontId="6"/>
  </si>
  <si>
    <t>（参考）人日積算</t>
    <rPh sb="1" eb="3">
      <t>サンコウ</t>
    </rPh>
    <rPh sb="4" eb="6">
      <t>ニンニチ</t>
    </rPh>
    <rPh sb="6" eb="8">
      <t>セキサン</t>
    </rPh>
    <phoneticPr fontId="6"/>
  </si>
  <si>
    <t>積算する業務従事人日の目安が容易に分かるようになっています。</t>
    <phoneticPr fontId="6"/>
  </si>
  <si>
    <t>請求書（概算）</t>
    <phoneticPr fontId="6"/>
  </si>
  <si>
    <t xml:space="preserve">概算払請求を行う場合に使用してください。
</t>
    <rPh sb="11" eb="13">
      <t>シヨウ</t>
    </rPh>
    <phoneticPr fontId="6"/>
  </si>
  <si>
    <t>⑤</t>
  </si>
  <si>
    <t>【１】概算</t>
    <rPh sb="3" eb="5">
      <t>ガイサン</t>
    </rPh>
    <phoneticPr fontId="6"/>
  </si>
  <si>
    <t>概算払請求書の別紙（経費内訳書）です。</t>
    <rPh sb="0" eb="2">
      <t>ガイサン</t>
    </rPh>
    <rPh sb="2" eb="3">
      <t>バラ</t>
    </rPh>
    <rPh sb="3" eb="5">
      <t>セイキュウ</t>
    </rPh>
    <rPh sb="5" eb="6">
      <t>ショ</t>
    </rPh>
    <rPh sb="7" eb="9">
      <t>ベッシ</t>
    </rPh>
    <rPh sb="10" eb="12">
      <t>ケイヒ</t>
    </rPh>
    <rPh sb="12" eb="14">
      <t>ウチワケ</t>
    </rPh>
    <rPh sb="14" eb="15">
      <t>ショ</t>
    </rPh>
    <phoneticPr fontId="6"/>
  </si>
  <si>
    <t>請求書（追給）</t>
    <rPh sb="0" eb="3">
      <t>セイキュウショ</t>
    </rPh>
    <rPh sb="4" eb="6">
      <t>ツイキュウ</t>
    </rPh>
    <phoneticPr fontId="6"/>
  </si>
  <si>
    <t xml:space="preserve">精算報告書作成の結果、追給がある場合にご利用ください。
</t>
    <rPh sb="11" eb="13">
      <t>ツイキュウ</t>
    </rPh>
    <phoneticPr fontId="6"/>
  </si>
  <si>
    <t>⑩</t>
  </si>
  <si>
    <t>請求書（確定）</t>
    <phoneticPr fontId="6"/>
  </si>
  <si>
    <t>確定払の場合に使用してください。</t>
    <rPh sb="0" eb="2">
      <t>カクテイ</t>
    </rPh>
    <rPh sb="2" eb="3">
      <t>バラ</t>
    </rPh>
    <rPh sb="4" eb="6">
      <t>バアイ</t>
    </rPh>
    <rPh sb="7" eb="9">
      <t>シヨウ</t>
    </rPh>
    <phoneticPr fontId="6"/>
  </si>
  <si>
    <t>表紙・経費精算報告書</t>
    <rPh sb="0" eb="2">
      <t>ヒョウシ</t>
    </rPh>
    <phoneticPr fontId="6"/>
  </si>
  <si>
    <t>経費精算報告書の表紙です。</t>
    <rPh sb="0" eb="2">
      <t>ケイヒ</t>
    </rPh>
    <rPh sb="2" eb="4">
      <t>セイサン</t>
    </rPh>
    <rPh sb="4" eb="7">
      <t>ホウコクショ</t>
    </rPh>
    <rPh sb="8" eb="10">
      <t>ヒョウシ</t>
    </rPh>
    <phoneticPr fontId="6"/>
  </si>
  <si>
    <t>⑨</t>
  </si>
  <si>
    <t>【１】精</t>
    <phoneticPr fontId="6"/>
  </si>
  <si>
    <t>【別紙１】経費内訳書（精算）</t>
    <rPh sb="1" eb="3">
      <t>ベッシ</t>
    </rPh>
    <rPh sb="5" eb="7">
      <t>ケイヒ</t>
    </rPh>
    <rPh sb="7" eb="10">
      <t>ウチワケショ</t>
    </rPh>
    <rPh sb="11" eb="13">
      <t>セイサン</t>
    </rPh>
    <phoneticPr fontId="6"/>
  </si>
  <si>
    <t>経費精算報告書の別紙（経費内訳書）です。</t>
    <rPh sb="0" eb="2">
      <t>ケイヒ</t>
    </rPh>
    <rPh sb="2" eb="4">
      <t>セイサン</t>
    </rPh>
    <rPh sb="4" eb="7">
      <t>ホウコクショ</t>
    </rPh>
    <rPh sb="8" eb="10">
      <t>ベッシ</t>
    </rPh>
    <rPh sb="11" eb="13">
      <t>ケイヒ</t>
    </rPh>
    <rPh sb="13" eb="16">
      <t>ウチワケショ</t>
    </rPh>
    <phoneticPr fontId="6"/>
  </si>
  <si>
    <t>⑧</t>
    <phoneticPr fontId="6"/>
  </si>
  <si>
    <t>流用計算表</t>
    <phoneticPr fontId="6"/>
  </si>
  <si>
    <t xml:space="preserve">打合簿なしで費目間流用を行った場合、精算報告書に添付してください。
</t>
    <rPh sb="0" eb="2">
      <t>ウチアワ</t>
    </rPh>
    <rPh sb="2" eb="3">
      <t>ボ</t>
    </rPh>
    <rPh sb="6" eb="8">
      <t>ヒモク</t>
    </rPh>
    <rPh sb="8" eb="9">
      <t>カン</t>
    </rPh>
    <rPh sb="9" eb="11">
      <t>リュウヨウ</t>
    </rPh>
    <rPh sb="12" eb="13">
      <t>オコナ</t>
    </rPh>
    <rPh sb="15" eb="17">
      <t>バアイ</t>
    </rPh>
    <rPh sb="18" eb="20">
      <t>セイサン</t>
    </rPh>
    <rPh sb="20" eb="23">
      <t>ホウコクショ</t>
    </rPh>
    <rPh sb="24" eb="26">
      <t>テンプ</t>
    </rPh>
    <phoneticPr fontId="6"/>
  </si>
  <si>
    <t>⑦</t>
  </si>
  <si>
    <t>【２】精</t>
    <rPh sb="3" eb="4">
      <t>セイ</t>
    </rPh>
    <phoneticPr fontId="6"/>
  </si>
  <si>
    <t>【別紙２】一般謝金（精算）</t>
    <rPh sb="1" eb="3">
      <t>ベッシ</t>
    </rPh>
    <rPh sb="5" eb="7">
      <t>イッパン</t>
    </rPh>
    <rPh sb="7" eb="9">
      <t>シャキン</t>
    </rPh>
    <phoneticPr fontId="6"/>
  </si>
  <si>
    <r>
      <t>◆入力について
・精算報告書は、見積書への入力内容が反映されます。</t>
    </r>
    <r>
      <rPr>
        <b/>
        <u/>
        <sz val="11"/>
        <rFont val="ＭＳ Ｐゴシック"/>
        <family val="3"/>
        <charset val="128"/>
      </rPr>
      <t>見積時と内容が異なる場合は、直接入力してください。</t>
    </r>
    <r>
      <rPr>
        <sz val="11"/>
        <rFont val="ＭＳ Ｐゴシック"/>
        <family val="3"/>
        <charset val="128"/>
      </rPr>
      <t>また、精算報告書のピンク色のセル及び備考欄には直接入力してください。
・</t>
    </r>
    <r>
      <rPr>
        <b/>
        <sz val="11"/>
        <color rgb="FF0000FF"/>
        <rFont val="ＭＳ Ｐゴシック"/>
        <family val="3"/>
        <charset val="128"/>
      </rPr>
      <t>白色・黄色</t>
    </r>
    <r>
      <rPr>
        <sz val="11"/>
        <rFont val="ＭＳ Ｐゴシック"/>
        <family val="3"/>
        <charset val="128"/>
      </rPr>
      <t>のセルは、数式が設定されています。
・</t>
    </r>
    <r>
      <rPr>
        <b/>
        <sz val="11"/>
        <color rgb="FF0000FF"/>
        <rFont val="ＭＳ Ｐゴシック"/>
        <family val="3"/>
        <charset val="128"/>
      </rPr>
      <t>灰色</t>
    </r>
    <r>
      <rPr>
        <sz val="11"/>
        <rFont val="ＭＳ Ｐゴシック"/>
        <family val="3"/>
        <charset val="128"/>
      </rPr>
      <t xml:space="preserve">のセルには、入力をしないでください。
・行が足りない場合は、適宜追加してください。
</t>
    </r>
    <r>
      <rPr>
        <b/>
        <sz val="11"/>
        <color rgb="FFFF0000"/>
        <rFont val="ＭＳ Ｐゴシック"/>
        <family val="3"/>
        <charset val="128"/>
      </rPr>
      <t>※行追加の注意事項※</t>
    </r>
    <r>
      <rPr>
        <b/>
        <sz val="11"/>
        <rFont val="ＭＳ Ｐゴシック"/>
        <family val="3"/>
        <charset val="128"/>
      </rPr>
      <t xml:space="preserve">
</t>
    </r>
    <r>
      <rPr>
        <sz val="11"/>
        <rFont val="ＭＳ Ｐゴシック"/>
        <family val="3"/>
        <charset val="128"/>
      </rPr>
      <t>・見積書に行を挿入した場合は、</t>
    </r>
    <r>
      <rPr>
        <u/>
        <sz val="11"/>
        <rFont val="ＭＳ Ｐゴシック"/>
        <family val="3"/>
        <charset val="128"/>
      </rPr>
      <t>精算報告書にも行を挿入してください。</t>
    </r>
    <r>
      <rPr>
        <sz val="11"/>
        <rFont val="ＭＳ Ｐゴシック"/>
        <family val="3"/>
        <charset val="128"/>
      </rPr>
      <t xml:space="preserve">
・精算報告書のみ行を挿入する場合は、数式・値が正しいか必ず確認を行ってください。
</t>
    </r>
    <r>
      <rPr>
        <b/>
        <sz val="11"/>
        <color rgb="FFFF0000"/>
        <rFont val="ＭＳ Ｐゴシック"/>
        <family val="3"/>
        <charset val="128"/>
      </rPr>
      <t>※行削除の注意事項※</t>
    </r>
    <r>
      <rPr>
        <sz val="11"/>
        <rFont val="ＭＳ Ｐゴシック"/>
        <family val="3"/>
        <charset val="128"/>
      </rPr>
      <t xml:space="preserve">
・見積書の行を削除した場合は、精算報告書の数式が見積書と連動しているため、精算報告書の数式がエラーとなっている箇所がないか必ず確認し、正しい内容を入力してください。または</t>
    </r>
    <r>
      <rPr>
        <b/>
        <u/>
        <sz val="11"/>
        <rFont val="ＭＳ Ｐゴシック"/>
        <family val="3"/>
        <charset val="128"/>
      </rPr>
      <t>行削除ではなく、行の非表示にしていただくと数式が崩れません。</t>
    </r>
    <r>
      <rPr>
        <sz val="11"/>
        <rFont val="ＭＳ Ｐゴシック"/>
        <family val="3"/>
        <charset val="128"/>
      </rPr>
      <t xml:space="preserve">
◆印刷について
・各項目の幅（行、列）は、適宜調整してください。
・印刷の向き（縦・横）は、必要に応じ変更してください。
</t>
    </r>
    <rPh sb="16" eb="19">
      <t>ミツモリショ</t>
    </rPh>
    <rPh sb="21" eb="23">
      <t>ニュウリョク</t>
    </rPh>
    <rPh sb="23" eb="25">
      <t>ナイヨウ</t>
    </rPh>
    <rPh sb="33" eb="35">
      <t>ミツ</t>
    </rPh>
    <rPh sb="35" eb="36">
      <t>ジ</t>
    </rPh>
    <rPh sb="47" eb="49">
      <t>チョクセツ</t>
    </rPh>
    <rPh sb="74" eb="75">
      <t>オヨ</t>
    </rPh>
    <rPh sb="76" eb="78">
      <t>ビコウ</t>
    </rPh>
    <rPh sb="78" eb="79">
      <t>ラン</t>
    </rPh>
    <rPh sb="81" eb="83">
      <t>チョクセツ</t>
    </rPh>
    <rPh sb="164" eb="165">
      <t>ギョウ</t>
    </rPh>
    <rPh sb="165" eb="167">
      <t>ツイカ</t>
    </rPh>
    <rPh sb="168" eb="170">
      <t>チュウイ</t>
    </rPh>
    <rPh sb="170" eb="172">
      <t>ジコウ</t>
    </rPh>
    <rPh sb="185" eb="187">
      <t>バアイ</t>
    </rPh>
    <rPh sb="209" eb="211">
      <t>セイサン</t>
    </rPh>
    <rPh sb="211" eb="214">
      <t>ホウコクショ</t>
    </rPh>
    <rPh sb="216" eb="217">
      <t>ギョウ</t>
    </rPh>
    <rPh sb="218" eb="220">
      <t>ソウニュウ</t>
    </rPh>
    <rPh sb="222" eb="224">
      <t>バアイ</t>
    </rPh>
    <rPh sb="229" eb="230">
      <t>アタイ</t>
    </rPh>
    <rPh sb="262" eb="265">
      <t>ミツモリショ</t>
    </rPh>
    <rPh sb="266" eb="267">
      <t>ギョウ</t>
    </rPh>
    <rPh sb="268" eb="270">
      <t>サクジョ</t>
    </rPh>
    <rPh sb="272" eb="274">
      <t>バアイ</t>
    </rPh>
    <rPh sb="298" eb="300">
      <t>セイサン</t>
    </rPh>
    <rPh sb="300" eb="303">
      <t>ホウコクショ</t>
    </rPh>
    <rPh sb="304" eb="306">
      <t>スウシキ</t>
    </rPh>
    <rPh sb="316" eb="318">
      <t>カショ</t>
    </rPh>
    <rPh sb="322" eb="323">
      <t>カナラ</t>
    </rPh>
    <rPh sb="324" eb="326">
      <t>カクニン</t>
    </rPh>
    <rPh sb="328" eb="329">
      <t>タダ</t>
    </rPh>
    <rPh sb="331" eb="333">
      <t>ナイヨウ</t>
    </rPh>
    <rPh sb="334" eb="336">
      <t>ニュウリョク</t>
    </rPh>
    <rPh sb="380" eb="382">
      <t>インサツ</t>
    </rPh>
    <rPh sb="394" eb="395">
      <t>ギョウ</t>
    </rPh>
    <rPh sb="396" eb="397">
      <t>レツ</t>
    </rPh>
    <phoneticPr fontId="6"/>
  </si>
  <si>
    <t>⑥</t>
    <phoneticPr fontId="6"/>
  </si>
  <si>
    <t>【３】精</t>
    <rPh sb="3" eb="4">
      <t>セイ</t>
    </rPh>
    <phoneticPr fontId="6"/>
  </si>
  <si>
    <t>【別紙３】旅費（精算）</t>
    <rPh sb="1" eb="3">
      <t>ベッシ</t>
    </rPh>
    <rPh sb="5" eb="7">
      <t>リョヒ</t>
    </rPh>
    <phoneticPr fontId="6"/>
  </si>
  <si>
    <t>【４】精</t>
    <phoneticPr fontId="6"/>
  </si>
  <si>
    <t>【別紙４】交通費（精算）</t>
    <rPh sb="1" eb="3">
      <t>ベッシ</t>
    </rPh>
    <rPh sb="5" eb="8">
      <t>コウツウヒ</t>
    </rPh>
    <phoneticPr fontId="6"/>
  </si>
  <si>
    <t>【５】精</t>
    <phoneticPr fontId="6"/>
  </si>
  <si>
    <t>【別紙５】国外講師招聘費（精算）</t>
    <rPh sb="1" eb="3">
      <t>ベッシ</t>
    </rPh>
    <rPh sb="5" eb="7">
      <t>コクガイ</t>
    </rPh>
    <rPh sb="7" eb="9">
      <t>コウシ</t>
    </rPh>
    <rPh sb="9" eb="11">
      <t>ショウヘイ</t>
    </rPh>
    <rPh sb="11" eb="12">
      <t>ヒ</t>
    </rPh>
    <phoneticPr fontId="6"/>
  </si>
  <si>
    <t>【６】精</t>
    <phoneticPr fontId="6"/>
  </si>
  <si>
    <t>【別紙６】研修諸経費（精算）</t>
    <rPh sb="1" eb="3">
      <t>ベッシ</t>
    </rPh>
    <rPh sb="5" eb="7">
      <t>ケンシュウ</t>
    </rPh>
    <rPh sb="7" eb="10">
      <t>ショケイヒ</t>
    </rPh>
    <phoneticPr fontId="6"/>
  </si>
  <si>
    <t>【７】精</t>
    <phoneticPr fontId="6"/>
  </si>
  <si>
    <t>【別紙７】業務人件費・業務管理費（精算）</t>
    <rPh sb="1" eb="3">
      <t>ベッシ</t>
    </rPh>
    <rPh sb="5" eb="7">
      <t>ギョウム</t>
    </rPh>
    <rPh sb="7" eb="10">
      <t>ジンケンヒ</t>
    </rPh>
    <rPh sb="11" eb="13">
      <t>ギョウム</t>
    </rPh>
    <rPh sb="13" eb="16">
      <t>カンリヒ</t>
    </rPh>
    <rPh sb="17" eb="19">
      <t>セイサン</t>
    </rPh>
    <phoneticPr fontId="6"/>
  </si>
  <si>
    <t>【７－１】精</t>
    <phoneticPr fontId="6"/>
  </si>
  <si>
    <t>【別紙７－１】業務従事者　配置計画表（精算）</t>
    <rPh sb="1" eb="3">
      <t>ベッシ</t>
    </rPh>
    <rPh sb="7" eb="9">
      <t>ギョウム</t>
    </rPh>
    <rPh sb="9" eb="12">
      <t>ジュウジシャ</t>
    </rPh>
    <rPh sb="13" eb="15">
      <t>ハイチ</t>
    </rPh>
    <rPh sb="15" eb="17">
      <t>ケイカク</t>
    </rPh>
    <rPh sb="17" eb="18">
      <t>ヒョウ</t>
    </rPh>
    <phoneticPr fontId="6"/>
  </si>
  <si>
    <t>損料請求書</t>
  </si>
  <si>
    <t xml:space="preserve">損料請求を行う場合、入力してください。
</t>
    <rPh sb="10" eb="12">
      <t>ニュウリョク</t>
    </rPh>
    <phoneticPr fontId="6"/>
  </si>
  <si>
    <t>⑥</t>
  </si>
  <si>
    <t>証書貼付台紙</t>
    <rPh sb="0" eb="2">
      <t>ショウショ</t>
    </rPh>
    <rPh sb="2" eb="4">
      <t>テンプ</t>
    </rPh>
    <rPh sb="4" eb="6">
      <t>ダイシ</t>
    </rPh>
    <phoneticPr fontId="6"/>
  </si>
  <si>
    <t xml:space="preserve">・証拠書類を本台紙に糊付けしてください。
・証拠書類を補足する説明は、原則、証書貼付台紙の余白部分にペン（消えるボールペンなど後日消せる筆記用具は使用不可）で記入してください。また、Ａ４版の証拠書類に記入する場合は、証書貼付台紙を添付し、その台紙に記入するようにしてください。
</t>
    <rPh sb="1" eb="3">
      <t>ショウコ</t>
    </rPh>
    <rPh sb="3" eb="5">
      <t>ショルイ</t>
    </rPh>
    <rPh sb="6" eb="7">
      <t>ホン</t>
    </rPh>
    <rPh sb="7" eb="9">
      <t>ダイシ</t>
    </rPh>
    <rPh sb="10" eb="12">
      <t>ノリヅ</t>
    </rPh>
    <rPh sb="22" eb="24">
      <t>ショウコ</t>
    </rPh>
    <rPh sb="24" eb="26">
      <t>ショルイ</t>
    </rPh>
    <rPh sb="27" eb="29">
      <t>ホソク</t>
    </rPh>
    <rPh sb="31" eb="33">
      <t>セツメイ</t>
    </rPh>
    <phoneticPr fontId="6"/>
  </si>
  <si>
    <t>2021年4月1日以降に契約を締結する案件に適用する。（※2021年3月版）</t>
    <rPh sb="4" eb="5">
      <t>ネン</t>
    </rPh>
    <rPh sb="6" eb="7">
      <t>ガツ</t>
    </rPh>
    <rPh sb="8" eb="9">
      <t>ニチ</t>
    </rPh>
    <phoneticPr fontId="6"/>
  </si>
  <si>
    <t>■講師謝金単価表（上限）　（単位：円／時間）（税込）</t>
    <rPh sb="9" eb="11">
      <t>ジョウゲン</t>
    </rPh>
    <rPh sb="14" eb="16">
      <t>タンイ</t>
    </rPh>
    <rPh sb="17" eb="18">
      <t>エン</t>
    </rPh>
    <rPh sb="19" eb="21">
      <t>ジカン</t>
    </rPh>
    <rPh sb="23" eb="24">
      <t>ゼイ</t>
    </rPh>
    <rPh sb="24" eb="25">
      <t>コミ</t>
    </rPh>
    <phoneticPr fontId="9"/>
  </si>
  <si>
    <t>・30分以下の場合・・・時間単価の1/2</t>
    <rPh sb="3" eb="4">
      <t>プン</t>
    </rPh>
    <rPh sb="4" eb="6">
      <t>イカ</t>
    </rPh>
    <rPh sb="7" eb="9">
      <t>バアイ</t>
    </rPh>
    <rPh sb="12" eb="14">
      <t>ジカン</t>
    </rPh>
    <rPh sb="14" eb="16">
      <t>タンカ</t>
    </rPh>
    <phoneticPr fontId="6"/>
  </si>
  <si>
    <t>・ 補助講師・・・交通費は実費精算</t>
    <rPh sb="9" eb="12">
      <t>コウツウヒ</t>
    </rPh>
    <rPh sb="13" eb="15">
      <t>ジッピ</t>
    </rPh>
    <rPh sb="15" eb="17">
      <t>セイサン</t>
    </rPh>
    <phoneticPr fontId="6"/>
  </si>
  <si>
    <t>号</t>
    <rPh sb="0" eb="1">
      <t>ゴウ</t>
    </rPh>
    <phoneticPr fontId="6"/>
  </si>
  <si>
    <t>日</t>
    <rPh sb="0" eb="1">
      <t>ヒ</t>
    </rPh>
    <phoneticPr fontId="37"/>
  </si>
  <si>
    <t>外</t>
    <rPh sb="0" eb="1">
      <t>ソト</t>
    </rPh>
    <phoneticPr fontId="37"/>
  </si>
  <si>
    <t>特号</t>
    <rPh sb="0" eb="1">
      <t>トク</t>
    </rPh>
    <rPh sb="1" eb="2">
      <t>ゴウ</t>
    </rPh>
    <phoneticPr fontId="37"/>
  </si>
  <si>
    <t>１号Ａ</t>
    <phoneticPr fontId="37"/>
  </si>
  <si>
    <t/>
  </si>
  <si>
    <t>１号Ｂ</t>
    <rPh sb="1" eb="2">
      <t>ゴウ</t>
    </rPh>
    <phoneticPr fontId="37"/>
  </si>
  <si>
    <t>２号</t>
    <rPh sb="1" eb="2">
      <t>ゴウ</t>
    </rPh>
    <phoneticPr fontId="9"/>
  </si>
  <si>
    <t>３号</t>
    <rPh sb="1" eb="2">
      <t>ゴウ</t>
    </rPh>
    <phoneticPr fontId="9"/>
  </si>
  <si>
    <t>４号</t>
    <rPh sb="1" eb="2">
      <t>ゴウ</t>
    </rPh>
    <phoneticPr fontId="9"/>
  </si>
  <si>
    <t>日額</t>
    <rPh sb="0" eb="2">
      <t>ニチガク</t>
    </rPh>
    <phoneticPr fontId="6"/>
  </si>
  <si>
    <t>補助（半日）</t>
    <rPh sb="0" eb="2">
      <t>ホジョ</t>
    </rPh>
    <rPh sb="3" eb="5">
      <t>ハンニチ</t>
    </rPh>
    <phoneticPr fontId="37"/>
  </si>
  <si>
    <t>補助（１日）</t>
    <rPh sb="0" eb="2">
      <t>ホジョ</t>
    </rPh>
    <rPh sb="4" eb="5">
      <t>ニチ</t>
    </rPh>
    <phoneticPr fontId="37"/>
  </si>
  <si>
    <t>■検討会等参加謝金（上限）</t>
    <rPh sb="1" eb="4">
      <t>ケントウカイ</t>
    </rPh>
    <rPh sb="4" eb="5">
      <t>トウ</t>
    </rPh>
    <rPh sb="5" eb="7">
      <t>サンカ</t>
    </rPh>
    <rPh sb="7" eb="9">
      <t>シャキン</t>
    </rPh>
    <rPh sb="10" eb="12">
      <t>ジョウゲン</t>
    </rPh>
    <phoneticPr fontId="9"/>
  </si>
  <si>
    <t>対象者：検討会等への参加者個人（検討会等において主導的役割を果たす者を想定）</t>
    <phoneticPr fontId="6"/>
  </si>
  <si>
    <t>・講師謝金の時間単価の1/2</t>
    <rPh sb="1" eb="3">
      <t>コウシ</t>
    </rPh>
    <rPh sb="3" eb="5">
      <t>シャキン</t>
    </rPh>
    <rPh sb="6" eb="8">
      <t>ジカン</t>
    </rPh>
    <rPh sb="8" eb="10">
      <t>タンカ</t>
    </rPh>
    <phoneticPr fontId="6"/>
  </si>
  <si>
    <t>■原稿謝金（上限）　　（単位：円／枚）（税込）</t>
    <rPh sb="1" eb="3">
      <t>ゲンコウ</t>
    </rPh>
    <rPh sb="3" eb="5">
      <t>シャキン</t>
    </rPh>
    <rPh sb="6" eb="8">
      <t>ジョウゲン</t>
    </rPh>
    <rPh sb="12" eb="14">
      <t>タンイ</t>
    </rPh>
    <rPh sb="15" eb="16">
      <t>エン</t>
    </rPh>
    <rPh sb="17" eb="18">
      <t>マイ</t>
    </rPh>
    <rPh sb="21" eb="22">
      <t>コミ</t>
    </rPh>
    <phoneticPr fontId="6"/>
  </si>
  <si>
    <t>使用言語</t>
    <rPh sb="0" eb="2">
      <t>シヨウ</t>
    </rPh>
    <rPh sb="2" eb="4">
      <t>ゲンゴ</t>
    </rPh>
    <phoneticPr fontId="6"/>
  </si>
  <si>
    <t>金額</t>
    <rPh sb="0" eb="2">
      <t>キンガク</t>
    </rPh>
    <phoneticPr fontId="37"/>
  </si>
  <si>
    <t>単位</t>
    <rPh sb="0" eb="2">
      <t>タンイ</t>
    </rPh>
    <phoneticPr fontId="6"/>
  </si>
  <si>
    <t>日本語</t>
    <rPh sb="0" eb="3">
      <t>ニホンゴ</t>
    </rPh>
    <phoneticPr fontId="6"/>
  </si>
  <si>
    <t>400字あたり　１枚</t>
    <phoneticPr fontId="6"/>
  </si>
  <si>
    <t>外国語（研修実施言語）</t>
    <rPh sb="0" eb="3">
      <t>ガイコクゴ</t>
    </rPh>
    <rPh sb="4" eb="6">
      <t>ケンシュウ</t>
    </rPh>
    <rPh sb="6" eb="8">
      <t>ジッシ</t>
    </rPh>
    <rPh sb="8" eb="10">
      <t>ゲンゴ</t>
    </rPh>
    <phoneticPr fontId="6"/>
  </si>
  <si>
    <t>230語あたり　１枚</t>
    <phoneticPr fontId="6"/>
  </si>
  <si>
    <t>・支払単位は0.5枚とし、金額は１枚単価の1/2とする。0.5枚未満の端数については、切り上げ。</t>
    <phoneticPr fontId="6"/>
  </si>
  <si>
    <t>■見学謝金（上限）　　（単位：円／枚）（税込）</t>
    <rPh sb="1" eb="3">
      <t>ケンガク</t>
    </rPh>
    <rPh sb="3" eb="5">
      <t>シャキン</t>
    </rPh>
    <rPh sb="6" eb="8">
      <t>ジョウゲン</t>
    </rPh>
    <rPh sb="12" eb="14">
      <t>タンイ</t>
    </rPh>
    <rPh sb="15" eb="16">
      <t>エン</t>
    </rPh>
    <rPh sb="17" eb="18">
      <t>マイ</t>
    </rPh>
    <rPh sb="21" eb="22">
      <t>コミ</t>
    </rPh>
    <phoneticPr fontId="6"/>
  </si>
  <si>
    <t>１見学先機関につき</t>
  </si>
  <si>
    <t>見学、視察</t>
    <rPh sb="0" eb="2">
      <t>ケンガク</t>
    </rPh>
    <rPh sb="3" eb="5">
      <t>シサツ</t>
    </rPh>
    <phoneticPr fontId="7"/>
  </si>
  <si>
    <t>手土産</t>
    <rPh sb="0" eb="3">
      <t>テミヤゲ</t>
    </rPh>
    <phoneticPr fontId="7"/>
  </si>
  <si>
    <t>■講習料（法人等技術研修対策費）（上限）　　(単位：円／時間）（税抜）</t>
    <rPh sb="1" eb="3">
      <t>コウシュウ</t>
    </rPh>
    <rPh sb="3" eb="4">
      <t>リョウ</t>
    </rPh>
    <rPh sb="5" eb="7">
      <t>ホウジン</t>
    </rPh>
    <rPh sb="7" eb="8">
      <t>トウ</t>
    </rPh>
    <rPh sb="8" eb="10">
      <t>ギジュツ</t>
    </rPh>
    <rPh sb="10" eb="12">
      <t>ケンシュウ</t>
    </rPh>
    <rPh sb="12" eb="15">
      <t>タイサクヒ</t>
    </rPh>
    <rPh sb="17" eb="19">
      <t>ジョウゲン</t>
    </rPh>
    <rPh sb="23" eb="25">
      <t>タンイ</t>
    </rPh>
    <rPh sb="26" eb="27">
      <t>エン</t>
    </rPh>
    <rPh sb="28" eb="30">
      <t>ジカン</t>
    </rPh>
    <phoneticPr fontId="6"/>
  </si>
  <si>
    <t>・30分以下の場合・・・時間単価の1/2</t>
    <phoneticPr fontId="6"/>
  </si>
  <si>
    <t>１号</t>
    <rPh sb="1" eb="2">
      <t>ゴウ</t>
    </rPh>
    <phoneticPr fontId="9"/>
  </si>
  <si>
    <t>■法人等が検討会等に参加する場合（上限）</t>
    <rPh sb="1" eb="3">
      <t>ホウジン</t>
    </rPh>
    <rPh sb="3" eb="4">
      <t>トウ</t>
    </rPh>
    <rPh sb="5" eb="8">
      <t>ケントウカイ</t>
    </rPh>
    <rPh sb="8" eb="9">
      <t>トウ</t>
    </rPh>
    <rPh sb="10" eb="12">
      <t>サンカ</t>
    </rPh>
    <rPh sb="14" eb="16">
      <t>バアイ</t>
    </rPh>
    <rPh sb="17" eb="19">
      <t>ジョウゲン</t>
    </rPh>
    <phoneticPr fontId="6"/>
  </si>
  <si>
    <t>対象者：講義等を担当する法人等（企業、団体、自営業者（法人番号を有する者に限る）等）</t>
    <phoneticPr fontId="6"/>
  </si>
  <si>
    <t>・講習料の時間単価の1/2</t>
    <rPh sb="1" eb="3">
      <t>コウシュウ</t>
    </rPh>
    <rPh sb="3" eb="4">
      <t>リョウ</t>
    </rPh>
    <phoneticPr fontId="6"/>
  </si>
  <si>
    <t>■業務人件費（上限）　（単位：円／日）（税抜）</t>
    <rPh sb="1" eb="3">
      <t>ギョウム</t>
    </rPh>
    <rPh sb="3" eb="6">
      <t>ジンケンヒ</t>
    </rPh>
    <rPh sb="7" eb="9">
      <t>ジョウゲン</t>
    </rPh>
    <rPh sb="12" eb="14">
      <t>タンイ</t>
    </rPh>
    <rPh sb="15" eb="16">
      <t>エン</t>
    </rPh>
    <rPh sb="17" eb="18">
      <t>ニチ</t>
    </rPh>
    <rPh sb="20" eb="22">
      <t>ゼイヌキ</t>
    </rPh>
    <phoneticPr fontId="6"/>
  </si>
  <si>
    <t>担当業務</t>
    <rPh sb="0" eb="2">
      <t>タントウ</t>
    </rPh>
    <rPh sb="2" eb="4">
      <t>ギョウム</t>
    </rPh>
    <phoneticPr fontId="6"/>
  </si>
  <si>
    <t>標準日額</t>
    <rPh sb="0" eb="2">
      <t>ヒョウジュン</t>
    </rPh>
    <rPh sb="2" eb="4">
      <t>ニチガク</t>
    </rPh>
    <phoneticPr fontId="37"/>
  </si>
  <si>
    <t>業務総括者</t>
    <rPh sb="0" eb="2">
      <t>ギョウム</t>
    </rPh>
    <rPh sb="2" eb="4">
      <t>ソウカツ</t>
    </rPh>
    <rPh sb="4" eb="5">
      <t>シャ</t>
    </rPh>
    <phoneticPr fontId="37"/>
  </si>
  <si>
    <t>事務管理者</t>
    <rPh sb="0" eb="2">
      <t>ジム</t>
    </rPh>
    <rPh sb="2" eb="5">
      <t>カンリシャ</t>
    </rPh>
    <phoneticPr fontId="9"/>
  </si>
  <si>
    <t>■業務管理費率（上限）</t>
    <rPh sb="1" eb="3">
      <t>ギョウム</t>
    </rPh>
    <rPh sb="3" eb="6">
      <t>カンリヒ</t>
    </rPh>
    <rPh sb="6" eb="7">
      <t>リツ</t>
    </rPh>
    <rPh sb="8" eb="10">
      <t>ジョウゲン</t>
    </rPh>
    <phoneticPr fontId="6"/>
  </si>
  <si>
    <t>区分</t>
    <rPh sb="0" eb="2">
      <t>クブン</t>
    </rPh>
    <phoneticPr fontId="6"/>
  </si>
  <si>
    <t>業務管理費率</t>
    <rPh sb="0" eb="2">
      <t>ギョウム</t>
    </rPh>
    <rPh sb="2" eb="5">
      <t>カンリヒ</t>
    </rPh>
    <rPh sb="5" eb="6">
      <t>リツ</t>
    </rPh>
    <phoneticPr fontId="37"/>
  </si>
  <si>
    <t>民間企業等（注）</t>
    <rPh sb="0" eb="2">
      <t>ミンカン</t>
    </rPh>
    <rPh sb="2" eb="4">
      <t>キギョウ</t>
    </rPh>
    <rPh sb="4" eb="5">
      <t>トウ</t>
    </rPh>
    <rPh sb="6" eb="7">
      <t>チュウ</t>
    </rPh>
    <phoneticPr fontId="37"/>
  </si>
  <si>
    <t>その他の法人・団体</t>
    <rPh sb="2" eb="3">
      <t>ホカ</t>
    </rPh>
    <rPh sb="4" eb="6">
      <t>ホウジン</t>
    </rPh>
    <rPh sb="7" eb="9">
      <t>ダンタイ</t>
    </rPh>
    <phoneticPr fontId="37"/>
  </si>
  <si>
    <t>注：民間企業等＝民間企業／一般財団法人／一般社団法人</t>
    <phoneticPr fontId="6"/>
  </si>
  <si>
    <r>
      <t xml:space="preserve">以下、項目に入力すると見積書、精算報告書、請求書の様式に反映されます。
</t>
    </r>
    <r>
      <rPr>
        <sz val="14"/>
        <color rgb="FFFF0000"/>
        <rFont val="ＭＳ Ｐゴシック"/>
        <family val="3"/>
        <charset val="128"/>
      </rPr>
      <t>※ 以下に入力する情報は「研修委託契約書」と同じ内容です（書類提出時の印鑑も含む）。</t>
    </r>
    <rPh sb="0" eb="2">
      <t>イカ</t>
    </rPh>
    <rPh sb="3" eb="5">
      <t>コウモク</t>
    </rPh>
    <rPh sb="6" eb="8">
      <t>ニュウリョク</t>
    </rPh>
    <rPh sb="11" eb="14">
      <t>ミツモリショ</t>
    </rPh>
    <rPh sb="15" eb="17">
      <t>セイサン</t>
    </rPh>
    <rPh sb="17" eb="20">
      <t>ホウコクショ</t>
    </rPh>
    <rPh sb="21" eb="24">
      <t>セイキュウショ</t>
    </rPh>
    <rPh sb="25" eb="27">
      <t>ヨウシキ</t>
    </rPh>
    <rPh sb="28" eb="30">
      <t>ハンエイ</t>
    </rPh>
    <rPh sb="38" eb="40">
      <t>イカ</t>
    </rPh>
    <rPh sb="41" eb="43">
      <t>ニュウリョク</t>
    </rPh>
    <rPh sb="45" eb="47">
      <t>ジョウホウ</t>
    </rPh>
    <rPh sb="49" eb="51">
      <t>ケンシュウ</t>
    </rPh>
    <rPh sb="51" eb="53">
      <t>イタク</t>
    </rPh>
    <rPh sb="53" eb="56">
      <t>ケイヤクショ</t>
    </rPh>
    <rPh sb="58" eb="59">
      <t>オナ</t>
    </rPh>
    <rPh sb="60" eb="62">
      <t>ナイヨウ</t>
    </rPh>
    <phoneticPr fontId="6"/>
  </si>
  <si>
    <t>委託者情報</t>
    <rPh sb="0" eb="3">
      <t>イタクシャ</t>
    </rPh>
    <rPh sb="3" eb="5">
      <t>ジョウホウ</t>
    </rPh>
    <phoneticPr fontId="6"/>
  </si>
  <si>
    <t>（JICA）</t>
    <phoneticPr fontId="6"/>
  </si>
  <si>
    <t>委託機関名：</t>
    <rPh sb="0" eb="2">
      <t>イタク</t>
    </rPh>
    <rPh sb="2" eb="4">
      <t>キカン</t>
    </rPh>
    <rPh sb="4" eb="5">
      <t>メイ</t>
    </rPh>
    <phoneticPr fontId="6"/>
  </si>
  <si>
    <t>独立行政法人国際協力機構</t>
  </si>
  <si>
    <t>役職名：</t>
    <rPh sb="0" eb="2">
      <t>ヤクショク</t>
    </rPh>
    <rPh sb="2" eb="3">
      <t>ナ</t>
    </rPh>
    <phoneticPr fontId="6"/>
  </si>
  <si>
    <t>所長</t>
    <phoneticPr fontId="6"/>
  </si>
  <si>
    <t>代表者名：</t>
    <rPh sb="0" eb="3">
      <t>ダイヒョウシャ</t>
    </rPh>
    <rPh sb="3" eb="4">
      <t>ナ</t>
    </rPh>
    <phoneticPr fontId="6"/>
  </si>
  <si>
    <t>（苗字と氏名の間に１スペース空けてください。）</t>
    <rPh sb="1" eb="3">
      <t>ミョウジ</t>
    </rPh>
    <rPh sb="4" eb="6">
      <t>シメイ</t>
    </rPh>
    <rPh sb="7" eb="8">
      <t>アイダ</t>
    </rPh>
    <rPh sb="14" eb="15">
      <t>ア</t>
    </rPh>
    <phoneticPr fontId="6"/>
  </si>
  <si>
    <t>受託者情報</t>
    <rPh sb="0" eb="3">
      <t>ジュタクシャ</t>
    </rPh>
    <rPh sb="3" eb="5">
      <t>ジョウホウ</t>
    </rPh>
    <phoneticPr fontId="6"/>
  </si>
  <si>
    <t>受託機関名：</t>
    <rPh sb="0" eb="2">
      <t>ジュタク</t>
    </rPh>
    <rPh sb="2" eb="4">
      <t>キカン</t>
    </rPh>
    <rPh sb="4" eb="5">
      <t>メイ</t>
    </rPh>
    <phoneticPr fontId="6"/>
  </si>
  <si>
    <t>案件情報</t>
    <rPh sb="0" eb="2">
      <t>アンケン</t>
    </rPh>
    <rPh sb="2" eb="4">
      <t>ジョウホウ</t>
    </rPh>
    <phoneticPr fontId="6"/>
  </si>
  <si>
    <t>研修コース年度：</t>
    <rPh sb="0" eb="2">
      <t>ケンシュウ</t>
    </rPh>
    <rPh sb="5" eb="7">
      <t>ネンド</t>
    </rPh>
    <phoneticPr fontId="6"/>
  </si>
  <si>
    <t>年度</t>
    <rPh sb="0" eb="2">
      <t>ネンド</t>
    </rPh>
    <phoneticPr fontId="6"/>
  </si>
  <si>
    <t>研修名：</t>
    <rPh sb="0" eb="2">
      <t>ケンシュウ</t>
    </rPh>
    <rPh sb="2" eb="3">
      <t>メイ</t>
    </rPh>
    <phoneticPr fontId="6"/>
  </si>
  <si>
    <t>研修</t>
    <rPh sb="0" eb="2">
      <t>ケンシュウ</t>
    </rPh>
    <phoneticPr fontId="6"/>
  </si>
  <si>
    <t>研修コース名：</t>
    <rPh sb="0" eb="2">
      <t>ケンシュウ</t>
    </rPh>
    <rPh sb="5" eb="6">
      <t>メイ</t>
    </rPh>
    <phoneticPr fontId="6"/>
  </si>
  <si>
    <r>
      <t>（コース名の後ろに</t>
    </r>
    <r>
      <rPr>
        <i/>
        <sz val="11"/>
        <color rgb="FF0000FF"/>
        <rFont val="ＭＳ Ｐゴシック"/>
        <family val="3"/>
        <charset val="128"/>
      </rPr>
      <t>”コース”</t>
    </r>
    <r>
      <rPr>
        <sz val="11"/>
        <color rgb="FF0000FF"/>
        <rFont val="ＭＳ Ｐゴシック"/>
        <family val="3"/>
        <charset val="128"/>
      </rPr>
      <t>の入力は不要です。）</t>
    </r>
    <rPh sb="4" eb="5">
      <t>メイ</t>
    </rPh>
    <rPh sb="6" eb="7">
      <t>ウシ</t>
    </rPh>
    <rPh sb="15" eb="17">
      <t>ニュウリョク</t>
    </rPh>
    <rPh sb="18" eb="20">
      <t>フヨウ</t>
    </rPh>
    <phoneticPr fontId="6"/>
  </si>
  <si>
    <t>研修員数：</t>
    <rPh sb="0" eb="3">
      <t>ケンシュウイン</t>
    </rPh>
    <rPh sb="3" eb="4">
      <t>スウ</t>
    </rPh>
    <phoneticPr fontId="6"/>
  </si>
  <si>
    <t>名</t>
    <rPh sb="0" eb="1">
      <t>メイ</t>
    </rPh>
    <phoneticPr fontId="6"/>
  </si>
  <si>
    <t>契約履行期間（開始日）：</t>
    <rPh sb="0" eb="2">
      <t>ケイヤク</t>
    </rPh>
    <rPh sb="2" eb="4">
      <t>リコウ</t>
    </rPh>
    <rPh sb="4" eb="6">
      <t>キカン</t>
    </rPh>
    <rPh sb="7" eb="10">
      <t>カイシビ</t>
    </rPh>
    <phoneticPr fontId="6"/>
  </si>
  <si>
    <t>（契約を交わした両者が合意の上、契約に基づいて約束事を実行する期間です。技術研修期間に事前準備・事後整理期間として、それぞれ１か月以内の期間を加えた期間を目安とします。）</t>
    <phoneticPr fontId="6"/>
  </si>
  <si>
    <t>契約履行期間（終了日）：</t>
    <rPh sb="0" eb="2">
      <t>ケイヤク</t>
    </rPh>
    <rPh sb="2" eb="4">
      <t>リコウ</t>
    </rPh>
    <rPh sb="4" eb="6">
      <t>キカン</t>
    </rPh>
    <rPh sb="7" eb="9">
      <t>シュウリョウ</t>
    </rPh>
    <rPh sb="9" eb="10">
      <t>ビ</t>
    </rPh>
    <phoneticPr fontId="6"/>
  </si>
  <si>
    <t>（YYYY/MM/DDで入力してください。）</t>
    <phoneticPr fontId="6"/>
  </si>
  <si>
    <t>技術研修期間（開始日）：</t>
    <rPh sb="0" eb="2">
      <t>ギジュツ</t>
    </rPh>
    <rPh sb="2" eb="4">
      <t>ケンシュウ</t>
    </rPh>
    <rPh sb="4" eb="6">
      <t>キカン</t>
    </rPh>
    <rPh sb="7" eb="10">
      <t>カイシビ</t>
    </rPh>
    <phoneticPr fontId="6"/>
  </si>
  <si>
    <t>（研修員の来日日から離日日までの受入期間から、到着後のブリーフィングなどの期間及び閉講式以降の滞在期間を除いた期間です。）</t>
    <phoneticPr fontId="6"/>
  </si>
  <si>
    <t>技術研修期間（終了日）：</t>
    <rPh sb="0" eb="2">
      <t>ギジュツ</t>
    </rPh>
    <rPh sb="2" eb="4">
      <t>ケンシュウ</t>
    </rPh>
    <rPh sb="4" eb="6">
      <t>キカン</t>
    </rPh>
    <rPh sb="7" eb="10">
      <t>シュウリョウビ</t>
    </rPh>
    <phoneticPr fontId="6"/>
  </si>
  <si>
    <t>作成様式</t>
  </si>
  <si>
    <t>見積書</t>
  </si>
  <si>
    <r>
      <t>・「研修実施経費見積書」の添付書類として利用する場合は、「見積書」を選択⇒【1】見・契のセルD１が</t>
    </r>
    <r>
      <rPr>
        <b/>
        <sz val="11"/>
        <color rgb="FF0000FF"/>
        <rFont val="ＭＳ Ｐゴシック"/>
        <family val="3"/>
        <charset val="128"/>
      </rPr>
      <t>「別紙１」</t>
    </r>
    <r>
      <rPr>
        <sz val="11"/>
        <color rgb="FF0000FF"/>
        <rFont val="ＭＳ Ｐゴシック"/>
        <family val="3"/>
        <charset val="128"/>
      </rPr>
      <t>、B５のタイトルが</t>
    </r>
    <r>
      <rPr>
        <b/>
        <sz val="11"/>
        <color rgb="FF0000FF"/>
        <rFont val="ＭＳ Ｐゴシック"/>
        <family val="3"/>
        <charset val="128"/>
      </rPr>
      <t>「見積金額」</t>
    </r>
    <r>
      <rPr>
        <sz val="11"/>
        <color rgb="FF0000FF"/>
        <rFont val="ＭＳ Ｐゴシック"/>
        <family val="3"/>
        <charset val="128"/>
      </rPr>
      <t>と表示され、
　別紙２以降は、「見積書　別紙２」「見積書　別紙３」…と表示されます。</t>
    </r>
    <rPh sb="40" eb="41">
      <t>ミ</t>
    </rPh>
    <rPh sb="42" eb="43">
      <t>チギリ</t>
    </rPh>
    <rPh sb="70" eb="72">
      <t>ヒョウジ</t>
    </rPh>
    <rPh sb="77" eb="79">
      <t>ベッシ</t>
    </rPh>
    <rPh sb="80" eb="82">
      <t>イコウ</t>
    </rPh>
    <rPh sb="85" eb="88">
      <t>ミツモリショ</t>
    </rPh>
    <rPh sb="89" eb="91">
      <t>ベッシ</t>
    </rPh>
    <phoneticPr fontId="6"/>
  </si>
  <si>
    <r>
      <t>・「研修委託契約書」の附属書として利用する場合は、「契約書」を選択⇒【1】見・契のセルD１が</t>
    </r>
    <r>
      <rPr>
        <b/>
        <sz val="11"/>
        <color rgb="FF0000FF"/>
        <rFont val="ＭＳ Ｐゴシック"/>
        <family val="3"/>
        <charset val="128"/>
      </rPr>
      <t>「附属書Ⅱ」</t>
    </r>
    <r>
      <rPr>
        <sz val="11"/>
        <color rgb="FF0000FF"/>
        <rFont val="ＭＳ Ｐゴシック"/>
        <family val="3"/>
        <charset val="128"/>
      </rPr>
      <t>、B５のタイトルが</t>
    </r>
    <r>
      <rPr>
        <b/>
        <sz val="11"/>
        <color rgb="FF0000FF"/>
        <rFont val="ＭＳ Ｐゴシック"/>
        <family val="3"/>
        <charset val="128"/>
      </rPr>
      <t>「契約金額」</t>
    </r>
    <r>
      <rPr>
        <sz val="11"/>
        <color rgb="FF0000FF"/>
        <rFont val="ＭＳ Ｐゴシック"/>
        <family val="3"/>
        <charset val="128"/>
      </rPr>
      <t>と表示され、　
別紙２以降は、「別紙２」「別紙３」…と表示されます。</t>
    </r>
  </si>
  <si>
    <t>年　　　月　　　日</t>
    <rPh sb="0" eb="1">
      <t>ネン</t>
    </rPh>
    <rPh sb="4" eb="5">
      <t>ツキ</t>
    </rPh>
    <rPh sb="8" eb="9">
      <t>ヒ</t>
    </rPh>
    <phoneticPr fontId="6"/>
  </si>
  <si>
    <t>㊞</t>
    <phoneticPr fontId="9"/>
  </si>
  <si>
    <t>研修実施経費見積書</t>
    <phoneticPr fontId="6"/>
  </si>
  <si>
    <t>（予定）</t>
    <rPh sb="1" eb="3">
      <t>ヨテイ</t>
    </rPh>
    <phoneticPr fontId="6"/>
  </si>
  <si>
    <t>契約履行期間：</t>
    <rPh sb="0" eb="2">
      <t>ケイヤク</t>
    </rPh>
    <rPh sb="2" eb="4">
      <t>リコウ</t>
    </rPh>
    <rPh sb="4" eb="6">
      <t>キカン</t>
    </rPh>
    <phoneticPr fontId="6"/>
  </si>
  <si>
    <t>～</t>
    <phoneticPr fontId="6"/>
  </si>
  <si>
    <t>（技術研修期間）</t>
    <rPh sb="1" eb="3">
      <t>ギジュツ</t>
    </rPh>
    <rPh sb="3" eb="5">
      <t>ケンシュウ</t>
    </rPh>
    <rPh sb="5" eb="7">
      <t>キカン</t>
    </rPh>
    <phoneticPr fontId="6"/>
  </si>
  <si>
    <t>標記研修実施に係る見積書を下記のとおり提出します。</t>
    <rPh sb="0" eb="2">
      <t>ヒョウキ</t>
    </rPh>
    <rPh sb="7" eb="8">
      <t>カカ</t>
    </rPh>
    <rPh sb="9" eb="12">
      <t>ミツモリショ</t>
    </rPh>
    <rPh sb="19" eb="21">
      <t>テイシュツ</t>
    </rPh>
    <phoneticPr fontId="6"/>
  </si>
  <si>
    <t>記</t>
    <rPh sb="0" eb="1">
      <t>キ</t>
    </rPh>
    <phoneticPr fontId="6"/>
  </si>
  <si>
    <t>1．見積金額：</t>
    <rPh sb="2" eb="4">
      <t>ミツモリ</t>
    </rPh>
    <rPh sb="4" eb="6">
      <t>キンガク</t>
    </rPh>
    <phoneticPr fontId="6"/>
  </si>
  <si>
    <r>
      <t>円（</t>
    </r>
    <r>
      <rPr>
        <sz val="11"/>
        <color theme="1"/>
        <rFont val="ＭＳ Ｐゴシック"/>
        <family val="3"/>
        <charset val="128"/>
      </rPr>
      <t>内消費税及び地方消費税の合計額</t>
    </r>
    <rPh sb="14" eb="16">
      <t>ゴウケイ</t>
    </rPh>
    <phoneticPr fontId="6"/>
  </si>
  <si>
    <t>2．経費内訳：</t>
    <rPh sb="2" eb="4">
      <t>ケイヒ</t>
    </rPh>
    <rPh sb="4" eb="6">
      <t>ウチワケ</t>
    </rPh>
    <phoneticPr fontId="6"/>
  </si>
  <si>
    <t>　　別紙１のとおり</t>
    <rPh sb="2" eb="4">
      <t>ベッシ</t>
    </rPh>
    <phoneticPr fontId="6"/>
  </si>
  <si>
    <t>3．全体期間（３年間）の見積総額（概算／税込）：●●円（初年度見積金額×３）</t>
    <rPh sb="2" eb="6">
      <t>ゼンタイキカン</t>
    </rPh>
    <rPh sb="8" eb="10">
      <t>ネンカン</t>
    </rPh>
    <rPh sb="12" eb="14">
      <t>ミツモリ</t>
    </rPh>
    <rPh sb="14" eb="16">
      <t>ソウガク</t>
    </rPh>
    <rPh sb="17" eb="19">
      <t>ガイサン</t>
    </rPh>
    <rPh sb="20" eb="22">
      <t>ゼイコミ</t>
    </rPh>
    <rPh sb="21" eb="22">
      <t>コ</t>
    </rPh>
    <rPh sb="26" eb="27">
      <t>エン</t>
    </rPh>
    <rPh sb="28" eb="31">
      <t>ショネンド</t>
    </rPh>
    <rPh sb="31" eb="33">
      <t>ミツモリ</t>
    </rPh>
    <rPh sb="33" eb="35">
      <t>キンガク</t>
    </rPh>
    <phoneticPr fontId="6"/>
  </si>
  <si>
    <t>以　上</t>
    <rPh sb="0" eb="1">
      <t>イ</t>
    </rPh>
    <rPh sb="2" eb="3">
      <t>ウエ</t>
    </rPh>
    <phoneticPr fontId="6"/>
  </si>
  <si>
    <t>経費内訳書</t>
    <phoneticPr fontId="7"/>
  </si>
  <si>
    <t>（単位：円）</t>
    <rPh sb="1" eb="3">
      <t>タンイ</t>
    </rPh>
    <rPh sb="4" eb="5">
      <t>エン</t>
    </rPh>
    <phoneticPr fontId="6"/>
  </si>
  <si>
    <t>項　　目</t>
    <phoneticPr fontId="7"/>
  </si>
  <si>
    <t>算出基礎</t>
    <rPh sb="0" eb="1">
      <t>ザン</t>
    </rPh>
    <rPh sb="1" eb="2">
      <t>デ</t>
    </rPh>
    <phoneticPr fontId="7"/>
  </si>
  <si>
    <t>備考</t>
    <rPh sb="0" eb="2">
      <t>ビコウ</t>
    </rPh>
    <phoneticPr fontId="7"/>
  </si>
  <si>
    <t>Ⅰ．直接経費</t>
    <rPh sb="2" eb="4">
      <t>チョクセツ</t>
    </rPh>
    <rPh sb="4" eb="6">
      <t>ケイヒ</t>
    </rPh>
    <phoneticPr fontId="7"/>
  </si>
  <si>
    <t>１．一般謝金</t>
    <rPh sb="2" eb="4">
      <t>イッパン</t>
    </rPh>
    <rPh sb="4" eb="6">
      <t>シャキン</t>
    </rPh>
    <phoneticPr fontId="7"/>
  </si>
  <si>
    <t>(1)講師謝金</t>
    <rPh sb="3" eb="5">
      <t>コウシ</t>
    </rPh>
    <rPh sb="5" eb="7">
      <t>シャキン</t>
    </rPh>
    <phoneticPr fontId="7"/>
  </si>
  <si>
    <t>別紙２</t>
    <rPh sb="0" eb="2">
      <t>ベッシ</t>
    </rPh>
    <phoneticPr fontId="7"/>
  </si>
  <si>
    <t>(2)検討会等参加謝金</t>
    <rPh sb="3" eb="5">
      <t>ケントウ</t>
    </rPh>
    <rPh sb="5" eb="7">
      <t>カイナド</t>
    </rPh>
    <rPh sb="7" eb="9">
      <t>サンカ</t>
    </rPh>
    <rPh sb="9" eb="11">
      <t>シャキン</t>
    </rPh>
    <phoneticPr fontId="7"/>
  </si>
  <si>
    <t>(3)原稿謝金</t>
    <rPh sb="3" eb="5">
      <t>ゲンコウ</t>
    </rPh>
    <rPh sb="5" eb="7">
      <t>シャキン</t>
    </rPh>
    <phoneticPr fontId="7"/>
  </si>
  <si>
    <t>(4)見学謝金</t>
    <rPh sb="5" eb="7">
      <t>シャキン</t>
    </rPh>
    <phoneticPr fontId="7"/>
  </si>
  <si>
    <t>(5)講習料（法人等技術研修対策費）</t>
    <rPh sb="3" eb="5">
      <t>コウシュウ</t>
    </rPh>
    <rPh sb="5" eb="6">
      <t>リョウ</t>
    </rPh>
    <phoneticPr fontId="7"/>
  </si>
  <si>
    <t>２．研修旅費</t>
    <rPh sb="2" eb="4">
      <t>ケンシュウ</t>
    </rPh>
    <rPh sb="4" eb="6">
      <t>リョヒ</t>
    </rPh>
    <phoneticPr fontId="7"/>
  </si>
  <si>
    <t>(1)旅費</t>
    <rPh sb="3" eb="5">
      <t>リョヒ</t>
    </rPh>
    <phoneticPr fontId="7"/>
  </si>
  <si>
    <t>別紙３</t>
    <rPh sb="0" eb="2">
      <t>ベッシ</t>
    </rPh>
    <phoneticPr fontId="7"/>
  </si>
  <si>
    <t>(2)交通費</t>
    <rPh sb="3" eb="6">
      <t>コウツウヒ</t>
    </rPh>
    <phoneticPr fontId="7"/>
  </si>
  <si>
    <t>別紙４</t>
    <rPh sb="0" eb="2">
      <t>ベッシ</t>
    </rPh>
    <phoneticPr fontId="7"/>
  </si>
  <si>
    <t>３．国外講師招聘費</t>
    <rPh sb="2" eb="4">
      <t>コクガイ</t>
    </rPh>
    <rPh sb="4" eb="6">
      <t>コウシ</t>
    </rPh>
    <rPh sb="6" eb="8">
      <t>ショウヘイ</t>
    </rPh>
    <rPh sb="8" eb="9">
      <t>ヒ</t>
    </rPh>
    <phoneticPr fontId="7"/>
  </si>
  <si>
    <t>(1)航空賃</t>
    <rPh sb="3" eb="5">
      <t>コウクウ</t>
    </rPh>
    <rPh sb="5" eb="6">
      <t>チン</t>
    </rPh>
    <phoneticPr fontId="7"/>
  </si>
  <si>
    <t>別紙５</t>
    <rPh sb="0" eb="2">
      <t>ベッシ</t>
    </rPh>
    <phoneticPr fontId="6"/>
  </si>
  <si>
    <t>(2)本邦滞在費</t>
    <rPh sb="3" eb="5">
      <t>ホンポウ</t>
    </rPh>
    <rPh sb="5" eb="7">
      <t>タイザイ</t>
    </rPh>
    <rPh sb="7" eb="8">
      <t>ヒ</t>
    </rPh>
    <phoneticPr fontId="7"/>
  </si>
  <si>
    <t>(3)内国旅費</t>
    <rPh sb="3" eb="5">
      <t>ナイコク</t>
    </rPh>
    <rPh sb="5" eb="7">
      <t>リョヒ</t>
    </rPh>
    <phoneticPr fontId="7"/>
  </si>
  <si>
    <t>(4)講師謝金</t>
    <rPh sb="3" eb="5">
      <t>コウシ</t>
    </rPh>
    <rPh sb="5" eb="7">
      <t>シャキン</t>
    </rPh>
    <phoneticPr fontId="7"/>
  </si>
  <si>
    <t>４．研修諸経費</t>
    <rPh sb="2" eb="4">
      <t>ケンシュウ</t>
    </rPh>
    <rPh sb="4" eb="7">
      <t>ショケイヒ</t>
    </rPh>
    <phoneticPr fontId="7"/>
  </si>
  <si>
    <t>(1)資材費</t>
    <rPh sb="3" eb="5">
      <t>シザイ</t>
    </rPh>
    <rPh sb="5" eb="6">
      <t>ヒ</t>
    </rPh>
    <phoneticPr fontId="7"/>
  </si>
  <si>
    <t>別紙６</t>
    <rPh sb="0" eb="2">
      <t>ベッシ</t>
    </rPh>
    <phoneticPr fontId="7"/>
  </si>
  <si>
    <t>(2)教材費</t>
    <rPh sb="3" eb="6">
      <t>キョウザイヒ</t>
    </rPh>
    <phoneticPr fontId="7"/>
  </si>
  <si>
    <t>(3)施設機材借損料</t>
    <rPh sb="3" eb="5">
      <t>シセツ</t>
    </rPh>
    <rPh sb="5" eb="7">
      <t>キザイ</t>
    </rPh>
    <rPh sb="7" eb="8">
      <t>カ</t>
    </rPh>
    <rPh sb="8" eb="9">
      <t>ソン</t>
    </rPh>
    <rPh sb="9" eb="10">
      <t>リョウ</t>
    </rPh>
    <phoneticPr fontId="7"/>
  </si>
  <si>
    <t>(4)損害保険料</t>
    <rPh sb="3" eb="5">
      <t>ソンガイ</t>
    </rPh>
    <rPh sb="5" eb="7">
      <t>ホケン</t>
    </rPh>
    <rPh sb="7" eb="8">
      <t>リョウ</t>
    </rPh>
    <phoneticPr fontId="7"/>
  </si>
  <si>
    <t>(5)施設入場料</t>
    <rPh sb="3" eb="5">
      <t>シセツ</t>
    </rPh>
    <rPh sb="5" eb="8">
      <t>ニュウジョウリョウ</t>
    </rPh>
    <phoneticPr fontId="7"/>
  </si>
  <si>
    <t>(6)通訳傭上費</t>
    <rPh sb="3" eb="5">
      <t>ツウヤク</t>
    </rPh>
    <rPh sb="5" eb="7">
      <t>ヨウジョウ</t>
    </rPh>
    <rPh sb="7" eb="8">
      <t>ヒ</t>
    </rPh>
    <phoneticPr fontId="7"/>
  </si>
  <si>
    <t>(7)会議費</t>
    <rPh sb="3" eb="6">
      <t>カイギヒ</t>
    </rPh>
    <phoneticPr fontId="7"/>
  </si>
  <si>
    <t>(8)遠隔研修費</t>
    <rPh sb="3" eb="5">
      <t>エンカク</t>
    </rPh>
    <rPh sb="5" eb="7">
      <t>ケンシュウ</t>
    </rPh>
    <rPh sb="7" eb="8">
      <t>ヒ</t>
    </rPh>
    <phoneticPr fontId="7"/>
  </si>
  <si>
    <t>Ⅱ．業務人件費</t>
    <rPh sb="2" eb="4">
      <t>ギョウム</t>
    </rPh>
    <rPh sb="4" eb="7">
      <t>ジンケンヒ</t>
    </rPh>
    <phoneticPr fontId="7"/>
  </si>
  <si>
    <t>別紙７、</t>
    <rPh sb="0" eb="2">
      <t>ベッシ</t>
    </rPh>
    <phoneticPr fontId="7"/>
  </si>
  <si>
    <t>別紙７－１</t>
    <rPh sb="0" eb="2">
      <t>ベッシ</t>
    </rPh>
    <phoneticPr fontId="7"/>
  </si>
  <si>
    <t>Ⅲ．業務管理費</t>
    <rPh sb="2" eb="4">
      <t>ギョウム</t>
    </rPh>
    <rPh sb="4" eb="7">
      <t>カンリヒ</t>
    </rPh>
    <phoneticPr fontId="7"/>
  </si>
  <si>
    <t>別紙７</t>
    <rPh sb="0" eb="2">
      <t>ベッシ</t>
    </rPh>
    <phoneticPr fontId="7"/>
  </si>
  <si>
    <t>Ⅳ．小計（Ⅰ.＋Ⅱ.＋Ⅲ.）</t>
    <rPh sb="2" eb="3">
      <t>ショウ</t>
    </rPh>
    <rPh sb="3" eb="4">
      <t>ケイ</t>
    </rPh>
    <phoneticPr fontId="7"/>
  </si>
  <si>
    <t>Ⅴ．消費税及び地方消費税の合計額</t>
    <rPh sb="13" eb="15">
      <t>ゴウケイ</t>
    </rPh>
    <rPh sb="15" eb="16">
      <t>ガク</t>
    </rPh>
    <phoneticPr fontId="7"/>
  </si>
  <si>
    <t>1円未満端数切捨て</t>
    <rPh sb="1" eb="2">
      <t>エン</t>
    </rPh>
    <rPh sb="2" eb="4">
      <t>ミマン</t>
    </rPh>
    <rPh sb="4" eb="6">
      <t>ハスウ</t>
    </rPh>
    <rPh sb="6" eb="8">
      <t>キリス</t>
    </rPh>
    <phoneticPr fontId="6"/>
  </si>
  <si>
    <t>合　　計（Ⅳ.＋Ⅴ.）</t>
    <rPh sb="0" eb="1">
      <t>ゴウ</t>
    </rPh>
    <rPh sb="3" eb="4">
      <t>ケイ</t>
    </rPh>
    <phoneticPr fontId="7"/>
  </si>
  <si>
    <t>※直接経費における税抜額算出にあたり1円未満端数は四捨五入</t>
    <phoneticPr fontId="6"/>
  </si>
  <si>
    <t>Ⅰ．直接経費</t>
    <phoneticPr fontId="6"/>
  </si>
  <si>
    <t>１．一般謝金</t>
    <rPh sb="2" eb="4">
      <t>イッパン</t>
    </rPh>
    <rPh sb="4" eb="6">
      <t>シャキン</t>
    </rPh>
    <phoneticPr fontId="9"/>
  </si>
  <si>
    <t>（金額単位：円）</t>
    <phoneticPr fontId="6"/>
  </si>
  <si>
    <t>技術研修日数</t>
    <rPh sb="0" eb="2">
      <t>ギジュツ</t>
    </rPh>
    <rPh sb="2" eb="4">
      <t>ケンシュウ</t>
    </rPh>
    <rPh sb="4" eb="6">
      <t>ニッスウ</t>
    </rPh>
    <phoneticPr fontId="6"/>
  </si>
  <si>
    <t>年月日</t>
    <rPh sb="0" eb="3">
      <t>ネンガッピ</t>
    </rPh>
    <phoneticPr fontId="37"/>
  </si>
  <si>
    <t>時間</t>
    <rPh sb="0" eb="2">
      <t>ジカン</t>
    </rPh>
    <phoneticPr fontId="37"/>
  </si>
  <si>
    <t>形態</t>
    <rPh sb="0" eb="2">
      <t>ケイタイ</t>
    </rPh>
    <phoneticPr fontId="37"/>
  </si>
  <si>
    <t>研修内容</t>
    <rPh sb="0" eb="2">
      <t>ケンシュウ</t>
    </rPh>
    <rPh sb="2" eb="4">
      <t>ナイヨウ</t>
    </rPh>
    <phoneticPr fontId="37"/>
  </si>
  <si>
    <t>講師又は見学先担当者等</t>
    <rPh sb="0" eb="2">
      <t>コウシ</t>
    </rPh>
    <rPh sb="2" eb="3">
      <t>マタ</t>
    </rPh>
    <rPh sb="4" eb="6">
      <t>ケンガク</t>
    </rPh>
    <rPh sb="6" eb="7">
      <t>サキ</t>
    </rPh>
    <rPh sb="7" eb="11">
      <t>タントウシャトウ</t>
    </rPh>
    <phoneticPr fontId="37"/>
  </si>
  <si>
    <t>講師
使用
言語</t>
    <rPh sb="0" eb="2">
      <t>コウシ</t>
    </rPh>
    <rPh sb="3" eb="5">
      <t>シヨウ</t>
    </rPh>
    <rPh sb="6" eb="8">
      <t>ゲンゴ</t>
    </rPh>
    <phoneticPr fontId="37"/>
  </si>
  <si>
    <t>研修場所</t>
    <rPh sb="0" eb="2">
      <t>ケンシュウ</t>
    </rPh>
    <rPh sb="2" eb="4">
      <t>バショ</t>
    </rPh>
    <phoneticPr fontId="37"/>
  </si>
  <si>
    <t>号数</t>
    <rPh sb="0" eb="2">
      <t>ゴウスウ</t>
    </rPh>
    <phoneticPr fontId="37"/>
  </si>
  <si>
    <t>サブ</t>
    <phoneticPr fontId="37"/>
  </si>
  <si>
    <t>謝金種別</t>
    <rPh sb="0" eb="2">
      <t>シャキン</t>
    </rPh>
    <rPh sb="2" eb="4">
      <t>シュベツ</t>
    </rPh>
    <phoneticPr fontId="6"/>
  </si>
  <si>
    <t>講師謝金</t>
    <rPh sb="0" eb="2">
      <t>コウシ</t>
    </rPh>
    <rPh sb="2" eb="4">
      <t>シャキン</t>
    </rPh>
    <phoneticPr fontId="6"/>
  </si>
  <si>
    <t>検討会等参加謝金</t>
    <rPh sb="0" eb="3">
      <t>ケントウカイ</t>
    </rPh>
    <rPh sb="3" eb="4">
      <t>トウ</t>
    </rPh>
    <rPh sb="4" eb="6">
      <t>サンカ</t>
    </rPh>
    <rPh sb="6" eb="8">
      <t>シャキン</t>
    </rPh>
    <phoneticPr fontId="6"/>
  </si>
  <si>
    <t>原稿謝金</t>
    <rPh sb="0" eb="2">
      <t>ゲンコウ</t>
    </rPh>
    <rPh sb="2" eb="4">
      <t>シャキン</t>
    </rPh>
    <phoneticPr fontId="6"/>
  </si>
  <si>
    <t>見学謝金</t>
    <rPh sb="0" eb="2">
      <t>ケンガク</t>
    </rPh>
    <rPh sb="2" eb="4">
      <t>シャキン</t>
    </rPh>
    <phoneticPr fontId="6"/>
  </si>
  <si>
    <t>講習料</t>
    <rPh sb="0" eb="2">
      <t>コウシュウ</t>
    </rPh>
    <rPh sb="2" eb="3">
      <t>リョウ</t>
    </rPh>
    <phoneticPr fontId="6"/>
  </si>
  <si>
    <r>
      <t xml:space="preserve">講習料
</t>
    </r>
    <r>
      <rPr>
        <sz val="10"/>
        <rFont val="ＭＳ Ｐゴシック"/>
        <family val="3"/>
        <charset val="128"/>
      </rPr>
      <t>（法人等が検討会等に参加）</t>
    </r>
    <rPh sb="0" eb="2">
      <t>コウシュウ</t>
    </rPh>
    <rPh sb="2" eb="3">
      <t>リョウ</t>
    </rPh>
    <rPh sb="5" eb="7">
      <t>ホウジン</t>
    </rPh>
    <rPh sb="7" eb="8">
      <t>トウ</t>
    </rPh>
    <rPh sb="9" eb="12">
      <t>ケントウカイ</t>
    </rPh>
    <rPh sb="12" eb="13">
      <t>トウ</t>
    </rPh>
    <rPh sb="14" eb="16">
      <t>サンカ</t>
    </rPh>
    <phoneticPr fontId="6"/>
  </si>
  <si>
    <t>証書
番号</t>
    <rPh sb="0" eb="2">
      <t>ショウショ</t>
    </rPh>
    <rPh sb="3" eb="5">
      <t>バンゴウ</t>
    </rPh>
    <phoneticPr fontId="6"/>
  </si>
  <si>
    <t>備考</t>
    <rPh sb="0" eb="2">
      <t>ビコウ</t>
    </rPh>
    <phoneticPr fontId="6"/>
  </si>
  <si>
    <t>氏名</t>
    <rPh sb="0" eb="2">
      <t>シメイ</t>
    </rPh>
    <phoneticPr fontId="37"/>
  </si>
  <si>
    <t>所属先及び職位</t>
    <rPh sb="0" eb="2">
      <t>ショゾク</t>
    </rPh>
    <rPh sb="2" eb="3">
      <t>サキ</t>
    </rPh>
    <rPh sb="3" eb="4">
      <t>オヨ</t>
    </rPh>
    <rPh sb="5" eb="7">
      <t>ショクイ</t>
    </rPh>
    <phoneticPr fontId="37"/>
  </si>
  <si>
    <t>時間数</t>
    <rPh sb="0" eb="3">
      <t>ジカンスウ</t>
    </rPh>
    <phoneticPr fontId="6"/>
  </si>
  <si>
    <t>単価
（税込）</t>
    <rPh sb="0" eb="2">
      <t>タンカ</t>
    </rPh>
    <rPh sb="4" eb="5">
      <t>ゼイ</t>
    </rPh>
    <rPh sb="5" eb="6">
      <t>コミ</t>
    </rPh>
    <phoneticPr fontId="6"/>
  </si>
  <si>
    <t>税込金額</t>
    <rPh sb="0" eb="1">
      <t>ゼイ</t>
    </rPh>
    <rPh sb="1" eb="2">
      <t>コミ</t>
    </rPh>
    <rPh sb="2" eb="4">
      <t>キンガク</t>
    </rPh>
    <phoneticPr fontId="6"/>
  </si>
  <si>
    <t>教材名</t>
    <rPh sb="0" eb="3">
      <t>キョウザイメイ</t>
    </rPh>
    <phoneticPr fontId="6"/>
  </si>
  <si>
    <t>枚数</t>
    <rPh sb="0" eb="2">
      <t>マイスウ</t>
    </rPh>
    <phoneticPr fontId="6"/>
  </si>
  <si>
    <t>言語</t>
    <rPh sb="0" eb="2">
      <t>ゲンゴ</t>
    </rPh>
    <phoneticPr fontId="6"/>
  </si>
  <si>
    <t>内容</t>
    <rPh sb="0" eb="2">
      <t>ナイヨウ</t>
    </rPh>
    <phoneticPr fontId="6"/>
  </si>
  <si>
    <t>数量</t>
    <rPh sb="0" eb="2">
      <t>スウリョウ</t>
    </rPh>
    <phoneticPr fontId="6"/>
  </si>
  <si>
    <t>税区分</t>
    <rPh sb="0" eb="1">
      <t>ゼイ</t>
    </rPh>
    <rPh sb="1" eb="3">
      <t>クブン</t>
    </rPh>
    <phoneticPr fontId="6"/>
  </si>
  <si>
    <t>税抜金額</t>
    <rPh sb="0" eb="2">
      <t>ゼイヌキ</t>
    </rPh>
    <rPh sb="2" eb="4">
      <t>キンガク</t>
    </rPh>
    <phoneticPr fontId="6"/>
  </si>
  <si>
    <t>単価
（税抜）</t>
    <rPh sb="0" eb="2">
      <t>タンカ</t>
    </rPh>
    <rPh sb="4" eb="6">
      <t>ゼイヌキ</t>
    </rPh>
    <phoneticPr fontId="6"/>
  </si>
  <si>
    <t>～</t>
    <phoneticPr fontId="37"/>
  </si>
  <si>
    <t>a</t>
    <phoneticPr fontId="6"/>
  </si>
  <si>
    <t>～</t>
  </si>
  <si>
    <t>講師謝金（税込）</t>
    <rPh sb="6" eb="7">
      <t>コ</t>
    </rPh>
    <phoneticPr fontId="6"/>
  </si>
  <si>
    <t>検討会等参加謝金（税込）</t>
    <rPh sb="10" eb="11">
      <t>コ</t>
    </rPh>
    <phoneticPr fontId="6"/>
  </si>
  <si>
    <t>原稿謝金（税込）</t>
    <rPh sb="6" eb="7">
      <t>コミ</t>
    </rPh>
    <phoneticPr fontId="6"/>
  </si>
  <si>
    <t>講師謝金（税抜）</t>
    <phoneticPr fontId="6"/>
  </si>
  <si>
    <t>検討会等参加謝金（税抜）</t>
    <phoneticPr fontId="6"/>
  </si>
  <si>
    <t>原稿謝金（税抜）</t>
    <phoneticPr fontId="6"/>
  </si>
  <si>
    <t>見学謝金（税抜）</t>
    <phoneticPr fontId="6"/>
  </si>
  <si>
    <t>講習料（税抜）</t>
    <phoneticPr fontId="6"/>
  </si>
  <si>
    <t>（法人等が検討会等に参加する場合も含む）</t>
    <rPh sb="1" eb="3">
      <t>ホウジン</t>
    </rPh>
    <rPh sb="3" eb="4">
      <t>トウ</t>
    </rPh>
    <rPh sb="5" eb="8">
      <t>ケントウカイ</t>
    </rPh>
    <rPh sb="8" eb="9">
      <t>トウ</t>
    </rPh>
    <rPh sb="10" eb="12">
      <t>サンカ</t>
    </rPh>
    <rPh sb="14" eb="16">
      <t>バアイ</t>
    </rPh>
    <rPh sb="17" eb="18">
      <t>フク</t>
    </rPh>
    <phoneticPr fontId="6"/>
  </si>
  <si>
    <t>２．研修旅費</t>
    <rPh sb="2" eb="4">
      <t>ケンシュウ</t>
    </rPh>
    <rPh sb="4" eb="6">
      <t>リョヒ</t>
    </rPh>
    <phoneticPr fontId="9"/>
  </si>
  <si>
    <t>（１）旅費</t>
    <rPh sb="3" eb="5">
      <t>リョヒ</t>
    </rPh>
    <phoneticPr fontId="6"/>
  </si>
  <si>
    <t>研修旅費合計（税抜）</t>
    <rPh sb="0" eb="2">
      <t>ケンシュウ</t>
    </rPh>
    <rPh sb="2" eb="4">
      <t>リョヒ</t>
    </rPh>
    <rPh sb="4" eb="6">
      <t>ゴウケイ</t>
    </rPh>
    <rPh sb="7" eb="8">
      <t>ゼイ</t>
    </rPh>
    <rPh sb="8" eb="9">
      <t>ヌ</t>
    </rPh>
    <phoneticPr fontId="9"/>
  </si>
  <si>
    <t>　①外部講師分</t>
    <rPh sb="2" eb="4">
      <t>ガイブ</t>
    </rPh>
    <rPh sb="4" eb="6">
      <t>コウシ</t>
    </rPh>
    <rPh sb="6" eb="7">
      <t>ブン</t>
    </rPh>
    <phoneticPr fontId="9"/>
  </si>
  <si>
    <t>年月日</t>
    <rPh sb="0" eb="3">
      <t>ネンガッピ</t>
    </rPh>
    <phoneticPr fontId="38"/>
  </si>
  <si>
    <t>所属</t>
    <phoneticPr fontId="9"/>
  </si>
  <si>
    <t>氏名</t>
    <rPh sb="0" eb="2">
      <t>シメイ</t>
    </rPh>
    <phoneticPr fontId="38"/>
  </si>
  <si>
    <t>学歴
年次</t>
    <phoneticPr fontId="9"/>
  </si>
  <si>
    <t>等級</t>
    <rPh sb="0" eb="2">
      <t>トウキュウ</t>
    </rPh>
    <phoneticPr fontId="38"/>
  </si>
  <si>
    <t>用務先</t>
    <rPh sb="0" eb="2">
      <t>ヨウム</t>
    </rPh>
    <rPh sb="2" eb="3">
      <t>サキ</t>
    </rPh>
    <phoneticPr fontId="38"/>
  </si>
  <si>
    <t>移動区間</t>
    <rPh sb="0" eb="2">
      <t>イドウ</t>
    </rPh>
    <rPh sb="2" eb="4">
      <t>クカン</t>
    </rPh>
    <phoneticPr fontId="38"/>
  </si>
  <si>
    <t>距離</t>
    <rPh sb="0" eb="2">
      <t>キョリ</t>
    </rPh>
    <phoneticPr fontId="38"/>
  </si>
  <si>
    <t>運賃（片道）</t>
    <rPh sb="0" eb="2">
      <t>ウンチン</t>
    </rPh>
    <rPh sb="3" eb="5">
      <t>カタミチ</t>
    </rPh>
    <phoneticPr fontId="38"/>
  </si>
  <si>
    <t>利用</t>
    <rPh sb="0" eb="2">
      <t>リヨウ</t>
    </rPh>
    <phoneticPr fontId="38"/>
  </si>
  <si>
    <t>小計(税込)</t>
    <rPh sb="0" eb="2">
      <t>ショウケイ</t>
    </rPh>
    <rPh sb="4" eb="5">
      <t>コミ</t>
    </rPh>
    <phoneticPr fontId="38"/>
  </si>
  <si>
    <t>日当</t>
    <rPh sb="0" eb="2">
      <t>ニットウ</t>
    </rPh>
    <phoneticPr fontId="38"/>
  </si>
  <si>
    <t>宿泊料</t>
    <rPh sb="0" eb="3">
      <t>シュクハクリョウ</t>
    </rPh>
    <phoneticPr fontId="38"/>
  </si>
  <si>
    <t>小計(税込)</t>
    <rPh sb="4" eb="5">
      <t>コミ</t>
    </rPh>
    <phoneticPr fontId="6"/>
  </si>
  <si>
    <t>合計(税込)</t>
    <rPh sb="0" eb="2">
      <t>ゴウケイ</t>
    </rPh>
    <rPh sb="4" eb="5">
      <t>コミ</t>
    </rPh>
    <phoneticPr fontId="38"/>
  </si>
  <si>
    <t>証書
番号</t>
    <phoneticPr fontId="9"/>
  </si>
  <si>
    <t>備考</t>
    <rPh sb="0" eb="2">
      <t>ビコウ</t>
    </rPh>
    <phoneticPr fontId="38"/>
  </si>
  <si>
    <t>（発駅）</t>
    <rPh sb="1" eb="2">
      <t>ハツ</t>
    </rPh>
    <rPh sb="2" eb="3">
      <t>エキ</t>
    </rPh>
    <phoneticPr fontId="38"/>
  </si>
  <si>
    <t>（着駅）</t>
    <rPh sb="1" eb="2">
      <t>チャク</t>
    </rPh>
    <rPh sb="2" eb="3">
      <t>エキ</t>
    </rPh>
    <phoneticPr fontId="38"/>
  </si>
  <si>
    <t>km</t>
    <phoneticPr fontId="9"/>
  </si>
  <si>
    <t>乗車券</t>
    <rPh sb="0" eb="3">
      <t>ジョウシャケン</t>
    </rPh>
    <phoneticPr fontId="38"/>
  </si>
  <si>
    <t>特急券</t>
    <rPh sb="0" eb="3">
      <t>トッキュウケン</t>
    </rPh>
    <phoneticPr fontId="38"/>
  </si>
  <si>
    <t>計</t>
    <rPh sb="0" eb="1">
      <t>ケイ</t>
    </rPh>
    <phoneticPr fontId="38"/>
  </si>
  <si>
    <t>回数</t>
    <rPh sb="0" eb="2">
      <t>カイスウ</t>
    </rPh>
    <phoneticPr fontId="38"/>
  </si>
  <si>
    <t>(A）</t>
    <phoneticPr fontId="38"/>
  </si>
  <si>
    <t>単価</t>
    <rPh sb="0" eb="2">
      <t>タンカ</t>
    </rPh>
    <phoneticPr fontId="38"/>
  </si>
  <si>
    <t>日数</t>
    <rPh sb="0" eb="2">
      <t>ニッスウ</t>
    </rPh>
    <phoneticPr fontId="38"/>
  </si>
  <si>
    <t>泊数</t>
    <rPh sb="0" eb="1">
      <t>ハク</t>
    </rPh>
    <rPh sb="1" eb="2">
      <t>スウ</t>
    </rPh>
    <phoneticPr fontId="38"/>
  </si>
  <si>
    <t>(B）</t>
    <phoneticPr fontId="38"/>
  </si>
  <si>
    <t>(A)＋(B)</t>
    <phoneticPr fontId="38"/>
  </si>
  <si>
    <t>小計（税込）</t>
    <rPh sb="0" eb="2">
      <t>コバカリ</t>
    </rPh>
    <rPh sb="3" eb="4">
      <t>ゼイ</t>
    </rPh>
    <rPh sb="4" eb="5">
      <t>コミ</t>
    </rPh>
    <phoneticPr fontId="9"/>
  </si>
  <si>
    <t>小計（税抜）</t>
    <rPh sb="0" eb="2">
      <t>コバカリ</t>
    </rPh>
    <rPh sb="3" eb="4">
      <t>ゼイ</t>
    </rPh>
    <rPh sb="4" eb="5">
      <t>ヌキ</t>
    </rPh>
    <phoneticPr fontId="9"/>
  </si>
  <si>
    <t>　②内部講師分</t>
    <rPh sb="2" eb="4">
      <t>ナイブ</t>
    </rPh>
    <rPh sb="4" eb="6">
      <t>コウシ</t>
    </rPh>
    <rPh sb="6" eb="7">
      <t>ブン</t>
    </rPh>
    <phoneticPr fontId="9"/>
  </si>
  <si>
    <t>　③研修監理員分（受託者にて国内移動を手配する場合）</t>
    <rPh sb="2" eb="4">
      <t>ケンシュウ</t>
    </rPh>
    <rPh sb="4" eb="7">
      <t>カンリイン</t>
    </rPh>
    <rPh sb="7" eb="8">
      <t>ブン</t>
    </rPh>
    <rPh sb="9" eb="12">
      <t>ジュタクシャ</t>
    </rPh>
    <rPh sb="14" eb="16">
      <t>コクナイ</t>
    </rPh>
    <rPh sb="16" eb="18">
      <t>イドウ</t>
    </rPh>
    <rPh sb="19" eb="21">
      <t>テハイ</t>
    </rPh>
    <rPh sb="23" eb="25">
      <t>バアイ</t>
    </rPh>
    <phoneticPr fontId="9"/>
  </si>
  <si>
    <t>税込金額</t>
    <rPh sb="0" eb="1">
      <t>ゼイ</t>
    </rPh>
    <rPh sb="1" eb="2">
      <t>コミ</t>
    </rPh>
    <rPh sb="2" eb="4">
      <t>キンガク</t>
    </rPh>
    <phoneticPr fontId="38"/>
  </si>
  <si>
    <t>宿泊料
単価</t>
    <rPh sb="0" eb="2">
      <t>シュクハク</t>
    </rPh>
    <rPh sb="2" eb="3">
      <t>リョウ</t>
    </rPh>
    <rPh sb="4" eb="6">
      <t>タンカ</t>
    </rPh>
    <phoneticPr fontId="6"/>
  </si>
  <si>
    <t>泊数</t>
    <rPh sb="0" eb="1">
      <t>ハク</t>
    </rPh>
    <rPh sb="1" eb="2">
      <t>スウ</t>
    </rPh>
    <phoneticPr fontId="6"/>
  </si>
  <si>
    <t>小計(税込)
（B）</t>
    <phoneticPr fontId="6"/>
  </si>
  <si>
    <t>(A)+（B）</t>
    <phoneticPr fontId="38"/>
  </si>
  <si>
    <t>　④研修員分（受託者にて国内移動を手配する場合）</t>
    <rPh sb="2" eb="5">
      <t>ケンシュウイン</t>
    </rPh>
    <rPh sb="5" eb="6">
      <t>ブン</t>
    </rPh>
    <rPh sb="7" eb="10">
      <t>ジュタクシャ</t>
    </rPh>
    <rPh sb="12" eb="14">
      <t>コクナイ</t>
    </rPh>
    <rPh sb="14" eb="16">
      <t>イドウ</t>
    </rPh>
    <rPh sb="17" eb="19">
      <t>テハイ</t>
    </rPh>
    <rPh sb="21" eb="23">
      <t>バアイ</t>
    </rPh>
    <phoneticPr fontId="9"/>
  </si>
  <si>
    <t>研修員数</t>
    <rPh sb="0" eb="2">
      <t>ケンシュウ</t>
    </rPh>
    <rPh sb="2" eb="4">
      <t>インスウ</t>
    </rPh>
    <phoneticPr fontId="9"/>
  </si>
  <si>
    <t>全員分(A）</t>
    <rPh sb="0" eb="2">
      <t>ゼンイン</t>
    </rPh>
    <rPh sb="2" eb="3">
      <t>ブン</t>
    </rPh>
    <phoneticPr fontId="38"/>
  </si>
  <si>
    <t>（２）交通費</t>
    <rPh sb="3" eb="6">
      <t>コウツウヒ</t>
    </rPh>
    <phoneticPr fontId="6"/>
  </si>
  <si>
    <t>交通費合計（税抜）</t>
    <rPh sb="0" eb="3">
      <t>コウツウヒ</t>
    </rPh>
    <rPh sb="3" eb="5">
      <t>ゴウケイ</t>
    </rPh>
    <rPh sb="6" eb="7">
      <t>ゼイ</t>
    </rPh>
    <rPh sb="7" eb="8">
      <t>ヌ</t>
    </rPh>
    <phoneticPr fontId="38"/>
  </si>
  <si>
    <t>所属</t>
    <rPh sb="0" eb="2">
      <t>ショゾク</t>
    </rPh>
    <phoneticPr fontId="38"/>
  </si>
  <si>
    <t>経路(駅名)</t>
    <rPh sb="0" eb="2">
      <t>ケイロ</t>
    </rPh>
    <rPh sb="3" eb="5">
      <t>エキメイ</t>
    </rPh>
    <phoneticPr fontId="38"/>
  </si>
  <si>
    <t>往復/片道</t>
    <rPh sb="0" eb="2">
      <t>オウフク</t>
    </rPh>
    <rPh sb="3" eb="5">
      <t>カタミチ</t>
    </rPh>
    <phoneticPr fontId="38"/>
  </si>
  <si>
    <t>片道運賃</t>
    <rPh sb="0" eb="2">
      <t>カタミチ</t>
    </rPh>
    <rPh sb="2" eb="4">
      <t>ウンチン</t>
    </rPh>
    <phoneticPr fontId="38"/>
  </si>
  <si>
    <t>小計（税込）</t>
    <rPh sb="0" eb="2">
      <t>ショウケイ</t>
    </rPh>
    <rPh sb="3" eb="4">
      <t>ゼイ</t>
    </rPh>
    <rPh sb="4" eb="5">
      <t>コミ</t>
    </rPh>
    <phoneticPr fontId="38"/>
  </si>
  <si>
    <t>小計（税抜）</t>
    <rPh sb="0" eb="2">
      <t>ショウケイ</t>
    </rPh>
    <rPh sb="3" eb="4">
      <t>ゼイ</t>
    </rPh>
    <rPh sb="4" eb="5">
      <t>ヌキ</t>
    </rPh>
    <phoneticPr fontId="38"/>
  </si>
  <si>
    <t>　②研修員分（受託者にて手配する場合）</t>
    <rPh sb="2" eb="5">
      <t>ケンシュウイン</t>
    </rPh>
    <rPh sb="5" eb="6">
      <t>ブン</t>
    </rPh>
    <rPh sb="7" eb="10">
      <t>ジュタクシャ</t>
    </rPh>
    <rPh sb="12" eb="14">
      <t>テハイ</t>
    </rPh>
    <rPh sb="16" eb="18">
      <t>バアイ</t>
    </rPh>
    <phoneticPr fontId="38"/>
  </si>
  <si>
    <t>研修員数</t>
    <rPh sb="0" eb="2">
      <t>ケンシュウ</t>
    </rPh>
    <rPh sb="2" eb="4">
      <t>インスウ</t>
    </rPh>
    <phoneticPr fontId="38"/>
  </si>
  <si>
    <t>税込金額
（全員分）</t>
    <rPh sb="0" eb="1">
      <t>ゼイ</t>
    </rPh>
    <rPh sb="1" eb="2">
      <t>コミ</t>
    </rPh>
    <rPh sb="2" eb="4">
      <t>キンガク</t>
    </rPh>
    <rPh sb="6" eb="8">
      <t>ゼンイン</t>
    </rPh>
    <rPh sb="8" eb="9">
      <t>ブン</t>
    </rPh>
    <phoneticPr fontId="38"/>
  </si>
  <si>
    <t>片道運賃/人</t>
    <rPh sb="0" eb="2">
      <t>カタミチ</t>
    </rPh>
    <rPh sb="2" eb="4">
      <t>ウンチン</t>
    </rPh>
    <rPh sb="5" eb="6">
      <t>ニン</t>
    </rPh>
    <phoneticPr fontId="38"/>
  </si>
  <si>
    <t>　③借上げバス　他</t>
    <rPh sb="2" eb="4">
      <t>カリア</t>
    </rPh>
    <rPh sb="8" eb="9">
      <t>ホカ</t>
    </rPh>
    <phoneticPr fontId="38"/>
  </si>
  <si>
    <t>利用者</t>
    <rPh sb="0" eb="3">
      <t>リヨウシャ</t>
    </rPh>
    <phoneticPr fontId="38"/>
  </si>
  <si>
    <t>利用区間</t>
    <rPh sb="0" eb="2">
      <t>リヨウ</t>
    </rPh>
    <rPh sb="2" eb="4">
      <t>クカン</t>
    </rPh>
    <phoneticPr fontId="38"/>
  </si>
  <si>
    <t>金額</t>
    <rPh sb="0" eb="2">
      <t>キンガク</t>
    </rPh>
    <phoneticPr fontId="6"/>
  </si>
  <si>
    <t>３．国外講師招聘費</t>
    <rPh sb="2" eb="4">
      <t>コクガイ</t>
    </rPh>
    <rPh sb="4" eb="6">
      <t>コウシ</t>
    </rPh>
    <rPh sb="6" eb="8">
      <t>ショウヘイ</t>
    </rPh>
    <rPh sb="8" eb="9">
      <t>ヒ</t>
    </rPh>
    <phoneticPr fontId="9"/>
  </si>
  <si>
    <t>【講師情報】</t>
    <rPh sb="1" eb="3">
      <t>コウシ</t>
    </rPh>
    <rPh sb="3" eb="5">
      <t>ジョウホウ</t>
    </rPh>
    <phoneticPr fontId="6"/>
  </si>
  <si>
    <t>講師No.</t>
    <rPh sb="0" eb="2">
      <t>コウシ</t>
    </rPh>
    <phoneticPr fontId="6"/>
  </si>
  <si>
    <t>氏名</t>
    <rPh sb="0" eb="2">
      <t>シメイ</t>
    </rPh>
    <phoneticPr fontId="6"/>
  </si>
  <si>
    <t>所属/肩書</t>
    <rPh sb="0" eb="2">
      <t>ショゾク</t>
    </rPh>
    <rPh sb="3" eb="5">
      <t>カタガ</t>
    </rPh>
    <phoneticPr fontId="6"/>
  </si>
  <si>
    <t>講義日</t>
    <rPh sb="0" eb="2">
      <t>コウギ</t>
    </rPh>
    <rPh sb="2" eb="3">
      <t>ビ</t>
    </rPh>
    <phoneticPr fontId="6"/>
  </si>
  <si>
    <t>講義内容</t>
    <rPh sb="0" eb="2">
      <t>コウギ</t>
    </rPh>
    <rPh sb="2" eb="4">
      <t>ナイヨウ</t>
    </rPh>
    <phoneticPr fontId="6"/>
  </si>
  <si>
    <t>（１）航空賃</t>
    <rPh sb="3" eb="5">
      <t>コウクウ</t>
    </rPh>
    <rPh sb="5" eb="6">
      <t>チン</t>
    </rPh>
    <phoneticPr fontId="6"/>
  </si>
  <si>
    <t>出発空港（講師在勤地）</t>
    <rPh sb="0" eb="2">
      <t>シュッパツ</t>
    </rPh>
    <rPh sb="2" eb="4">
      <t>クウコウ</t>
    </rPh>
    <rPh sb="5" eb="7">
      <t>コウシ</t>
    </rPh>
    <rPh sb="7" eb="9">
      <t>ザイキン</t>
    </rPh>
    <rPh sb="9" eb="10">
      <t>チ</t>
    </rPh>
    <phoneticPr fontId="6"/>
  </si>
  <si>
    <t>到着空港（本邦）</t>
    <rPh sb="0" eb="2">
      <t>トウチャク</t>
    </rPh>
    <rPh sb="2" eb="4">
      <t>クウコウ</t>
    </rPh>
    <rPh sb="5" eb="7">
      <t>ホンポウ</t>
    </rPh>
    <phoneticPr fontId="6"/>
  </si>
  <si>
    <t>往復航空賃</t>
    <rPh sb="0" eb="2">
      <t>オウフク</t>
    </rPh>
    <rPh sb="2" eb="4">
      <t>コウクウ</t>
    </rPh>
    <rPh sb="4" eb="5">
      <t>チン</t>
    </rPh>
    <phoneticPr fontId="6"/>
  </si>
  <si>
    <t>証書番号</t>
    <rPh sb="0" eb="2">
      <t>ショウショ</t>
    </rPh>
    <rPh sb="2" eb="4">
      <t>バンゴウ</t>
    </rPh>
    <phoneticPr fontId="6"/>
  </si>
  <si>
    <t>航空賃合計（税抜/非課税）</t>
    <rPh sb="0" eb="2">
      <t>コウクウ</t>
    </rPh>
    <rPh sb="2" eb="3">
      <t>チン</t>
    </rPh>
    <rPh sb="3" eb="5">
      <t>ゴウケイ</t>
    </rPh>
    <rPh sb="6" eb="7">
      <t>ゼイ</t>
    </rPh>
    <rPh sb="7" eb="8">
      <t>ヌキ</t>
    </rPh>
    <rPh sb="9" eb="12">
      <t>ヒカゼイ</t>
    </rPh>
    <phoneticPr fontId="6"/>
  </si>
  <si>
    <t>（２）本邦滞在費</t>
    <rPh sb="3" eb="5">
      <t>ホンポウ</t>
    </rPh>
    <rPh sb="5" eb="7">
      <t>タイザイ</t>
    </rPh>
    <rPh sb="7" eb="8">
      <t>ヒ</t>
    </rPh>
    <phoneticPr fontId="6"/>
  </si>
  <si>
    <t>等級</t>
    <rPh sb="0" eb="2">
      <t>トウキュウ</t>
    </rPh>
    <phoneticPr fontId="6"/>
  </si>
  <si>
    <t>日当単価</t>
    <rPh sb="0" eb="2">
      <t>ニットウ</t>
    </rPh>
    <rPh sb="2" eb="4">
      <t>タンカ</t>
    </rPh>
    <phoneticPr fontId="6"/>
  </si>
  <si>
    <t>日数</t>
    <rPh sb="0" eb="2">
      <t>ニッスウ</t>
    </rPh>
    <phoneticPr fontId="6"/>
  </si>
  <si>
    <t>宿泊料単価</t>
    <rPh sb="0" eb="3">
      <t>シュクハクリョウ</t>
    </rPh>
    <rPh sb="3" eb="5">
      <t>タンカ</t>
    </rPh>
    <phoneticPr fontId="6"/>
  </si>
  <si>
    <t>税込金額</t>
  </si>
  <si>
    <t>本邦滞在費合計（税込）</t>
    <rPh sb="0" eb="2">
      <t>ホンポウ</t>
    </rPh>
    <rPh sb="2" eb="4">
      <t>タイザイ</t>
    </rPh>
    <rPh sb="4" eb="5">
      <t>ヒ</t>
    </rPh>
    <rPh sb="5" eb="7">
      <t>ゴウケイ</t>
    </rPh>
    <rPh sb="8" eb="9">
      <t>ゼイ</t>
    </rPh>
    <rPh sb="9" eb="10">
      <t>コミ</t>
    </rPh>
    <phoneticPr fontId="6"/>
  </si>
  <si>
    <t>本邦滞在費合計（税抜）</t>
    <rPh sb="0" eb="2">
      <t>ホンポウ</t>
    </rPh>
    <rPh sb="2" eb="4">
      <t>タイザイ</t>
    </rPh>
    <rPh sb="4" eb="5">
      <t>ヒ</t>
    </rPh>
    <rPh sb="5" eb="7">
      <t>ゴウケイ</t>
    </rPh>
    <rPh sb="8" eb="9">
      <t>ゼイ</t>
    </rPh>
    <rPh sb="9" eb="10">
      <t>ヌキ</t>
    </rPh>
    <phoneticPr fontId="6"/>
  </si>
  <si>
    <t>（３）内国旅費</t>
    <rPh sb="3" eb="5">
      <t>ナイコク</t>
    </rPh>
    <rPh sb="5" eb="7">
      <t>リョヒ</t>
    </rPh>
    <phoneticPr fontId="6"/>
  </si>
  <si>
    <t>内国旅費合計（税込）</t>
    <rPh sb="0" eb="2">
      <t>ナイコク</t>
    </rPh>
    <rPh sb="2" eb="4">
      <t>リョヒ</t>
    </rPh>
    <rPh sb="4" eb="6">
      <t>ゴウケイ</t>
    </rPh>
    <rPh sb="7" eb="8">
      <t>ゼイ</t>
    </rPh>
    <rPh sb="8" eb="9">
      <t>コミ</t>
    </rPh>
    <phoneticPr fontId="38"/>
  </si>
  <si>
    <t>内国旅費合計（税抜）</t>
    <rPh sb="0" eb="2">
      <t>ナイコク</t>
    </rPh>
    <rPh sb="2" eb="4">
      <t>リョヒ</t>
    </rPh>
    <rPh sb="4" eb="6">
      <t>ゴウケイ</t>
    </rPh>
    <rPh sb="7" eb="8">
      <t>ゼイ</t>
    </rPh>
    <rPh sb="8" eb="9">
      <t>ヌキ</t>
    </rPh>
    <phoneticPr fontId="38"/>
  </si>
  <si>
    <t>（４）講師謝金</t>
    <rPh sb="3" eb="5">
      <t>コウシ</t>
    </rPh>
    <rPh sb="5" eb="7">
      <t>シャキン</t>
    </rPh>
    <phoneticPr fontId="6"/>
  </si>
  <si>
    <t>講師謝金合計（税抜）</t>
    <rPh sb="0" eb="2">
      <t>コウシ</t>
    </rPh>
    <rPh sb="2" eb="4">
      <t>シャキン</t>
    </rPh>
    <rPh sb="4" eb="6">
      <t>ゴウケイ</t>
    </rPh>
    <rPh sb="7" eb="8">
      <t>ゼイ</t>
    </rPh>
    <rPh sb="8" eb="9">
      <t>ヌキ</t>
    </rPh>
    <phoneticPr fontId="38"/>
  </si>
  <si>
    <t>　①講師謝金</t>
    <rPh sb="2" eb="4">
      <t>コウシ</t>
    </rPh>
    <rPh sb="4" eb="6">
      <t>シャキン</t>
    </rPh>
    <phoneticPr fontId="6"/>
  </si>
  <si>
    <t>時間</t>
    <rPh sb="0" eb="2">
      <t>ジカン</t>
    </rPh>
    <phoneticPr fontId="6"/>
  </si>
  <si>
    <t>使用言語
（適用単価）</t>
    <rPh sb="0" eb="2">
      <t>シヨウ</t>
    </rPh>
    <rPh sb="2" eb="4">
      <t>ゲンゴ</t>
    </rPh>
    <rPh sb="6" eb="8">
      <t>テキヨウ</t>
    </rPh>
    <rPh sb="8" eb="10">
      <t>タンカ</t>
    </rPh>
    <phoneticPr fontId="6"/>
  </si>
  <si>
    <t>単価（税込）</t>
    <rPh sb="0" eb="2">
      <t>タンカ</t>
    </rPh>
    <rPh sb="3" eb="4">
      <t>ゼイ</t>
    </rPh>
    <rPh sb="4" eb="5">
      <t>コミ</t>
    </rPh>
    <phoneticPr fontId="6"/>
  </si>
  <si>
    <t>税込金額</t>
    <rPh sb="1" eb="2">
      <t>コミ</t>
    </rPh>
    <phoneticPr fontId="6"/>
  </si>
  <si>
    <t>　②検討会等参加謝金</t>
    <rPh sb="2" eb="4">
      <t>ケントウ</t>
    </rPh>
    <rPh sb="4" eb="5">
      <t>カイ</t>
    </rPh>
    <rPh sb="5" eb="6">
      <t>トウ</t>
    </rPh>
    <rPh sb="6" eb="8">
      <t>サンカ</t>
    </rPh>
    <rPh sb="8" eb="10">
      <t>シャキン</t>
    </rPh>
    <phoneticPr fontId="6"/>
  </si>
  <si>
    <t>　③原稿謝金</t>
    <rPh sb="2" eb="4">
      <t>ゲンコウ</t>
    </rPh>
    <rPh sb="4" eb="6">
      <t>シャキン</t>
    </rPh>
    <phoneticPr fontId="6"/>
  </si>
  <si>
    <t>４．研修諸経費</t>
    <rPh sb="2" eb="4">
      <t>ケンシュウ</t>
    </rPh>
    <rPh sb="4" eb="7">
      <t>ショケイヒ</t>
    </rPh>
    <phoneticPr fontId="38"/>
  </si>
  <si>
    <t>（１）資材費</t>
    <rPh sb="3" eb="5">
      <t>シザイ</t>
    </rPh>
    <rPh sb="5" eb="6">
      <t>ヒ</t>
    </rPh>
    <phoneticPr fontId="38"/>
  </si>
  <si>
    <t>資材名（講義名）</t>
    <rPh sb="0" eb="2">
      <t>シザイ</t>
    </rPh>
    <rPh sb="2" eb="3">
      <t>メイ</t>
    </rPh>
    <rPh sb="4" eb="6">
      <t>コウギ</t>
    </rPh>
    <rPh sb="6" eb="7">
      <t>メイ</t>
    </rPh>
    <phoneticPr fontId="38"/>
  </si>
  <si>
    <t>用途（数量根拠）</t>
    <rPh sb="0" eb="2">
      <t>ヨウト</t>
    </rPh>
    <phoneticPr fontId="38"/>
  </si>
  <si>
    <t>税区分</t>
    <rPh sb="0" eb="3">
      <t>ゼイクブン</t>
    </rPh>
    <phoneticPr fontId="38"/>
  </si>
  <si>
    <t>数量</t>
    <rPh sb="0" eb="2">
      <t>スウリョウ</t>
    </rPh>
    <phoneticPr fontId="38"/>
  </si>
  <si>
    <t>税抜金額</t>
    <rPh sb="0" eb="2">
      <t>ゼイヌキ</t>
    </rPh>
    <rPh sb="2" eb="4">
      <t>キンガク</t>
    </rPh>
    <phoneticPr fontId="38"/>
  </si>
  <si>
    <t>証書
番号</t>
    <phoneticPr fontId="38"/>
  </si>
  <si>
    <t>資材費合計（税抜）</t>
    <rPh sb="0" eb="2">
      <t>シザイ</t>
    </rPh>
    <rPh sb="2" eb="3">
      <t>ヒ</t>
    </rPh>
    <rPh sb="3" eb="5">
      <t>ゴウケイ</t>
    </rPh>
    <rPh sb="6" eb="8">
      <t>ゼイヌキ</t>
    </rPh>
    <phoneticPr fontId="38"/>
  </si>
  <si>
    <t>（２）教材費</t>
    <rPh sb="3" eb="6">
      <t>キョウザイヒ</t>
    </rPh>
    <phoneticPr fontId="38"/>
  </si>
  <si>
    <t>教材費合計（税抜）</t>
    <rPh sb="0" eb="2">
      <t>キョウザイ</t>
    </rPh>
    <rPh sb="2" eb="3">
      <t>ヒ</t>
    </rPh>
    <rPh sb="3" eb="5">
      <t>ゴウケイ</t>
    </rPh>
    <phoneticPr fontId="38"/>
  </si>
  <si>
    <t>　・教材図書費</t>
    <rPh sb="2" eb="4">
      <t>キョウザイ</t>
    </rPh>
    <rPh sb="4" eb="6">
      <t>トショ</t>
    </rPh>
    <rPh sb="6" eb="7">
      <t>ヒ</t>
    </rPh>
    <phoneticPr fontId="38"/>
  </si>
  <si>
    <t>資料名（部数根拠）</t>
    <rPh sb="0" eb="1">
      <t>シ</t>
    </rPh>
    <rPh sb="1" eb="2">
      <t>リョウ</t>
    </rPh>
    <rPh sb="2" eb="3">
      <t>メイ</t>
    </rPh>
    <rPh sb="4" eb="6">
      <t>ブスウ</t>
    </rPh>
    <rPh sb="6" eb="8">
      <t>コンキョ</t>
    </rPh>
    <phoneticPr fontId="38"/>
  </si>
  <si>
    <t>部数</t>
    <rPh sb="0" eb="2">
      <t>ブスウ</t>
    </rPh>
    <phoneticPr fontId="38"/>
  </si>
  <si>
    <t>　・翻訳費</t>
    <rPh sb="2" eb="4">
      <t>ホンヤク</t>
    </rPh>
    <rPh sb="4" eb="5">
      <t>ヒ</t>
    </rPh>
    <phoneticPr fontId="38"/>
  </si>
  <si>
    <t>資料名</t>
    <rPh sb="0" eb="1">
      <t>シ</t>
    </rPh>
    <rPh sb="1" eb="2">
      <t>リョウ</t>
    </rPh>
    <rPh sb="2" eb="3">
      <t>メイ</t>
    </rPh>
    <phoneticPr fontId="38"/>
  </si>
  <si>
    <t>　・研修資料印刷代</t>
    <rPh sb="2" eb="4">
      <t>ケンシュウ</t>
    </rPh>
    <rPh sb="4" eb="6">
      <t>シリョウ</t>
    </rPh>
    <rPh sb="6" eb="8">
      <t>インサツ</t>
    </rPh>
    <rPh sb="8" eb="9">
      <t>ダイ</t>
    </rPh>
    <phoneticPr fontId="38"/>
  </si>
  <si>
    <t>（３）施設機材借料損料</t>
    <rPh sb="3" eb="5">
      <t>シセツ</t>
    </rPh>
    <rPh sb="5" eb="7">
      <t>キザイ</t>
    </rPh>
    <rPh sb="7" eb="9">
      <t>シャクリョウ</t>
    </rPh>
    <rPh sb="9" eb="11">
      <t>ソンリョウ</t>
    </rPh>
    <phoneticPr fontId="38"/>
  </si>
  <si>
    <t>利用日</t>
    <rPh sb="0" eb="3">
      <t>リヨウビ</t>
    </rPh>
    <phoneticPr fontId="38"/>
  </si>
  <si>
    <t>機材名</t>
    <rPh sb="0" eb="2">
      <t>キザイ</t>
    </rPh>
    <rPh sb="2" eb="3">
      <t>メイ</t>
    </rPh>
    <phoneticPr fontId="38"/>
  </si>
  <si>
    <t>施設機材借料損料合計（税抜）</t>
    <rPh sb="0" eb="2">
      <t>シセツ</t>
    </rPh>
    <rPh sb="2" eb="4">
      <t>キザイ</t>
    </rPh>
    <rPh sb="4" eb="6">
      <t>シャクリョウ</t>
    </rPh>
    <rPh sb="6" eb="8">
      <t>ソンリョウ</t>
    </rPh>
    <rPh sb="8" eb="10">
      <t>ゴウケイ</t>
    </rPh>
    <phoneticPr fontId="38"/>
  </si>
  <si>
    <t>（４）損害保険料</t>
    <rPh sb="3" eb="5">
      <t>ソンガイ</t>
    </rPh>
    <rPh sb="5" eb="8">
      <t>ホケンリョウ</t>
    </rPh>
    <phoneticPr fontId="38"/>
  </si>
  <si>
    <t>付保対象機材</t>
    <rPh sb="0" eb="2">
      <t>フホ</t>
    </rPh>
    <rPh sb="2" eb="4">
      <t>タイショウ</t>
    </rPh>
    <rPh sb="4" eb="6">
      <t>キザイ</t>
    </rPh>
    <phoneticPr fontId="9"/>
  </si>
  <si>
    <t>非課税</t>
    <rPh sb="0" eb="3">
      <t>ヒカゼイ</t>
    </rPh>
    <phoneticPr fontId="6"/>
  </si>
  <si>
    <t>損害保険料合計（税抜）</t>
    <rPh sb="0" eb="2">
      <t>ソンガイ</t>
    </rPh>
    <rPh sb="2" eb="4">
      <t>ホケン</t>
    </rPh>
    <rPh sb="4" eb="5">
      <t>リョウ</t>
    </rPh>
    <rPh sb="5" eb="7">
      <t>ゴウケイ</t>
    </rPh>
    <phoneticPr fontId="38"/>
  </si>
  <si>
    <t>（５）施設入場料</t>
    <rPh sb="3" eb="5">
      <t>シセツ</t>
    </rPh>
    <rPh sb="5" eb="8">
      <t>ニュウジョウリョウ</t>
    </rPh>
    <phoneticPr fontId="38"/>
  </si>
  <si>
    <t>施設名</t>
    <rPh sb="0" eb="2">
      <t>シセツ</t>
    </rPh>
    <rPh sb="2" eb="3">
      <t>メイ</t>
    </rPh>
    <phoneticPr fontId="9"/>
  </si>
  <si>
    <t>人数</t>
    <rPh sb="0" eb="2">
      <t>ニンズウ</t>
    </rPh>
    <phoneticPr fontId="38"/>
  </si>
  <si>
    <t>施設入場料合計（税抜）</t>
    <rPh sb="0" eb="2">
      <t>シセツ</t>
    </rPh>
    <rPh sb="2" eb="5">
      <t>ニュウジョウリョウ</t>
    </rPh>
    <rPh sb="5" eb="7">
      <t>ゴウケイ</t>
    </rPh>
    <phoneticPr fontId="38"/>
  </si>
  <si>
    <t>（６）通訳傭上費</t>
    <rPh sb="3" eb="5">
      <t>ツウヤク</t>
    </rPh>
    <rPh sb="5" eb="7">
      <t>ヨウジョウ</t>
    </rPh>
    <rPh sb="7" eb="8">
      <t>ヒ</t>
    </rPh>
    <phoneticPr fontId="38"/>
  </si>
  <si>
    <t>氏名</t>
    <rPh sb="0" eb="2">
      <t>シメイ</t>
    </rPh>
    <phoneticPr fontId="9"/>
  </si>
  <si>
    <t>数量
（配置時間）</t>
    <rPh sb="0" eb="2">
      <t>スウリョウ</t>
    </rPh>
    <rPh sb="4" eb="6">
      <t>ハイチ</t>
    </rPh>
    <rPh sb="6" eb="8">
      <t>ジカン</t>
    </rPh>
    <phoneticPr fontId="38"/>
  </si>
  <si>
    <t>通訳傭上費合計（税抜）</t>
    <rPh sb="0" eb="2">
      <t>ツウヤク</t>
    </rPh>
    <rPh sb="2" eb="4">
      <t>ヨウジョウ</t>
    </rPh>
    <rPh sb="4" eb="5">
      <t>ヒ</t>
    </rPh>
    <rPh sb="5" eb="7">
      <t>ゴウケイ</t>
    </rPh>
    <phoneticPr fontId="38"/>
  </si>
  <si>
    <t>（７）会議費</t>
    <rPh sb="3" eb="6">
      <t>カイギヒ</t>
    </rPh>
    <phoneticPr fontId="38"/>
  </si>
  <si>
    <t>会議費合計（税抜）</t>
    <rPh sb="0" eb="3">
      <t>カイギヒ</t>
    </rPh>
    <rPh sb="3" eb="5">
      <t>ゴウケイ</t>
    </rPh>
    <phoneticPr fontId="38"/>
  </si>
  <si>
    <t>（８）遠隔研修費</t>
    <rPh sb="3" eb="5">
      <t>エンカク</t>
    </rPh>
    <rPh sb="5" eb="7">
      <t>ケンシュウ</t>
    </rPh>
    <rPh sb="7" eb="8">
      <t>ヒ</t>
    </rPh>
    <phoneticPr fontId="38"/>
  </si>
  <si>
    <t>項目</t>
    <rPh sb="0" eb="2">
      <t>コウモク</t>
    </rPh>
    <phoneticPr fontId="9"/>
  </si>
  <si>
    <t>遠隔研修費合計（税抜）</t>
    <rPh sb="0" eb="2">
      <t>エンカク</t>
    </rPh>
    <rPh sb="2" eb="4">
      <t>ケンシュウ</t>
    </rPh>
    <rPh sb="4" eb="5">
      <t>ヒ</t>
    </rPh>
    <rPh sb="5" eb="7">
      <t>ゴウケイ</t>
    </rPh>
    <phoneticPr fontId="38"/>
  </si>
  <si>
    <t>Ⅱ．業務人件費</t>
    <rPh sb="2" eb="4">
      <t>ギョウム</t>
    </rPh>
    <rPh sb="4" eb="7">
      <t>ジンケンヒ</t>
    </rPh>
    <phoneticPr fontId="10"/>
  </si>
  <si>
    <t>【契約履行期間】</t>
    <rPh sb="1" eb="3">
      <t>ケイヤク</t>
    </rPh>
    <rPh sb="3" eb="5">
      <t>リコウ</t>
    </rPh>
    <rPh sb="5" eb="7">
      <t>キカン</t>
    </rPh>
    <phoneticPr fontId="10"/>
  </si>
  <si>
    <t>～</t>
    <phoneticPr fontId="10"/>
  </si>
  <si>
    <t>【技術研修期間】</t>
    <rPh sb="1" eb="3">
      <t>ギジュツ</t>
    </rPh>
    <rPh sb="3" eb="5">
      <t>ケンシュウ</t>
    </rPh>
    <rPh sb="5" eb="7">
      <t>キカン</t>
    </rPh>
    <phoneticPr fontId="10"/>
  </si>
  <si>
    <t>(技術研修日数</t>
    <rPh sb="1" eb="3">
      <t>ギジュツ</t>
    </rPh>
    <rPh sb="3" eb="5">
      <t>ケンシュウ</t>
    </rPh>
    <rPh sb="5" eb="7">
      <t>ニッスウ</t>
    </rPh>
    <phoneticPr fontId="10"/>
  </si>
  <si>
    <t>日間）</t>
    <rPh sb="0" eb="1">
      <t>ニチ</t>
    </rPh>
    <rPh sb="1" eb="2">
      <t>カン</t>
    </rPh>
    <phoneticPr fontId="10"/>
  </si>
  <si>
    <t>担当業務</t>
  </si>
  <si>
    <t>氏名</t>
  </si>
  <si>
    <t>日額単価（税抜）</t>
    <rPh sb="0" eb="2">
      <t>ニチガク</t>
    </rPh>
    <rPh sb="5" eb="7">
      <t>ゼイヌキ</t>
    </rPh>
    <phoneticPr fontId="10"/>
  </si>
  <si>
    <t>業務従事日数</t>
    <rPh sb="0" eb="2">
      <t>ギョウム</t>
    </rPh>
    <rPh sb="2" eb="4">
      <t>ジュウジ</t>
    </rPh>
    <rPh sb="4" eb="6">
      <t>ニッスウ</t>
    </rPh>
    <phoneticPr fontId="10"/>
  </si>
  <si>
    <t>金額（税抜）</t>
    <rPh sb="3" eb="4">
      <t>ゼイ</t>
    </rPh>
    <rPh sb="4" eb="5">
      <t>ヌキ</t>
    </rPh>
    <phoneticPr fontId="10"/>
  </si>
  <si>
    <t>業務総括者</t>
    <rPh sb="0" eb="2">
      <t>ギョウム</t>
    </rPh>
    <rPh sb="2" eb="4">
      <t>ソウカツ</t>
    </rPh>
    <rPh sb="4" eb="5">
      <t>シャ</t>
    </rPh>
    <phoneticPr fontId="10"/>
  </si>
  <si>
    <t xml:space="preserve">事前事後期間　 </t>
    <rPh sb="4" eb="6">
      <t>キカン</t>
    </rPh>
    <phoneticPr fontId="10"/>
  </si>
  <si>
    <t>日</t>
    <rPh sb="0" eb="1">
      <t>ニチ</t>
    </rPh>
    <phoneticPr fontId="10"/>
  </si>
  <si>
    <t>円</t>
    <phoneticPr fontId="10"/>
  </si>
  <si>
    <t>円/日</t>
    <phoneticPr fontId="10"/>
  </si>
  <si>
    <t>技術研修期間</t>
    <rPh sb="4" eb="6">
      <t>キカン</t>
    </rPh>
    <phoneticPr fontId="10"/>
  </si>
  <si>
    <t>小計</t>
    <rPh sb="0" eb="1">
      <t>ショウ</t>
    </rPh>
    <phoneticPr fontId="10"/>
  </si>
  <si>
    <t>日</t>
    <phoneticPr fontId="10"/>
  </si>
  <si>
    <t>事務管理者</t>
    <rPh sb="0" eb="2">
      <t>ジム</t>
    </rPh>
    <rPh sb="2" eb="5">
      <t>カンリシャ</t>
    </rPh>
    <phoneticPr fontId="10"/>
  </si>
  <si>
    <r>
      <t>事前事後期間</t>
    </r>
    <r>
      <rPr>
        <sz val="11"/>
        <color rgb="FFFF0000"/>
        <rFont val="ＭＳ Ｐゴシック"/>
        <family val="3"/>
        <charset val="128"/>
      </rPr>
      <t>（※）</t>
    </r>
    <rPh sb="4" eb="6">
      <t>キカン</t>
    </rPh>
    <phoneticPr fontId="10"/>
  </si>
  <si>
    <t>※業務内包化による加算日数は全て事前事後期間に含める。</t>
    <rPh sb="1" eb="3">
      <t>ギョウム</t>
    </rPh>
    <rPh sb="3" eb="5">
      <t>ナイホウ</t>
    </rPh>
    <rPh sb="5" eb="6">
      <t>バ</t>
    </rPh>
    <rPh sb="9" eb="11">
      <t>カサン</t>
    </rPh>
    <rPh sb="11" eb="13">
      <t>ニッスウ</t>
    </rPh>
    <rPh sb="14" eb="15">
      <t>スベ</t>
    </rPh>
    <rPh sb="16" eb="18">
      <t>ジゼン</t>
    </rPh>
    <rPh sb="18" eb="20">
      <t>ジゴ</t>
    </rPh>
    <rPh sb="20" eb="22">
      <t>キカン</t>
    </rPh>
    <rPh sb="23" eb="24">
      <t>フク</t>
    </rPh>
    <phoneticPr fontId="6"/>
  </si>
  <si>
    <t>業務人件費 合計（税抜）</t>
    <rPh sb="0" eb="2">
      <t>ギョウム</t>
    </rPh>
    <rPh sb="2" eb="5">
      <t>ジンケンヒ</t>
    </rPh>
    <rPh sb="6" eb="8">
      <t>ゴウケイ</t>
    </rPh>
    <rPh sb="9" eb="11">
      <t>ゼイヌキ</t>
    </rPh>
    <phoneticPr fontId="10"/>
  </si>
  <si>
    <t>円</t>
    <rPh sb="0" eb="1">
      <t>エン</t>
    </rPh>
    <phoneticPr fontId="10"/>
  </si>
  <si>
    <t>Ⅲ．業務管理費</t>
  </si>
  <si>
    <t>管理費率</t>
    <rPh sb="0" eb="3">
      <t>カンリヒ</t>
    </rPh>
    <rPh sb="3" eb="4">
      <t>リツ</t>
    </rPh>
    <phoneticPr fontId="10"/>
  </si>
  <si>
    <t>業務管理費 合計（税抜）</t>
    <rPh sb="0" eb="2">
      <t>ギョウム</t>
    </rPh>
    <rPh sb="2" eb="5">
      <t>カンリヒ</t>
    </rPh>
    <rPh sb="6" eb="8">
      <t>ゴウケイ</t>
    </rPh>
    <rPh sb="9" eb="11">
      <t>ゼイヌキ</t>
    </rPh>
    <phoneticPr fontId="10"/>
  </si>
  <si>
    <t>業務従事者　配置計画表</t>
    <rPh sb="0" eb="2">
      <t>ギョウム</t>
    </rPh>
    <rPh sb="2" eb="5">
      <t>ジュウジシャ</t>
    </rPh>
    <rPh sb="8" eb="10">
      <t>ケイカク</t>
    </rPh>
    <rPh sb="10" eb="11">
      <t>ヒョウ</t>
    </rPh>
    <phoneticPr fontId="38"/>
  </si>
  <si>
    <t>(</t>
    <phoneticPr fontId="10"/>
  </si>
  <si>
    <t>事前事後期間　従事人日合計</t>
    <rPh sb="0" eb="2">
      <t>ジゼン</t>
    </rPh>
    <rPh sb="2" eb="4">
      <t>ジゴ</t>
    </rPh>
    <rPh sb="4" eb="6">
      <t>キカン</t>
    </rPh>
    <rPh sb="7" eb="9">
      <t>ジュウジ</t>
    </rPh>
    <rPh sb="9" eb="10">
      <t>ニン</t>
    </rPh>
    <rPh sb="10" eb="11">
      <t>ニチ</t>
    </rPh>
    <rPh sb="11" eb="13">
      <t>ゴウケイ</t>
    </rPh>
    <phoneticPr fontId="10"/>
  </si>
  <si>
    <r>
      <t>事前事後期間</t>
    </r>
    <r>
      <rPr>
        <sz val="11"/>
        <color rgb="FFFF0000"/>
        <rFont val="ＭＳ Ｐゴシック"/>
        <family val="3"/>
        <charset val="128"/>
      </rPr>
      <t>（※）</t>
    </r>
    <r>
      <rPr>
        <sz val="11"/>
        <rFont val="ＭＳ Ｐゴシック"/>
        <family val="3"/>
        <charset val="128"/>
      </rPr>
      <t>　従事人日合計</t>
    </r>
    <rPh sb="0" eb="2">
      <t>ジゼン</t>
    </rPh>
    <rPh sb="2" eb="4">
      <t>ジゴ</t>
    </rPh>
    <rPh sb="4" eb="6">
      <t>キカン</t>
    </rPh>
    <rPh sb="10" eb="12">
      <t>ジュウジ</t>
    </rPh>
    <rPh sb="12" eb="13">
      <t>ニン</t>
    </rPh>
    <rPh sb="13" eb="14">
      <t>ニチ</t>
    </rPh>
    <rPh sb="14" eb="16">
      <t>ゴウケイ</t>
    </rPh>
    <phoneticPr fontId="10"/>
  </si>
  <si>
    <t>技術研修期間　従事人日合計</t>
    <rPh sb="0" eb="2">
      <t>ギジュツ</t>
    </rPh>
    <rPh sb="2" eb="4">
      <t>ケンシュウ</t>
    </rPh>
    <rPh sb="4" eb="6">
      <t>キカン</t>
    </rPh>
    <rPh sb="7" eb="9">
      <t>ジュウジ</t>
    </rPh>
    <rPh sb="9" eb="10">
      <t>ニン</t>
    </rPh>
    <rPh sb="10" eb="11">
      <t>ニチ</t>
    </rPh>
    <rPh sb="11" eb="13">
      <t>ゴウケイ</t>
    </rPh>
    <phoneticPr fontId="10"/>
  </si>
  <si>
    <t>業務従事人日　合計</t>
    <rPh sb="0" eb="2">
      <t>ギョウム</t>
    </rPh>
    <rPh sb="2" eb="4">
      <t>ジュウジ</t>
    </rPh>
    <rPh sb="4" eb="5">
      <t>ニン</t>
    </rPh>
    <rPh sb="5" eb="6">
      <t>ニチ</t>
    </rPh>
    <rPh sb="7" eb="9">
      <t>ゴウケイ</t>
    </rPh>
    <phoneticPr fontId="10"/>
  </si>
  <si>
    <t>※業務内包化による加算日数は全て事前事後期間として記載してください。</t>
    <rPh sb="14" eb="15">
      <t>スベ</t>
    </rPh>
    <rPh sb="25" eb="27">
      <t>キサイ</t>
    </rPh>
    <phoneticPr fontId="6"/>
  </si>
  <si>
    <t>【業務総括者】</t>
    <rPh sb="1" eb="3">
      <t>ギョウム</t>
    </rPh>
    <rPh sb="3" eb="5">
      <t>ソウカツ</t>
    </rPh>
    <rPh sb="5" eb="6">
      <t>シャ</t>
    </rPh>
    <phoneticPr fontId="38"/>
  </si>
  <si>
    <t>【事務管理者】</t>
    <rPh sb="1" eb="3">
      <t>ジム</t>
    </rPh>
    <rPh sb="3" eb="6">
      <t>カンリシャ</t>
    </rPh>
    <phoneticPr fontId="38"/>
  </si>
  <si>
    <t>日付</t>
    <rPh sb="0" eb="2">
      <t>ヒヅケ</t>
    </rPh>
    <phoneticPr fontId="10"/>
  </si>
  <si>
    <t>技術研修期間</t>
    <rPh sb="0" eb="2">
      <t>ギジュツ</t>
    </rPh>
    <rPh sb="2" eb="4">
      <t>ケンシュウ</t>
    </rPh>
    <rPh sb="4" eb="6">
      <t>キカン</t>
    </rPh>
    <phoneticPr fontId="10"/>
  </si>
  <si>
    <t>従事
日数</t>
    <rPh sb="0" eb="2">
      <t>ジュウジ</t>
    </rPh>
    <rPh sb="3" eb="5">
      <t>ニッスウ</t>
    </rPh>
    <phoneticPr fontId="10"/>
  </si>
  <si>
    <t>従事者名</t>
    <rPh sb="0" eb="2">
      <t>ジュウジ</t>
    </rPh>
    <rPh sb="2" eb="3">
      <t>シャ</t>
    </rPh>
    <rPh sb="3" eb="4">
      <t>メイ</t>
    </rPh>
    <phoneticPr fontId="6"/>
  </si>
  <si>
    <t>業務内容</t>
    <phoneticPr fontId="6"/>
  </si>
  <si>
    <t>従事者名</t>
    <phoneticPr fontId="6"/>
  </si>
  <si>
    <t>◆業務従事人日の積算について◆</t>
    <rPh sb="1" eb="3">
      <t>ギョウム</t>
    </rPh>
    <rPh sb="3" eb="5">
      <t>ジュウジ</t>
    </rPh>
    <rPh sb="5" eb="7">
      <t>ニンニチ</t>
    </rPh>
    <rPh sb="8" eb="10">
      <t>セキサン</t>
    </rPh>
    <phoneticPr fontId="6"/>
  </si>
  <si>
    <r>
      <t>業務従事人日は、事前準備・事後調整期間と技術研修期間から構成されます。標準的な研修委託契約を履行していただくために必要な業務従事人日の</t>
    </r>
    <r>
      <rPr>
        <b/>
        <sz val="11"/>
        <color theme="1"/>
        <rFont val="ＭＳ Ｐゴシック"/>
        <family val="3"/>
        <charset val="128"/>
      </rPr>
      <t>積算目安</t>
    </r>
    <r>
      <rPr>
        <sz val="11"/>
        <color theme="1"/>
        <rFont val="ＭＳ Ｐゴシック"/>
        <family val="3"/>
        <charset val="128"/>
      </rPr>
      <t xml:space="preserve">が技術研修日数（セルＣ10：水色)を入力すると自動的に計算されるようになっていますので、ご参考までにご利用ください。
</t>
    </r>
    <rPh sb="0" eb="2">
      <t>ギョウム</t>
    </rPh>
    <rPh sb="2" eb="4">
      <t>ジュウジ</t>
    </rPh>
    <rPh sb="4" eb="6">
      <t>ニンニチ</t>
    </rPh>
    <rPh sb="8" eb="10">
      <t>ジゼン</t>
    </rPh>
    <rPh sb="10" eb="12">
      <t>ジュンビ</t>
    </rPh>
    <rPh sb="13" eb="15">
      <t>ジゴ</t>
    </rPh>
    <rPh sb="15" eb="17">
      <t>チョウセイ</t>
    </rPh>
    <rPh sb="17" eb="19">
      <t>キカン</t>
    </rPh>
    <rPh sb="20" eb="22">
      <t>ギジュツ</t>
    </rPh>
    <rPh sb="22" eb="24">
      <t>ケンシュウ</t>
    </rPh>
    <rPh sb="24" eb="26">
      <t>キカン</t>
    </rPh>
    <rPh sb="28" eb="30">
      <t>コウセイ</t>
    </rPh>
    <rPh sb="35" eb="38">
      <t>ヒョウジュンテキ</t>
    </rPh>
    <rPh sb="39" eb="41">
      <t>ケンシュウ</t>
    </rPh>
    <rPh sb="41" eb="43">
      <t>イタク</t>
    </rPh>
    <rPh sb="43" eb="45">
      <t>ケイヤク</t>
    </rPh>
    <rPh sb="46" eb="48">
      <t>リコウ</t>
    </rPh>
    <rPh sb="57" eb="59">
      <t>ヒツヨウ</t>
    </rPh>
    <rPh sb="60" eb="62">
      <t>ギョウム</t>
    </rPh>
    <rPh sb="62" eb="64">
      <t>ジュウジ</t>
    </rPh>
    <rPh sb="64" eb="65">
      <t>ニン</t>
    </rPh>
    <rPh sb="65" eb="66">
      <t>ニチ</t>
    </rPh>
    <rPh sb="67" eb="69">
      <t>セキサン</t>
    </rPh>
    <rPh sb="69" eb="71">
      <t>メヤス</t>
    </rPh>
    <rPh sb="72" eb="74">
      <t>ギジュツ</t>
    </rPh>
    <rPh sb="74" eb="76">
      <t>ケンシュウ</t>
    </rPh>
    <rPh sb="76" eb="78">
      <t>ニッスウ</t>
    </rPh>
    <rPh sb="89" eb="91">
      <t>ニュウリョク</t>
    </rPh>
    <rPh sb="116" eb="118">
      <t>サンコウ</t>
    </rPh>
    <rPh sb="122" eb="124">
      <t>リヨウ</t>
    </rPh>
    <phoneticPr fontId="6"/>
  </si>
  <si>
    <t>【業務人日積算目安】</t>
    <rPh sb="1" eb="3">
      <t>ギョウム</t>
    </rPh>
    <rPh sb="3" eb="4">
      <t>ジン</t>
    </rPh>
    <rPh sb="4" eb="5">
      <t>ニチ</t>
    </rPh>
    <rPh sb="5" eb="7">
      <t>セキサン</t>
    </rPh>
    <rPh sb="7" eb="9">
      <t>メヤス</t>
    </rPh>
    <phoneticPr fontId="6"/>
  </si>
  <si>
    <t>（単位：日）</t>
    <rPh sb="1" eb="3">
      <t>タンイ</t>
    </rPh>
    <rPh sb="4" eb="5">
      <t>ヒ</t>
    </rPh>
    <phoneticPr fontId="6"/>
  </si>
  <si>
    <t>積算目安</t>
    <rPh sb="0" eb="2">
      <t>セキサン</t>
    </rPh>
    <rPh sb="2" eb="4">
      <t>メヤス</t>
    </rPh>
    <phoneticPr fontId="6"/>
  </si>
  <si>
    <t>業務総括者</t>
    <rPh sb="0" eb="2">
      <t>ギョウム</t>
    </rPh>
    <rPh sb="2" eb="4">
      <t>ソウカツ</t>
    </rPh>
    <rPh sb="4" eb="5">
      <t>シャ</t>
    </rPh>
    <phoneticPr fontId="6"/>
  </si>
  <si>
    <t>事務管理者</t>
    <rPh sb="0" eb="2">
      <t>ジム</t>
    </rPh>
    <rPh sb="2" eb="4">
      <t>カンリ</t>
    </rPh>
    <rPh sb="4" eb="5">
      <t>シャ</t>
    </rPh>
    <phoneticPr fontId="6"/>
  </si>
  <si>
    <t>（目安）</t>
    <rPh sb="1" eb="3">
      <t>メヤス</t>
    </rPh>
    <phoneticPr fontId="6"/>
  </si>
  <si>
    <t>事前・事後日数</t>
    <rPh sb="0" eb="2">
      <t>ジゼン</t>
    </rPh>
    <rPh sb="3" eb="5">
      <t>ジゴ</t>
    </rPh>
    <rPh sb="5" eb="7">
      <t>ニッスウ</t>
    </rPh>
    <phoneticPr fontId="6"/>
  </si>
  <si>
    <t>計</t>
    <rPh sb="0" eb="1">
      <t>ケイ</t>
    </rPh>
    <phoneticPr fontId="6"/>
  </si>
  <si>
    <t>※こちらで確認できる業務人日目安には、業務内包化による加算を含んでいません。</t>
    <rPh sb="5" eb="7">
      <t>カクニン</t>
    </rPh>
    <rPh sb="10" eb="12">
      <t>ギョウム</t>
    </rPh>
    <rPh sb="12" eb="14">
      <t>ニンニチ</t>
    </rPh>
    <rPh sb="14" eb="16">
      <t>メヤス</t>
    </rPh>
    <rPh sb="19" eb="21">
      <t>ギョウム</t>
    </rPh>
    <rPh sb="21" eb="23">
      <t>ナイホウ</t>
    </rPh>
    <rPh sb="23" eb="24">
      <t>カ</t>
    </rPh>
    <rPh sb="27" eb="29">
      <t>カサン</t>
    </rPh>
    <rPh sb="30" eb="31">
      <t>フク</t>
    </rPh>
    <phoneticPr fontId="6"/>
  </si>
  <si>
    <t>研修実施経費概算払請求書</t>
    <phoneticPr fontId="6"/>
  </si>
  <si>
    <t>研修委託契約約款第７条に基づき、下記のとおり概算払の支払いを請求します。</t>
    <phoneticPr fontId="6"/>
  </si>
  <si>
    <t>1．概算払金額：</t>
    <rPh sb="2" eb="4">
      <t>ガイサン</t>
    </rPh>
    <rPh sb="4" eb="5">
      <t>バラ</t>
    </rPh>
    <rPh sb="5" eb="7">
      <t>キンガク</t>
    </rPh>
    <phoneticPr fontId="6"/>
  </si>
  <si>
    <t>円（内消費税及び地方消費税の合計額</t>
    <rPh sb="14" eb="16">
      <t>ゴウケイ</t>
    </rPh>
    <phoneticPr fontId="6"/>
  </si>
  <si>
    <t>別紙１のとおり</t>
    <rPh sb="0" eb="2">
      <t>ベッシ</t>
    </rPh>
    <phoneticPr fontId="6"/>
  </si>
  <si>
    <t>3．口座情報：</t>
    <rPh sb="2" eb="4">
      <t>コウザ</t>
    </rPh>
    <rPh sb="4" eb="6">
      <t>ジョウホウ</t>
    </rPh>
    <phoneticPr fontId="6"/>
  </si>
  <si>
    <t>金融機関名</t>
    <phoneticPr fontId="6"/>
  </si>
  <si>
    <t>支店名（支店コード）</t>
    <phoneticPr fontId="6"/>
  </si>
  <si>
    <t>口座種別</t>
    <phoneticPr fontId="6"/>
  </si>
  <si>
    <t>口座番号</t>
    <phoneticPr fontId="6"/>
  </si>
  <si>
    <t>口座名義人（カナ）</t>
    <phoneticPr fontId="6"/>
  </si>
  <si>
    <t>法人番号（13桁）</t>
    <rPh sb="7" eb="8">
      <t>ケタ</t>
    </rPh>
    <phoneticPr fontId="6"/>
  </si>
  <si>
    <t>【別紙１】</t>
    <phoneticPr fontId="7"/>
  </si>
  <si>
    <t>契約金額</t>
    <rPh sb="0" eb="2">
      <t>ケイヤク</t>
    </rPh>
    <rPh sb="2" eb="4">
      <t>キンガク</t>
    </rPh>
    <phoneticPr fontId="7"/>
  </si>
  <si>
    <t>概算払金額</t>
    <rPh sb="0" eb="2">
      <t>ガイサン</t>
    </rPh>
    <rPh sb="2" eb="3">
      <t>バラ</t>
    </rPh>
    <rPh sb="3" eb="5">
      <t>キンガク</t>
    </rPh>
    <phoneticPr fontId="6"/>
  </si>
  <si>
    <t>差引金額</t>
    <rPh sb="0" eb="2">
      <t>サシヒキ</t>
    </rPh>
    <rPh sb="2" eb="4">
      <t>キンガク</t>
    </rPh>
    <phoneticPr fontId="6"/>
  </si>
  <si>
    <t>(7)会議費</t>
    <rPh sb="3" eb="5">
      <t>カイギ</t>
    </rPh>
    <rPh sb="5" eb="6">
      <t>ヒ</t>
    </rPh>
    <phoneticPr fontId="7"/>
  </si>
  <si>
    <t>※直接経費における税抜額算出にあたり1円未満端数は四捨五入</t>
    <rPh sb="1" eb="3">
      <t>チョクセツ</t>
    </rPh>
    <rPh sb="3" eb="5">
      <t>ケイヒ</t>
    </rPh>
    <rPh sb="9" eb="11">
      <t>ゼイヌキ</t>
    </rPh>
    <rPh sb="11" eb="12">
      <t>ガク</t>
    </rPh>
    <rPh sb="12" eb="14">
      <t>サンシュツ</t>
    </rPh>
    <rPh sb="19" eb="20">
      <t>エン</t>
    </rPh>
    <rPh sb="20" eb="22">
      <t>ミマン</t>
    </rPh>
    <rPh sb="22" eb="24">
      <t>ハスウ</t>
    </rPh>
    <rPh sb="25" eb="29">
      <t>シシャゴニュウ</t>
    </rPh>
    <phoneticPr fontId="6"/>
  </si>
  <si>
    <t>（登録番号：T*************）</t>
    <rPh sb="1" eb="3">
      <t>トウロク</t>
    </rPh>
    <rPh sb="3" eb="5">
      <t>バンゴウ</t>
    </rPh>
    <phoneticPr fontId="6"/>
  </si>
  <si>
    <t>研修実施経費の戻入について（適格請求書）</t>
    <rPh sb="7" eb="9">
      <t>レイニュウ</t>
    </rPh>
    <rPh sb="14" eb="19">
      <t>テキカクセイキュウショ</t>
    </rPh>
    <phoneticPr fontId="6"/>
  </si>
  <si>
    <t>1．精算確定金額：</t>
    <rPh sb="2" eb="4">
      <t>セイサン</t>
    </rPh>
    <rPh sb="4" eb="6">
      <t>カクテイ</t>
    </rPh>
    <rPh sb="6" eb="8">
      <t>キンガク</t>
    </rPh>
    <phoneticPr fontId="6"/>
  </si>
  <si>
    <r>
      <t>円（</t>
    </r>
    <r>
      <rPr>
        <sz val="11"/>
        <color theme="1"/>
        <rFont val="ＭＳ Ｐゴシック"/>
        <family val="3"/>
        <charset val="128"/>
      </rPr>
      <t>内消費税及び地方消費税（10%）</t>
    </r>
    <phoneticPr fontId="6"/>
  </si>
  <si>
    <t>3．既受領額：</t>
    <rPh sb="2" eb="3">
      <t>キ</t>
    </rPh>
    <rPh sb="3" eb="5">
      <t>ジュリョウ</t>
    </rPh>
    <rPh sb="5" eb="6">
      <t>ガク</t>
    </rPh>
    <phoneticPr fontId="6"/>
  </si>
  <si>
    <t>円</t>
    <phoneticPr fontId="6"/>
  </si>
  <si>
    <t>4．差引支払額：</t>
    <rPh sb="2" eb="4">
      <t>サシヒキ</t>
    </rPh>
    <rPh sb="4" eb="6">
      <t>シハライ</t>
    </rPh>
    <rPh sb="6" eb="7">
      <t>ガク</t>
    </rPh>
    <phoneticPr fontId="6"/>
  </si>
  <si>
    <t>研修実施経費請求書</t>
    <phoneticPr fontId="6"/>
  </si>
  <si>
    <t>円（内消費税及び地方消費税額（10%）</t>
    <rPh sb="13" eb="14">
      <t>ガク</t>
    </rPh>
    <phoneticPr fontId="6"/>
  </si>
  <si>
    <t>4．差引請求額：</t>
    <rPh sb="2" eb="4">
      <t>サシヒキ</t>
    </rPh>
    <rPh sb="4" eb="6">
      <t>セイキュウ</t>
    </rPh>
    <rPh sb="6" eb="7">
      <t>ガク</t>
    </rPh>
    <phoneticPr fontId="6"/>
  </si>
  <si>
    <t>5．口座情報：</t>
    <rPh sb="2" eb="4">
      <t>コウザ</t>
    </rPh>
    <rPh sb="4" eb="6">
      <t>ジョウホウ</t>
    </rPh>
    <phoneticPr fontId="6"/>
  </si>
  <si>
    <t>経費精算報告書</t>
    <rPh sb="0" eb="2">
      <t>ケイヒ</t>
    </rPh>
    <rPh sb="2" eb="4">
      <t>セイサン</t>
    </rPh>
    <rPh sb="4" eb="7">
      <t>ホウコクショ</t>
    </rPh>
    <phoneticPr fontId="6"/>
  </si>
  <si>
    <t>　下記契約の業務が完了したので、研修委託契約約款第９条に基づき、経費精算報告書を提出します。
　なお、精算内容は事実と相違なく、契約の目的に基づき適正に支出されたものであることを併せて報告します。</t>
    <rPh sb="1" eb="3">
      <t>カキ</t>
    </rPh>
    <rPh sb="51" eb="53">
      <t>セイサン</t>
    </rPh>
    <phoneticPr fontId="6"/>
  </si>
  <si>
    <t>添付書類：</t>
    <rPh sb="0" eb="2">
      <t>テンプ</t>
    </rPh>
    <rPh sb="2" eb="4">
      <t>ショルイ</t>
    </rPh>
    <phoneticPr fontId="6"/>
  </si>
  <si>
    <t>経費内訳書</t>
    <rPh sb="0" eb="2">
      <t>ケイヒ</t>
    </rPh>
    <rPh sb="2" eb="5">
      <t>ウチワケショ</t>
    </rPh>
    <phoneticPr fontId="6"/>
  </si>
  <si>
    <t>単位：円</t>
    <rPh sb="0" eb="2">
      <t>タンイ</t>
    </rPh>
    <rPh sb="3" eb="4">
      <t>エン</t>
    </rPh>
    <phoneticPr fontId="6"/>
  </si>
  <si>
    <t>契約金額（A）</t>
    <rPh sb="0" eb="2">
      <t>ケイヤク</t>
    </rPh>
    <rPh sb="2" eb="4">
      <t>キンガク</t>
    </rPh>
    <phoneticPr fontId="6"/>
  </si>
  <si>
    <t>契約金額
（流用後）（B）</t>
    <rPh sb="0" eb="2">
      <t>ケイヤク</t>
    </rPh>
    <rPh sb="2" eb="4">
      <t>キンガク</t>
    </rPh>
    <rPh sb="6" eb="8">
      <t>リュウヨウ</t>
    </rPh>
    <rPh sb="8" eb="9">
      <t>ゴ</t>
    </rPh>
    <phoneticPr fontId="6"/>
  </si>
  <si>
    <t>精算金額（C）</t>
    <rPh sb="0" eb="2">
      <t>セイサン</t>
    </rPh>
    <rPh sb="2" eb="4">
      <t>キンガク</t>
    </rPh>
    <phoneticPr fontId="7"/>
  </si>
  <si>
    <t>差引金額(D)
=(A)-(C)</t>
    <rPh sb="0" eb="2">
      <t>サシヒキ</t>
    </rPh>
    <rPh sb="2" eb="4">
      <t>キンガク</t>
    </rPh>
    <phoneticPr fontId="7"/>
  </si>
  <si>
    <t>概算払金額（E）</t>
    <rPh sb="0" eb="2">
      <t>ガイサン</t>
    </rPh>
    <rPh sb="2" eb="3">
      <t>バラ</t>
    </rPh>
    <rPh sb="3" eb="5">
      <t>キンガク</t>
    </rPh>
    <phoneticPr fontId="6"/>
  </si>
  <si>
    <t>請求金額(F)
=(C)-(E)</t>
    <rPh sb="0" eb="2">
      <t>セイキュウ</t>
    </rPh>
    <rPh sb="2" eb="4">
      <t>キンガク</t>
    </rPh>
    <phoneticPr fontId="7"/>
  </si>
  <si>
    <t>直接経費費目間流用計算表（打合簿なしの費目間流用）</t>
    <rPh sb="0" eb="2">
      <t>チョクセツ</t>
    </rPh>
    <rPh sb="2" eb="4">
      <t>ケイヒ</t>
    </rPh>
    <rPh sb="4" eb="6">
      <t>ヒモク</t>
    </rPh>
    <rPh sb="6" eb="7">
      <t>カン</t>
    </rPh>
    <rPh sb="7" eb="9">
      <t>リュウヨウ</t>
    </rPh>
    <rPh sb="8" eb="9">
      <t>ヨウ</t>
    </rPh>
    <rPh sb="9" eb="11">
      <t>ケイサン</t>
    </rPh>
    <rPh sb="11" eb="12">
      <t>ヒョウ</t>
    </rPh>
    <rPh sb="13" eb="15">
      <t>ウチアワ</t>
    </rPh>
    <rPh sb="15" eb="16">
      <t>ボ</t>
    </rPh>
    <rPh sb="19" eb="21">
      <t>ヒモク</t>
    </rPh>
    <rPh sb="21" eb="22">
      <t>カン</t>
    </rPh>
    <rPh sb="22" eb="24">
      <t>リュウヨウ</t>
    </rPh>
    <phoneticPr fontId="7"/>
  </si>
  <si>
    <t>項　　目</t>
  </si>
  <si>
    <t>契約金額
（流用後）（A）</t>
    <rPh sb="0" eb="2">
      <t>ケイヤク</t>
    </rPh>
    <rPh sb="2" eb="4">
      <t>キンガク</t>
    </rPh>
    <rPh sb="6" eb="8">
      <t>リュウヨウ</t>
    </rPh>
    <rPh sb="8" eb="9">
      <t>ゴ</t>
    </rPh>
    <phoneticPr fontId="6"/>
  </si>
  <si>
    <t>支出金額（B）</t>
    <rPh sb="0" eb="2">
      <t>シシュツ</t>
    </rPh>
    <rPh sb="2" eb="4">
      <t>キンガク</t>
    </rPh>
    <phoneticPr fontId="6"/>
  </si>
  <si>
    <t>差引残額(C)＝
(A)-(B)</t>
    <rPh sb="0" eb="2">
      <t>サシヒキ</t>
    </rPh>
    <rPh sb="2" eb="3">
      <t>ザン</t>
    </rPh>
    <phoneticPr fontId="7"/>
  </si>
  <si>
    <t>費目間流用額(D)＝
（A）×(10％以内)</t>
  </si>
  <si>
    <t>差引金額（返納額）
（E）＝（C)+(D）</t>
    <phoneticPr fontId="6"/>
  </si>
  <si>
    <t>費目間流用上限値
(A)×10％</t>
    <rPh sb="0" eb="2">
      <t>ヒモク</t>
    </rPh>
    <rPh sb="2" eb="3">
      <t>カン</t>
    </rPh>
    <rPh sb="3" eb="5">
      <t>リュウヨウ</t>
    </rPh>
    <rPh sb="4" eb="5">
      <t>ヨウ</t>
    </rPh>
    <rPh sb="5" eb="8">
      <t>ジョウゲンチ</t>
    </rPh>
    <phoneticPr fontId="7"/>
  </si>
  <si>
    <t>直接経費合計額</t>
    <rPh sb="0" eb="2">
      <t>チョクセツ</t>
    </rPh>
    <rPh sb="2" eb="4">
      <t>ケイヒ</t>
    </rPh>
    <rPh sb="4" eb="6">
      <t>ゴウケイ</t>
    </rPh>
    <rPh sb="6" eb="7">
      <t>ガク</t>
    </rPh>
    <phoneticPr fontId="7"/>
  </si>
  <si>
    <t>精算報告書　別紙２</t>
    <rPh sb="6" eb="8">
      <t>ベッシ</t>
    </rPh>
    <phoneticPr fontId="9"/>
  </si>
  <si>
    <t>技術研修期間</t>
    <rPh sb="0" eb="2">
      <t>ギジュツ</t>
    </rPh>
    <rPh sb="2" eb="4">
      <t>ケンシュウ</t>
    </rPh>
    <rPh sb="4" eb="6">
      <t>キカン</t>
    </rPh>
    <phoneticPr fontId="6"/>
  </si>
  <si>
    <r>
      <t xml:space="preserve">講習料
</t>
    </r>
    <r>
      <rPr>
        <sz val="10"/>
        <color theme="1"/>
        <rFont val="ＭＳ Ｐゴシック"/>
        <family val="3"/>
        <charset val="128"/>
      </rPr>
      <t>（法人等が検討会等に参加）</t>
    </r>
    <rPh sb="0" eb="2">
      <t>コウシュウ</t>
    </rPh>
    <rPh sb="2" eb="3">
      <t>リョウ</t>
    </rPh>
    <rPh sb="5" eb="7">
      <t>ホウジン</t>
    </rPh>
    <rPh sb="7" eb="8">
      <t>トウ</t>
    </rPh>
    <rPh sb="9" eb="12">
      <t>ケントウカイ</t>
    </rPh>
    <rPh sb="12" eb="13">
      <t>トウ</t>
    </rPh>
    <rPh sb="14" eb="16">
      <t>サンカ</t>
    </rPh>
    <phoneticPr fontId="6"/>
  </si>
  <si>
    <t>講師謝金（税込）</t>
    <rPh sb="0" eb="2">
      <t>コウシ</t>
    </rPh>
    <rPh sb="2" eb="4">
      <t>シャキン</t>
    </rPh>
    <rPh sb="5" eb="7">
      <t>ゼイコ</t>
    </rPh>
    <phoneticPr fontId="6"/>
  </si>
  <si>
    <t>原稿謝金（税込）</t>
    <rPh sb="6" eb="7">
      <t>コ</t>
    </rPh>
    <phoneticPr fontId="6"/>
  </si>
  <si>
    <t>精算報告書　別紙３</t>
    <rPh sb="6" eb="8">
      <t>ベッシ</t>
    </rPh>
    <phoneticPr fontId="9"/>
  </si>
  <si>
    <t>証書番号</t>
    <phoneticPr fontId="9"/>
  </si>
  <si>
    <t>小計(税込)
(B)</t>
    <phoneticPr fontId="6"/>
  </si>
  <si>
    <t>証書番号</t>
    <phoneticPr fontId="10"/>
  </si>
  <si>
    <t>運賃（片道）/人</t>
    <rPh sb="0" eb="2">
      <t>ウンチン</t>
    </rPh>
    <rPh sb="3" eb="5">
      <t>カタミチ</t>
    </rPh>
    <rPh sb="7" eb="8">
      <t>ニン</t>
    </rPh>
    <phoneticPr fontId="38"/>
  </si>
  <si>
    <t>利用
回数/人</t>
    <rPh sb="0" eb="2">
      <t>リヨウ</t>
    </rPh>
    <rPh sb="3" eb="5">
      <t>カイスウ</t>
    </rPh>
    <rPh sb="6" eb="7">
      <t>ニン</t>
    </rPh>
    <phoneticPr fontId="38"/>
  </si>
  <si>
    <t>/人</t>
    <rPh sb="1" eb="2">
      <t>ニン</t>
    </rPh>
    <phoneticPr fontId="6"/>
  </si>
  <si>
    <t>精算報告書　別紙４</t>
    <rPh sb="6" eb="8">
      <t>ベッシ</t>
    </rPh>
    <phoneticPr fontId="38"/>
  </si>
  <si>
    <t>精算報告書　別紙５</t>
    <rPh sb="0" eb="2">
      <t>セイサン</t>
    </rPh>
    <rPh sb="2" eb="5">
      <t>ホウコクショ</t>
    </rPh>
    <rPh sb="6" eb="8">
      <t>ベッシ</t>
    </rPh>
    <phoneticPr fontId="38"/>
  </si>
  <si>
    <t>備考</t>
  </si>
  <si>
    <t>航空賃合計（税抜）</t>
    <rPh sb="0" eb="2">
      <t>コウクウ</t>
    </rPh>
    <rPh sb="2" eb="3">
      <t>チン</t>
    </rPh>
    <rPh sb="3" eb="5">
      <t>ゴウケイ</t>
    </rPh>
    <rPh sb="6" eb="7">
      <t>ゼイ</t>
    </rPh>
    <rPh sb="7" eb="8">
      <t>ヌキ</t>
    </rPh>
    <phoneticPr fontId="6"/>
  </si>
  <si>
    <t>使用言語（適用単価）</t>
    <rPh sb="0" eb="2">
      <t>シヨウ</t>
    </rPh>
    <rPh sb="2" eb="4">
      <t>ゲンゴ</t>
    </rPh>
    <rPh sb="5" eb="7">
      <t>テキヨウ</t>
    </rPh>
    <rPh sb="7" eb="9">
      <t>タンカ</t>
    </rPh>
    <phoneticPr fontId="6"/>
  </si>
  <si>
    <t>精算報告書　別紙６</t>
    <phoneticPr fontId="38"/>
  </si>
  <si>
    <t>単価</t>
    <phoneticPr fontId="38"/>
  </si>
  <si>
    <t>（３）施設機材借料損料</t>
    <rPh sb="7" eb="9">
      <t>シャクリョウ</t>
    </rPh>
    <phoneticPr fontId="38"/>
  </si>
  <si>
    <t>数量
（配置時間）</t>
  </si>
  <si>
    <t>数量</t>
    <phoneticPr fontId="6"/>
  </si>
  <si>
    <t>精算報告書　別紙７</t>
    <rPh sb="0" eb="2">
      <t>セイサン</t>
    </rPh>
    <rPh sb="2" eb="5">
      <t>ホウコクショ</t>
    </rPh>
    <phoneticPr fontId="6"/>
  </si>
  <si>
    <t>精算報告書　別紙７－１</t>
    <rPh sb="0" eb="2">
      <t>セイサン</t>
    </rPh>
    <rPh sb="2" eb="5">
      <t>ホウコクショ</t>
    </rPh>
    <rPh sb="6" eb="8">
      <t>ベッシ</t>
    </rPh>
    <phoneticPr fontId="10"/>
  </si>
  <si>
    <t>業務従事者　配置実績表</t>
    <rPh sb="0" eb="2">
      <t>ギョウム</t>
    </rPh>
    <rPh sb="2" eb="5">
      <t>ジュウジシャ</t>
    </rPh>
    <rPh sb="8" eb="10">
      <t>ジッセキ</t>
    </rPh>
    <phoneticPr fontId="38"/>
  </si>
  <si>
    <t>損料請求書</t>
    <phoneticPr fontId="6"/>
  </si>
  <si>
    <t>　研修コースの実施に際し、当機関が保有する機材の利用が必須となりますので、下記のとおり損料を請求します。</t>
    <phoneticPr fontId="6"/>
  </si>
  <si>
    <t>機材名：</t>
    <rPh sb="0" eb="2">
      <t>キザイ</t>
    </rPh>
    <rPh sb="2" eb="3">
      <t>メイ</t>
    </rPh>
    <phoneticPr fontId="6"/>
  </si>
  <si>
    <t>使用日時：</t>
    <rPh sb="0" eb="2">
      <t>シヨウ</t>
    </rPh>
    <rPh sb="2" eb="4">
      <t>ニチジ</t>
    </rPh>
    <phoneticPr fontId="6"/>
  </si>
  <si>
    <t>（使用時間数：</t>
    <phoneticPr fontId="6"/>
  </si>
  <si>
    <t>時間）</t>
    <phoneticPr fontId="6"/>
  </si>
  <si>
    <t>損料計算：</t>
    <rPh sb="0" eb="2">
      <t>ソンリョウ</t>
    </rPh>
    <rPh sb="2" eb="4">
      <t>ケイサン</t>
    </rPh>
    <phoneticPr fontId="6"/>
  </si>
  <si>
    <t>別紙のとおり</t>
    <phoneticPr fontId="6"/>
  </si>
  <si>
    <t>請求金額：</t>
    <rPh sb="0" eb="2">
      <t>セイキュウ</t>
    </rPh>
    <rPh sb="2" eb="4">
      <t>キンガク</t>
    </rPh>
    <phoneticPr fontId="6"/>
  </si>
  <si>
    <r>
      <t>円（</t>
    </r>
    <r>
      <rPr>
        <sz val="11"/>
        <color theme="1"/>
        <rFont val="ＭＳ Ｐゴシック"/>
        <family val="3"/>
        <charset val="128"/>
      </rPr>
      <t>内消費税及び地方消費税額（10%）</t>
    </r>
    <phoneticPr fontId="6"/>
  </si>
  <si>
    <t>【証書貼付用台紙】</t>
    <rPh sb="1" eb="3">
      <t>ショウショ</t>
    </rPh>
    <rPh sb="3" eb="4">
      <t>ハ</t>
    </rPh>
    <rPh sb="4" eb="5">
      <t>ツ</t>
    </rPh>
    <rPh sb="5" eb="6">
      <t>ヨウ</t>
    </rPh>
    <rPh sb="6" eb="8">
      <t>ダイシ</t>
    </rPh>
    <phoneticPr fontId="10"/>
  </si>
  <si>
    <t>証書番号：</t>
    <rPh sb="0" eb="2">
      <t>ショウショ</t>
    </rPh>
    <rPh sb="2" eb="4">
      <t>バンゴウ</t>
    </rPh>
    <phoneticPr fontId="10"/>
  </si>
  <si>
    <t>筑波センター　契約担当役</t>
    <rPh sb="0" eb="2">
      <t>ツクバ</t>
    </rPh>
    <phoneticPr fontId="6"/>
  </si>
  <si>
    <t>https://www.jica.go.jp/Resource/activities/schemes/tr_japan/ku57pq00001zekwt-att/contract_document_01.pdf</t>
    <phoneticPr fontId="6"/>
  </si>
  <si>
    <t>高橋　亮</t>
    <rPh sb="0" eb="2">
      <t>タカハシ</t>
    </rPh>
    <rPh sb="3" eb="4">
      <t>マコト</t>
    </rPh>
    <phoneticPr fontId="6"/>
  </si>
  <si>
    <t>　上記研修業務を20○○年〇月〇日に完了し、20○○年○月○日付 JICA(**)第**号の精算確定通知を受領しました。研修委託契約約款第９条に基づき、精算確定通知に定める期間内に指定の振込先へ戻入金額を返納します。</t>
    <phoneticPr fontId="6"/>
  </si>
  <si>
    <t>上記研修業務を20○○年〇月〇日に完了し、20○○年○月○日付 JICA(**)第**-*****号の精算確定通知を受領しました。研修委託契約約款第9条に基づき、下記のとおり精算確定金額の支払いを請求します。</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</si>
</sst>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Red]&quot;¥&quot;\-#,##0"/>
    <numFmt numFmtId="176" formatCode="[$-F800]dddd\,\ mmmm\ dd\,\ yyyy"/>
    <numFmt numFmtId="177" formatCode="0.00_)"/>
    <numFmt numFmtId="178" formatCode="0.0_);[Red]\(0.0\)"/>
    <numFmt numFmtId="179" formatCode="h:mm;@"/>
    <numFmt numFmtId="180" formatCode="#,##0_ ;[Red]\-#,##0\ "/>
    <numFmt numFmtId="181" formatCode="m&quot;月&quot;d&quot;日&quot;;@"/>
    <numFmt numFmtId="182" formatCode="#,##0&quot;円&quot;"/>
    <numFmt numFmtId="183" formatCode="&quot;小計　&quot;#,##0&quot;円&quot;"/>
    <numFmt numFmtId="184" formatCode="0.0_ "/>
    <numFmt numFmtId="185" formatCode="#,##0_ "/>
    <numFmt numFmtId="186" formatCode="m/d"/>
    <numFmt numFmtId="187" formatCode="#,##0.0_ "/>
    <numFmt numFmtId="188" formatCode="#,##0&quot; 円）&quot;"/>
    <numFmt numFmtId="189" formatCode="yyyy&quot;年&quot;m&quot;月&quot;d&quot;日&quot;;@"/>
    <numFmt numFmtId="190" formatCode="#,##0_);[Red]\(#,##0\)"/>
    <numFmt numFmtId="191" formatCode="0&quot;名&quot;"/>
    <numFmt numFmtId="192" formatCode="0.0"/>
    <numFmt numFmtId="193" formatCode="m/d\(aaa\)"/>
    <numFmt numFmtId="194" formatCode="#,##0.0"/>
    <numFmt numFmtId="195" formatCode="#,##0;&quot;▲ &quot;#,##0"/>
    <numFmt numFmtId="196" formatCode="#,##0&quot; 円）&quot;_ ;[Red]\-#,##0&quot; 円）&quot;"/>
    <numFmt numFmtId="197" formatCode="yy/m/d\(aaa\)"/>
  </numFmts>
  <fonts count="73">
    <font>
      <sz val="11"/>
      <color theme="1"/>
      <name val="ＭＳ Ｐゴシック"/>
      <family val="2"/>
      <scheme val="minor"/>
    </font>
    <font>
      <sz val="12"/>
      <color theme="1"/>
      <name val="ＭＳ ゴシック"/>
      <family val="2"/>
      <charset val="128"/>
    </font>
    <font>
      <sz val="12"/>
      <color theme="1"/>
      <name val="ＭＳ ゴシック"/>
      <family val="2"/>
      <charset val="128"/>
    </font>
    <font>
      <sz val="9"/>
      <color theme="1"/>
      <name val="メイリオ"/>
      <family val="2"/>
      <charset val="128"/>
    </font>
    <font>
      <sz val="12"/>
      <color theme="1"/>
      <name val="ＭＳ ゴシック"/>
      <family val="2"/>
      <charset val="128"/>
    </font>
    <font>
      <sz val="11"/>
      <name val="明朝"/>
      <family val="1"/>
      <charset val="128"/>
    </font>
    <font>
      <sz val="6"/>
      <name val="ＭＳ Ｐゴシック"/>
      <family val="3"/>
      <charset val="128"/>
      <scheme val="minor"/>
    </font>
    <font>
      <sz val="6"/>
      <name val="ＭＳ Ｐ明朝"/>
      <family val="1"/>
      <charset val="128"/>
    </font>
    <font>
      <sz val="12"/>
      <name val="ＭＳ ゴシック"/>
      <family val="3"/>
      <charset val="128"/>
    </font>
    <font>
      <sz val="6"/>
      <name val="明朝"/>
      <family val="3"/>
      <charset val="128"/>
    </font>
    <font>
      <sz val="6"/>
      <name val="明朝"/>
      <family val="1"/>
      <charset val="128"/>
    </font>
    <font>
      <sz val="11"/>
      <color indexed="8"/>
      <name val="ＭＳ Ｐゴシック"/>
      <family val="3"/>
      <charset val="128"/>
    </font>
    <font>
      <sz val="11"/>
      <color indexed="9"/>
      <name val="ＭＳ Ｐゴシック"/>
      <family val="3"/>
      <charset val="128"/>
    </font>
    <font>
      <b/>
      <i/>
      <sz val="16"/>
      <name val="Helv"/>
      <family val="2"/>
    </font>
    <font>
      <sz val="10"/>
      <name val="Arial"/>
      <family val="2"/>
    </font>
    <font>
      <sz val="10"/>
      <name val="Times New Roman"/>
      <family val="1"/>
    </font>
    <font>
      <b/>
      <sz val="18"/>
      <color indexed="62"/>
      <name val="ＭＳ Ｐゴシック"/>
      <family val="3"/>
      <charset val="128"/>
    </font>
    <font>
      <b/>
      <sz val="11"/>
      <color indexed="9"/>
      <name val="ＭＳ Ｐゴシック"/>
      <family val="3"/>
      <charset val="128"/>
    </font>
    <font>
      <sz val="11"/>
      <color indexed="60"/>
      <name val="ＭＳ Ｐゴシック"/>
      <family val="3"/>
      <charset val="128"/>
    </font>
    <font>
      <sz val="12"/>
      <name val="Osaka"/>
      <family val="3"/>
      <charset val="128"/>
    </font>
    <font>
      <sz val="11"/>
      <color indexed="13"/>
      <name val="ＭＳ Ｐゴシック"/>
      <family val="3"/>
      <charset val="128"/>
    </font>
    <font>
      <sz val="11"/>
      <color indexed="14"/>
      <name val="ＭＳ Ｐゴシック"/>
      <family val="3"/>
      <charset val="128"/>
    </font>
    <font>
      <b/>
      <sz val="11"/>
      <color indexed="13"/>
      <name val="ＭＳ Ｐゴシック"/>
      <family val="3"/>
      <charset val="128"/>
    </font>
    <font>
      <sz val="11"/>
      <color indexed="10"/>
      <name val="ＭＳ Ｐゴシック"/>
      <family val="3"/>
      <charset val="128"/>
    </font>
    <font>
      <sz val="12"/>
      <color theme="1"/>
      <name val="ＭＳ 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細明朝体"/>
      <family val="3"/>
      <charset val="128"/>
    </font>
    <font>
      <sz val="11"/>
      <name val="ＭＳ Ｐゴシック"/>
      <family val="3"/>
      <charset val="128"/>
    </font>
    <font>
      <sz val="11"/>
      <color theme="1"/>
      <name val="ＭＳ Ｐゴシック"/>
      <family val="3"/>
      <charset val="128"/>
      <scheme val="minor"/>
    </font>
    <font>
      <sz val="9"/>
      <name val="ＭＳ Ｐゴシック"/>
      <family val="3"/>
      <charset val="128"/>
    </font>
    <font>
      <sz val="11"/>
      <color indexed="17"/>
      <name val="ＭＳ Ｐゴシック"/>
      <family val="3"/>
      <charset val="128"/>
    </font>
    <font>
      <sz val="6"/>
      <name val="ＭＳ ゴシック"/>
      <family val="3"/>
      <charset val="128"/>
    </font>
    <font>
      <sz val="6"/>
      <name val="ＭＳ Ｐゴシック"/>
      <family val="3"/>
      <charset val="128"/>
    </font>
    <font>
      <sz val="11"/>
      <name val="Microsoft Sans Serif"/>
      <family val="2"/>
    </font>
    <font>
      <sz val="11"/>
      <color theme="1"/>
      <name val="ＭＳ Ｐゴシック"/>
      <family val="2"/>
      <scheme val="minor"/>
    </font>
    <font>
      <sz val="11"/>
      <name val="ＭＳ ゴシック"/>
      <family val="3"/>
      <charset val="128"/>
    </font>
    <font>
      <sz val="11"/>
      <color rgb="FFFF0000"/>
      <name val="ＭＳ Ｐゴシック"/>
      <family val="3"/>
      <charset val="128"/>
    </font>
    <font>
      <sz val="11"/>
      <color theme="1"/>
      <name val="ＭＳ Ｐゴシック"/>
      <family val="3"/>
      <charset val="128"/>
    </font>
    <font>
      <sz val="12"/>
      <name val="ＭＳ Ｐゴシック"/>
      <family val="3"/>
      <charset val="128"/>
    </font>
    <font>
      <sz val="14"/>
      <color theme="1"/>
      <name val="ＭＳ Ｐゴシック"/>
      <family val="3"/>
      <charset val="128"/>
    </font>
    <font>
      <u/>
      <sz val="14"/>
      <color rgb="FFFF0000"/>
      <name val="ＭＳ Ｐゴシック"/>
      <family val="3"/>
      <charset val="128"/>
    </font>
    <font>
      <u/>
      <sz val="11"/>
      <name val="ＭＳ Ｐゴシック"/>
      <family val="3"/>
      <charset val="128"/>
    </font>
    <font>
      <b/>
      <sz val="11"/>
      <name val="ＭＳ Ｐゴシック"/>
      <family val="3"/>
      <charset val="128"/>
    </font>
    <font>
      <sz val="11"/>
      <color rgb="FF0000FF"/>
      <name val="ＭＳ Ｐゴシック"/>
      <family val="3"/>
      <charset val="128"/>
    </font>
    <font>
      <sz val="12"/>
      <color theme="1"/>
      <name val="ＭＳ Ｐゴシック"/>
      <family val="3"/>
      <charset val="128"/>
    </font>
    <font>
      <sz val="14"/>
      <name val="ＭＳ Ｐゴシック"/>
      <family val="3"/>
      <charset val="128"/>
    </font>
    <font>
      <i/>
      <sz val="11"/>
      <color rgb="FF0000FF"/>
      <name val="ＭＳ Ｐゴシック"/>
      <family val="3"/>
      <charset val="128"/>
    </font>
    <font>
      <sz val="14"/>
      <color rgb="FFFF0000"/>
      <name val="ＭＳ Ｐゴシック"/>
      <family val="3"/>
      <charset val="128"/>
    </font>
    <font>
      <b/>
      <sz val="12"/>
      <color theme="0"/>
      <name val="ＭＳ Ｐゴシック"/>
      <family val="3"/>
      <charset val="128"/>
    </font>
    <font>
      <b/>
      <sz val="11"/>
      <color theme="1"/>
      <name val="ＭＳ Ｐゴシック"/>
      <family val="3"/>
      <charset val="128"/>
    </font>
    <font>
      <sz val="12"/>
      <color rgb="FFFF0000"/>
      <name val="ＭＳ Ｐゴシック"/>
      <family val="3"/>
      <charset val="128"/>
    </font>
    <font>
      <u/>
      <sz val="11"/>
      <color theme="10"/>
      <name val="ＭＳ Ｐゴシック"/>
      <family val="2"/>
      <scheme val="minor"/>
    </font>
    <font>
      <u/>
      <sz val="11"/>
      <color theme="10"/>
      <name val="ＭＳ Ｐゴシック"/>
      <family val="3"/>
      <charset val="128"/>
    </font>
    <font>
      <sz val="10"/>
      <color theme="1"/>
      <name val="ＭＳ Ｐゴシック"/>
      <family val="3"/>
      <charset val="128"/>
    </font>
    <font>
      <sz val="13"/>
      <name val="ＭＳ Ｐゴシック"/>
      <family val="3"/>
      <charset val="128"/>
    </font>
    <font>
      <b/>
      <sz val="12"/>
      <name val="ＭＳ Ｐゴシック"/>
      <family val="3"/>
      <charset val="128"/>
    </font>
    <font>
      <sz val="10"/>
      <name val="ＭＳ Ｐゴシック"/>
      <family val="3"/>
      <charset val="128"/>
    </font>
    <font>
      <b/>
      <sz val="16"/>
      <color theme="1"/>
      <name val="ＭＳ Ｐゴシック"/>
      <family val="3"/>
      <charset val="128"/>
    </font>
    <font>
      <b/>
      <sz val="9"/>
      <color indexed="81"/>
      <name val="MS P ゴシック"/>
      <family val="3"/>
      <charset val="128"/>
    </font>
    <font>
      <b/>
      <sz val="11"/>
      <color rgb="FFFF0000"/>
      <name val="ＭＳ Ｐゴシック"/>
      <family val="3"/>
      <charset val="128"/>
    </font>
    <font>
      <b/>
      <u/>
      <sz val="11"/>
      <name val="ＭＳ Ｐゴシック"/>
      <family val="3"/>
      <charset val="128"/>
    </font>
    <font>
      <b/>
      <sz val="11"/>
      <color rgb="FF0000FF"/>
      <name val="ＭＳ Ｐゴシック"/>
      <family val="3"/>
      <charset val="128"/>
    </font>
    <font>
      <sz val="9"/>
      <color indexed="81"/>
      <name val="MS P ゴシック"/>
      <family val="3"/>
      <charset val="128"/>
    </font>
    <font>
      <sz val="10.5"/>
      <name val="ＭＳ Ｐゴシック"/>
      <family val="3"/>
      <charset val="128"/>
    </font>
    <font>
      <sz val="10.5"/>
      <color theme="1"/>
      <name val="ＭＳ Ｐゴシック"/>
      <family val="3"/>
      <charset val="128"/>
    </font>
    <font>
      <b/>
      <u/>
      <sz val="9"/>
      <color indexed="81"/>
      <name val="MS P ゴシック"/>
      <family val="3"/>
      <charset val="128"/>
    </font>
    <font>
      <sz val="12"/>
      <color theme="3" tint="0.59999389629810485"/>
      <name val="ＭＳ Ｐゴシック"/>
      <family val="3"/>
      <charset val="128"/>
    </font>
  </fonts>
  <fills count="34">
    <fill>
      <patternFill patternType="none"/>
    </fill>
    <fill>
      <patternFill patternType="gray125"/>
    </fill>
    <fill>
      <patternFill patternType="solid">
        <fgColor rgb="FFCCFFFF"/>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3"/>
      </patternFill>
    </fill>
    <fill>
      <patternFill patternType="solid">
        <fgColor indexed="55"/>
      </patternFill>
    </fill>
    <fill>
      <patternFill patternType="solid">
        <fgColor indexed="46"/>
      </patternFill>
    </fill>
    <fill>
      <patternFill patternType="solid">
        <fgColor indexed="9"/>
      </patternFill>
    </fill>
    <fill>
      <patternFill patternType="solid">
        <fgColor theme="0" tint="-0.14999847407452621"/>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E7FF"/>
        <bgColor indexed="64"/>
      </patternFill>
    </fill>
    <fill>
      <patternFill patternType="solid">
        <fgColor rgb="FFFFFF66"/>
        <bgColor indexed="64"/>
      </patternFill>
    </fill>
    <fill>
      <patternFill patternType="solid">
        <fgColor theme="2"/>
        <bgColor indexed="64"/>
      </patternFill>
    </fill>
    <fill>
      <patternFill patternType="solid">
        <fgColor rgb="FFFFFF99"/>
        <bgColor indexed="64"/>
      </patternFill>
    </fill>
    <fill>
      <patternFill patternType="solid">
        <fgColor rgb="FFFFFFCC"/>
        <bgColor indexed="64"/>
      </patternFill>
    </fill>
    <fill>
      <patternFill patternType="solid">
        <fgColor rgb="FFD4D494"/>
        <bgColor indexed="64"/>
      </patternFill>
    </fill>
    <fill>
      <patternFill patternType="solid">
        <fgColor rgb="FFFFE5FF"/>
        <bgColor indexed="64"/>
      </patternFill>
    </fill>
    <fill>
      <patternFill patternType="solid">
        <fgColor rgb="FFFFABAB"/>
        <bgColor indexed="64"/>
      </patternFill>
    </fill>
    <fill>
      <patternFill patternType="solid">
        <fgColor theme="0"/>
        <bgColor indexed="64"/>
      </patternFill>
    </fill>
    <fill>
      <patternFill patternType="solid">
        <fgColor rgb="FFD3FDF8"/>
        <bgColor indexed="64"/>
      </patternFill>
    </fill>
  </fills>
  <borders count="180">
    <border>
      <left/>
      <right/>
      <top/>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3"/>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right/>
      <top style="thin">
        <color indexed="64"/>
      </top>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diagonal/>
    </border>
    <border>
      <left style="thin">
        <color indexed="64"/>
      </left>
      <right/>
      <top/>
      <bottom/>
      <diagonal/>
    </border>
    <border>
      <left/>
      <right style="thin">
        <color indexed="64"/>
      </right>
      <top style="hair">
        <color indexed="64"/>
      </top>
      <bottom style="hair">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style="hair">
        <color indexed="64"/>
      </bottom>
      <diagonal/>
    </border>
    <border>
      <left style="medium">
        <color indexed="64"/>
      </left>
      <right/>
      <top/>
      <bottom style="hair">
        <color indexed="64"/>
      </bottom>
      <diagonal/>
    </border>
    <border>
      <left style="medium">
        <color indexed="64"/>
      </left>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style="thin">
        <color indexed="64"/>
      </right>
      <top/>
      <bottom/>
      <diagonal style="thin">
        <color indexed="64"/>
      </diagonal>
    </border>
    <border>
      <left style="medium">
        <color indexed="64"/>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double">
        <color indexed="64"/>
      </bottom>
      <diagonal/>
    </border>
    <border>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hair">
        <color indexed="64"/>
      </top>
      <bottom style="thin">
        <color indexed="64"/>
      </bottom>
      <diagonal/>
    </border>
    <border diagonalUp="1">
      <left style="thin">
        <color indexed="64"/>
      </left>
      <right style="thin">
        <color indexed="64"/>
      </right>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medium">
        <color theme="0" tint="-0.499984740745262"/>
      </right>
      <top/>
      <bottom style="medium">
        <color theme="0" tint="-0.499984740745262"/>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hair">
        <color indexed="64"/>
      </bottom>
      <diagonal style="thin">
        <color indexed="64"/>
      </diagonal>
    </border>
    <border>
      <left style="thin">
        <color indexed="64"/>
      </left>
      <right style="thick">
        <color theme="1" tint="0.499984740745262"/>
      </right>
      <top/>
      <bottom style="thin">
        <color indexed="64"/>
      </bottom>
      <diagonal/>
    </border>
    <border>
      <left style="thin">
        <color indexed="64"/>
      </left>
      <right style="thick">
        <color theme="1" tint="0.499984740745262"/>
      </right>
      <top style="thin">
        <color indexed="64"/>
      </top>
      <bottom/>
      <diagonal/>
    </border>
    <border>
      <left style="thin">
        <color indexed="64"/>
      </left>
      <right style="thick">
        <color theme="1" tint="0.499984740745262"/>
      </right>
      <top/>
      <bottom/>
      <diagonal/>
    </border>
    <border>
      <left style="thin">
        <color indexed="64"/>
      </left>
      <right style="thick">
        <color theme="1" tint="0.499984740745262"/>
      </right>
      <top style="hair">
        <color indexed="64"/>
      </top>
      <bottom style="thin">
        <color indexed="64"/>
      </bottom>
      <diagonal/>
    </border>
    <border diagonalUp="1">
      <left/>
      <right style="thin">
        <color indexed="64"/>
      </right>
      <top/>
      <bottom style="thin">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ck">
        <color theme="1" tint="0.499984740745262"/>
      </right>
      <top/>
      <bottom style="hair">
        <color indexed="64"/>
      </bottom>
      <diagonal/>
    </border>
    <border>
      <left style="thin">
        <color indexed="64"/>
      </left>
      <right style="thin">
        <color indexed="64"/>
      </right>
      <top style="thin">
        <color indexed="64"/>
      </top>
      <bottom style="dashed">
        <color indexed="64"/>
      </bottom>
      <diagonal/>
    </border>
    <border>
      <left/>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double">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right style="thin">
        <color indexed="64"/>
      </right>
      <top style="double">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theme="0" tint="-0.499984740745262"/>
      </left>
      <right/>
      <top/>
      <bottom/>
      <diagonal/>
    </border>
    <border>
      <left style="medium">
        <color theme="0" tint="-0.499984740745262"/>
      </left>
      <right style="thin">
        <color indexed="64"/>
      </right>
      <top style="medium">
        <color theme="0" tint="-0.499984740745262"/>
      </top>
      <bottom/>
      <diagonal/>
    </border>
    <border>
      <left style="thin">
        <color indexed="64"/>
      </left>
      <right style="thin">
        <color indexed="64"/>
      </right>
      <top style="medium">
        <color theme="0" tint="-0.499984740745262"/>
      </top>
      <bottom/>
      <diagonal/>
    </border>
    <border>
      <left style="thin">
        <color indexed="64"/>
      </left>
      <right/>
      <top style="medium">
        <color theme="0" tint="-0.499984740745262"/>
      </top>
      <bottom style="thin">
        <color indexed="64"/>
      </bottom>
      <diagonal/>
    </border>
    <border>
      <left/>
      <right/>
      <top style="medium">
        <color theme="0" tint="-0.499984740745262"/>
      </top>
      <bottom style="thin">
        <color indexed="64"/>
      </bottom>
      <diagonal/>
    </border>
    <border>
      <left/>
      <right style="medium">
        <color theme="0" tint="-0.499984740745262"/>
      </right>
      <top style="medium">
        <color theme="0" tint="-0.499984740745262"/>
      </top>
      <bottom style="thin">
        <color indexed="64"/>
      </bottom>
      <diagonal/>
    </border>
    <border>
      <left style="medium">
        <color theme="0" tint="-0.499984740745262"/>
      </left>
      <right style="thin">
        <color indexed="64"/>
      </right>
      <top/>
      <bottom style="thin">
        <color indexed="64"/>
      </bottom>
      <diagonal/>
    </border>
    <border>
      <left style="thin">
        <color indexed="64"/>
      </left>
      <right style="medium">
        <color theme="0" tint="-0.499984740745262"/>
      </right>
      <top style="thin">
        <color indexed="64"/>
      </top>
      <bottom style="thin">
        <color indexed="64"/>
      </bottom>
      <diagonal/>
    </border>
    <border>
      <left style="medium">
        <color theme="0" tint="-0.499984740745262"/>
      </left>
      <right style="thin">
        <color indexed="64"/>
      </right>
      <top style="thin">
        <color indexed="64"/>
      </top>
      <bottom style="thin">
        <color indexed="64"/>
      </bottom>
      <diagonal/>
    </border>
    <border diagonalUp="1">
      <left style="thin">
        <color indexed="64"/>
      </left>
      <right style="medium">
        <color theme="0" tint="-0.499984740745262"/>
      </right>
      <top style="thin">
        <color indexed="64"/>
      </top>
      <bottom style="thin">
        <color indexed="64"/>
      </bottom>
      <diagonal style="thin">
        <color indexed="64"/>
      </diagonal>
    </border>
    <border>
      <left style="medium">
        <color theme="0" tint="-0.499984740745262"/>
      </left>
      <right style="thin">
        <color indexed="64"/>
      </right>
      <top style="thin">
        <color indexed="64"/>
      </top>
      <bottom style="medium">
        <color theme="0" tint="-0.499984740745262"/>
      </bottom>
      <diagonal/>
    </border>
    <border>
      <left style="thin">
        <color indexed="64"/>
      </left>
      <right style="thin">
        <color indexed="64"/>
      </right>
      <top style="thin">
        <color indexed="64"/>
      </top>
      <bottom style="medium">
        <color theme="0" tint="-0.499984740745262"/>
      </bottom>
      <diagonal/>
    </border>
    <border>
      <left style="thin">
        <color indexed="64"/>
      </left>
      <right style="medium">
        <color theme="0" tint="-0.499984740745262"/>
      </right>
      <top style="thin">
        <color indexed="64"/>
      </top>
      <bottom style="medium">
        <color theme="0" tint="-0.499984740745262"/>
      </bottom>
      <diagonal/>
    </border>
    <border diagonalUp="1">
      <left style="thin">
        <color indexed="64"/>
      </left>
      <right style="medium">
        <color theme="0" tint="-0.499984740745262"/>
      </right>
      <top/>
      <bottom style="thin">
        <color indexed="64"/>
      </bottom>
      <diagonal style="thin">
        <color indexed="64"/>
      </diagonal>
    </border>
    <border>
      <left style="thin">
        <color indexed="64"/>
      </left>
      <right style="thin">
        <color indexed="64"/>
      </right>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thin">
        <color indexed="64"/>
      </left>
      <right style="medium">
        <color theme="0" tint="-0.499984740745262"/>
      </right>
      <top/>
      <bottom style="thin">
        <color indexed="64"/>
      </bottom>
      <diagonal/>
    </border>
    <border>
      <left style="medium">
        <color theme="0" tint="-0.499984740745262"/>
      </left>
      <right style="thin">
        <color indexed="64"/>
      </right>
      <top style="thin">
        <color indexed="64"/>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medium">
        <color theme="0" tint="-0.499984740745262"/>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right style="thin">
        <color indexed="64"/>
      </right>
      <top style="thin">
        <color indexed="64"/>
      </top>
      <bottom style="medium">
        <color theme="0" tint="-0.499984740745262"/>
      </bottom>
      <diagonal/>
    </border>
    <border>
      <left/>
      <right style="thin">
        <color indexed="64"/>
      </right>
      <top style="medium">
        <color indexed="64"/>
      </top>
      <bottom style="double">
        <color indexed="64"/>
      </bottom>
      <diagonal/>
    </border>
    <border>
      <left style="thin">
        <color indexed="64"/>
      </left>
      <right/>
      <top style="hair">
        <color indexed="64"/>
      </top>
      <bottom/>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right style="thin">
        <color indexed="64"/>
      </right>
      <top style="hair">
        <color indexed="64"/>
      </top>
      <bottom style="medium">
        <color indexed="64"/>
      </bottom>
      <diagonal style="thin">
        <color indexed="64"/>
      </diagonal>
    </border>
    <border>
      <left style="medium">
        <color theme="0" tint="-0.499984740745262"/>
      </left>
      <right style="medium">
        <color theme="0" tint="-0.499984740745262"/>
      </right>
      <top/>
      <bottom/>
      <diagonal/>
    </border>
    <border>
      <left style="medium">
        <color theme="0" tint="-0.499984740745262"/>
      </left>
      <right/>
      <top/>
      <bottom style="thin">
        <color theme="0" tint="-0.499984740745262"/>
      </bottom>
      <diagonal/>
    </border>
    <border>
      <left style="medium">
        <color theme="0" tint="-0.499984740745262"/>
      </left>
      <right style="medium">
        <color theme="0" tint="-0.499984740745262"/>
      </right>
      <top/>
      <bottom style="thin">
        <color theme="0" tint="-0.499984740745262"/>
      </bottom>
      <diagonal/>
    </border>
    <border>
      <left/>
      <right style="hair">
        <color indexed="64"/>
      </right>
      <top style="thin">
        <color indexed="64"/>
      </top>
      <bottom style="thin">
        <color indexed="64"/>
      </bottom>
      <diagonal/>
    </border>
    <border>
      <left style="thick">
        <color theme="1" tint="0.499984740745262"/>
      </left>
      <right/>
      <top style="hair">
        <color indexed="64"/>
      </top>
      <bottom style="thin">
        <color indexed="64"/>
      </bottom>
      <diagonal/>
    </border>
    <border>
      <left style="thin">
        <color indexed="64"/>
      </left>
      <right style="thin">
        <color indexed="64"/>
      </right>
      <top style="thin">
        <color indexed="64"/>
      </top>
      <bottom style="dotted">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diagonalUp="1">
      <left/>
      <right style="thin">
        <color indexed="64"/>
      </right>
      <top style="hair">
        <color indexed="64"/>
      </top>
      <bottom/>
      <diagonal style="thin">
        <color indexed="64"/>
      </diagonal>
    </border>
    <border>
      <left style="medium">
        <color theme="0" tint="-0.499984740745262"/>
      </left>
      <right style="thin">
        <color indexed="64"/>
      </right>
      <top/>
      <bottom/>
      <diagonal/>
    </border>
  </borders>
  <cellStyleXfs count="86">
    <xf numFmtId="0" fontId="0" fillId="0" borderId="0"/>
    <xf numFmtId="0" fontId="5" fillId="0" borderId="0"/>
    <xf numFmtId="38" fontId="5" fillId="0" borderId="0" applyFont="0" applyFill="0" applyBorder="0" applyAlignment="0" applyProtection="0"/>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5"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7" borderId="0" applyNumberFormat="0" applyBorder="0" applyAlignment="0" applyProtection="0">
      <alignment vertical="center"/>
    </xf>
    <xf numFmtId="0" fontId="11" fillId="5" borderId="0" applyNumberFormat="0" applyBorder="0" applyAlignment="0" applyProtection="0">
      <alignment vertical="center"/>
    </xf>
    <xf numFmtId="0" fontId="12" fillId="7"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2" fillId="4" borderId="0" applyNumberFormat="0" applyBorder="0" applyAlignment="0" applyProtection="0">
      <alignment vertical="center"/>
    </xf>
    <xf numFmtId="177" fontId="13" fillId="0" borderId="0"/>
    <xf numFmtId="0" fontId="14" fillId="0" borderId="0"/>
    <xf numFmtId="1" fontId="15" fillId="0" borderId="0" applyBorder="0">
      <alignment horizontal="left" vertical="top" wrapText="1"/>
    </xf>
    <xf numFmtId="0" fontId="12" fillId="12"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6" fillId="0" borderId="0" applyNumberFormat="0" applyFill="0" applyBorder="0" applyAlignment="0" applyProtection="0">
      <alignment vertical="center"/>
    </xf>
    <xf numFmtId="0" fontId="17" fillId="16" borderId="2" applyNumberFormat="0" applyAlignment="0" applyProtection="0">
      <alignment vertical="center"/>
    </xf>
    <xf numFmtId="0" fontId="18" fillId="8" borderId="0" applyNumberFormat="0" applyBorder="0" applyAlignment="0" applyProtection="0">
      <alignment vertical="center"/>
    </xf>
    <xf numFmtId="0" fontId="19" fillId="5" borderId="3" applyNumberFormat="0" applyFont="0" applyAlignment="0" applyProtection="0">
      <alignment vertical="center"/>
    </xf>
    <xf numFmtId="0" fontId="20" fillId="0" borderId="4" applyNumberFormat="0" applyFill="0" applyAlignment="0" applyProtection="0">
      <alignment vertical="center"/>
    </xf>
    <xf numFmtId="0" fontId="21" fillId="17" borderId="0" applyNumberFormat="0" applyBorder="0" applyAlignment="0" applyProtection="0">
      <alignment vertical="center"/>
    </xf>
    <xf numFmtId="0" fontId="22" fillId="18" borderId="5" applyNumberFormat="0" applyAlignment="0" applyProtection="0">
      <alignment vertical="center"/>
    </xf>
    <xf numFmtId="0" fontId="23" fillId="0" borderId="0" applyNumberFormat="0" applyFill="0" applyBorder="0" applyAlignment="0" applyProtection="0">
      <alignment vertical="center"/>
    </xf>
    <xf numFmtId="38" fontId="24" fillId="0" borderId="0" applyFont="0" applyFill="0" applyBorder="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7" fillId="0" borderId="8" applyNumberFormat="0" applyFill="0" applyAlignment="0" applyProtection="0">
      <alignment vertical="center"/>
    </xf>
    <xf numFmtId="0" fontId="27" fillId="0" borderId="0" applyNumberFormat="0" applyFill="0" applyBorder="0" applyAlignment="0" applyProtection="0">
      <alignment vertical="center"/>
    </xf>
    <xf numFmtId="0" fontId="28" fillId="0" borderId="9" applyNumberFormat="0" applyFill="0" applyAlignment="0" applyProtection="0">
      <alignment vertical="center"/>
    </xf>
    <xf numFmtId="0" fontId="29" fillId="18" borderId="10" applyNumberFormat="0" applyAlignment="0" applyProtection="0">
      <alignment vertical="center"/>
    </xf>
    <xf numFmtId="0" fontId="30" fillId="0" borderId="0" applyNumberFormat="0" applyFill="0" applyBorder="0" applyAlignment="0" applyProtection="0">
      <alignment vertical="center"/>
    </xf>
    <xf numFmtId="0" fontId="31" fillId="8" borderId="5" applyNumberFormat="0" applyAlignment="0" applyProtection="0">
      <alignment vertical="center"/>
    </xf>
    <xf numFmtId="0" fontId="32" fillId="0" borderId="0"/>
    <xf numFmtId="0" fontId="8" fillId="0" borderId="0">
      <alignment vertical="center"/>
    </xf>
    <xf numFmtId="0" fontId="32" fillId="0" borderId="0"/>
    <xf numFmtId="0" fontId="33" fillId="0" borderId="0">
      <alignment vertical="center"/>
    </xf>
    <xf numFmtId="0" fontId="34" fillId="0" borderId="0">
      <alignment vertical="center"/>
    </xf>
    <xf numFmtId="0" fontId="5" fillId="0" borderId="0"/>
    <xf numFmtId="0" fontId="5" fillId="0" borderId="0"/>
    <xf numFmtId="0" fontId="24" fillId="0" borderId="0">
      <alignment vertical="center"/>
    </xf>
    <xf numFmtId="0" fontId="35" fillId="0" borderId="0"/>
    <xf numFmtId="0" fontId="35" fillId="0" borderId="0"/>
    <xf numFmtId="0" fontId="36" fillId="7" borderId="0" applyNumberFormat="0" applyBorder="0" applyAlignment="0" applyProtection="0">
      <alignment vertical="center"/>
    </xf>
    <xf numFmtId="6" fontId="5" fillId="0" borderId="0" applyFont="0" applyFill="0" applyBorder="0" applyAlignment="0" applyProtection="0"/>
    <xf numFmtId="38" fontId="11" fillId="0" borderId="0" applyFont="0" applyFill="0" applyBorder="0" applyAlignment="0" applyProtection="0">
      <alignment vertical="center"/>
    </xf>
    <xf numFmtId="0" fontId="24" fillId="0" borderId="0">
      <alignment vertical="center"/>
    </xf>
    <xf numFmtId="0" fontId="39" fillId="0" borderId="0">
      <alignment vertical="center"/>
    </xf>
    <xf numFmtId="0" fontId="5" fillId="0" borderId="0"/>
    <xf numFmtId="0" fontId="4" fillId="0" borderId="0">
      <alignment vertical="center"/>
    </xf>
    <xf numFmtId="38" fontId="40" fillId="0" borderId="0" applyFont="0" applyFill="0" applyBorder="0" applyAlignment="0" applyProtection="0">
      <alignment vertical="center"/>
    </xf>
    <xf numFmtId="0" fontId="3" fillId="0" borderId="0">
      <alignment vertical="center"/>
    </xf>
    <xf numFmtId="0" fontId="40" fillId="0" borderId="0"/>
    <xf numFmtId="38" fontId="40" fillId="0" borderId="0" applyFont="0" applyFill="0" applyBorder="0" applyAlignment="0" applyProtection="0">
      <alignment vertical="center"/>
    </xf>
    <xf numFmtId="9" fontId="40" fillId="0" borderId="0" applyFont="0" applyFill="0" applyBorder="0" applyAlignment="0" applyProtection="0">
      <alignment vertical="center"/>
    </xf>
    <xf numFmtId="6" fontId="5" fillId="0" borderId="0" applyFont="0" applyFill="0" applyBorder="0" applyAlignment="0" applyProtection="0"/>
    <xf numFmtId="0" fontId="2" fillId="0" borderId="0">
      <alignment vertical="center"/>
    </xf>
    <xf numFmtId="6" fontId="5" fillId="0" borderId="0" applyFont="0" applyFill="0" applyBorder="0" applyAlignment="0" applyProtection="0"/>
    <xf numFmtId="0" fontId="2" fillId="0" borderId="0">
      <alignment vertical="center"/>
    </xf>
    <xf numFmtId="0" fontId="57" fillId="0" borderId="0" applyNumberFormat="0" applyFill="0" applyBorder="0" applyAlignment="0" applyProtection="0"/>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cellStyleXfs>
  <cellXfs count="1167">
    <xf numFmtId="0" fontId="0" fillId="0" borderId="0" xfId="0"/>
    <xf numFmtId="0" fontId="41" fillId="0" borderId="0" xfId="56" applyFont="1" applyAlignment="1">
      <alignment horizontal="right" vertical="center"/>
    </xf>
    <xf numFmtId="0" fontId="44" fillId="0" borderId="0" xfId="1" applyFont="1" applyAlignment="1">
      <alignment vertical="center"/>
    </xf>
    <xf numFmtId="0" fontId="43" fillId="0" borderId="11" xfId="0" applyFont="1" applyBorder="1" applyAlignment="1">
      <alignment vertical="center"/>
    </xf>
    <xf numFmtId="0" fontId="43" fillId="21" borderId="146" xfId="0" applyFont="1" applyFill="1" applyBorder="1" applyAlignment="1">
      <alignment horizontal="center" vertical="center"/>
    </xf>
    <xf numFmtId="0" fontId="43" fillId="21" borderId="147" xfId="0" applyFont="1" applyFill="1" applyBorder="1" applyAlignment="1">
      <alignment horizontal="center" vertical="center"/>
    </xf>
    <xf numFmtId="0" fontId="43" fillId="2" borderId="11" xfId="0" applyFont="1" applyFill="1" applyBorder="1" applyAlignment="1">
      <alignment vertical="top" wrapText="1"/>
    </xf>
    <xf numFmtId="0" fontId="43" fillId="2" borderId="11" xfId="0" applyFont="1" applyFill="1" applyBorder="1" applyAlignment="1">
      <alignment vertical="center"/>
    </xf>
    <xf numFmtId="0" fontId="43" fillId="2" borderId="142" xfId="0" applyFont="1" applyFill="1" applyBorder="1" applyAlignment="1">
      <alignment horizontal="center" vertical="center"/>
    </xf>
    <xf numFmtId="0" fontId="43" fillId="2" borderId="142" xfId="0" applyFont="1" applyFill="1" applyBorder="1" applyAlignment="1">
      <alignment horizontal="center" vertical="center" wrapText="1"/>
    </xf>
    <xf numFmtId="0" fontId="43" fillId="29" borderId="11" xfId="0" applyFont="1" applyFill="1" applyBorder="1" applyAlignment="1">
      <alignment vertical="top" wrapText="1"/>
    </xf>
    <xf numFmtId="0" fontId="43" fillId="29" borderId="11" xfId="0" applyFont="1" applyFill="1" applyBorder="1" applyAlignment="1">
      <alignment vertical="center"/>
    </xf>
    <xf numFmtId="0" fontId="43" fillId="29" borderId="11" xfId="0" applyFont="1" applyFill="1" applyBorder="1" applyAlignment="1">
      <alignment horizontal="center" vertical="center" wrapText="1"/>
    </xf>
    <xf numFmtId="0" fontId="43" fillId="29" borderId="142" xfId="0" applyFont="1" applyFill="1" applyBorder="1" applyAlignment="1">
      <alignment vertical="center"/>
    </xf>
    <xf numFmtId="0" fontId="43" fillId="27" borderId="11" xfId="0" applyFont="1" applyFill="1" applyBorder="1" applyAlignment="1">
      <alignment vertical="top" wrapText="1"/>
    </xf>
    <xf numFmtId="0" fontId="43" fillId="27" borderId="11" xfId="0" applyFont="1" applyFill="1" applyBorder="1" applyAlignment="1">
      <alignment vertical="center"/>
    </xf>
    <xf numFmtId="0" fontId="43" fillId="27" borderId="142" xfId="0" applyFont="1" applyFill="1" applyBorder="1" applyAlignment="1">
      <alignment horizontal="center" vertical="center" wrapText="1"/>
    </xf>
    <xf numFmtId="0" fontId="43" fillId="27" borderId="154" xfId="0" applyFont="1" applyFill="1" applyBorder="1" applyAlignment="1">
      <alignment vertical="top" wrapText="1"/>
    </xf>
    <xf numFmtId="0" fontId="43" fillId="27" borderId="154" xfId="0" applyFont="1" applyFill="1" applyBorder="1" applyAlignment="1">
      <alignment vertical="center"/>
    </xf>
    <xf numFmtId="0" fontId="43" fillId="27" borderId="155" xfId="0" applyFont="1" applyFill="1" applyBorder="1" applyAlignment="1">
      <alignment horizontal="center" vertical="center" wrapText="1"/>
    </xf>
    <xf numFmtId="0" fontId="43" fillId="30" borderId="29" xfId="0" applyFont="1" applyFill="1" applyBorder="1" applyAlignment="1">
      <alignment vertical="top" wrapText="1"/>
    </xf>
    <xf numFmtId="0" fontId="43" fillId="30" borderId="29" xfId="0" applyFont="1" applyFill="1" applyBorder="1" applyAlignment="1">
      <alignment vertical="center"/>
    </xf>
    <xf numFmtId="0" fontId="43" fillId="30" borderId="152" xfId="0" applyFont="1" applyFill="1" applyBorder="1" applyAlignment="1">
      <alignment horizontal="center" vertical="center" wrapText="1"/>
    </xf>
    <xf numFmtId="0" fontId="43" fillId="30" borderId="11" xfId="0" applyFont="1" applyFill="1" applyBorder="1" applyAlignment="1">
      <alignment vertical="top" wrapText="1"/>
    </xf>
    <xf numFmtId="0" fontId="43" fillId="30" borderId="11" xfId="0" applyFont="1" applyFill="1" applyBorder="1" applyAlignment="1">
      <alignment vertical="center"/>
    </xf>
    <xf numFmtId="0" fontId="43" fillId="30" borderId="142" xfId="0" applyFont="1" applyFill="1" applyBorder="1" applyAlignment="1">
      <alignment horizontal="center" vertical="center" wrapText="1"/>
    </xf>
    <xf numFmtId="0" fontId="43" fillId="30" borderId="146" xfId="0" applyFont="1" applyFill="1" applyBorder="1" applyAlignment="1">
      <alignment vertical="top" wrapText="1"/>
    </xf>
    <xf numFmtId="0" fontId="43" fillId="30" borderId="146" xfId="0" applyFont="1" applyFill="1" applyBorder="1" applyAlignment="1">
      <alignment vertical="center"/>
    </xf>
    <xf numFmtId="0" fontId="43" fillId="30" borderId="147" xfId="0" applyFont="1" applyFill="1" applyBorder="1" applyAlignment="1">
      <alignment horizontal="center" vertical="center" wrapText="1"/>
    </xf>
    <xf numFmtId="0" fontId="43" fillId="25" borderId="29" xfId="0" applyFont="1" applyFill="1" applyBorder="1" applyAlignment="1">
      <alignment vertical="top" wrapText="1"/>
    </xf>
    <xf numFmtId="0" fontId="43" fillId="25" borderId="66" xfId="0" applyFont="1" applyFill="1" applyBorder="1" applyAlignment="1">
      <alignment vertical="center"/>
    </xf>
    <xf numFmtId="0" fontId="43" fillId="25" borderId="66" xfId="0" applyFont="1" applyFill="1" applyBorder="1" applyAlignment="1">
      <alignment horizontal="center" vertical="center"/>
    </xf>
    <xf numFmtId="0" fontId="43" fillId="25" borderId="148" xfId="0" applyFont="1" applyFill="1" applyBorder="1" applyAlignment="1">
      <alignment horizontal="center" vertical="center"/>
    </xf>
    <xf numFmtId="0" fontId="43" fillId="31" borderId="11" xfId="0" applyFont="1" applyFill="1" applyBorder="1" applyAlignment="1">
      <alignment vertical="top" wrapText="1"/>
    </xf>
    <xf numFmtId="0" fontId="43" fillId="31" borderId="134" xfId="0" applyFont="1" applyFill="1" applyBorder="1" applyAlignment="1">
      <alignment horizontal="center" vertical="center"/>
    </xf>
    <xf numFmtId="0" fontId="43" fillId="31" borderId="144" xfId="0" applyFont="1" applyFill="1" applyBorder="1" applyAlignment="1">
      <alignment horizontal="center" vertical="center"/>
    </xf>
    <xf numFmtId="0" fontId="43" fillId="31" borderId="11" xfId="0" applyFont="1" applyFill="1" applyBorder="1" applyAlignment="1">
      <alignment horizontal="center" vertical="center"/>
    </xf>
    <xf numFmtId="0" fontId="43" fillId="27" borderId="11" xfId="0" applyFont="1" applyFill="1" applyBorder="1" applyAlignment="1">
      <alignment horizontal="center" vertical="center"/>
    </xf>
    <xf numFmtId="0" fontId="43" fillId="27" borderId="154" xfId="0" applyFont="1" applyFill="1" applyBorder="1" applyAlignment="1">
      <alignment horizontal="center" vertical="center"/>
    </xf>
    <xf numFmtId="0" fontId="43" fillId="30" borderId="29" xfId="0" applyFont="1" applyFill="1" applyBorder="1" applyAlignment="1">
      <alignment horizontal="center" vertical="center"/>
    </xf>
    <xf numFmtId="0" fontId="43" fillId="30" borderId="146" xfId="0" applyFont="1" applyFill="1" applyBorder="1" applyAlignment="1">
      <alignment horizontal="center" vertical="center"/>
    </xf>
    <xf numFmtId="0" fontId="43" fillId="2" borderId="0" xfId="0" applyFont="1" applyFill="1"/>
    <xf numFmtId="0" fontId="43" fillId="0" borderId="0" xfId="0" applyFont="1"/>
    <xf numFmtId="0" fontId="33" fillId="0" borderId="0" xfId="1" applyFont="1" applyAlignment="1">
      <alignment vertical="center"/>
    </xf>
    <xf numFmtId="0" fontId="33" fillId="0" borderId="0" xfId="60" applyFont="1">
      <alignment vertical="center"/>
    </xf>
    <xf numFmtId="0" fontId="33" fillId="20" borderId="11" xfId="59" applyNumberFormat="1" applyFont="1" applyFill="1" applyBorder="1" applyAlignment="1" applyProtection="1">
      <alignment horizontal="center" vertical="center"/>
    </xf>
    <xf numFmtId="0" fontId="33" fillId="0" borderId="11" xfId="1" applyFont="1" applyBorder="1" applyAlignment="1">
      <alignment horizontal="left" vertical="center" indent="1"/>
    </xf>
    <xf numFmtId="190" fontId="33" fillId="0" borderId="11" xfId="59" applyNumberFormat="1" applyFont="1" applyFill="1" applyBorder="1" applyAlignment="1">
      <alignment horizontal="right" vertical="center"/>
    </xf>
    <xf numFmtId="190" fontId="33" fillId="0" borderId="11" xfId="59" applyNumberFormat="1" applyFont="1" applyFill="1" applyBorder="1" applyAlignment="1">
      <alignment vertical="center"/>
    </xf>
    <xf numFmtId="0" fontId="33" fillId="20" borderId="134" xfId="1" applyFont="1" applyFill="1" applyBorder="1" applyAlignment="1">
      <alignment horizontal="left" vertical="center" indent="1"/>
    </xf>
    <xf numFmtId="190" fontId="33" fillId="20" borderId="11" xfId="59" applyNumberFormat="1" applyFont="1" applyFill="1" applyBorder="1" applyAlignment="1">
      <alignment horizontal="center" vertical="center"/>
    </xf>
    <xf numFmtId="0" fontId="33" fillId="0" borderId="0" xfId="1" applyFont="1" applyAlignment="1">
      <alignment horizontal="left" vertical="center" indent="1"/>
    </xf>
    <xf numFmtId="179" fontId="33" fillId="0" borderId="0" xfId="1" applyNumberFormat="1" applyFont="1" applyAlignment="1">
      <alignment horizontal="center" vertical="center"/>
    </xf>
    <xf numFmtId="178" fontId="33" fillId="0" borderId="0" xfId="1" applyNumberFormat="1" applyFont="1" applyAlignment="1">
      <alignment horizontal="center" vertical="center"/>
    </xf>
    <xf numFmtId="0" fontId="33" fillId="0" borderId="0" xfId="1" applyFont="1" applyAlignment="1">
      <alignment horizontal="center" vertical="center"/>
    </xf>
    <xf numFmtId="0" fontId="49" fillId="0" borderId="0" xfId="0" applyFont="1"/>
    <xf numFmtId="0" fontId="33" fillId="0" borderId="0" xfId="0" applyFont="1"/>
    <xf numFmtId="0" fontId="43" fillId="20" borderId="11" xfId="0" applyFont="1" applyFill="1" applyBorder="1" applyAlignment="1">
      <alignment horizontal="center"/>
    </xf>
    <xf numFmtId="0" fontId="33" fillId="0" borderId="0" xfId="1" applyFont="1" applyAlignment="1">
      <alignment horizontal="left" vertical="center"/>
    </xf>
    <xf numFmtId="0" fontId="33" fillId="0" borderId="0" xfId="1" applyFont="1" applyAlignment="1">
      <alignment horizontal="left" vertical="center" wrapText="1"/>
    </xf>
    <xf numFmtId="38" fontId="33" fillId="0" borderId="0" xfId="59" applyFont="1" applyFill="1" applyBorder="1" applyAlignment="1">
      <alignment vertical="center"/>
    </xf>
    <xf numFmtId="0" fontId="33" fillId="0" borderId="0" xfId="59" applyNumberFormat="1" applyFont="1" applyFill="1" applyBorder="1" applyAlignment="1" applyProtection="1">
      <alignment horizontal="center" vertical="center"/>
    </xf>
    <xf numFmtId="190" fontId="33" fillId="0" borderId="0" xfId="59" applyNumberFormat="1" applyFont="1" applyFill="1" applyBorder="1" applyAlignment="1">
      <alignment horizontal="right" vertical="center"/>
    </xf>
    <xf numFmtId="9" fontId="33" fillId="0" borderId="11" xfId="68" applyFont="1" applyFill="1" applyBorder="1" applyAlignment="1">
      <alignment horizontal="center" vertical="center"/>
    </xf>
    <xf numFmtId="0" fontId="50" fillId="0" borderId="0" xfId="0" applyFont="1" applyAlignment="1">
      <alignment vertical="center"/>
    </xf>
    <xf numFmtId="0" fontId="50" fillId="0" borderId="1" xfId="0" applyFont="1" applyBorder="1" applyAlignment="1">
      <alignment vertical="center"/>
    </xf>
    <xf numFmtId="0" fontId="33" fillId="0" borderId="0" xfId="1" applyFont="1" applyAlignment="1">
      <alignment horizontal="right" vertical="center"/>
    </xf>
    <xf numFmtId="0" fontId="33" fillId="0" borderId="91" xfId="1" applyFont="1" applyBorder="1" applyAlignment="1">
      <alignment horizontal="center" vertical="center"/>
    </xf>
    <xf numFmtId="38" fontId="33" fillId="0" borderId="93" xfId="2" applyFont="1" applyFill="1" applyBorder="1" applyAlignment="1">
      <alignment horizontal="centerContinuous" vertical="center"/>
    </xf>
    <xf numFmtId="0" fontId="33" fillId="0" borderId="95" xfId="1" applyFont="1" applyBorder="1" applyAlignment="1">
      <alignment horizontal="center" vertical="center"/>
    </xf>
    <xf numFmtId="0" fontId="33" fillId="19" borderId="67" xfId="1" applyFont="1" applyFill="1" applyBorder="1" applyAlignment="1">
      <alignment vertical="center"/>
    </xf>
    <xf numFmtId="180" fontId="33" fillId="19" borderId="29" xfId="64" applyNumberFormat="1" applyFont="1" applyFill="1" applyBorder="1" applyAlignment="1">
      <alignment vertical="center"/>
    </xf>
    <xf numFmtId="38" fontId="33" fillId="19" borderId="69" xfId="2" applyFont="1" applyFill="1" applyBorder="1" applyAlignment="1">
      <alignment vertical="center"/>
    </xf>
    <xf numFmtId="0" fontId="33" fillId="0" borderId="49" xfId="1" applyFont="1" applyBorder="1" applyAlignment="1">
      <alignment horizontal="left" vertical="center" indent="2"/>
    </xf>
    <xf numFmtId="180" fontId="33" fillId="0" borderId="33" xfId="64" applyNumberFormat="1" applyFont="1" applyFill="1" applyBorder="1" applyAlignment="1">
      <alignment vertical="center"/>
    </xf>
    <xf numFmtId="38" fontId="33" fillId="0" borderId="50" xfId="2" applyFont="1" applyFill="1" applyBorder="1" applyAlignment="1">
      <alignment vertical="center"/>
    </xf>
    <xf numFmtId="0" fontId="33" fillId="0" borderId="41" xfId="1" applyFont="1" applyBorder="1" applyAlignment="1">
      <alignment horizontal="left" vertical="center" indent="2"/>
    </xf>
    <xf numFmtId="180" fontId="33" fillId="0" borderId="26" xfId="64" applyNumberFormat="1" applyFont="1" applyFill="1" applyBorder="1" applyAlignment="1">
      <alignment vertical="center"/>
    </xf>
    <xf numFmtId="38" fontId="33" fillId="0" borderId="48" xfId="2" applyFont="1" applyFill="1" applyBorder="1" applyAlignment="1">
      <alignment vertical="center"/>
    </xf>
    <xf numFmtId="0" fontId="33" fillId="0" borderId="67" xfId="1" applyFont="1" applyBorder="1" applyAlignment="1">
      <alignment horizontal="left" vertical="center" indent="2"/>
    </xf>
    <xf numFmtId="180" fontId="33" fillId="0" borderId="30" xfId="64" applyNumberFormat="1" applyFont="1" applyFill="1" applyBorder="1" applyAlignment="1">
      <alignment vertical="center"/>
    </xf>
    <xf numFmtId="38" fontId="33" fillId="0" borderId="88" xfId="2" applyFont="1" applyFill="1" applyBorder="1" applyAlignment="1">
      <alignment vertical="center"/>
    </xf>
    <xf numFmtId="180" fontId="33" fillId="0" borderId="21" xfId="64" applyNumberFormat="1" applyFont="1" applyFill="1" applyBorder="1" applyAlignment="1">
      <alignment horizontal="right" vertical="center"/>
    </xf>
    <xf numFmtId="0" fontId="33" fillId="0" borderId="89" xfId="1" applyFont="1" applyBorder="1" applyAlignment="1">
      <alignment horizontal="left" vertical="center" indent="2"/>
    </xf>
    <xf numFmtId="180" fontId="33" fillId="0" borderId="18" xfId="64" applyNumberFormat="1" applyFont="1" applyFill="1" applyBorder="1" applyAlignment="1">
      <alignment vertical="center"/>
    </xf>
    <xf numFmtId="38" fontId="33" fillId="0" borderId="90" xfId="2" applyFont="1" applyFill="1" applyBorder="1" applyAlignment="1">
      <alignment vertical="center"/>
    </xf>
    <xf numFmtId="0" fontId="33" fillId="0" borderId="59" xfId="1" applyFont="1" applyBorder="1" applyAlignment="1">
      <alignment horizontal="left" vertical="center" indent="2"/>
    </xf>
    <xf numFmtId="180" fontId="33" fillId="0" borderId="21" xfId="64" applyNumberFormat="1" applyFont="1" applyFill="1" applyBorder="1" applyAlignment="1">
      <alignment vertical="center"/>
    </xf>
    <xf numFmtId="0" fontId="33" fillId="0" borderId="40" xfId="1" applyFont="1" applyBorder="1" applyAlignment="1">
      <alignment horizontal="left" vertical="center" indent="2"/>
    </xf>
    <xf numFmtId="180" fontId="33" fillId="0" borderId="29" xfId="64" applyNumberFormat="1" applyFont="1" applyFill="1" applyBorder="1" applyAlignment="1">
      <alignment vertical="center"/>
    </xf>
    <xf numFmtId="38" fontId="33" fillId="0" borderId="69" xfId="2" applyFont="1" applyFill="1" applyBorder="1" applyAlignment="1">
      <alignment vertical="center"/>
    </xf>
    <xf numFmtId="0" fontId="33" fillId="0" borderId="39" xfId="1" applyFont="1" applyBorder="1" applyAlignment="1">
      <alignment horizontal="left" vertical="center" indent="2"/>
    </xf>
    <xf numFmtId="180" fontId="33" fillId="0" borderId="52" xfId="64" applyNumberFormat="1" applyFont="1" applyFill="1" applyBorder="1" applyAlignment="1">
      <alignment vertical="center"/>
    </xf>
    <xf numFmtId="38" fontId="33" fillId="0" borderId="60" xfId="2" applyFont="1" applyFill="1" applyBorder="1" applyAlignment="1">
      <alignment vertical="center"/>
    </xf>
    <xf numFmtId="0" fontId="33" fillId="19" borderId="91" xfId="1" applyFont="1" applyFill="1" applyBorder="1" applyAlignment="1">
      <alignment horizontal="left" vertical="center"/>
    </xf>
    <xf numFmtId="180" fontId="33" fillId="19" borderId="93" xfId="64" applyNumberFormat="1" applyFont="1" applyFill="1" applyBorder="1" applyAlignment="1">
      <alignment vertical="center"/>
    </xf>
    <xf numFmtId="0" fontId="23" fillId="19" borderId="95" xfId="1" applyFont="1" applyFill="1" applyBorder="1" applyAlignment="1">
      <alignment vertical="center"/>
    </xf>
    <xf numFmtId="0" fontId="33" fillId="19" borderId="96" xfId="1" applyFont="1" applyFill="1" applyBorder="1" applyAlignment="1">
      <alignment horizontal="left" vertical="center"/>
    </xf>
    <xf numFmtId="180" fontId="33" fillId="19" borderId="98" xfId="64" applyNumberFormat="1" applyFont="1" applyFill="1" applyBorder="1" applyAlignment="1">
      <alignment vertical="center"/>
    </xf>
    <xf numFmtId="0" fontId="23" fillId="19" borderId="100" xfId="1" applyFont="1" applyFill="1" applyBorder="1" applyAlignment="1">
      <alignment vertical="center"/>
    </xf>
    <xf numFmtId="0" fontId="33" fillId="19" borderId="82" xfId="1" applyFont="1" applyFill="1" applyBorder="1" applyAlignment="1">
      <alignment horizontal="left" vertical="center" wrapText="1"/>
    </xf>
    <xf numFmtId="180" fontId="33" fillId="19" borderId="61" xfId="64" applyNumberFormat="1" applyFont="1" applyFill="1" applyBorder="1" applyAlignment="1">
      <alignment vertical="center"/>
    </xf>
    <xf numFmtId="0" fontId="48" fillId="0" borderId="46" xfId="1" applyFont="1" applyBorder="1" applyAlignment="1">
      <alignment horizontal="left" vertical="center"/>
    </xf>
    <xf numFmtId="180" fontId="33" fillId="0" borderId="36" xfId="64" applyNumberFormat="1" applyFont="1" applyFill="1" applyBorder="1" applyAlignment="1">
      <alignment vertical="center"/>
    </xf>
    <xf numFmtId="38" fontId="33" fillId="0" borderId="72" xfId="2" applyFont="1" applyFill="1" applyBorder="1" applyAlignment="1">
      <alignment vertical="center"/>
    </xf>
    <xf numFmtId="0" fontId="33" fillId="0" borderId="0" xfId="0" applyFont="1" applyAlignment="1">
      <alignment vertical="center"/>
    </xf>
    <xf numFmtId="0" fontId="33" fillId="0" borderId="0" xfId="0" applyFont="1" applyAlignment="1">
      <alignment horizontal="right" vertical="center"/>
    </xf>
    <xf numFmtId="0" fontId="33" fillId="0" borderId="0" xfId="0" applyFont="1" applyAlignment="1">
      <alignment horizontal="center" vertical="center"/>
    </xf>
    <xf numFmtId="0" fontId="33" fillId="0" borderId="0" xfId="56" applyFont="1" applyAlignment="1">
      <alignment horizontal="right" vertical="center"/>
    </xf>
    <xf numFmtId="38" fontId="33" fillId="0" borderId="0" xfId="64" applyFont="1" applyBorder="1" applyAlignment="1">
      <alignment vertical="center"/>
    </xf>
    <xf numFmtId="0" fontId="42" fillId="0" borderId="0" xfId="1" applyFont="1" applyAlignment="1">
      <alignment vertical="center"/>
    </xf>
    <xf numFmtId="0" fontId="42" fillId="0" borderId="0" xfId="1" applyFont="1" applyAlignment="1">
      <alignment horizontal="right" vertical="center"/>
    </xf>
    <xf numFmtId="0" fontId="33" fillId="0" borderId="68" xfId="1" applyFont="1" applyBorder="1" applyAlignment="1">
      <alignment horizontal="center" vertical="center" shrinkToFit="1"/>
    </xf>
    <xf numFmtId="0" fontId="33" fillId="0" borderId="120" xfId="1" applyFont="1" applyBorder="1" applyAlignment="1">
      <alignment horizontal="center" vertical="center" shrinkToFit="1"/>
    </xf>
    <xf numFmtId="0" fontId="33" fillId="0" borderId="1" xfId="1" applyFont="1" applyBorder="1" applyAlignment="1">
      <alignment horizontal="center" vertical="center" shrinkToFit="1"/>
    </xf>
    <xf numFmtId="38" fontId="33" fillId="0" borderId="0" xfId="2" applyFont="1" applyFill="1" applyBorder="1" applyAlignment="1">
      <alignment horizontal="right" vertical="center"/>
    </xf>
    <xf numFmtId="0" fontId="33" fillId="0" borderId="34" xfId="1" applyFont="1" applyBorder="1" applyAlignment="1">
      <alignment vertical="center"/>
    </xf>
    <xf numFmtId="38" fontId="33" fillId="0" borderId="29" xfId="1" applyNumberFormat="1" applyFont="1" applyBorder="1" applyAlignment="1">
      <alignment horizontal="right" vertical="center" shrinkToFit="1"/>
    </xf>
    <xf numFmtId="38" fontId="33" fillId="0" borderId="0" xfId="1" applyNumberFormat="1" applyFont="1" applyAlignment="1">
      <alignment horizontal="right" vertical="center" shrinkToFit="1"/>
    </xf>
    <xf numFmtId="38" fontId="33" fillId="0" borderId="0" xfId="1" applyNumberFormat="1" applyFont="1" applyAlignment="1">
      <alignment horizontal="right" vertical="center"/>
    </xf>
    <xf numFmtId="38" fontId="33" fillId="23" borderId="86" xfId="2" applyFont="1" applyFill="1" applyBorder="1" applyAlignment="1">
      <alignment horizontal="center" vertical="center" shrinkToFit="1"/>
    </xf>
    <xf numFmtId="0" fontId="33" fillId="0" borderId="0" xfId="55" applyFont="1" applyAlignment="1">
      <alignment vertical="center"/>
    </xf>
    <xf numFmtId="0" fontId="47" fillId="0" borderId="0" xfId="55" applyFont="1" applyAlignment="1">
      <alignment vertical="center"/>
    </xf>
    <xf numFmtId="0" fontId="42" fillId="0" borderId="0" xfId="55" applyFont="1" applyAlignment="1">
      <alignment vertical="center"/>
    </xf>
    <xf numFmtId="6" fontId="33" fillId="0" borderId="0" xfId="58" applyFont="1" applyFill="1" applyAlignment="1">
      <alignment vertical="center"/>
    </xf>
    <xf numFmtId="6" fontId="33" fillId="0" borderId="0" xfId="58" applyFont="1" applyFill="1" applyBorder="1" applyAlignment="1">
      <alignment horizontal="right" vertical="center"/>
    </xf>
    <xf numFmtId="6" fontId="42" fillId="0" borderId="0" xfId="58" applyFont="1" applyFill="1" applyBorder="1" applyAlignment="1">
      <alignment horizontal="right" vertical="center"/>
    </xf>
    <xf numFmtId="0" fontId="33" fillId="0" borderId="0" xfId="55" applyFont="1" applyAlignment="1">
      <alignment horizontal="center" vertical="center"/>
    </xf>
    <xf numFmtId="6" fontId="33" fillId="0" borderId="0" xfId="58" applyFont="1" applyFill="1" applyBorder="1" applyAlignment="1">
      <alignment vertical="center"/>
    </xf>
    <xf numFmtId="185" fontId="33" fillId="20" borderId="11" xfId="1" applyNumberFormat="1" applyFont="1" applyFill="1" applyBorder="1" applyAlignment="1">
      <alignment horizontal="right" vertical="center"/>
    </xf>
    <xf numFmtId="180" fontId="33" fillId="0" borderId="0" xfId="58" applyNumberFormat="1" applyFont="1" applyFill="1" applyBorder="1" applyAlignment="1">
      <alignment vertical="center"/>
    </xf>
    <xf numFmtId="180" fontId="33" fillId="0" borderId="0" xfId="58" applyNumberFormat="1" applyFont="1" applyFill="1" applyBorder="1" applyAlignment="1">
      <alignment horizontal="center" vertical="center" shrinkToFit="1"/>
    </xf>
    <xf numFmtId="0" fontId="33" fillId="0" borderId="0" xfId="55" applyFont="1" applyAlignment="1">
      <alignment vertical="center" shrinkToFit="1"/>
    </xf>
    <xf numFmtId="0" fontId="33" fillId="0" borderId="75" xfId="55" applyFont="1" applyBorder="1" applyAlignment="1">
      <alignment horizontal="center" vertical="center" shrinkToFit="1"/>
    </xf>
    <xf numFmtId="38" fontId="33" fillId="2" borderId="75" xfId="64" applyFont="1" applyFill="1" applyBorder="1" applyAlignment="1">
      <alignment horizontal="right" vertical="center"/>
    </xf>
    <xf numFmtId="186" fontId="33" fillId="0" borderId="0" xfId="55" applyNumberFormat="1" applyFont="1" applyAlignment="1">
      <alignment vertical="center"/>
    </xf>
    <xf numFmtId="186" fontId="33" fillId="0" borderId="68" xfId="55" applyNumberFormat="1" applyFont="1" applyBorder="1" applyAlignment="1">
      <alignment horizontal="center" vertical="center"/>
    </xf>
    <xf numFmtId="38" fontId="33" fillId="0" borderId="0" xfId="64" applyFont="1" applyFill="1" applyBorder="1" applyAlignment="1">
      <alignment horizontal="right" vertical="center"/>
    </xf>
    <xf numFmtId="186" fontId="33" fillId="0" borderId="0" xfId="55" applyNumberFormat="1" applyFont="1" applyAlignment="1">
      <alignment horizontal="center" vertical="center"/>
    </xf>
    <xf numFmtId="38" fontId="33" fillId="0" borderId="0" xfId="2" applyFont="1" applyFill="1" applyBorder="1" applyAlignment="1">
      <alignment vertical="center"/>
    </xf>
    <xf numFmtId="14" fontId="33" fillId="2" borderId="11" xfId="55" applyNumberFormat="1" applyFont="1" applyFill="1" applyBorder="1" applyAlignment="1">
      <alignment horizontal="left" vertical="center" wrapText="1"/>
    </xf>
    <xf numFmtId="0" fontId="33" fillId="0" borderId="0" xfId="55" applyFont="1" applyAlignment="1">
      <alignment horizontal="center" vertical="center" wrapText="1"/>
    </xf>
    <xf numFmtId="183" fontId="33" fillId="0" borderId="0" xfId="1" applyNumberFormat="1" applyFont="1" applyAlignment="1">
      <alignment horizontal="center" vertical="center"/>
    </xf>
    <xf numFmtId="182" fontId="33" fillId="0" borderId="0" xfId="1" applyNumberFormat="1" applyFont="1" applyAlignment="1">
      <alignment horizontal="right" vertical="center"/>
    </xf>
    <xf numFmtId="38" fontId="43" fillId="0" borderId="0" xfId="64" applyFont="1" applyFill="1" applyBorder="1" applyAlignment="1">
      <alignment horizontal="right" vertical="center"/>
    </xf>
    <xf numFmtId="0" fontId="43" fillId="0" borderId="0" xfId="0" applyFont="1" applyAlignment="1">
      <alignment vertical="center"/>
    </xf>
    <xf numFmtId="0" fontId="33" fillId="20" borderId="29" xfId="0" applyFont="1" applyFill="1" applyBorder="1" applyAlignment="1">
      <alignment horizontal="right" vertical="center"/>
    </xf>
    <xf numFmtId="182" fontId="43" fillId="0" borderId="0" xfId="0" applyNumberFormat="1" applyFont="1" applyAlignment="1">
      <alignment vertical="center"/>
    </xf>
    <xf numFmtId="0" fontId="43" fillId="0" borderId="0" xfId="0" applyFont="1" applyAlignment="1">
      <alignment horizontal="center" vertical="center"/>
    </xf>
    <xf numFmtId="185" fontId="43" fillId="20" borderId="29" xfId="0" applyNumberFormat="1" applyFont="1" applyFill="1" applyBorder="1" applyAlignment="1">
      <alignment vertical="center"/>
    </xf>
    <xf numFmtId="182" fontId="33" fillId="0" borderId="0" xfId="2" applyNumberFormat="1" applyFont="1" applyFill="1" applyBorder="1" applyAlignment="1">
      <alignment horizontal="right" vertical="center"/>
    </xf>
    <xf numFmtId="0" fontId="43" fillId="0" borderId="0" xfId="0" applyFont="1" applyAlignment="1">
      <alignment horizontal="center" vertical="center" wrapText="1"/>
    </xf>
    <xf numFmtId="0" fontId="43" fillId="0" borderId="13" xfId="0" applyFont="1" applyBorder="1" applyAlignment="1">
      <alignment horizontal="center" vertical="center"/>
    </xf>
    <xf numFmtId="0" fontId="43" fillId="2" borderId="11" xfId="0" applyFont="1" applyFill="1" applyBorder="1" applyAlignment="1">
      <alignment horizontal="center" vertical="center" shrinkToFit="1"/>
    </xf>
    <xf numFmtId="178" fontId="33" fillId="0" borderId="11" xfId="1" applyNumberFormat="1" applyFont="1" applyBorder="1" applyAlignment="1">
      <alignment horizontal="center" vertical="center" shrinkToFit="1"/>
    </xf>
    <xf numFmtId="0" fontId="33" fillId="0" borderId="0" xfId="56" applyFont="1" applyAlignment="1">
      <alignment vertical="center"/>
    </xf>
    <xf numFmtId="0" fontId="33" fillId="0" borderId="0" xfId="56" applyFont="1" applyAlignment="1">
      <alignment horizontal="center" vertical="center"/>
    </xf>
    <xf numFmtId="38" fontId="33" fillId="0" borderId="0" xfId="2" applyFont="1" applyFill="1" applyAlignment="1">
      <alignment vertical="center"/>
    </xf>
    <xf numFmtId="3" fontId="33" fillId="0" borderId="0" xfId="56" applyNumberFormat="1" applyFont="1" applyAlignment="1">
      <alignment vertical="center"/>
    </xf>
    <xf numFmtId="0" fontId="33" fillId="0" borderId="0" xfId="56" applyFont="1" applyAlignment="1">
      <alignment horizontal="left" vertical="center"/>
    </xf>
    <xf numFmtId="38" fontId="33" fillId="0" borderId="0" xfId="56" applyNumberFormat="1" applyFont="1" applyAlignment="1">
      <alignment horizontal="right" vertical="center"/>
    </xf>
    <xf numFmtId="38" fontId="33" fillId="0" borderId="0" xfId="2" applyFont="1" applyFill="1" applyBorder="1" applyAlignment="1">
      <alignment horizontal="center" vertical="center"/>
    </xf>
    <xf numFmtId="182" fontId="33" fillId="0" borderId="0" xfId="56" applyNumberFormat="1" applyFont="1" applyAlignment="1">
      <alignment horizontal="left" vertical="center"/>
    </xf>
    <xf numFmtId="182" fontId="33" fillId="0" borderId="0" xfId="56" applyNumberFormat="1" applyFont="1" applyAlignment="1">
      <alignment horizontal="right" vertical="center"/>
    </xf>
    <xf numFmtId="49" fontId="33" fillId="0" borderId="0" xfId="1" applyNumberFormat="1" applyFont="1" applyAlignment="1">
      <alignment vertical="center"/>
    </xf>
    <xf numFmtId="182" fontId="33" fillId="0" borderId="0" xfId="1" applyNumberFormat="1" applyFont="1" applyAlignment="1">
      <alignment horizontal="left" vertical="center"/>
    </xf>
    <xf numFmtId="182" fontId="33" fillId="0" borderId="0" xfId="1" applyNumberFormat="1" applyFont="1" applyAlignment="1">
      <alignment vertical="center"/>
    </xf>
    <xf numFmtId="38" fontId="33" fillId="0" borderId="0" xfId="1" applyNumberFormat="1" applyFont="1" applyAlignment="1">
      <alignment vertical="center"/>
    </xf>
    <xf numFmtId="49" fontId="33" fillId="0" borderId="0" xfId="1" applyNumberFormat="1" applyFont="1" applyAlignment="1">
      <alignment horizontal="center" vertical="center"/>
    </xf>
    <xf numFmtId="38" fontId="33" fillId="0" borderId="34" xfId="2" applyFont="1" applyFill="1" applyBorder="1" applyAlignment="1">
      <alignment horizontal="center" vertical="center"/>
    </xf>
    <xf numFmtId="49" fontId="33" fillId="0" borderId="29" xfId="1" applyNumberFormat="1" applyFont="1" applyBorder="1" applyAlignment="1">
      <alignment horizontal="center" vertical="center"/>
    </xf>
    <xf numFmtId="38" fontId="33" fillId="0" borderId="0" xfId="1" applyNumberFormat="1" applyFont="1" applyAlignment="1">
      <alignment horizontal="left" vertical="center"/>
    </xf>
    <xf numFmtId="38" fontId="33" fillId="0" borderId="0" xfId="2" applyFont="1" applyFill="1" applyBorder="1" applyAlignment="1">
      <alignment horizontal="left" vertical="center"/>
    </xf>
    <xf numFmtId="38" fontId="33" fillId="0" borderId="0" xfId="56" applyNumberFormat="1" applyFont="1" applyAlignment="1">
      <alignment horizontal="left" vertical="center"/>
    </xf>
    <xf numFmtId="176" fontId="33" fillId="0" borderId="0" xfId="1" applyNumberFormat="1" applyFont="1" applyAlignment="1">
      <alignment horizontal="center" vertical="center"/>
    </xf>
    <xf numFmtId="0" fontId="33" fillId="0" borderId="0" xfId="1" applyFont="1" applyAlignment="1">
      <alignment horizontal="center" vertical="center" wrapText="1"/>
    </xf>
    <xf numFmtId="38" fontId="33" fillId="0" borderId="53" xfId="2" applyFont="1" applyFill="1" applyBorder="1" applyAlignment="1">
      <alignment vertical="center" wrapText="1"/>
    </xf>
    <xf numFmtId="0" fontId="33" fillId="0" borderId="34" xfId="1" applyFont="1" applyBorder="1" applyAlignment="1">
      <alignment horizontal="center" vertical="center" wrapText="1"/>
    </xf>
    <xf numFmtId="0" fontId="33" fillId="0" borderId="34" xfId="1" applyFont="1" applyBorder="1" applyAlignment="1">
      <alignment horizontal="center" vertical="center"/>
    </xf>
    <xf numFmtId="0" fontId="33" fillId="0" borderId="18" xfId="1" applyFont="1" applyBorder="1" applyAlignment="1">
      <alignment horizontal="left" vertical="center" wrapText="1"/>
    </xf>
    <xf numFmtId="0" fontId="33" fillId="0" borderId="78" xfId="1" applyFont="1" applyBorder="1" applyAlignment="1">
      <alignment horizontal="center" vertical="center" wrapText="1"/>
    </xf>
    <xf numFmtId="187" fontId="33" fillId="0" borderId="1" xfId="1" applyNumberFormat="1" applyFont="1" applyBorder="1" applyAlignment="1">
      <alignment vertical="center" wrapText="1"/>
    </xf>
    <xf numFmtId="0" fontId="33" fillId="0" borderId="70" xfId="1" applyFont="1" applyBorder="1" applyAlignment="1">
      <alignment horizontal="center" vertical="center" wrapText="1"/>
    </xf>
    <xf numFmtId="0" fontId="33" fillId="0" borderId="42" xfId="1" applyFont="1" applyBorder="1" applyAlignment="1">
      <alignment vertical="center"/>
    </xf>
    <xf numFmtId="0" fontId="33" fillId="0" borderId="73" xfId="1" applyFont="1" applyBorder="1" applyAlignment="1">
      <alignment horizontal="center" vertical="center"/>
    </xf>
    <xf numFmtId="0" fontId="42" fillId="0" borderId="0" xfId="1" applyFont="1" applyAlignment="1">
      <alignment horizontal="center" vertical="center"/>
    </xf>
    <xf numFmtId="185" fontId="33" fillId="20" borderId="68" xfId="1" applyNumberFormat="1" applyFont="1" applyFill="1" applyBorder="1" applyAlignment="1">
      <alignment vertical="center"/>
    </xf>
    <xf numFmtId="0" fontId="33" fillId="20" borderId="70" xfId="1" applyFont="1" applyFill="1" applyBorder="1" applyAlignment="1">
      <alignment horizontal="left" vertical="center"/>
    </xf>
    <xf numFmtId="185" fontId="33" fillId="0" borderId="0" xfId="1" applyNumberFormat="1" applyFont="1" applyAlignment="1">
      <alignment vertical="center"/>
    </xf>
    <xf numFmtId="0" fontId="33" fillId="0" borderId="11" xfId="1" applyFont="1" applyBorder="1" applyAlignment="1">
      <alignment horizontal="center" vertical="center" wrapText="1"/>
    </xf>
    <xf numFmtId="9" fontId="33" fillId="2" borderId="11" xfId="1" applyNumberFormat="1" applyFont="1" applyFill="1" applyBorder="1" applyAlignment="1">
      <alignment horizontal="center" vertical="center" wrapText="1"/>
    </xf>
    <xf numFmtId="0" fontId="42" fillId="0" borderId="0" xfId="1" applyFont="1" applyAlignment="1">
      <alignment vertical="center" wrapText="1"/>
    </xf>
    <xf numFmtId="185" fontId="33" fillId="20" borderId="12" xfId="1" applyNumberFormat="1" applyFont="1" applyFill="1" applyBorder="1" applyAlignment="1">
      <alignment vertical="center"/>
    </xf>
    <xf numFmtId="0" fontId="33" fillId="20" borderId="25" xfId="1" applyFont="1" applyFill="1" applyBorder="1" applyAlignment="1">
      <alignment horizontal="left" vertical="center"/>
    </xf>
    <xf numFmtId="0" fontId="33" fillId="0" borderId="0" xfId="1" applyFont="1" applyAlignment="1">
      <alignment vertical="center" wrapText="1"/>
    </xf>
    <xf numFmtId="0" fontId="33" fillId="0" borderId="0" xfId="1" applyFont="1" applyAlignment="1">
      <alignment horizontal="right" vertical="center" wrapText="1"/>
    </xf>
    <xf numFmtId="185" fontId="33" fillId="0" borderId="0" xfId="1" applyNumberFormat="1" applyFont="1" applyAlignment="1">
      <alignment horizontal="right" vertical="center" wrapText="1"/>
    </xf>
    <xf numFmtId="0" fontId="43" fillId="28" borderId="0" xfId="0" applyFont="1" applyFill="1"/>
    <xf numFmtId="0" fontId="43" fillId="0" borderId="0" xfId="0" applyFont="1" applyAlignment="1">
      <alignment horizontal="left" vertical="top" wrapText="1"/>
    </xf>
    <xf numFmtId="0" fontId="43" fillId="0" borderId="0" xfId="0" applyFont="1" applyAlignment="1">
      <alignment horizontal="right"/>
    </xf>
    <xf numFmtId="0" fontId="43" fillId="0" borderId="150" xfId="0" applyFont="1" applyBorder="1" applyAlignment="1">
      <alignment horizontal="right" vertical="center"/>
    </xf>
    <xf numFmtId="192" fontId="43" fillId="0" borderId="105" xfId="0" applyNumberFormat="1" applyFont="1" applyBorder="1" applyAlignment="1">
      <alignment vertical="center"/>
    </xf>
    <xf numFmtId="0" fontId="33" fillId="0" borderId="1" xfId="1" applyFont="1" applyBorder="1" applyAlignment="1">
      <alignment vertical="center"/>
    </xf>
    <xf numFmtId="0" fontId="33" fillId="0" borderId="16" xfId="1" applyFont="1" applyBorder="1" applyAlignment="1">
      <alignment horizontal="center" vertical="center" wrapText="1"/>
    </xf>
    <xf numFmtId="0" fontId="33" fillId="2" borderId="68" xfId="1" applyFont="1" applyFill="1" applyBorder="1" applyAlignment="1">
      <alignment horizontal="center" vertical="center"/>
    </xf>
    <xf numFmtId="178" fontId="33" fillId="2" borderId="29" xfId="1" applyNumberFormat="1" applyFont="1" applyFill="1" applyBorder="1" applyAlignment="1">
      <alignment horizontal="right" vertical="center"/>
    </xf>
    <xf numFmtId="178" fontId="42" fillId="0" borderId="0" xfId="1" applyNumberFormat="1" applyFont="1" applyAlignment="1">
      <alignment vertical="center"/>
    </xf>
    <xf numFmtId="192" fontId="42" fillId="0" borderId="0" xfId="1" applyNumberFormat="1" applyFont="1" applyAlignment="1">
      <alignment vertical="center"/>
    </xf>
    <xf numFmtId="0" fontId="33" fillId="0" borderId="0" xfId="1" applyFont="1" applyAlignment="1">
      <alignment horizontal="centerContinuous" vertical="center"/>
    </xf>
    <xf numFmtId="3" fontId="33" fillId="0" borderId="0" xfId="2" applyNumberFormat="1" applyFont="1" applyFill="1" applyBorder="1" applyAlignment="1">
      <alignment vertical="center"/>
    </xf>
    <xf numFmtId="38" fontId="33" fillId="0" borderId="0" xfId="58" applyNumberFormat="1" applyFont="1" applyFill="1" applyBorder="1" applyAlignment="1">
      <alignment horizontal="left" vertical="center"/>
    </xf>
    <xf numFmtId="38" fontId="33" fillId="0" borderId="0" xfId="58" applyNumberFormat="1" applyFont="1" applyFill="1" applyBorder="1" applyAlignment="1">
      <alignment vertical="center"/>
    </xf>
    <xf numFmtId="0" fontId="43" fillId="0" borderId="0" xfId="0" applyFont="1" applyAlignment="1">
      <alignment horizontal="right" vertical="center"/>
    </xf>
    <xf numFmtId="0" fontId="43" fillId="2" borderId="105" xfId="0" applyFont="1" applyFill="1" applyBorder="1" applyAlignment="1">
      <alignment vertical="center"/>
    </xf>
    <xf numFmtId="0" fontId="49" fillId="0" borderId="0" xfId="0" applyFont="1" applyAlignment="1">
      <alignment vertical="center"/>
    </xf>
    <xf numFmtId="0" fontId="43" fillId="2" borderId="112" xfId="0" applyFont="1" applyFill="1" applyBorder="1" applyAlignment="1">
      <alignment vertical="center"/>
    </xf>
    <xf numFmtId="0" fontId="43" fillId="2" borderId="105" xfId="0" applyFont="1" applyFill="1" applyBorder="1" applyAlignment="1">
      <alignment horizontal="left" vertical="center"/>
    </xf>
    <xf numFmtId="0" fontId="49" fillId="0" borderId="0" xfId="0" applyFont="1" applyAlignment="1">
      <alignment vertical="center" wrapText="1"/>
    </xf>
    <xf numFmtId="189" fontId="43" fillId="2" borderId="105" xfId="0" applyNumberFormat="1" applyFont="1" applyFill="1" applyBorder="1" applyAlignment="1">
      <alignment horizontal="center" vertical="center"/>
    </xf>
    <xf numFmtId="189" fontId="43" fillId="2" borderId="112" xfId="0" applyNumberFormat="1" applyFont="1" applyFill="1" applyBorder="1" applyAlignment="1">
      <alignment horizontal="center" vertical="center"/>
    </xf>
    <xf numFmtId="0" fontId="51" fillId="0" borderId="0" xfId="56" applyFont="1" applyAlignment="1">
      <alignment horizontal="center" vertical="center"/>
    </xf>
    <xf numFmtId="38" fontId="51" fillId="0" borderId="0" xfId="2" applyFont="1" applyFill="1" applyAlignment="1">
      <alignment vertical="center"/>
    </xf>
    <xf numFmtId="0" fontId="51" fillId="0" borderId="0" xfId="56" applyFont="1" applyAlignment="1">
      <alignment vertical="center"/>
    </xf>
    <xf numFmtId="0" fontId="51" fillId="0" borderId="0" xfId="1" applyFont="1" applyAlignment="1">
      <alignment vertical="center"/>
    </xf>
    <xf numFmtId="0" fontId="51" fillId="0" borderId="0" xfId="55" applyFont="1" applyAlignment="1">
      <alignment vertical="center"/>
    </xf>
    <xf numFmtId="183" fontId="51" fillId="0" borderId="0" xfId="1" applyNumberFormat="1" applyFont="1" applyAlignment="1">
      <alignment vertical="center"/>
    </xf>
    <xf numFmtId="0" fontId="51" fillId="0" borderId="0" xfId="0" applyFont="1" applyAlignment="1">
      <alignment vertical="center"/>
    </xf>
    <xf numFmtId="0" fontId="53" fillId="0" borderId="0" xfId="1" applyFont="1" applyAlignment="1">
      <alignment horizontal="right" vertical="center"/>
    </xf>
    <xf numFmtId="0" fontId="45" fillId="0" borderId="0" xfId="0" applyFont="1" applyAlignment="1">
      <alignment vertical="center"/>
    </xf>
    <xf numFmtId="0" fontId="51" fillId="0" borderId="0" xfId="60" applyFont="1">
      <alignment vertical="center"/>
    </xf>
    <xf numFmtId="0" fontId="45" fillId="0" borderId="0" xfId="0" applyFont="1"/>
    <xf numFmtId="0" fontId="33" fillId="0" borderId="79" xfId="1" applyFont="1" applyBorder="1" applyAlignment="1">
      <alignment horizontal="left" vertical="center" indent="1"/>
    </xf>
    <xf numFmtId="180" fontId="33" fillId="0" borderId="11" xfId="64" applyNumberFormat="1" applyFont="1" applyFill="1" applyBorder="1" applyAlignment="1">
      <alignment vertical="center"/>
    </xf>
    <xf numFmtId="38" fontId="33" fillId="0" borderId="74" xfId="2" applyFont="1" applyFill="1" applyBorder="1" applyAlignment="1">
      <alignment vertical="center"/>
    </xf>
    <xf numFmtId="0" fontId="33" fillId="0" borderId="67" xfId="1" applyFont="1" applyBorder="1" applyAlignment="1">
      <alignment horizontal="left" vertical="center" indent="1"/>
    </xf>
    <xf numFmtId="0" fontId="54" fillId="22" borderId="113" xfId="0" applyFont="1" applyFill="1" applyBorder="1" applyAlignment="1">
      <alignment horizontal="distributed" vertical="center"/>
    </xf>
    <xf numFmtId="0" fontId="43" fillId="0" borderId="0" xfId="0" applyFont="1" applyAlignment="1">
      <alignment vertical="top" wrapText="1"/>
    </xf>
    <xf numFmtId="0" fontId="33" fillId="0" borderId="151" xfId="1" applyFont="1" applyBorder="1" applyAlignment="1">
      <alignment horizontal="centerContinuous" vertical="center"/>
    </xf>
    <xf numFmtId="0" fontId="43" fillId="0" borderId="109" xfId="0" applyFont="1" applyBorder="1" applyAlignment="1">
      <alignment horizontal="centerContinuous" vertical="center"/>
    </xf>
    <xf numFmtId="192" fontId="43" fillId="0" borderId="150" xfId="0" applyNumberFormat="1" applyFont="1" applyBorder="1" applyAlignment="1">
      <alignment vertical="center"/>
    </xf>
    <xf numFmtId="0" fontId="43" fillId="25" borderId="70" xfId="0" applyFont="1" applyFill="1" applyBorder="1" applyAlignment="1">
      <alignment vertical="center"/>
    </xf>
    <xf numFmtId="0" fontId="43" fillId="31" borderId="25" xfId="0" applyFont="1" applyFill="1" applyBorder="1" applyAlignment="1">
      <alignment vertical="center"/>
    </xf>
    <xf numFmtId="0" fontId="43" fillId="2" borderId="25" xfId="0" applyFont="1" applyFill="1" applyBorder="1" applyAlignment="1">
      <alignment vertical="center" wrapText="1"/>
    </xf>
    <xf numFmtId="0" fontId="43" fillId="2" borderId="25" xfId="0" applyFont="1" applyFill="1" applyBorder="1" applyAlignment="1">
      <alignment vertical="center"/>
    </xf>
    <xf numFmtId="0" fontId="43" fillId="29" borderId="25" xfId="0" applyFont="1" applyFill="1" applyBorder="1" applyAlignment="1">
      <alignment vertical="center"/>
    </xf>
    <xf numFmtId="0" fontId="43" fillId="27" borderId="25" xfId="0" applyFont="1" applyFill="1" applyBorder="1" applyAlignment="1">
      <alignment vertical="center"/>
    </xf>
    <xf numFmtId="0" fontId="43" fillId="27" borderId="156" xfId="0" applyFont="1" applyFill="1" applyBorder="1" applyAlignment="1">
      <alignment vertical="center"/>
    </xf>
    <xf numFmtId="0" fontId="43" fillId="30" borderId="70" xfId="0" applyFont="1" applyFill="1" applyBorder="1" applyAlignment="1">
      <alignment vertical="center"/>
    </xf>
    <xf numFmtId="0" fontId="43" fillId="30" borderId="25" xfId="0" applyFont="1" applyFill="1" applyBorder="1" applyAlignment="1">
      <alignment vertical="center"/>
    </xf>
    <xf numFmtId="0" fontId="43" fillId="30" borderId="25" xfId="0" applyFont="1" applyFill="1" applyBorder="1" applyAlignment="1">
      <alignment horizontal="left" vertical="center"/>
    </xf>
    <xf numFmtId="0" fontId="43" fillId="30" borderId="73" xfId="0" applyFont="1" applyFill="1" applyBorder="1" applyAlignment="1">
      <alignment vertical="center"/>
    </xf>
    <xf numFmtId="0" fontId="43" fillId="30" borderId="157" xfId="0" applyFont="1" applyFill="1" applyBorder="1" applyAlignment="1">
      <alignment vertical="center"/>
    </xf>
    <xf numFmtId="49" fontId="33" fillId="0" borderId="0" xfId="56" applyNumberFormat="1" applyFont="1" applyAlignment="1">
      <alignment horizontal="left" vertical="center"/>
    </xf>
    <xf numFmtId="0" fontId="43" fillId="30" borderId="11" xfId="0" applyFont="1" applyFill="1" applyBorder="1" applyAlignment="1">
      <alignment horizontal="center" vertical="center" wrapText="1"/>
    </xf>
    <xf numFmtId="0" fontId="43" fillId="30" borderId="11" xfId="0" applyFont="1" applyFill="1" applyBorder="1" applyAlignment="1">
      <alignment horizontal="center" vertical="center"/>
    </xf>
    <xf numFmtId="0" fontId="33" fillId="2" borderId="29" xfId="0" applyFont="1" applyFill="1" applyBorder="1" applyAlignment="1">
      <alignment horizontal="left" vertical="top" wrapText="1"/>
    </xf>
    <xf numFmtId="0" fontId="43" fillId="2" borderId="11" xfId="0" applyFont="1" applyFill="1" applyBorder="1" applyAlignment="1">
      <alignment horizontal="center" vertical="center" wrapText="1"/>
    </xf>
    <xf numFmtId="0" fontId="43" fillId="2" borderId="11" xfId="0" applyFont="1" applyFill="1" applyBorder="1" applyAlignment="1">
      <alignment horizontal="center" vertical="center"/>
    </xf>
    <xf numFmtId="0" fontId="33" fillId="20" borderId="11" xfId="1" applyFont="1" applyFill="1" applyBorder="1" applyAlignment="1">
      <alignment horizontal="center" vertical="center"/>
    </xf>
    <xf numFmtId="0" fontId="33" fillId="0" borderId="11" xfId="1" applyFont="1" applyBorder="1" applyAlignment="1">
      <alignment horizontal="left" vertical="center"/>
    </xf>
    <xf numFmtId="0" fontId="50" fillId="0" borderId="0" xfId="0" applyFont="1" applyAlignment="1">
      <alignment horizontal="center" vertical="center"/>
    </xf>
    <xf numFmtId="0" fontId="50" fillId="0" borderId="0" xfId="0" applyFont="1" applyAlignment="1">
      <alignment horizontal="distributed" vertical="center"/>
    </xf>
    <xf numFmtId="38" fontId="33" fillId="0" borderId="29" xfId="64" applyFont="1" applyFill="1" applyBorder="1" applyAlignment="1">
      <alignment horizontal="right" vertical="center"/>
    </xf>
    <xf numFmtId="0" fontId="42" fillId="0" borderId="0" xfId="56" applyFont="1" applyAlignment="1">
      <alignment horizontal="right" vertical="center"/>
    </xf>
    <xf numFmtId="176" fontId="33" fillId="0" borderId="0" xfId="1" applyNumberFormat="1" applyFont="1" applyAlignment="1">
      <alignment horizontal="left" vertical="center"/>
    </xf>
    <xf numFmtId="0" fontId="43" fillId="28" borderId="0" xfId="0" applyFont="1" applyFill="1" applyAlignment="1">
      <alignment vertical="center"/>
    </xf>
    <xf numFmtId="0" fontId="33" fillId="19" borderId="70" xfId="1" applyFont="1" applyFill="1" applyBorder="1" applyAlignment="1">
      <alignment vertical="center"/>
    </xf>
    <xf numFmtId="0" fontId="33" fillId="0" borderId="70" xfId="1" applyFont="1" applyBorder="1" applyAlignment="1">
      <alignment vertical="center"/>
    </xf>
    <xf numFmtId="0" fontId="33" fillId="0" borderId="33" xfId="1" applyFont="1" applyBorder="1" applyAlignment="1">
      <alignment horizontal="left" vertical="center"/>
    </xf>
    <xf numFmtId="0" fontId="33" fillId="0" borderId="34" xfId="1" applyFont="1" applyBorder="1" applyAlignment="1">
      <alignment horizontal="left" vertical="center"/>
    </xf>
    <xf numFmtId="0" fontId="33" fillId="0" borderId="54" xfId="1" applyFont="1" applyBorder="1" applyAlignment="1">
      <alignment horizontal="left" vertical="center"/>
    </xf>
    <xf numFmtId="0" fontId="33" fillId="0" borderId="87" xfId="1" applyFont="1" applyBorder="1" applyAlignment="1">
      <alignment horizontal="left" vertical="center"/>
    </xf>
    <xf numFmtId="0" fontId="33" fillId="0" borderId="25" xfId="1" applyFont="1" applyBorder="1" applyAlignment="1">
      <alignment vertical="center"/>
    </xf>
    <xf numFmtId="0" fontId="33" fillId="0" borderId="33" xfId="1" applyFont="1" applyBorder="1" applyAlignment="1">
      <alignment vertical="center"/>
    </xf>
    <xf numFmtId="0" fontId="33" fillId="0" borderId="54" xfId="1" applyFont="1" applyBorder="1" applyAlignment="1">
      <alignment vertical="center"/>
    </xf>
    <xf numFmtId="0" fontId="33" fillId="0" borderId="70" xfId="1" applyFont="1" applyBorder="1" applyAlignment="1">
      <alignment horizontal="left" vertical="center"/>
    </xf>
    <xf numFmtId="0" fontId="33" fillId="0" borderId="25" xfId="1" applyFont="1" applyBorder="1" applyAlignment="1">
      <alignment horizontal="left" vertical="center"/>
    </xf>
    <xf numFmtId="0" fontId="33" fillId="0" borderId="76" xfId="1" applyFont="1" applyBorder="1" applyAlignment="1">
      <alignment vertical="center"/>
    </xf>
    <xf numFmtId="38" fontId="33" fillId="19" borderId="94" xfId="2" applyFont="1" applyFill="1" applyBorder="1" applyAlignment="1">
      <alignment horizontal="left" vertical="center"/>
    </xf>
    <xf numFmtId="0" fontId="33" fillId="19" borderId="158" xfId="1" applyFont="1" applyFill="1" applyBorder="1" applyAlignment="1">
      <alignment horizontal="left" vertical="center"/>
    </xf>
    <xf numFmtId="0" fontId="33" fillId="19" borderId="81" xfId="1" applyFont="1" applyFill="1" applyBorder="1" applyAlignment="1">
      <alignment horizontal="left" vertical="center"/>
    </xf>
    <xf numFmtId="0" fontId="33" fillId="0" borderId="71" xfId="1" applyFont="1" applyBorder="1" applyAlignment="1">
      <alignment horizontal="right" vertical="center"/>
    </xf>
    <xf numFmtId="0" fontId="33" fillId="19" borderId="68" xfId="1" applyFont="1" applyFill="1" applyBorder="1" applyAlignment="1">
      <alignment vertical="center"/>
    </xf>
    <xf numFmtId="0" fontId="33" fillId="0" borderId="68" xfId="1" applyFont="1" applyBorder="1" applyAlignment="1">
      <alignment vertical="center"/>
    </xf>
    <xf numFmtId="0" fontId="33" fillId="0" borderId="12" xfId="1" applyFont="1" applyBorder="1" applyAlignment="1">
      <alignment vertical="center"/>
    </xf>
    <xf numFmtId="0" fontId="33" fillId="0" borderId="12" xfId="1" applyFont="1" applyBorder="1" applyAlignment="1">
      <alignment horizontal="left" vertical="center"/>
    </xf>
    <xf numFmtId="0" fontId="33" fillId="19" borderId="97" xfId="1" applyFont="1" applyFill="1" applyBorder="1" applyAlignment="1">
      <alignment horizontal="left" vertical="center"/>
    </xf>
    <xf numFmtId="0" fontId="33" fillId="19" borderId="80" xfId="1" applyFont="1" applyFill="1" applyBorder="1" applyAlignment="1">
      <alignment horizontal="left" vertical="center"/>
    </xf>
    <xf numFmtId="0" fontId="33" fillId="0" borderId="56" xfId="1" applyFont="1" applyBorder="1" applyAlignment="1">
      <alignment horizontal="right" vertical="center"/>
    </xf>
    <xf numFmtId="0" fontId="56" fillId="0" borderId="0" xfId="1" applyFont="1" applyAlignment="1">
      <alignment horizontal="right" vertical="center"/>
    </xf>
    <xf numFmtId="0" fontId="44" fillId="0" borderId="0" xfId="1" applyFont="1" applyAlignment="1">
      <alignment horizontal="left" vertical="center"/>
    </xf>
    <xf numFmtId="0" fontId="33" fillId="0" borderId="92" xfId="1" applyFont="1" applyBorder="1" applyAlignment="1">
      <alignment horizontal="center" vertical="center" wrapText="1"/>
    </xf>
    <xf numFmtId="0" fontId="33" fillId="0" borderId="93" xfId="1" applyFont="1" applyBorder="1" applyAlignment="1">
      <alignment horizontal="center" vertical="center" wrapText="1"/>
    </xf>
    <xf numFmtId="0" fontId="33" fillId="0" borderId="94" xfId="2" applyNumberFormat="1" applyFont="1" applyFill="1" applyBorder="1" applyAlignment="1">
      <alignment horizontal="center" vertical="center" wrapText="1"/>
    </xf>
    <xf numFmtId="0" fontId="33" fillId="0" borderId="93" xfId="2" applyNumberFormat="1" applyFont="1" applyFill="1" applyBorder="1" applyAlignment="1">
      <alignment horizontal="center" vertical="center" wrapText="1"/>
    </xf>
    <xf numFmtId="0" fontId="33" fillId="26" borderId="94" xfId="2" applyNumberFormat="1" applyFont="1" applyFill="1" applyBorder="1" applyAlignment="1">
      <alignment horizontal="center" vertical="center" wrapText="1"/>
    </xf>
    <xf numFmtId="0" fontId="33" fillId="23" borderId="67" xfId="1" applyFont="1" applyFill="1" applyBorder="1" applyAlignment="1">
      <alignment horizontal="left" vertical="center"/>
    </xf>
    <xf numFmtId="180" fontId="33" fillId="23" borderId="29" xfId="64" applyNumberFormat="1" applyFont="1" applyFill="1" applyBorder="1" applyAlignment="1">
      <alignment horizontal="right" vertical="center"/>
    </xf>
    <xf numFmtId="180" fontId="33" fillId="26" borderId="1" xfId="64" applyNumberFormat="1" applyFont="1" applyFill="1" applyBorder="1" applyAlignment="1">
      <alignment horizontal="right" vertical="center"/>
    </xf>
    <xf numFmtId="38" fontId="33" fillId="23" borderId="69" xfId="2" applyFont="1" applyFill="1" applyBorder="1" applyAlignment="1">
      <alignment vertical="center"/>
    </xf>
    <xf numFmtId="0" fontId="33" fillId="0" borderId="49" xfId="1" applyFont="1" applyBorder="1" applyAlignment="1">
      <alignment horizontal="left" vertical="center" indent="1"/>
    </xf>
    <xf numFmtId="180" fontId="33" fillId="26" borderId="160" xfId="64" applyNumberFormat="1" applyFont="1" applyFill="1" applyBorder="1" applyAlignment="1">
      <alignment horizontal="right" vertical="center"/>
    </xf>
    <xf numFmtId="0" fontId="33" fillId="0" borderId="41" xfId="1" applyFont="1" applyBorder="1" applyAlignment="1">
      <alignment horizontal="left" vertical="center" indent="1"/>
    </xf>
    <xf numFmtId="180" fontId="33" fillId="0" borderId="26" xfId="64" applyNumberFormat="1" applyFont="1" applyFill="1" applyBorder="1" applyAlignment="1">
      <alignment horizontal="right" vertical="center"/>
    </xf>
    <xf numFmtId="180" fontId="33" fillId="26" borderId="161" xfId="64" applyNumberFormat="1" applyFont="1" applyFill="1" applyBorder="1" applyAlignment="1">
      <alignment horizontal="right" vertical="center"/>
    </xf>
    <xf numFmtId="0" fontId="33" fillId="0" borderId="89" xfId="1" applyFont="1" applyBorder="1" applyAlignment="1">
      <alignment horizontal="left" vertical="center" indent="1"/>
    </xf>
    <xf numFmtId="180" fontId="33" fillId="0" borderId="18" xfId="64" applyNumberFormat="1" applyFont="1" applyFill="1" applyBorder="1" applyAlignment="1">
      <alignment horizontal="right" vertical="center"/>
    </xf>
    <xf numFmtId="180" fontId="33" fillId="26" borderId="162" xfId="64" applyNumberFormat="1" applyFont="1" applyFill="1" applyBorder="1" applyAlignment="1">
      <alignment horizontal="right" vertical="center"/>
    </xf>
    <xf numFmtId="0" fontId="33" fillId="23" borderId="79" xfId="1" applyFont="1" applyFill="1" applyBorder="1" applyAlignment="1">
      <alignment horizontal="left" vertical="center"/>
    </xf>
    <xf numFmtId="180" fontId="33" fillId="23" borderId="11" xfId="64" applyNumberFormat="1" applyFont="1" applyFill="1" applyBorder="1" applyAlignment="1">
      <alignment horizontal="right" vertical="center"/>
    </xf>
    <xf numFmtId="180" fontId="33" fillId="26" borderId="13" xfId="64" applyNumberFormat="1" applyFont="1" applyFill="1" applyBorder="1" applyAlignment="1">
      <alignment horizontal="right" vertical="center"/>
    </xf>
    <xf numFmtId="38" fontId="33" fillId="23" borderId="74" xfId="2" applyFont="1" applyFill="1" applyBorder="1" applyAlignment="1">
      <alignment vertical="center"/>
    </xf>
    <xf numFmtId="180" fontId="33" fillId="0" borderId="29" xfId="64" applyNumberFormat="1" applyFont="1" applyFill="1" applyBorder="1" applyAlignment="1">
      <alignment horizontal="right" vertical="center"/>
    </xf>
    <xf numFmtId="180" fontId="33" fillId="26" borderId="124" xfId="64" applyNumberFormat="1" applyFont="1" applyFill="1" applyBorder="1" applyAlignment="1">
      <alignment horizontal="right" vertical="center"/>
    </xf>
    <xf numFmtId="0" fontId="43" fillId="0" borderId="0" xfId="1" applyFont="1" applyAlignment="1">
      <alignment vertical="center"/>
    </xf>
    <xf numFmtId="0" fontId="33" fillId="0" borderId="58" xfId="1" applyFont="1" applyBorder="1" applyAlignment="1">
      <alignment horizontal="left" vertical="center" indent="2"/>
    </xf>
    <xf numFmtId="180" fontId="33" fillId="0" borderId="30" xfId="64" applyNumberFormat="1" applyFont="1" applyFill="1" applyBorder="1" applyAlignment="1">
      <alignment horizontal="right" vertical="center"/>
    </xf>
    <xf numFmtId="180" fontId="33" fillId="26" borderId="119" xfId="64" applyNumberFormat="1" applyFont="1" applyFill="1" applyBorder="1" applyAlignment="1">
      <alignment horizontal="right" vertical="center"/>
    </xf>
    <xf numFmtId="0" fontId="33" fillId="0" borderId="38" xfId="1" applyFont="1" applyBorder="1" applyAlignment="1">
      <alignment horizontal="left" vertical="center" indent="2"/>
    </xf>
    <xf numFmtId="180" fontId="33" fillId="0" borderId="37" xfId="64" applyNumberFormat="1" applyFont="1" applyFill="1" applyBorder="1" applyAlignment="1">
      <alignment horizontal="right" vertical="center"/>
    </xf>
    <xf numFmtId="180" fontId="33" fillId="26" borderId="163" xfId="64" applyNumberFormat="1" applyFont="1" applyFill="1" applyBorder="1" applyAlignment="1">
      <alignment horizontal="right" vertical="center"/>
    </xf>
    <xf numFmtId="38" fontId="33" fillId="0" borderId="47" xfId="2" applyFont="1" applyFill="1" applyBorder="1" applyAlignment="1">
      <alignment vertical="center"/>
    </xf>
    <xf numFmtId="0" fontId="33" fillId="0" borderId="46" xfId="1" applyFont="1" applyBorder="1" applyAlignment="1">
      <alignment horizontal="center" vertical="center"/>
    </xf>
    <xf numFmtId="180" fontId="33" fillId="0" borderId="56" xfId="64" applyNumberFormat="1" applyFont="1" applyFill="1" applyBorder="1" applyAlignment="1">
      <alignment horizontal="right" vertical="center"/>
    </xf>
    <xf numFmtId="180" fontId="33" fillId="0" borderId="62" xfId="64" applyNumberFormat="1" applyFont="1" applyFill="1" applyBorder="1" applyAlignment="1">
      <alignment horizontal="right" vertical="center"/>
    </xf>
    <xf numFmtId="180" fontId="33" fillId="26" borderId="125" xfId="64" applyNumberFormat="1" applyFont="1" applyFill="1" applyBorder="1" applyAlignment="1">
      <alignment horizontal="right" vertical="center"/>
    </xf>
    <xf numFmtId="38" fontId="44" fillId="0" borderId="0" xfId="2" applyFont="1" applyFill="1" applyAlignment="1">
      <alignment vertical="center"/>
    </xf>
    <xf numFmtId="38" fontId="44" fillId="0" borderId="0" xfId="58" applyNumberFormat="1" applyFont="1" applyFill="1" applyBorder="1" applyAlignment="1">
      <alignment horizontal="left" vertical="center"/>
    </xf>
    <xf numFmtId="38" fontId="44" fillId="0" borderId="0" xfId="58" applyNumberFormat="1" applyFont="1" applyFill="1" applyBorder="1" applyAlignment="1">
      <alignment vertical="center"/>
    </xf>
    <xf numFmtId="49" fontId="44" fillId="0" borderId="0" xfId="56" applyNumberFormat="1" applyFont="1" applyAlignment="1">
      <alignment horizontal="left" vertical="center"/>
    </xf>
    <xf numFmtId="183" fontId="33" fillId="0" borderId="0" xfId="1" applyNumberFormat="1" applyFont="1" applyAlignment="1">
      <alignment vertical="center"/>
    </xf>
    <xf numFmtId="187" fontId="33" fillId="0" borderId="42" xfId="1" applyNumberFormat="1" applyFont="1" applyBorder="1" applyAlignment="1">
      <alignment horizontal="right" vertical="center" shrinkToFit="1"/>
    </xf>
    <xf numFmtId="0" fontId="33" fillId="0" borderId="23" xfId="1" applyFont="1" applyBorder="1" applyAlignment="1">
      <alignment horizontal="center" vertical="center" shrinkToFit="1"/>
    </xf>
    <xf numFmtId="38" fontId="33" fillId="0" borderId="34" xfId="2" applyFont="1" applyFill="1" applyBorder="1" applyAlignment="1">
      <alignment horizontal="right" vertical="center" shrinkToFit="1"/>
    </xf>
    <xf numFmtId="0" fontId="33" fillId="0" borderId="34" xfId="1" applyFont="1" applyBorder="1" applyAlignment="1">
      <alignment horizontal="left" vertical="center" wrapText="1" shrinkToFit="1"/>
    </xf>
    <xf numFmtId="38" fontId="33" fillId="0" borderId="126" xfId="2" applyFont="1" applyFill="1" applyBorder="1" applyAlignment="1">
      <alignment horizontal="right" vertical="center" shrinkToFit="1"/>
    </xf>
    <xf numFmtId="0" fontId="58" fillId="31" borderId="143" xfId="73" applyFont="1" applyFill="1" applyBorder="1" applyAlignment="1">
      <alignment vertical="center"/>
    </xf>
    <xf numFmtId="0" fontId="58" fillId="2" borderId="143" xfId="73" applyFont="1" applyFill="1" applyBorder="1" applyAlignment="1">
      <alignment vertical="center" wrapText="1"/>
    </xf>
    <xf numFmtId="0" fontId="58" fillId="2" borderId="143" xfId="73" applyFont="1" applyFill="1" applyBorder="1" applyAlignment="1">
      <alignment vertical="center"/>
    </xf>
    <xf numFmtId="0" fontId="58" fillId="29" borderId="143" xfId="73" applyFont="1" applyFill="1" applyBorder="1" applyAlignment="1">
      <alignment vertical="center"/>
    </xf>
    <xf numFmtId="0" fontId="58" fillId="27" borderId="153" xfId="73" applyFont="1" applyFill="1" applyBorder="1" applyAlignment="1">
      <alignment vertical="center"/>
    </xf>
    <xf numFmtId="0" fontId="58" fillId="27" borderId="143" xfId="73" applyFont="1" applyFill="1" applyBorder="1" applyAlignment="1">
      <alignment vertical="center"/>
    </xf>
    <xf numFmtId="0" fontId="58" fillId="30" borderId="141" xfId="73" applyFont="1" applyFill="1" applyBorder="1" applyAlignment="1">
      <alignment vertical="center"/>
    </xf>
    <xf numFmtId="0" fontId="58" fillId="30" borderId="143" xfId="73" applyFont="1" applyFill="1" applyBorder="1" applyAlignment="1">
      <alignment vertical="center"/>
    </xf>
    <xf numFmtId="0" fontId="58" fillId="30" borderId="143" xfId="73" applyFont="1" applyFill="1" applyBorder="1" applyAlignment="1">
      <alignment horizontal="left" vertical="center"/>
    </xf>
    <xf numFmtId="0" fontId="58" fillId="30" borderId="145" xfId="73" applyFont="1" applyFill="1" applyBorder="1" applyAlignment="1">
      <alignment vertical="center"/>
    </xf>
    <xf numFmtId="0" fontId="58" fillId="0" borderId="24" xfId="73" applyFont="1" applyFill="1" applyBorder="1" applyAlignment="1">
      <alignment horizontal="left" vertical="center"/>
    </xf>
    <xf numFmtId="0" fontId="58" fillId="0" borderId="53" xfId="73" applyFont="1" applyFill="1" applyBorder="1" applyAlignment="1">
      <alignment horizontal="left" vertical="center"/>
    </xf>
    <xf numFmtId="0" fontId="58" fillId="0" borderId="28" xfId="73" applyFont="1" applyFill="1" applyBorder="1" applyAlignment="1">
      <alignment horizontal="left" vertical="center"/>
    </xf>
    <xf numFmtId="0" fontId="58" fillId="0" borderId="57" xfId="73" applyFont="1" applyFill="1" applyBorder="1" applyAlignment="1">
      <alignment horizontal="left" vertical="center"/>
    </xf>
    <xf numFmtId="0" fontId="43" fillId="0" borderId="1" xfId="0" applyFont="1" applyBorder="1" applyAlignment="1">
      <alignment vertical="center"/>
    </xf>
    <xf numFmtId="0" fontId="44" fillId="0" borderId="12" xfId="1" applyFont="1" applyBorder="1" applyAlignment="1">
      <alignment horizontal="left" vertical="center"/>
    </xf>
    <xf numFmtId="0" fontId="50" fillId="0" borderId="13" xfId="0" applyFont="1" applyBorder="1" applyAlignment="1">
      <alignment vertical="center"/>
    </xf>
    <xf numFmtId="0" fontId="50" fillId="0" borderId="25" xfId="0" applyFont="1" applyBorder="1" applyAlignment="1">
      <alignment vertical="center"/>
    </xf>
    <xf numFmtId="0" fontId="44" fillId="0" borderId="0" xfId="1" applyFont="1" applyAlignment="1">
      <alignment horizontal="centerContinuous" vertical="center"/>
    </xf>
    <xf numFmtId="38" fontId="33" fillId="0" borderId="93" xfId="2" applyFont="1" applyFill="1" applyBorder="1" applyAlignment="1">
      <alignment horizontal="center" vertical="center"/>
    </xf>
    <xf numFmtId="0" fontId="33" fillId="23" borderId="67" xfId="1" applyFont="1" applyFill="1" applyBorder="1" applyAlignment="1">
      <alignment horizontal="left" vertical="center" indent="1"/>
    </xf>
    <xf numFmtId="180" fontId="33" fillId="23" borderId="29" xfId="64" applyNumberFormat="1" applyFont="1" applyFill="1" applyBorder="1" applyAlignment="1">
      <alignment vertical="center"/>
    </xf>
    <xf numFmtId="180" fontId="33" fillId="0" borderId="14" xfId="64" applyNumberFormat="1" applyFont="1" applyFill="1" applyBorder="1" applyAlignment="1">
      <alignment vertical="center"/>
    </xf>
    <xf numFmtId="0" fontId="33" fillId="23" borderId="79" xfId="1" applyFont="1" applyFill="1" applyBorder="1" applyAlignment="1">
      <alignment horizontal="left" vertical="center" indent="1"/>
    </xf>
    <xf numFmtId="180" fontId="33" fillId="23" borderId="11" xfId="64" applyNumberFormat="1" applyFont="1" applyFill="1" applyBorder="1" applyAlignment="1">
      <alignment vertical="center"/>
    </xf>
    <xf numFmtId="3" fontId="44" fillId="0" borderId="0" xfId="2" applyNumberFormat="1" applyFont="1" applyFill="1" applyBorder="1" applyAlignment="1">
      <alignment vertical="center"/>
    </xf>
    <xf numFmtId="0" fontId="50" fillId="0" borderId="0" xfId="0" applyFont="1" applyAlignment="1">
      <alignment vertical="center" wrapText="1"/>
    </xf>
    <xf numFmtId="49" fontId="50" fillId="0" borderId="0" xfId="0" applyNumberFormat="1" applyFont="1" applyAlignment="1">
      <alignment horizontal="left" vertical="center"/>
    </xf>
    <xf numFmtId="0" fontId="50" fillId="0" borderId="0" xfId="0" applyFont="1" applyAlignment="1">
      <alignment horizontal="left" vertical="center" wrapText="1"/>
    </xf>
    <xf numFmtId="0" fontId="50" fillId="0" borderId="0" xfId="0" applyFont="1" applyAlignment="1">
      <alignment horizontal="left" vertical="center"/>
    </xf>
    <xf numFmtId="0" fontId="33" fillId="0" borderId="92" xfId="1" applyFont="1" applyBorder="1" applyAlignment="1">
      <alignment horizontal="centerContinuous" vertical="center"/>
    </xf>
    <xf numFmtId="0" fontId="33" fillId="0" borderId="94" xfId="1" applyFont="1" applyBorder="1" applyAlignment="1">
      <alignment horizontal="centerContinuous" vertical="center"/>
    </xf>
    <xf numFmtId="180" fontId="33" fillId="19" borderId="43" xfId="1" applyNumberFormat="1" applyFont="1" applyFill="1" applyBorder="1" applyAlignment="1">
      <alignment horizontal="right" vertical="center"/>
    </xf>
    <xf numFmtId="180" fontId="33" fillId="19" borderId="132" xfId="1" applyNumberFormat="1" applyFont="1" applyFill="1" applyBorder="1" applyAlignment="1">
      <alignment horizontal="right" vertical="center"/>
    </xf>
    <xf numFmtId="180" fontId="33" fillId="19" borderId="35" xfId="2" applyNumberFormat="1" applyFont="1" applyFill="1" applyBorder="1" applyAlignment="1">
      <alignment horizontal="right" vertical="center"/>
    </xf>
    <xf numFmtId="0" fontId="33" fillId="19" borderId="43" xfId="1" applyFont="1" applyFill="1" applyBorder="1" applyAlignment="1">
      <alignment horizontal="center" vertical="center"/>
    </xf>
    <xf numFmtId="0" fontId="33" fillId="19" borderId="44" xfId="1" applyFont="1" applyFill="1" applyBorder="1" applyAlignment="1">
      <alignment horizontal="center" vertical="center"/>
    </xf>
    <xf numFmtId="0" fontId="33" fillId="19" borderId="51" xfId="1" applyFont="1" applyFill="1" applyBorder="1" applyAlignment="1">
      <alignment horizontal="center" vertical="center"/>
    </xf>
    <xf numFmtId="0" fontId="33" fillId="23" borderId="68" xfId="1" applyFont="1" applyFill="1" applyBorder="1" applyAlignment="1">
      <alignment vertical="center"/>
    </xf>
    <xf numFmtId="0" fontId="33" fillId="23" borderId="70" xfId="1" applyFont="1" applyFill="1" applyBorder="1" applyAlignment="1">
      <alignment vertical="center"/>
    </xf>
    <xf numFmtId="180" fontId="33" fillId="30" borderId="33" xfId="64" applyNumberFormat="1" applyFont="1" applyFill="1" applyBorder="1" applyAlignment="1">
      <alignment vertical="center"/>
    </xf>
    <xf numFmtId="180" fontId="33" fillId="0" borderId="23" xfId="64" applyNumberFormat="1" applyFont="1" applyFill="1" applyBorder="1" applyAlignment="1">
      <alignment vertical="center"/>
    </xf>
    <xf numFmtId="38" fontId="42" fillId="0" borderId="50" xfId="2" applyFont="1" applyFill="1" applyBorder="1" applyAlignment="1">
      <alignment vertical="center"/>
    </xf>
    <xf numFmtId="180" fontId="33" fillId="30" borderId="26" xfId="64" applyNumberFormat="1" applyFont="1" applyFill="1" applyBorder="1" applyAlignment="1">
      <alignment vertical="center"/>
    </xf>
    <xf numFmtId="180" fontId="33" fillId="30" borderId="14" xfId="64" applyNumberFormat="1" applyFont="1" applyFill="1" applyBorder="1" applyAlignment="1">
      <alignment vertical="center"/>
    </xf>
    <xf numFmtId="0" fontId="33" fillId="23" borderId="12" xfId="1" applyFont="1" applyFill="1" applyBorder="1" applyAlignment="1">
      <alignment vertical="center"/>
    </xf>
    <xf numFmtId="0" fontId="33" fillId="23" borderId="25" xfId="1" applyFont="1" applyFill="1" applyBorder="1" applyAlignment="1">
      <alignment vertical="center"/>
    </xf>
    <xf numFmtId="180" fontId="33" fillId="30" borderId="21" xfId="64" applyNumberFormat="1" applyFont="1" applyFill="1" applyBorder="1" applyAlignment="1">
      <alignment vertical="center"/>
    </xf>
    <xf numFmtId="180" fontId="33" fillId="30" borderId="18" xfId="64" applyNumberFormat="1" applyFont="1" applyFill="1" applyBorder="1" applyAlignment="1">
      <alignment vertical="center"/>
    </xf>
    <xf numFmtId="180" fontId="33" fillId="0" borderId="24" xfId="64" applyNumberFormat="1" applyFont="1" applyFill="1" applyBorder="1" applyAlignment="1">
      <alignment vertical="center"/>
    </xf>
    <xf numFmtId="180" fontId="33" fillId="30" borderId="24" xfId="64" applyNumberFormat="1" applyFont="1" applyFill="1" applyBorder="1" applyAlignment="1">
      <alignment vertical="center"/>
    </xf>
    <xf numFmtId="180" fontId="33" fillId="0" borderId="28" xfId="64" applyNumberFormat="1" applyFont="1" applyFill="1" applyBorder="1" applyAlignment="1">
      <alignment vertical="center"/>
    </xf>
    <xf numFmtId="180" fontId="33" fillId="30" borderId="28" xfId="64" applyNumberFormat="1" applyFont="1" applyFill="1" applyBorder="1" applyAlignment="1">
      <alignment vertical="center"/>
    </xf>
    <xf numFmtId="180" fontId="33" fillId="30" borderId="29" xfId="64" applyNumberFormat="1" applyFont="1" applyFill="1" applyBorder="1" applyAlignment="1">
      <alignment vertical="center"/>
    </xf>
    <xf numFmtId="0" fontId="33" fillId="23" borderId="12" xfId="1" applyFont="1" applyFill="1" applyBorder="1" applyAlignment="1">
      <alignment horizontal="left" vertical="center"/>
    </xf>
    <xf numFmtId="0" fontId="33" fillId="23" borderId="25" xfId="1" applyFont="1" applyFill="1" applyBorder="1" applyAlignment="1">
      <alignment horizontal="left" vertical="center"/>
    </xf>
    <xf numFmtId="180" fontId="33" fillId="19" borderId="92" xfId="64" applyNumberFormat="1" applyFont="1" applyFill="1" applyBorder="1" applyAlignment="1">
      <alignment vertical="center"/>
    </xf>
    <xf numFmtId="180" fontId="33" fillId="19" borderId="129" xfId="64" applyNumberFormat="1" applyFont="1" applyFill="1" applyBorder="1" applyAlignment="1">
      <alignment vertical="center"/>
    </xf>
    <xf numFmtId="0" fontId="33" fillId="19" borderId="95" xfId="1" applyFont="1" applyFill="1" applyBorder="1" applyAlignment="1">
      <alignment vertical="center"/>
    </xf>
    <xf numFmtId="180" fontId="33" fillId="19" borderId="97" xfId="64" applyNumberFormat="1" applyFont="1" applyFill="1" applyBorder="1" applyAlignment="1">
      <alignment horizontal="right" vertical="center"/>
    </xf>
    <xf numFmtId="180" fontId="33" fillId="19" borderId="130" xfId="64" applyNumberFormat="1" applyFont="1" applyFill="1" applyBorder="1" applyAlignment="1">
      <alignment horizontal="right" vertical="center"/>
    </xf>
    <xf numFmtId="180" fontId="33" fillId="19" borderId="98" xfId="64" applyNumberFormat="1" applyFont="1" applyFill="1" applyBorder="1" applyAlignment="1">
      <alignment horizontal="right" vertical="center"/>
    </xf>
    <xf numFmtId="0" fontId="33" fillId="19" borderId="100" xfId="1" applyFont="1" applyFill="1" applyBorder="1" applyAlignment="1">
      <alignment vertical="center"/>
    </xf>
    <xf numFmtId="180" fontId="33" fillId="19" borderId="101" xfId="64" applyNumberFormat="1" applyFont="1" applyFill="1" applyBorder="1" applyAlignment="1">
      <alignment horizontal="right" vertical="center"/>
    </xf>
    <xf numFmtId="180" fontId="33" fillId="19" borderId="131" xfId="64" applyNumberFormat="1" applyFont="1" applyFill="1" applyBorder="1" applyAlignment="1">
      <alignment horizontal="right" vertical="center"/>
    </xf>
    <xf numFmtId="180" fontId="33" fillId="19" borderId="102" xfId="64" applyNumberFormat="1" applyFont="1" applyFill="1" applyBorder="1" applyAlignment="1">
      <alignment vertical="center"/>
    </xf>
    <xf numFmtId="0" fontId="33" fillId="19" borderId="101" xfId="1" applyFont="1" applyFill="1" applyBorder="1" applyAlignment="1">
      <alignment horizontal="left" vertical="center"/>
    </xf>
    <xf numFmtId="0" fontId="33" fillId="19" borderId="133" xfId="1" applyFont="1" applyFill="1" applyBorder="1" applyAlignment="1">
      <alignment horizontal="left" vertical="center"/>
    </xf>
    <xf numFmtId="38" fontId="33" fillId="19" borderId="104" xfId="2" applyFont="1" applyFill="1" applyBorder="1" applyAlignment="1">
      <alignment vertical="center"/>
    </xf>
    <xf numFmtId="0" fontId="42" fillId="0" borderId="0" xfId="55" applyFont="1" applyAlignment="1">
      <alignment horizontal="right" vertical="center"/>
    </xf>
    <xf numFmtId="180" fontId="33" fillId="0" borderId="0" xfId="58" applyNumberFormat="1" applyFont="1" applyFill="1" applyAlignment="1">
      <alignment horizontal="right" vertical="center"/>
    </xf>
    <xf numFmtId="38" fontId="33" fillId="0" borderId="75" xfId="64" applyFont="1" applyFill="1" applyBorder="1" applyAlignment="1">
      <alignment vertical="center" wrapText="1"/>
    </xf>
    <xf numFmtId="0" fontId="43" fillId="0" borderId="0" xfId="55" applyFont="1" applyAlignment="1">
      <alignment vertical="center"/>
    </xf>
    <xf numFmtId="180" fontId="33" fillId="0" borderId="0" xfId="58" applyNumberFormat="1" applyFont="1" applyFill="1" applyAlignment="1">
      <alignment vertical="center"/>
    </xf>
    <xf numFmtId="38" fontId="33" fillId="0" borderId="75" xfId="64" applyFont="1" applyFill="1" applyBorder="1" applyAlignment="1">
      <alignment horizontal="right" vertical="center" wrapText="1"/>
    </xf>
    <xf numFmtId="181" fontId="33" fillId="0" borderId="11" xfId="55" applyNumberFormat="1" applyFont="1" applyBorder="1" applyAlignment="1">
      <alignment horizontal="left" vertical="center" wrapText="1"/>
    </xf>
    <xf numFmtId="180" fontId="33" fillId="0" borderId="0" xfId="58" applyNumberFormat="1" applyFont="1" applyFill="1" applyBorder="1" applyAlignment="1">
      <alignment horizontal="right" vertical="center"/>
    </xf>
    <xf numFmtId="0" fontId="43" fillId="0" borderId="0" xfId="56" applyFont="1" applyAlignment="1">
      <alignment vertical="center"/>
    </xf>
    <xf numFmtId="0" fontId="33" fillId="0" borderId="53" xfId="56" applyFont="1" applyBorder="1" applyAlignment="1">
      <alignment horizontal="center" vertical="center"/>
    </xf>
    <xf numFmtId="187" fontId="33" fillId="0" borderId="0" xfId="1" applyNumberFormat="1" applyFont="1" applyAlignment="1">
      <alignment vertical="center" wrapText="1"/>
    </xf>
    <xf numFmtId="187" fontId="33" fillId="0" borderId="19" xfId="1" applyNumberFormat="1" applyFont="1" applyBorder="1" applyAlignment="1">
      <alignment vertical="center" wrapText="1"/>
    </xf>
    <xf numFmtId="9" fontId="33" fillId="24" borderId="11" xfId="1" applyNumberFormat="1" applyFont="1" applyFill="1" applyBorder="1" applyAlignment="1">
      <alignment horizontal="center" vertical="center" wrapText="1"/>
    </xf>
    <xf numFmtId="0" fontId="33" fillId="0" borderId="68" xfId="1" applyFont="1" applyBorder="1" applyAlignment="1">
      <alignment horizontal="center" vertical="center"/>
    </xf>
    <xf numFmtId="178" fontId="33" fillId="0" borderId="29" xfId="1" applyNumberFormat="1" applyFont="1" applyBorder="1" applyAlignment="1">
      <alignment horizontal="right" vertical="center"/>
    </xf>
    <xf numFmtId="0" fontId="45" fillId="0" borderId="0" xfId="0" applyFont="1" applyAlignment="1">
      <alignment horizontal="centerContinuous" vertical="center"/>
    </xf>
    <xf numFmtId="0" fontId="50" fillId="0" borderId="0" xfId="0" applyFont="1" applyAlignment="1">
      <alignment horizontal="centerContinuous" vertical="center"/>
    </xf>
    <xf numFmtId="0" fontId="61" fillId="0" borderId="0" xfId="1" applyFont="1"/>
    <xf numFmtId="0" fontId="33" fillId="0" borderId="0" xfId="1" applyFont="1"/>
    <xf numFmtId="0" fontId="33" fillId="0" borderId="55" xfId="1" applyFont="1" applyBorder="1"/>
    <xf numFmtId="0" fontId="33" fillId="0" borderId="42" xfId="1" applyFont="1" applyBorder="1"/>
    <xf numFmtId="0" fontId="33" fillId="0" borderId="32" xfId="1" applyFont="1" applyBorder="1"/>
    <xf numFmtId="0" fontId="33" fillId="0" borderId="73" xfId="1" applyFont="1" applyBorder="1"/>
    <xf numFmtId="0" fontId="33" fillId="0" borderId="53" xfId="1" applyFont="1" applyBorder="1"/>
    <xf numFmtId="0" fontId="33" fillId="0" borderId="34" xfId="1" applyFont="1" applyBorder="1"/>
    <xf numFmtId="0" fontId="43" fillId="0" borderId="0" xfId="1" applyFont="1"/>
    <xf numFmtId="0" fontId="33" fillId="0" borderId="68" xfId="1" applyFont="1" applyBorder="1"/>
    <xf numFmtId="0" fontId="33" fillId="0" borderId="1" xfId="1" applyFont="1" applyBorder="1"/>
    <xf numFmtId="0" fontId="33" fillId="0" borderId="70" xfId="1" applyFont="1" applyBorder="1"/>
    <xf numFmtId="0" fontId="43" fillId="2" borderId="134" xfId="0" applyFont="1" applyFill="1" applyBorder="1" applyAlignment="1">
      <alignment horizontal="center" vertical="center" wrapText="1"/>
    </xf>
    <xf numFmtId="0" fontId="43" fillId="2" borderId="134" xfId="0" applyFont="1" applyFill="1" applyBorder="1" applyAlignment="1">
      <alignment vertical="center"/>
    </xf>
    <xf numFmtId="0" fontId="43" fillId="2" borderId="144" xfId="0" applyFont="1" applyFill="1" applyBorder="1" applyAlignment="1">
      <alignment horizontal="center" vertical="center" wrapText="1"/>
    </xf>
    <xf numFmtId="179" fontId="41" fillId="2" borderId="12" xfId="1" applyNumberFormat="1" applyFont="1" applyFill="1" applyBorder="1" applyAlignment="1">
      <alignment horizontal="right" vertical="center" shrinkToFit="1"/>
    </xf>
    <xf numFmtId="179" fontId="41" fillId="2" borderId="25" xfId="1" applyNumberFormat="1" applyFont="1" applyFill="1" applyBorder="1" applyAlignment="1">
      <alignment horizontal="right" vertical="center" shrinkToFit="1"/>
    </xf>
    <xf numFmtId="179" fontId="41" fillId="0" borderId="12" xfId="1" applyNumberFormat="1" applyFont="1" applyBorder="1" applyAlignment="1">
      <alignment horizontal="right" vertical="center" shrinkToFit="1"/>
    </xf>
    <xf numFmtId="179" fontId="41" fillId="0" borderId="25" xfId="1" applyNumberFormat="1" applyFont="1" applyBorder="1" applyAlignment="1">
      <alignment horizontal="right" vertical="center" shrinkToFit="1"/>
    </xf>
    <xf numFmtId="0" fontId="33" fillId="0" borderId="164" xfId="1" applyFont="1" applyBorder="1" applyAlignment="1">
      <alignment horizontal="center" vertical="center"/>
    </xf>
    <xf numFmtId="0" fontId="33" fillId="0" borderId="165" xfId="1" applyFont="1" applyBorder="1" applyAlignment="1">
      <alignment horizontal="right" vertical="center"/>
    </xf>
    <xf numFmtId="192" fontId="33" fillId="2" borderId="165" xfId="1" applyNumberFormat="1" applyFont="1" applyFill="1" applyBorder="1" applyAlignment="1" applyProtection="1">
      <alignment vertical="center"/>
      <protection locked="0"/>
    </xf>
    <xf numFmtId="192" fontId="33" fillId="0" borderId="166" xfId="1" applyNumberFormat="1" applyFont="1" applyBorder="1" applyAlignment="1">
      <alignment horizontal="right" vertical="center"/>
    </xf>
    <xf numFmtId="192" fontId="43" fillId="0" borderId="166" xfId="0" applyNumberFormat="1" applyFont="1" applyBorder="1" applyAlignment="1">
      <alignment vertical="center"/>
    </xf>
    <xf numFmtId="0" fontId="43" fillId="0" borderId="105" xfId="0" applyFont="1" applyBorder="1" applyAlignment="1">
      <alignment horizontal="right" vertical="center"/>
    </xf>
    <xf numFmtId="0" fontId="43" fillId="2" borderId="13" xfId="0" applyFont="1" applyFill="1" applyBorder="1" applyAlignment="1">
      <alignment horizontal="center" vertical="center"/>
    </xf>
    <xf numFmtId="0" fontId="33" fillId="0" borderId="17" xfId="1" applyFont="1" applyBorder="1" applyAlignment="1">
      <alignment horizontal="center" vertical="center" wrapText="1"/>
    </xf>
    <xf numFmtId="0" fontId="33" fillId="0" borderId="16" xfId="1" applyFont="1" applyBorder="1" applyAlignment="1">
      <alignment horizontal="center" vertical="center"/>
    </xf>
    <xf numFmtId="0" fontId="33" fillId="2" borderId="105" xfId="0" applyFont="1" applyFill="1" applyBorder="1" applyAlignment="1">
      <alignment vertical="center"/>
    </xf>
    <xf numFmtId="0" fontId="33" fillId="2" borderId="29" xfId="1" applyFont="1" applyFill="1" applyBorder="1" applyAlignment="1">
      <alignment horizontal="left" vertical="center"/>
    </xf>
    <xf numFmtId="0" fontId="33" fillId="0" borderId="29" xfId="1" applyFont="1" applyBorder="1" applyAlignment="1">
      <alignment horizontal="left" vertical="center"/>
    </xf>
    <xf numFmtId="0" fontId="33" fillId="0" borderId="14" xfId="0" applyFont="1" applyBorder="1" applyAlignment="1">
      <alignment horizontal="right" vertical="center"/>
    </xf>
    <xf numFmtId="0" fontId="33" fillId="0" borderId="64" xfId="0" applyFont="1" applyBorder="1" applyAlignment="1">
      <alignment horizontal="center" vertical="center"/>
    </xf>
    <xf numFmtId="38" fontId="43" fillId="0" borderId="0" xfId="64" applyFont="1" applyFill="1" applyBorder="1" applyAlignment="1">
      <alignment vertical="center"/>
    </xf>
    <xf numFmtId="38" fontId="43" fillId="0" borderId="11" xfId="64" applyFont="1" applyBorder="1" applyAlignment="1">
      <alignment vertical="center"/>
    </xf>
    <xf numFmtId="178" fontId="33" fillId="0" borderId="23" xfId="1" applyNumberFormat="1" applyFont="1" applyBorder="1" applyAlignment="1">
      <alignment horizontal="center" vertical="center" shrinkToFit="1"/>
    </xf>
    <xf numFmtId="38" fontId="43" fillId="0" borderId="11" xfId="64" applyFont="1" applyFill="1" applyBorder="1" applyAlignment="1">
      <alignment vertical="center"/>
    </xf>
    <xf numFmtId="38" fontId="43" fillId="0" borderId="11" xfId="64" applyFont="1" applyBorder="1" applyAlignment="1">
      <alignment horizontal="right" vertical="center"/>
    </xf>
    <xf numFmtId="0" fontId="33" fillId="0" borderId="14" xfId="55" applyFont="1" applyBorder="1" applyAlignment="1">
      <alignment horizontal="left" vertical="center" wrapText="1"/>
    </xf>
    <xf numFmtId="0" fontId="33" fillId="0" borderId="29" xfId="1" applyFont="1" applyBorder="1" applyAlignment="1">
      <alignment horizontal="center" vertical="center" shrinkToFit="1"/>
    </xf>
    <xf numFmtId="0" fontId="33" fillId="0" borderId="11" xfId="55" applyFont="1" applyBorder="1" applyAlignment="1">
      <alignment horizontal="center" vertical="center" shrinkToFit="1"/>
    </xf>
    <xf numFmtId="0" fontId="33" fillId="2" borderId="11" xfId="55" applyFont="1" applyFill="1" applyBorder="1" applyAlignment="1">
      <alignment horizontal="left" vertical="center" wrapText="1"/>
    </xf>
    <xf numFmtId="185" fontId="33" fillId="0" borderId="53" xfId="1" applyNumberFormat="1" applyFont="1" applyBorder="1" applyAlignment="1">
      <alignment horizontal="right" vertical="center" wrapText="1"/>
    </xf>
    <xf numFmtId="0" fontId="33" fillId="25" borderId="19" xfId="1" applyFont="1" applyFill="1" applyBorder="1" applyAlignment="1">
      <alignment vertical="center"/>
    </xf>
    <xf numFmtId="0" fontId="33" fillId="0" borderId="29" xfId="1" applyFont="1" applyBorder="1" applyAlignment="1">
      <alignment horizontal="center" vertical="center" wrapText="1"/>
    </xf>
    <xf numFmtId="0" fontId="33" fillId="0" borderId="14" xfId="1" applyFont="1" applyBorder="1" applyAlignment="1">
      <alignment horizontal="left" vertical="center" wrapText="1"/>
    </xf>
    <xf numFmtId="0" fontId="33" fillId="0" borderId="29" xfId="1" applyFont="1" applyBorder="1" applyAlignment="1">
      <alignment horizontal="left" vertical="center" wrapText="1"/>
    </xf>
    <xf numFmtId="0" fontId="33" fillId="0" borderId="11" xfId="55" applyFont="1" applyBorder="1" applyAlignment="1">
      <alignment horizontal="left" vertical="center" wrapText="1"/>
    </xf>
    <xf numFmtId="38" fontId="43" fillId="0" borderId="11" xfId="64" applyFont="1" applyFill="1" applyBorder="1" applyAlignment="1">
      <alignment horizontal="right" vertical="center"/>
    </xf>
    <xf numFmtId="0" fontId="43" fillId="0" borderId="11" xfId="0" applyFont="1" applyBorder="1" applyAlignment="1">
      <alignment horizontal="center" vertical="center"/>
    </xf>
    <xf numFmtId="0" fontId="43" fillId="0" borderId="11" xfId="0" applyFont="1" applyBorder="1" applyAlignment="1">
      <alignment horizontal="center" vertical="center" shrinkToFit="1"/>
    </xf>
    <xf numFmtId="0" fontId="43" fillId="24" borderId="11" xfId="0" applyFont="1" applyFill="1" applyBorder="1" applyAlignment="1">
      <alignment horizontal="center" vertical="center"/>
    </xf>
    <xf numFmtId="0" fontId="33" fillId="25" borderId="19" xfId="1" applyFont="1" applyFill="1" applyBorder="1" applyAlignment="1">
      <alignment horizontal="left" vertical="center"/>
    </xf>
    <xf numFmtId="179" fontId="41" fillId="2" borderId="12" xfId="0" applyNumberFormat="1" applyFont="1" applyFill="1" applyBorder="1" applyAlignment="1">
      <alignment horizontal="right" vertical="center"/>
    </xf>
    <xf numFmtId="0" fontId="33" fillId="2" borderId="13" xfId="0" applyFont="1" applyFill="1" applyBorder="1" applyAlignment="1">
      <alignment horizontal="center" vertical="center"/>
    </xf>
    <xf numFmtId="179" fontId="41" fillId="2" borderId="25" xfId="0" applyNumberFormat="1" applyFont="1" applyFill="1" applyBorder="1" applyAlignment="1">
      <alignment horizontal="right" vertical="center"/>
    </xf>
    <xf numFmtId="0" fontId="33" fillId="2" borderId="11" xfId="0" applyFont="1" applyFill="1" applyBorder="1" applyAlignment="1">
      <alignment horizontal="center" vertical="center"/>
    </xf>
    <xf numFmtId="38" fontId="33" fillId="2" borderId="11" xfId="2" applyFont="1" applyFill="1" applyBorder="1" applyAlignment="1">
      <alignment horizontal="center" vertical="center" shrinkToFit="1"/>
    </xf>
    <xf numFmtId="0" fontId="33" fillId="2" borderId="11" xfId="0" applyFont="1" applyFill="1" applyBorder="1" applyAlignment="1">
      <alignment vertical="center" wrapText="1"/>
    </xf>
    <xf numFmtId="0" fontId="33" fillId="0" borderId="13" xfId="0" applyFont="1" applyBorder="1" applyAlignment="1">
      <alignment horizontal="center" vertical="center"/>
    </xf>
    <xf numFmtId="179" fontId="41" fillId="0" borderId="25" xfId="0" applyNumberFormat="1" applyFont="1" applyBorder="1" applyAlignment="1">
      <alignment horizontal="right" vertical="center"/>
    </xf>
    <xf numFmtId="0" fontId="33" fillId="0" borderId="11" xfId="0" applyFont="1" applyBorder="1" applyAlignment="1">
      <alignment horizontal="center" vertical="center"/>
    </xf>
    <xf numFmtId="38" fontId="33" fillId="0" borderId="11" xfId="2" applyFont="1" applyFill="1" applyBorder="1" applyAlignment="1">
      <alignment horizontal="center" vertical="center" shrinkToFit="1"/>
    </xf>
    <xf numFmtId="0" fontId="33" fillId="0" borderId="11" xfId="0" applyFont="1" applyBorder="1" applyAlignment="1">
      <alignment vertical="center" wrapText="1"/>
    </xf>
    <xf numFmtId="38" fontId="50" fillId="0" borderId="1" xfId="0" applyNumberFormat="1" applyFont="1" applyBorder="1" applyAlignment="1">
      <alignment vertical="center"/>
    </xf>
    <xf numFmtId="188" fontId="43" fillId="0" borderId="1" xfId="0" applyNumberFormat="1" applyFont="1" applyBorder="1" applyAlignment="1">
      <alignment vertical="center"/>
    </xf>
    <xf numFmtId="0" fontId="33" fillId="2" borderId="11" xfId="0" applyFont="1" applyFill="1" applyBorder="1" applyAlignment="1">
      <alignment horizontal="left" vertical="center" wrapText="1"/>
    </xf>
    <xf numFmtId="0" fontId="33" fillId="2" borderId="11" xfId="1" applyFont="1" applyFill="1" applyBorder="1" applyAlignment="1">
      <alignment horizontal="center" vertical="center"/>
    </xf>
    <xf numFmtId="192" fontId="33" fillId="2" borderId="11" xfId="0" applyNumberFormat="1" applyFont="1" applyFill="1" applyBorder="1" applyAlignment="1">
      <alignment vertical="center" shrinkToFit="1"/>
    </xf>
    <xf numFmtId="192" fontId="33" fillId="0" borderId="11" xfId="0" applyNumberFormat="1" applyFont="1" applyBorder="1" applyAlignment="1">
      <alignment horizontal="right" vertical="center"/>
    </xf>
    <xf numFmtId="38" fontId="33" fillId="0" borderId="11" xfId="64" applyFont="1" applyFill="1" applyBorder="1" applyAlignment="1">
      <alignment horizontal="right" vertical="center"/>
    </xf>
    <xf numFmtId="192" fontId="33" fillId="2" borderId="11" xfId="0" applyNumberFormat="1" applyFont="1" applyFill="1" applyBorder="1" applyAlignment="1">
      <alignment horizontal="center" vertical="center"/>
    </xf>
    <xf numFmtId="0" fontId="33" fillId="2" borderId="11" xfId="0" applyFont="1" applyFill="1" applyBorder="1" applyAlignment="1">
      <alignment vertical="center"/>
    </xf>
    <xf numFmtId="0" fontId="33" fillId="0" borderId="11" xfId="0" applyFont="1" applyBorder="1" applyAlignment="1">
      <alignment horizontal="left" vertical="center" wrapText="1"/>
    </xf>
    <xf numFmtId="194" fontId="33" fillId="0" borderId="11" xfId="0" applyNumberFormat="1" applyFont="1" applyBorder="1" applyAlignment="1">
      <alignment horizontal="right" vertical="center"/>
    </xf>
    <xf numFmtId="38" fontId="33" fillId="20" borderId="11" xfId="64" applyFont="1" applyFill="1" applyBorder="1" applyAlignment="1">
      <alignment horizontal="right" vertical="center"/>
    </xf>
    <xf numFmtId="0" fontId="33" fillId="0" borderId="11" xfId="1" applyFont="1" applyBorder="1" applyAlignment="1">
      <alignment horizontal="center" vertical="center" shrinkToFit="1"/>
    </xf>
    <xf numFmtId="0" fontId="33" fillId="0" borderId="42" xfId="1" applyFont="1" applyBorder="1" applyAlignment="1">
      <alignment horizontal="center" vertical="center" shrinkToFit="1"/>
    </xf>
    <xf numFmtId="0" fontId="33" fillId="0" borderId="121" xfId="1" applyFont="1" applyBorder="1" applyAlignment="1">
      <alignment horizontal="center" vertical="center" shrinkToFit="1"/>
    </xf>
    <xf numFmtId="0" fontId="33" fillId="0" borderId="73" xfId="1" applyFont="1" applyBorder="1" applyAlignment="1">
      <alignment horizontal="center" vertical="center" shrinkToFit="1"/>
    </xf>
    <xf numFmtId="184" fontId="33" fillId="23" borderId="85" xfId="1" applyNumberFormat="1" applyFont="1" applyFill="1" applyBorder="1" applyAlignment="1">
      <alignment horizontal="center" vertical="center" shrinkToFit="1"/>
    </xf>
    <xf numFmtId="38" fontId="33" fillId="0" borderId="168" xfId="2" applyFont="1" applyFill="1" applyBorder="1" applyAlignment="1">
      <alignment horizontal="right" vertical="center" shrinkToFit="1"/>
    </xf>
    <xf numFmtId="0" fontId="33" fillId="0" borderId="169" xfId="55" applyFont="1" applyBorder="1" applyAlignment="1">
      <alignment horizontal="center" vertical="center" shrinkToFit="1"/>
    </xf>
    <xf numFmtId="0" fontId="33" fillId="0" borderId="11" xfId="0" applyFont="1" applyBorder="1" applyAlignment="1">
      <alignment horizontal="center" vertical="center" shrinkToFit="1"/>
    </xf>
    <xf numFmtId="0" fontId="43" fillId="0" borderId="11" xfId="0" applyFont="1" applyBorder="1" applyAlignment="1">
      <alignment horizontal="left" vertical="center" wrapText="1"/>
    </xf>
    <xf numFmtId="38" fontId="43" fillId="2" borderId="11" xfId="64" applyFont="1" applyFill="1" applyBorder="1" applyAlignment="1">
      <alignment horizontal="left" vertical="center" wrapText="1"/>
    </xf>
    <xf numFmtId="0" fontId="43" fillId="2" borderId="11" xfId="0" applyFont="1" applyFill="1" applyBorder="1" applyAlignment="1">
      <alignment horizontal="left" vertical="center" wrapText="1"/>
    </xf>
    <xf numFmtId="38" fontId="43" fillId="2" borderId="25" xfId="64" applyFont="1" applyFill="1" applyBorder="1" applyAlignment="1">
      <alignment horizontal="left" vertical="center" wrapText="1"/>
    </xf>
    <xf numFmtId="38" fontId="33" fillId="0" borderId="25" xfId="2" applyFont="1" applyFill="1" applyBorder="1" applyAlignment="1">
      <alignment horizontal="center" vertical="center" wrapText="1" shrinkToFit="1"/>
    </xf>
    <xf numFmtId="0" fontId="33" fillId="0" borderId="12" xfId="56" applyFont="1" applyBorder="1" applyAlignment="1">
      <alignment horizontal="center" vertical="center" shrinkToFit="1"/>
    </xf>
    <xf numFmtId="0" fontId="33" fillId="0" borderId="11" xfId="56" applyFont="1" applyBorder="1" applyAlignment="1">
      <alignment horizontal="center" vertical="center" wrapText="1"/>
    </xf>
    <xf numFmtId="0" fontId="33" fillId="0" borderId="70" xfId="1" applyFont="1" applyBorder="1" applyAlignment="1">
      <alignment horizontal="center" vertical="center"/>
    </xf>
    <xf numFmtId="178" fontId="33" fillId="25" borderId="172" xfId="1" applyNumberFormat="1" applyFont="1" applyFill="1" applyBorder="1" applyAlignment="1">
      <alignment horizontal="right" vertical="center"/>
    </xf>
    <xf numFmtId="0" fontId="33" fillId="25" borderId="22" xfId="1" applyFont="1" applyFill="1" applyBorder="1" applyAlignment="1">
      <alignment vertical="center"/>
    </xf>
    <xf numFmtId="0" fontId="33" fillId="25" borderId="22" xfId="1" applyFont="1" applyFill="1" applyBorder="1" applyAlignment="1">
      <alignment horizontal="left" vertical="center"/>
    </xf>
    <xf numFmtId="0" fontId="33" fillId="25" borderId="1" xfId="1" applyFont="1" applyFill="1" applyBorder="1" applyAlignment="1">
      <alignment horizontal="left" vertical="center"/>
    </xf>
    <xf numFmtId="0" fontId="33" fillId="0" borderId="11" xfId="1" applyFont="1" applyBorder="1" applyAlignment="1">
      <alignment horizontal="center" vertical="center"/>
    </xf>
    <xf numFmtId="192" fontId="33" fillId="0" borderId="11" xfId="0" applyNumberFormat="1" applyFont="1" applyBorder="1" applyAlignment="1">
      <alignment vertical="center" shrinkToFit="1"/>
    </xf>
    <xf numFmtId="192" fontId="33" fillId="0" borderId="11" xfId="0" applyNumberFormat="1" applyFont="1" applyBorder="1" applyAlignment="1">
      <alignment vertical="center"/>
    </xf>
    <xf numFmtId="38" fontId="33" fillId="0" borderId="11" xfId="64" applyFont="1" applyFill="1" applyBorder="1" applyAlignment="1">
      <alignment vertical="center"/>
    </xf>
    <xf numFmtId="192" fontId="33" fillId="0" borderId="11" xfId="0" applyNumberFormat="1" applyFont="1" applyBorder="1" applyAlignment="1">
      <alignment horizontal="center" vertical="center"/>
    </xf>
    <xf numFmtId="0" fontId="33" fillId="0" borderId="11" xfId="0" applyFont="1" applyBorder="1" applyAlignment="1">
      <alignment vertical="center"/>
    </xf>
    <xf numFmtId="0" fontId="43" fillId="24" borderId="11" xfId="0" applyFont="1" applyFill="1" applyBorder="1" applyAlignment="1">
      <alignment horizontal="left" vertical="center"/>
    </xf>
    <xf numFmtId="194" fontId="33" fillId="0" borderId="11" xfId="0" applyNumberFormat="1" applyFont="1" applyBorder="1" applyAlignment="1">
      <alignment vertical="center"/>
    </xf>
    <xf numFmtId="179" fontId="41" fillId="0" borderId="12" xfId="0" applyNumberFormat="1" applyFont="1" applyBorder="1" applyAlignment="1">
      <alignment horizontal="right" vertical="center"/>
    </xf>
    <xf numFmtId="38" fontId="43" fillId="20" borderId="11" xfId="0" applyNumberFormat="1" applyFont="1" applyFill="1" applyBorder="1" applyAlignment="1">
      <alignment vertical="center"/>
    </xf>
    <xf numFmtId="38" fontId="43" fillId="20" borderId="11" xfId="64" applyFont="1" applyFill="1" applyBorder="1" applyAlignment="1">
      <alignment vertical="center"/>
    </xf>
    <xf numFmtId="0" fontId="33" fillId="23" borderId="85" xfId="1" applyFont="1" applyFill="1" applyBorder="1" applyAlignment="1">
      <alignment horizontal="right" vertical="center" shrinkToFit="1"/>
    </xf>
    <xf numFmtId="0" fontId="33" fillId="23" borderId="86" xfId="1" applyFont="1" applyFill="1" applyBorder="1" applyAlignment="1">
      <alignment horizontal="right" vertical="center" shrinkToFit="1"/>
    </xf>
    <xf numFmtId="0" fontId="33" fillId="0" borderId="11" xfId="55" applyFont="1" applyBorder="1" applyAlignment="1">
      <alignment horizontal="center" vertical="center"/>
    </xf>
    <xf numFmtId="0" fontId="33" fillId="0" borderId="25" xfId="56" applyFont="1" applyBorder="1" applyAlignment="1">
      <alignment horizontal="center" vertical="center" shrinkToFit="1"/>
    </xf>
    <xf numFmtId="178" fontId="60" fillId="25" borderId="172" xfId="1" applyNumberFormat="1" applyFont="1" applyFill="1" applyBorder="1" applyAlignment="1">
      <alignment horizontal="right" vertical="center"/>
    </xf>
    <xf numFmtId="195" fontId="33" fillId="19" borderId="44" xfId="2" applyNumberFormat="1" applyFont="1" applyFill="1" applyBorder="1" applyAlignment="1">
      <alignment horizontal="right" vertical="center"/>
    </xf>
    <xf numFmtId="195" fontId="33" fillId="23" borderId="29" xfId="64" applyNumberFormat="1" applyFont="1" applyFill="1" applyBorder="1" applyAlignment="1">
      <alignment vertical="center"/>
    </xf>
    <xf numFmtId="195" fontId="33" fillId="0" borderId="73" xfId="64" applyNumberFormat="1" applyFont="1" applyFill="1" applyBorder="1" applyAlignment="1">
      <alignment horizontal="right" vertical="center"/>
    </xf>
    <xf numFmtId="195" fontId="33" fillId="0" borderId="54" xfId="64" applyNumberFormat="1" applyFont="1" applyFill="1" applyBorder="1" applyAlignment="1">
      <alignment horizontal="right" vertical="center"/>
    </xf>
    <xf numFmtId="195" fontId="33" fillId="0" borderId="87" xfId="64" applyNumberFormat="1" applyFont="1" applyFill="1" applyBorder="1" applyAlignment="1">
      <alignment horizontal="right" vertical="center"/>
    </xf>
    <xf numFmtId="195" fontId="33" fillId="23" borderId="11" xfId="64" applyNumberFormat="1" applyFont="1" applyFill="1" applyBorder="1" applyAlignment="1">
      <alignment vertical="center"/>
    </xf>
    <xf numFmtId="195" fontId="33" fillId="0" borderId="33" xfId="64" applyNumberFormat="1" applyFont="1" applyFill="1" applyBorder="1" applyAlignment="1">
      <alignment horizontal="right" vertical="center"/>
    </xf>
    <xf numFmtId="195" fontId="33" fillId="0" borderId="78" xfId="64" applyNumberFormat="1" applyFont="1" applyFill="1" applyBorder="1" applyAlignment="1">
      <alignment horizontal="right" vertical="center"/>
    </xf>
    <xf numFmtId="195" fontId="33" fillId="0" borderId="70" xfId="64" applyNumberFormat="1" applyFont="1" applyFill="1" applyBorder="1" applyAlignment="1">
      <alignment horizontal="right" vertical="center"/>
    </xf>
    <xf numFmtId="195" fontId="33" fillId="19" borderId="94" xfId="64" applyNumberFormat="1" applyFont="1" applyFill="1" applyBorder="1" applyAlignment="1">
      <alignment horizontal="right" vertical="center"/>
    </xf>
    <xf numFmtId="195" fontId="33" fillId="19" borderId="98" xfId="64" applyNumberFormat="1" applyFont="1" applyFill="1" applyBorder="1" applyAlignment="1">
      <alignment horizontal="right" vertical="center"/>
    </xf>
    <xf numFmtId="195" fontId="33" fillId="19" borderId="133" xfId="64" applyNumberFormat="1" applyFont="1" applyFill="1" applyBorder="1" applyAlignment="1">
      <alignment horizontal="right" vertical="center"/>
    </xf>
    <xf numFmtId="195" fontId="33" fillId="0" borderId="71" xfId="64" applyNumberFormat="1" applyFont="1" applyFill="1" applyBorder="1" applyAlignment="1">
      <alignment horizontal="right" vertical="center"/>
    </xf>
    <xf numFmtId="195" fontId="33" fillId="19" borderId="45" xfId="2" applyNumberFormat="1" applyFont="1" applyFill="1" applyBorder="1" applyAlignment="1">
      <alignment horizontal="right" vertical="center"/>
    </xf>
    <xf numFmtId="195" fontId="33" fillId="23" borderId="1" xfId="64" applyNumberFormat="1" applyFont="1" applyFill="1" applyBorder="1" applyAlignment="1">
      <alignment vertical="center"/>
    </xf>
    <xf numFmtId="195" fontId="33" fillId="0" borderId="32" xfId="64" applyNumberFormat="1" applyFont="1" applyFill="1" applyBorder="1" applyAlignment="1">
      <alignment horizontal="right" vertical="center"/>
    </xf>
    <xf numFmtId="195" fontId="33" fillId="0" borderId="27" xfId="64" applyNumberFormat="1" applyFont="1" applyFill="1" applyBorder="1" applyAlignment="1">
      <alignment horizontal="right" vertical="center"/>
    </xf>
    <xf numFmtId="195" fontId="33" fillId="0" borderId="31" xfId="64" applyNumberFormat="1" applyFont="1" applyFill="1" applyBorder="1" applyAlignment="1">
      <alignment horizontal="right" vertical="center"/>
    </xf>
    <xf numFmtId="195" fontId="33" fillId="23" borderId="13" xfId="64" applyNumberFormat="1" applyFont="1" applyFill="1" applyBorder="1" applyAlignment="1">
      <alignment vertical="center"/>
    </xf>
    <xf numFmtId="195" fontId="33" fillId="0" borderId="22" xfId="64" applyNumberFormat="1" applyFont="1" applyFill="1" applyBorder="1" applyAlignment="1">
      <alignment horizontal="right" vertical="center"/>
    </xf>
    <xf numFmtId="195" fontId="33" fillId="0" borderId="19" xfId="64" applyNumberFormat="1" applyFont="1" applyFill="1" applyBorder="1" applyAlignment="1">
      <alignment horizontal="right" vertical="center"/>
    </xf>
    <xf numFmtId="195" fontId="33" fillId="0" borderId="1" xfId="64" applyNumberFormat="1" applyFont="1" applyFill="1" applyBorder="1" applyAlignment="1">
      <alignment horizontal="right" vertical="center"/>
    </xf>
    <xf numFmtId="195" fontId="33" fillId="23" borderId="13" xfId="64" applyNumberFormat="1" applyFont="1" applyFill="1" applyBorder="1" applyAlignment="1">
      <alignment horizontal="right" vertical="center"/>
    </xf>
    <xf numFmtId="195" fontId="33" fillId="19" borderId="128" xfId="64" applyNumberFormat="1" applyFont="1" applyFill="1" applyBorder="1" applyAlignment="1">
      <alignment horizontal="right" vertical="center"/>
    </xf>
    <xf numFmtId="195" fontId="33" fillId="19" borderId="99" xfId="64" applyNumberFormat="1" applyFont="1" applyFill="1" applyBorder="1" applyAlignment="1">
      <alignment horizontal="right" vertical="center"/>
    </xf>
    <xf numFmtId="195" fontId="33" fillId="19" borderId="103" xfId="64" applyNumberFormat="1" applyFont="1" applyFill="1" applyBorder="1" applyAlignment="1">
      <alignment horizontal="right" vertical="center"/>
    </xf>
    <xf numFmtId="195" fontId="33" fillId="0" borderId="55" xfId="64" applyNumberFormat="1" applyFont="1" applyFill="1" applyBorder="1" applyAlignment="1">
      <alignment horizontal="right" vertical="center"/>
    </xf>
    <xf numFmtId="195" fontId="33" fillId="23" borderId="29" xfId="64" applyNumberFormat="1" applyFont="1" applyFill="1" applyBorder="1" applyAlignment="1">
      <alignment horizontal="right" vertical="center"/>
    </xf>
    <xf numFmtId="195" fontId="33" fillId="0" borderId="21" xfId="64" applyNumberFormat="1" applyFont="1" applyFill="1" applyBorder="1" applyAlignment="1">
      <alignment horizontal="right" vertical="center"/>
    </xf>
    <xf numFmtId="195" fontId="33" fillId="30" borderId="21" xfId="64" applyNumberFormat="1" applyFont="1" applyFill="1" applyBorder="1" applyAlignment="1">
      <alignment horizontal="right" vertical="center"/>
    </xf>
    <xf numFmtId="195" fontId="33" fillId="0" borderId="26" xfId="64" applyNumberFormat="1" applyFont="1" applyFill="1" applyBorder="1" applyAlignment="1">
      <alignment horizontal="right" vertical="center"/>
    </xf>
    <xf numFmtId="195" fontId="33" fillId="30" borderId="26" xfId="64" applyNumberFormat="1" applyFont="1" applyFill="1" applyBorder="1" applyAlignment="1">
      <alignment horizontal="right" vertical="center"/>
    </xf>
    <xf numFmtId="195" fontId="33" fillId="0" borderId="18" xfId="64" applyNumberFormat="1" applyFont="1" applyFill="1" applyBorder="1" applyAlignment="1">
      <alignment horizontal="right" vertical="center"/>
    </xf>
    <xf numFmtId="195" fontId="33" fillId="30" borderId="18" xfId="64" applyNumberFormat="1" applyFont="1" applyFill="1" applyBorder="1" applyAlignment="1">
      <alignment horizontal="right" vertical="center"/>
    </xf>
    <xf numFmtId="195" fontId="33" fillId="23" borderId="11" xfId="64" applyNumberFormat="1" applyFont="1" applyFill="1" applyBorder="1" applyAlignment="1">
      <alignment horizontal="right" vertical="center"/>
    </xf>
    <xf numFmtId="195" fontId="33" fillId="0" borderId="29" xfId="64" applyNumberFormat="1" applyFont="1" applyFill="1" applyBorder="1" applyAlignment="1">
      <alignment horizontal="right" vertical="center"/>
    </xf>
    <xf numFmtId="195" fontId="33" fillId="30" borderId="29" xfId="64" applyNumberFormat="1" applyFont="1" applyFill="1" applyBorder="1" applyAlignment="1">
      <alignment horizontal="right" vertical="center"/>
    </xf>
    <xf numFmtId="195" fontId="33" fillId="0" borderId="30" xfId="64" applyNumberFormat="1" applyFont="1" applyFill="1" applyBorder="1" applyAlignment="1">
      <alignment horizontal="right" vertical="center"/>
    </xf>
    <xf numFmtId="195" fontId="33" fillId="30" borderId="30" xfId="64" applyNumberFormat="1" applyFont="1" applyFill="1" applyBorder="1" applyAlignment="1">
      <alignment horizontal="right" vertical="center"/>
    </xf>
    <xf numFmtId="195" fontId="33" fillId="0" borderId="37" xfId="64" applyNumberFormat="1" applyFont="1" applyFill="1" applyBorder="1" applyAlignment="1">
      <alignment horizontal="right" vertical="center"/>
    </xf>
    <xf numFmtId="195" fontId="33" fillId="30" borderId="37" xfId="64" applyNumberFormat="1" applyFont="1" applyFill="1" applyBorder="1" applyAlignment="1">
      <alignment horizontal="right" vertical="center"/>
    </xf>
    <xf numFmtId="195" fontId="33" fillId="0" borderId="92" xfId="64" applyNumberFormat="1" applyFont="1" applyFill="1" applyBorder="1" applyAlignment="1">
      <alignment horizontal="right" vertical="center"/>
    </xf>
    <xf numFmtId="195" fontId="33" fillId="0" borderId="93" xfId="64" applyNumberFormat="1" applyFont="1" applyFill="1" applyBorder="1" applyAlignment="1">
      <alignment horizontal="right" vertical="center"/>
    </xf>
    <xf numFmtId="183" fontId="33" fillId="20" borderId="12" xfId="1" applyNumberFormat="1" applyFont="1" applyFill="1" applyBorder="1" applyAlignment="1">
      <alignment horizontal="right" vertical="center"/>
    </xf>
    <xf numFmtId="0" fontId="61" fillId="0" borderId="0" xfId="0" applyFont="1" applyAlignment="1">
      <alignment vertical="center"/>
    </xf>
    <xf numFmtId="0" fontId="61" fillId="0" borderId="0" xfId="1" applyFont="1" applyAlignment="1">
      <alignment vertical="center"/>
    </xf>
    <xf numFmtId="38" fontId="50" fillId="0" borderId="0" xfId="0" applyNumberFormat="1" applyFont="1" applyAlignment="1">
      <alignment vertical="center"/>
    </xf>
    <xf numFmtId="188" fontId="50" fillId="0" borderId="0" xfId="0" applyNumberFormat="1" applyFont="1" applyAlignment="1">
      <alignment vertical="center"/>
    </xf>
    <xf numFmtId="38" fontId="43" fillId="0" borderId="12" xfId="64" applyFont="1" applyFill="1" applyBorder="1" applyAlignment="1">
      <alignment vertical="center"/>
    </xf>
    <xf numFmtId="185" fontId="33" fillId="0" borderId="29" xfId="2" applyNumberFormat="1" applyFont="1" applyFill="1" applyBorder="1" applyAlignment="1">
      <alignment horizontal="right" vertical="center"/>
    </xf>
    <xf numFmtId="38" fontId="33" fillId="0" borderId="25" xfId="2" applyFont="1" applyFill="1" applyBorder="1" applyAlignment="1">
      <alignment horizontal="center" vertical="center" shrinkToFit="1"/>
    </xf>
    <xf numFmtId="0" fontId="43" fillId="23" borderId="134" xfId="0" applyFont="1" applyFill="1" applyBorder="1" applyAlignment="1">
      <alignment horizontal="center" vertical="center" shrinkToFit="1"/>
    </xf>
    <xf numFmtId="3" fontId="33" fillId="0" borderId="11" xfId="64" applyNumberFormat="1" applyFont="1" applyFill="1" applyBorder="1" applyAlignment="1">
      <alignment horizontal="right" vertical="center"/>
    </xf>
    <xf numFmtId="180" fontId="33" fillId="0" borderId="11" xfId="59" applyNumberFormat="1" applyFont="1" applyFill="1" applyBorder="1" applyAlignment="1">
      <alignment vertical="center"/>
    </xf>
    <xf numFmtId="3" fontId="33" fillId="0" borderId="11" xfId="0" applyNumberFormat="1" applyFont="1" applyBorder="1" applyAlignment="1">
      <alignment horizontal="right" vertical="center" wrapText="1"/>
    </xf>
    <xf numFmtId="0" fontId="33" fillId="2" borderId="42" xfId="1" applyFont="1" applyFill="1" applyBorder="1" applyAlignment="1">
      <alignment horizontal="left" vertical="center" wrapText="1" shrinkToFit="1"/>
    </xf>
    <xf numFmtId="184" fontId="33" fillId="2" borderId="42" xfId="1" applyNumberFormat="1" applyFont="1" applyFill="1" applyBorder="1" applyAlignment="1">
      <alignment horizontal="right" vertical="center" shrinkToFit="1"/>
    </xf>
    <xf numFmtId="38" fontId="33" fillId="2" borderId="42" xfId="2" applyFont="1" applyFill="1" applyBorder="1" applyAlignment="1">
      <alignment horizontal="right" vertical="center" shrinkToFit="1"/>
    </xf>
    <xf numFmtId="38" fontId="33" fillId="0" borderId="23" xfId="2" applyFont="1" applyFill="1" applyBorder="1" applyAlignment="1">
      <alignment horizontal="right" vertical="center" shrinkToFit="1"/>
    </xf>
    <xf numFmtId="38" fontId="33" fillId="2" borderId="23" xfId="2" applyFont="1" applyFill="1" applyBorder="1" applyAlignment="1">
      <alignment horizontal="center" vertical="center" shrinkToFit="1"/>
    </xf>
    <xf numFmtId="38" fontId="33" fillId="0" borderId="121" xfId="2" applyFont="1" applyFill="1" applyBorder="1" applyAlignment="1">
      <alignment horizontal="right" vertical="center" shrinkToFit="1"/>
    </xf>
    <xf numFmtId="0" fontId="33" fillId="2" borderId="53" xfId="1" applyFont="1" applyFill="1" applyBorder="1" applyAlignment="1">
      <alignment horizontal="left" vertical="center" wrapText="1" shrinkToFit="1"/>
    </xf>
    <xf numFmtId="184" fontId="33" fillId="2" borderId="53" xfId="1" applyNumberFormat="1" applyFont="1" applyFill="1" applyBorder="1" applyAlignment="1">
      <alignment horizontal="right" vertical="center" shrinkToFit="1"/>
    </xf>
    <xf numFmtId="38" fontId="33" fillId="2" borderId="53" xfId="2" applyFont="1" applyFill="1" applyBorder="1" applyAlignment="1">
      <alignment horizontal="right" vertical="center" shrinkToFit="1"/>
    </xf>
    <xf numFmtId="38" fontId="33" fillId="0" borderId="14" xfId="2" applyFont="1" applyFill="1" applyBorder="1" applyAlignment="1">
      <alignment horizontal="right" vertical="center" shrinkToFit="1"/>
    </xf>
    <xf numFmtId="38" fontId="33" fillId="2" borderId="14" xfId="2" applyFont="1" applyFill="1" applyBorder="1" applyAlignment="1">
      <alignment horizontal="center" vertical="center" shrinkToFit="1"/>
    </xf>
    <xf numFmtId="38" fontId="33" fillId="0" borderId="122" xfId="2" applyFont="1" applyFill="1" applyBorder="1" applyAlignment="1">
      <alignment horizontal="right" vertical="center" shrinkToFit="1"/>
    </xf>
    <xf numFmtId="0" fontId="33" fillId="23" borderId="85" xfId="1" applyFont="1" applyFill="1" applyBorder="1" applyAlignment="1">
      <alignment horizontal="left" vertical="center" wrapText="1" shrinkToFit="1"/>
    </xf>
    <xf numFmtId="0" fontId="33" fillId="23" borderId="86" xfId="1" applyFont="1" applyFill="1" applyBorder="1" applyAlignment="1">
      <alignment horizontal="left" vertical="center" wrapText="1" shrinkToFit="1"/>
    </xf>
    <xf numFmtId="184" fontId="33" fillId="23" borderId="85" xfId="1" applyNumberFormat="1" applyFont="1" applyFill="1" applyBorder="1" applyAlignment="1">
      <alignment horizontal="right" vertical="center" shrinkToFit="1"/>
    </xf>
    <xf numFmtId="38" fontId="33" fillId="23" borderId="85" xfId="2" applyFont="1" applyFill="1" applyBorder="1" applyAlignment="1">
      <alignment horizontal="right" vertical="center" shrinkToFit="1"/>
    </xf>
    <xf numFmtId="38" fontId="33" fillId="23" borderId="86" xfId="2" applyFont="1" applyFill="1" applyBorder="1" applyAlignment="1">
      <alignment horizontal="right" vertical="center" shrinkToFit="1"/>
    </xf>
    <xf numFmtId="38" fontId="33" fillId="23" borderId="86" xfId="2" applyFont="1" applyFill="1" applyBorder="1" applyAlignment="1">
      <alignment vertical="center" shrinkToFit="1"/>
    </xf>
    <xf numFmtId="38" fontId="33" fillId="0" borderId="123" xfId="2" applyFont="1" applyFill="1" applyBorder="1" applyAlignment="1">
      <alignment horizontal="right" vertical="center" shrinkToFit="1"/>
    </xf>
    <xf numFmtId="38" fontId="33" fillId="0" borderId="19" xfId="2" applyFont="1" applyFill="1" applyBorder="1" applyAlignment="1">
      <alignment horizontal="right" vertical="center" shrinkToFit="1"/>
    </xf>
    <xf numFmtId="38" fontId="33" fillId="2" borderId="20" xfId="2" applyFont="1" applyFill="1" applyBorder="1" applyAlignment="1">
      <alignment horizontal="center" vertical="center" shrinkToFit="1"/>
    </xf>
    <xf numFmtId="38" fontId="33" fillId="0" borderId="20" xfId="2" applyFont="1" applyFill="1" applyBorder="1" applyAlignment="1">
      <alignment horizontal="right" vertical="center" shrinkToFit="1"/>
    </xf>
    <xf numFmtId="0" fontId="33" fillId="2" borderId="20" xfId="1" applyFont="1" applyFill="1" applyBorder="1" applyAlignment="1">
      <alignment horizontal="center" vertical="center" shrinkToFit="1"/>
    </xf>
    <xf numFmtId="38" fontId="33" fillId="0" borderId="18" xfId="2" applyFont="1" applyFill="1" applyBorder="1" applyAlignment="1">
      <alignment horizontal="right" vertical="center" shrinkToFit="1"/>
    </xf>
    <xf numFmtId="0" fontId="33" fillId="0" borderId="42" xfId="1" applyFont="1" applyBorder="1" applyAlignment="1">
      <alignment horizontal="left" vertical="center" wrapText="1" shrinkToFit="1"/>
    </xf>
    <xf numFmtId="38" fontId="33" fillId="0" borderId="42" xfId="64" applyFont="1" applyFill="1" applyBorder="1" applyAlignment="1">
      <alignment horizontal="right" vertical="center" shrinkToFit="1"/>
    </xf>
    <xf numFmtId="38" fontId="33" fillId="0" borderId="23" xfId="64" applyFont="1" applyFill="1" applyBorder="1" applyAlignment="1">
      <alignment horizontal="right" vertical="center" shrinkToFit="1"/>
    </xf>
    <xf numFmtId="0" fontId="33" fillId="0" borderId="53" xfId="1" applyFont="1" applyBorder="1" applyAlignment="1">
      <alignment horizontal="left" vertical="center" wrapText="1" shrinkToFit="1"/>
    </xf>
    <xf numFmtId="184" fontId="33" fillId="0" borderId="53" xfId="1" applyNumberFormat="1" applyFont="1" applyBorder="1" applyAlignment="1">
      <alignment horizontal="right" vertical="center" shrinkToFit="1"/>
    </xf>
    <xf numFmtId="38" fontId="33" fillId="0" borderId="53" xfId="64" applyFont="1" applyFill="1" applyBorder="1" applyAlignment="1">
      <alignment horizontal="right" vertical="center" shrinkToFit="1"/>
    </xf>
    <xf numFmtId="38" fontId="33" fillId="0" borderId="14" xfId="64" applyFont="1" applyFill="1" applyBorder="1" applyAlignment="1">
      <alignment horizontal="right" vertical="center" shrinkToFit="1"/>
    </xf>
    <xf numFmtId="0" fontId="33" fillId="0" borderId="14" xfId="1" applyFont="1" applyBorder="1" applyAlignment="1">
      <alignment horizontal="center" vertical="center" shrinkToFit="1"/>
    </xf>
    <xf numFmtId="0" fontId="33" fillId="0" borderId="57" xfId="1" applyFont="1" applyBorder="1" applyAlignment="1">
      <alignment horizontal="left" vertical="center" wrapText="1" shrinkToFit="1"/>
    </xf>
    <xf numFmtId="184" fontId="33" fillId="0" borderId="57" xfId="1" applyNumberFormat="1" applyFont="1" applyBorder="1" applyAlignment="1">
      <alignment horizontal="right" vertical="center" shrinkToFit="1"/>
    </xf>
    <xf numFmtId="38" fontId="33" fillId="0" borderId="57" xfId="64" applyFont="1" applyFill="1" applyBorder="1" applyAlignment="1">
      <alignment horizontal="right" vertical="center" shrinkToFit="1"/>
    </xf>
    <xf numFmtId="38" fontId="33" fillId="0" borderId="30" xfId="64" applyFont="1" applyFill="1" applyBorder="1" applyAlignment="1">
      <alignment horizontal="right" vertical="center" shrinkToFit="1"/>
    </xf>
    <xf numFmtId="0" fontId="33" fillId="0" borderId="30" xfId="1" applyFont="1" applyBorder="1" applyAlignment="1">
      <alignment horizontal="center" vertical="center" shrinkToFit="1"/>
    </xf>
    <xf numFmtId="38" fontId="33" fillId="23" borderId="85" xfId="64" applyFont="1" applyFill="1" applyBorder="1" applyAlignment="1">
      <alignment horizontal="right" vertical="center" shrinkToFit="1"/>
    </xf>
    <xf numFmtId="38" fontId="33" fillId="23" borderId="86" xfId="64" applyFont="1" applyFill="1" applyBorder="1" applyAlignment="1">
      <alignment horizontal="right" vertical="center" shrinkToFit="1"/>
    </xf>
    <xf numFmtId="0" fontId="33" fillId="23" borderId="86" xfId="1" applyFont="1" applyFill="1" applyBorder="1" applyAlignment="1">
      <alignment horizontal="center" vertical="center" shrinkToFit="1"/>
    </xf>
    <xf numFmtId="0" fontId="33" fillId="0" borderId="18" xfId="1" applyFont="1" applyBorder="1" applyAlignment="1">
      <alignment horizontal="center" vertical="center" shrinkToFit="1"/>
    </xf>
    <xf numFmtId="0" fontId="33" fillId="0" borderId="32" xfId="1" applyFont="1" applyBorder="1" applyAlignment="1">
      <alignment horizontal="left" vertical="center" wrapText="1" shrinkToFit="1"/>
    </xf>
    <xf numFmtId="184" fontId="33" fillId="0" borderId="42" xfId="1" applyNumberFormat="1" applyFont="1" applyBorder="1" applyAlignment="1">
      <alignment horizontal="right" vertical="center" shrinkToFit="1"/>
    </xf>
    <xf numFmtId="0" fontId="33" fillId="0" borderId="0" xfId="1" applyFont="1" applyAlignment="1">
      <alignment horizontal="left" vertical="center" wrapText="1" shrinkToFit="1"/>
    </xf>
    <xf numFmtId="0" fontId="33" fillId="0" borderId="31" xfId="1" applyFont="1" applyBorder="1" applyAlignment="1">
      <alignment horizontal="left" vertical="center" wrapText="1" shrinkToFit="1"/>
    </xf>
    <xf numFmtId="185" fontId="33" fillId="0" borderId="0" xfId="2" applyNumberFormat="1" applyFont="1" applyFill="1" applyBorder="1" applyAlignment="1">
      <alignment horizontal="right" vertical="center"/>
    </xf>
    <xf numFmtId="0" fontId="33" fillId="0" borderId="11" xfId="56" applyFont="1" applyBorder="1" applyAlignment="1">
      <alignment horizontal="center" vertical="center" shrinkToFit="1"/>
    </xf>
    <xf numFmtId="0" fontId="33" fillId="0" borderId="11" xfId="56" applyFont="1" applyBorder="1" applyAlignment="1">
      <alignment horizontal="center" vertical="center" wrapText="1" shrinkToFit="1"/>
    </xf>
    <xf numFmtId="185" fontId="33" fillId="20" borderId="11" xfId="2" applyNumberFormat="1" applyFont="1" applyFill="1" applyBorder="1" applyAlignment="1">
      <alignment horizontal="right" vertical="center"/>
    </xf>
    <xf numFmtId="185" fontId="43" fillId="0" borderId="29" xfId="0" applyNumberFormat="1" applyFont="1" applyBorder="1" applyAlignment="1">
      <alignment vertical="center"/>
    </xf>
    <xf numFmtId="38" fontId="33" fillId="0" borderId="11" xfId="2" applyFont="1" applyFill="1" applyBorder="1" applyAlignment="1">
      <alignment horizontal="left" vertical="center"/>
    </xf>
    <xf numFmtId="38" fontId="33" fillId="0" borderId="11" xfId="2" applyFont="1" applyFill="1" applyBorder="1" applyAlignment="1">
      <alignment horizontal="center" vertical="center"/>
    </xf>
    <xf numFmtId="38" fontId="33" fillId="0" borderId="11" xfId="64" applyFont="1" applyFill="1" applyBorder="1" applyAlignment="1">
      <alignment horizontal="center" vertical="center"/>
    </xf>
    <xf numFmtId="38" fontId="33" fillId="0" borderId="11" xfId="56" applyNumberFormat="1" applyFont="1" applyBorder="1" applyAlignment="1">
      <alignment horizontal="right" vertical="center"/>
    </xf>
    <xf numFmtId="0" fontId="33" fillId="24" borderId="11" xfId="56" applyFont="1" applyFill="1" applyBorder="1" applyAlignment="1">
      <alignment horizontal="center" vertical="center"/>
    </xf>
    <xf numFmtId="0" fontId="33" fillId="0" borderId="11" xfId="56" applyFont="1" applyBorder="1" applyAlignment="1">
      <alignment horizontal="left" vertical="center" wrapText="1"/>
    </xf>
    <xf numFmtId="38" fontId="33" fillId="2" borderId="11" xfId="2" applyFont="1" applyFill="1" applyBorder="1" applyAlignment="1">
      <alignment horizontal="left" vertical="center"/>
    </xf>
    <xf numFmtId="38" fontId="33" fillId="2" borderId="11" xfId="64" applyFont="1" applyFill="1" applyBorder="1" applyAlignment="1">
      <alignment horizontal="right" vertical="center"/>
    </xf>
    <xf numFmtId="38" fontId="33" fillId="2" borderId="11" xfId="2" applyFont="1" applyFill="1" applyBorder="1" applyAlignment="1">
      <alignment horizontal="center" vertical="center"/>
    </xf>
    <xf numFmtId="38" fontId="33" fillId="2" borderId="11" xfId="64" applyFont="1" applyFill="1" applyBorder="1" applyAlignment="1">
      <alignment horizontal="center" vertical="center"/>
    </xf>
    <xf numFmtId="38" fontId="33" fillId="2" borderId="11" xfId="56" applyNumberFormat="1" applyFont="1" applyFill="1" applyBorder="1" applyAlignment="1">
      <alignment horizontal="left" vertical="center" wrapText="1"/>
    </xf>
    <xf numFmtId="38" fontId="33" fillId="2" borderId="11" xfId="56" applyNumberFormat="1" applyFont="1" applyFill="1" applyBorder="1" applyAlignment="1">
      <alignment horizontal="left" vertical="center"/>
    </xf>
    <xf numFmtId="178" fontId="33" fillId="0" borderId="11" xfId="56" applyNumberFormat="1" applyFont="1" applyBorder="1" applyAlignment="1">
      <alignment horizontal="center" vertical="center"/>
    </xf>
    <xf numFmtId="178" fontId="33" fillId="2" borderId="11" xfId="2" applyNumberFormat="1" applyFont="1" applyFill="1" applyBorder="1" applyAlignment="1">
      <alignment horizontal="center" vertical="center"/>
    </xf>
    <xf numFmtId="185" fontId="33" fillId="20" borderId="11" xfId="56" applyNumberFormat="1" applyFont="1" applyFill="1" applyBorder="1" applyAlignment="1">
      <alignment vertical="center"/>
    </xf>
    <xf numFmtId="0" fontId="33" fillId="2" borderId="57" xfId="1" applyFont="1" applyFill="1" applyBorder="1" applyAlignment="1">
      <alignment horizontal="left" vertical="center" wrapText="1" shrinkToFit="1"/>
    </xf>
    <xf numFmtId="0" fontId="33" fillId="2" borderId="30" xfId="1" applyFont="1" applyFill="1" applyBorder="1" applyAlignment="1">
      <alignment horizontal="left" vertical="center" wrapText="1" shrinkToFit="1"/>
    </xf>
    <xf numFmtId="184" fontId="33" fillId="2" borderId="57" xfId="1" applyNumberFormat="1" applyFont="1" applyFill="1" applyBorder="1" applyAlignment="1">
      <alignment horizontal="right" vertical="center" shrinkToFit="1"/>
    </xf>
    <xf numFmtId="38" fontId="33" fillId="2" borderId="57" xfId="2" applyFont="1" applyFill="1" applyBorder="1" applyAlignment="1">
      <alignment horizontal="right" vertical="center" shrinkToFit="1"/>
    </xf>
    <xf numFmtId="38" fontId="33" fillId="0" borderId="30" xfId="2" applyFont="1" applyFill="1" applyBorder="1" applyAlignment="1">
      <alignment horizontal="right" vertical="center" shrinkToFit="1"/>
    </xf>
    <xf numFmtId="38" fontId="33" fillId="2" borderId="30" xfId="2" applyFont="1" applyFill="1" applyBorder="1" applyAlignment="1">
      <alignment horizontal="center" vertical="center" shrinkToFit="1"/>
    </xf>
    <xf numFmtId="0" fontId="57" fillId="0" borderId="24" xfId="73" applyFill="1" applyBorder="1" applyAlignment="1">
      <alignment vertical="center"/>
    </xf>
    <xf numFmtId="0" fontId="57" fillId="0" borderId="28" xfId="73" applyFill="1" applyBorder="1" applyAlignment="1">
      <alignment vertical="center"/>
    </xf>
    <xf numFmtId="0" fontId="57" fillId="0" borderId="68" xfId="73" applyFill="1" applyBorder="1" applyAlignment="1">
      <alignment horizontal="left" vertical="center"/>
    </xf>
    <xf numFmtId="0" fontId="57" fillId="0" borderId="159" xfId="73" applyFill="1" applyBorder="1" applyAlignment="1">
      <alignment vertical="center"/>
    </xf>
    <xf numFmtId="38" fontId="57" fillId="19" borderId="92" xfId="73" applyNumberFormat="1" applyFill="1" applyBorder="1" applyAlignment="1">
      <alignment horizontal="left" vertical="center"/>
    </xf>
    <xf numFmtId="38" fontId="57" fillId="19" borderId="94" xfId="73" applyNumberFormat="1" applyFill="1" applyBorder="1" applyAlignment="1">
      <alignment horizontal="left" vertical="center"/>
    </xf>
    <xf numFmtId="0" fontId="33" fillId="2" borderId="23" xfId="1" applyFont="1" applyFill="1" applyBorder="1" applyAlignment="1">
      <alignment horizontal="left" vertical="center" wrapText="1" shrinkToFit="1"/>
    </xf>
    <xf numFmtId="0" fontId="33" fillId="2" borderId="14" xfId="1" applyFont="1" applyFill="1" applyBorder="1" applyAlignment="1">
      <alignment horizontal="left" vertical="center" wrapText="1" shrinkToFit="1"/>
    </xf>
    <xf numFmtId="0" fontId="33" fillId="2" borderId="23" xfId="55" applyFont="1" applyFill="1" applyBorder="1" applyAlignment="1">
      <alignment horizontal="left" vertical="center"/>
    </xf>
    <xf numFmtId="0" fontId="33" fillId="2" borderId="23" xfId="55" applyFont="1" applyFill="1" applyBorder="1" applyAlignment="1">
      <alignment horizontal="left" vertical="center" wrapText="1"/>
    </xf>
    <xf numFmtId="0" fontId="33" fillId="0" borderId="14" xfId="1" applyFont="1" applyBorder="1" applyAlignment="1">
      <alignment horizontal="left" vertical="center" wrapText="1" shrinkToFit="1"/>
    </xf>
    <xf numFmtId="0" fontId="33" fillId="0" borderId="23" xfId="55" applyFont="1" applyBorder="1" applyAlignment="1">
      <alignment horizontal="left" vertical="center" wrapText="1"/>
    </xf>
    <xf numFmtId="0" fontId="44" fillId="2" borderId="0" xfId="0" applyFont="1" applyFill="1" applyAlignment="1">
      <alignment vertical="center"/>
    </xf>
    <xf numFmtId="178" fontId="33" fillId="23" borderId="65" xfId="1" applyNumberFormat="1" applyFont="1" applyFill="1" applyBorder="1" applyAlignment="1">
      <alignment horizontal="center" vertical="center" shrinkToFit="1"/>
    </xf>
    <xf numFmtId="178" fontId="33" fillId="23" borderId="134" xfId="1" applyNumberFormat="1" applyFont="1" applyFill="1" applyBorder="1" applyAlignment="1">
      <alignment horizontal="center" vertical="center" shrinkToFit="1"/>
    </xf>
    <xf numFmtId="184" fontId="43" fillId="2" borderId="11" xfId="0" applyNumberFormat="1" applyFont="1" applyFill="1" applyBorder="1" applyAlignment="1">
      <alignment horizontal="center" vertical="center"/>
    </xf>
    <xf numFmtId="0" fontId="43" fillId="0" borderId="11" xfId="0" applyFont="1" applyBorder="1" applyAlignment="1">
      <alignment horizontal="center" vertical="center" wrapText="1" shrinkToFit="1"/>
    </xf>
    <xf numFmtId="0" fontId="33" fillId="23" borderId="134" xfId="64" applyNumberFormat="1" applyFont="1" applyFill="1" applyBorder="1" applyAlignment="1">
      <alignment horizontal="center" vertical="center" shrinkToFit="1"/>
    </xf>
    <xf numFmtId="38" fontId="33" fillId="23" borderId="134" xfId="64" applyFont="1" applyFill="1" applyBorder="1" applyAlignment="1">
      <alignment horizontal="center" vertical="center"/>
    </xf>
    <xf numFmtId="197" fontId="33" fillId="2" borderId="11" xfId="0" applyNumberFormat="1" applyFont="1" applyFill="1" applyBorder="1" applyAlignment="1">
      <alignment vertical="center"/>
    </xf>
    <xf numFmtId="197" fontId="33" fillId="2" borderId="11" xfId="1" applyNumberFormat="1" applyFont="1" applyFill="1" applyBorder="1" applyAlignment="1">
      <alignment horizontal="center" vertical="center" shrinkToFit="1"/>
    </xf>
    <xf numFmtId="0" fontId="33" fillId="0" borderId="21" xfId="1" applyFont="1" applyBorder="1" applyAlignment="1">
      <alignment horizontal="left" vertical="center" wrapText="1"/>
    </xf>
    <xf numFmtId="187" fontId="33" fillId="0" borderId="22" xfId="1" applyNumberFormat="1" applyFont="1" applyBorder="1" applyAlignment="1">
      <alignment vertical="center" wrapText="1"/>
    </xf>
    <xf numFmtId="0" fontId="33" fillId="0" borderId="33" xfId="1" applyFont="1" applyBorder="1" applyAlignment="1">
      <alignment horizontal="center" vertical="center" wrapText="1"/>
    </xf>
    <xf numFmtId="0" fontId="42" fillId="0" borderId="0" xfId="0" applyFont="1"/>
    <xf numFmtId="197" fontId="33" fillId="0" borderId="11" xfId="0" applyNumberFormat="1" applyFont="1" applyBorder="1" applyAlignment="1">
      <alignment vertical="center"/>
    </xf>
    <xf numFmtId="0" fontId="33" fillId="23" borderId="18" xfId="1" applyFont="1" applyFill="1" applyBorder="1" applyAlignment="1">
      <alignment horizontal="center" vertical="center" shrinkToFit="1"/>
    </xf>
    <xf numFmtId="0" fontId="33" fillId="0" borderId="176" xfId="1" applyFont="1" applyBorder="1" applyAlignment="1">
      <alignment horizontal="center" vertical="center" shrinkToFit="1"/>
    </xf>
    <xf numFmtId="0" fontId="33" fillId="0" borderId="177" xfId="1" applyFont="1" applyBorder="1" applyAlignment="1">
      <alignment horizontal="center" vertical="center" shrinkToFit="1"/>
    </xf>
    <xf numFmtId="197" fontId="33" fillId="0" borderId="11" xfId="1" applyNumberFormat="1" applyFont="1" applyBorder="1" applyAlignment="1">
      <alignment horizontal="center" vertical="center" shrinkToFit="1"/>
    </xf>
    <xf numFmtId="184" fontId="43" fillId="0" borderId="11" xfId="0" applyNumberFormat="1" applyFont="1" applyBorder="1" applyAlignment="1">
      <alignment horizontal="center" vertical="center"/>
    </xf>
    <xf numFmtId="197" fontId="33" fillId="0" borderId="11" xfId="64" applyNumberFormat="1" applyFont="1" applyFill="1" applyBorder="1" applyAlignment="1">
      <alignment horizontal="center" vertical="center"/>
    </xf>
    <xf numFmtId="197" fontId="33" fillId="0" borderId="11" xfId="56" applyNumberFormat="1" applyFont="1" applyBorder="1" applyAlignment="1">
      <alignment horizontal="center" vertical="center"/>
    </xf>
    <xf numFmtId="180" fontId="33" fillId="2" borderId="33" xfId="64" applyNumberFormat="1" applyFont="1" applyFill="1" applyBorder="1" applyAlignment="1">
      <alignment vertical="center"/>
    </xf>
    <xf numFmtId="180" fontId="33" fillId="2" borderId="14" xfId="64" applyNumberFormat="1" applyFont="1" applyFill="1" applyBorder="1" applyAlignment="1">
      <alignment vertical="center"/>
    </xf>
    <xf numFmtId="180" fontId="33" fillId="2" borderId="26" xfId="64" applyNumberFormat="1" applyFont="1" applyFill="1" applyBorder="1" applyAlignment="1">
      <alignment vertical="center"/>
    </xf>
    <xf numFmtId="180" fontId="33" fillId="2" borderId="30" xfId="64" applyNumberFormat="1" applyFont="1" applyFill="1" applyBorder="1" applyAlignment="1">
      <alignment vertical="center"/>
    </xf>
    <xf numFmtId="180" fontId="33" fillId="2" borderId="21" xfId="64" applyNumberFormat="1" applyFont="1" applyFill="1" applyBorder="1" applyAlignment="1">
      <alignment horizontal="right" vertical="center"/>
    </xf>
    <xf numFmtId="180" fontId="33" fillId="2" borderId="21" xfId="64" applyNumberFormat="1" applyFont="1" applyFill="1" applyBorder="1" applyAlignment="1">
      <alignment vertical="center"/>
    </xf>
    <xf numFmtId="180" fontId="33" fillId="2" borderId="29" xfId="64" applyNumberFormat="1" applyFont="1" applyFill="1" applyBorder="1" applyAlignment="1">
      <alignment vertical="center"/>
    </xf>
    <xf numFmtId="180" fontId="33" fillId="2" borderId="52" xfId="64" applyNumberFormat="1" applyFont="1" applyFill="1" applyBorder="1" applyAlignment="1">
      <alignment vertical="center"/>
    </xf>
    <xf numFmtId="180" fontId="33" fillId="2" borderId="93" xfId="64" applyNumberFormat="1" applyFont="1" applyFill="1" applyBorder="1" applyAlignment="1">
      <alignment vertical="center"/>
    </xf>
    <xf numFmtId="0" fontId="33" fillId="0" borderId="13" xfId="0" applyFont="1" applyBorder="1" applyAlignment="1">
      <alignment horizontal="right" vertical="center"/>
    </xf>
    <xf numFmtId="0" fontId="33" fillId="0" borderId="32" xfId="0" applyFont="1" applyBorder="1" applyAlignment="1">
      <alignment horizontal="right" vertical="center"/>
    </xf>
    <xf numFmtId="0" fontId="33" fillId="0" borderId="12" xfId="0" applyFont="1" applyBorder="1" applyAlignment="1">
      <alignment vertical="center"/>
    </xf>
    <xf numFmtId="0" fontId="33" fillId="0" borderId="79" xfId="0" applyFont="1" applyBorder="1" applyAlignment="1">
      <alignment horizontal="center" vertical="center"/>
    </xf>
    <xf numFmtId="0" fontId="33" fillId="0" borderId="11" xfId="0" applyFont="1" applyBorder="1" applyAlignment="1">
      <alignment horizontal="right" vertical="center"/>
    </xf>
    <xf numFmtId="0" fontId="33" fillId="0" borderId="79" xfId="0" applyFont="1" applyBorder="1" applyAlignment="1">
      <alignment horizontal="right" vertical="center"/>
    </xf>
    <xf numFmtId="38" fontId="33" fillId="20" borderId="11" xfId="0" applyNumberFormat="1" applyFont="1" applyFill="1" applyBorder="1" applyAlignment="1">
      <alignment horizontal="right" vertical="center"/>
    </xf>
    <xf numFmtId="38" fontId="33" fillId="20" borderId="29" xfId="0" applyNumberFormat="1" applyFont="1" applyFill="1" applyBorder="1" applyAlignment="1">
      <alignment horizontal="right" vertical="center"/>
    </xf>
    <xf numFmtId="197" fontId="33" fillId="0" borderId="0" xfId="0" applyNumberFormat="1" applyFont="1" applyAlignment="1">
      <alignment vertical="center"/>
    </xf>
    <xf numFmtId="179" fontId="41" fillId="0" borderId="0" xfId="0" applyNumberFormat="1" applyFont="1" applyAlignment="1">
      <alignment horizontal="right" vertical="center"/>
    </xf>
    <xf numFmtId="0" fontId="33" fillId="0" borderId="0" xfId="0" applyFont="1" applyAlignment="1">
      <alignment horizontal="left" vertical="center" wrapText="1"/>
    </xf>
    <xf numFmtId="0" fontId="33" fillId="0" borderId="0" xfId="0" applyFont="1" applyAlignment="1">
      <alignment vertical="center" wrapText="1"/>
    </xf>
    <xf numFmtId="38" fontId="33" fillId="32" borderId="11" xfId="64" applyFont="1" applyFill="1" applyBorder="1" applyAlignment="1">
      <alignment horizontal="right" vertical="center"/>
    </xf>
    <xf numFmtId="38" fontId="43" fillId="20" borderId="29" xfId="64" applyFont="1" applyFill="1" applyBorder="1" applyAlignment="1">
      <alignment vertical="center"/>
    </xf>
    <xf numFmtId="38" fontId="33" fillId="0" borderId="13" xfId="64" applyFont="1" applyFill="1" applyBorder="1" applyAlignment="1">
      <alignment vertical="center"/>
    </xf>
    <xf numFmtId="194" fontId="33" fillId="0" borderId="32" xfId="0" applyNumberFormat="1" applyFont="1" applyBorder="1" applyAlignment="1">
      <alignment vertical="center"/>
    </xf>
    <xf numFmtId="3" fontId="33" fillId="0" borderId="32" xfId="64" applyNumberFormat="1" applyFont="1" applyFill="1" applyBorder="1" applyAlignment="1">
      <alignment horizontal="right" vertical="center"/>
    </xf>
    <xf numFmtId="38" fontId="33" fillId="0" borderId="32" xfId="64" applyFont="1" applyFill="1" applyBorder="1" applyAlignment="1">
      <alignment horizontal="right" vertical="center"/>
    </xf>
    <xf numFmtId="0" fontId="43" fillId="0" borderId="32" xfId="0" applyFont="1" applyBorder="1" applyAlignment="1">
      <alignment horizontal="left" vertical="center" wrapText="1"/>
    </xf>
    <xf numFmtId="38" fontId="33" fillId="32" borderId="13" xfId="64" applyFont="1" applyFill="1" applyBorder="1" applyAlignment="1">
      <alignment horizontal="right" vertical="center"/>
    </xf>
    <xf numFmtId="0" fontId="43" fillId="32" borderId="32" xfId="0" applyFont="1" applyFill="1" applyBorder="1" applyAlignment="1">
      <alignment horizontal="left" vertical="center"/>
    </xf>
    <xf numFmtId="9" fontId="63" fillId="0" borderId="0" xfId="68" applyFont="1" applyBorder="1" applyAlignment="1">
      <alignment vertical="center"/>
    </xf>
    <xf numFmtId="38" fontId="62" fillId="19" borderId="72" xfId="2" applyFont="1" applyFill="1" applyBorder="1" applyAlignment="1">
      <alignment vertical="center"/>
    </xf>
    <xf numFmtId="0" fontId="51" fillId="0" borderId="0" xfId="0" applyFont="1" applyAlignment="1">
      <alignment horizontal="center" vertical="center"/>
    </xf>
    <xf numFmtId="38" fontId="33" fillId="32" borderId="13" xfId="0" applyNumberFormat="1" applyFont="1" applyFill="1" applyBorder="1" applyAlignment="1">
      <alignment horizontal="right" vertical="center"/>
    </xf>
    <xf numFmtId="185" fontId="33" fillId="20" borderId="11" xfId="1" applyNumberFormat="1" applyFont="1" applyFill="1" applyBorder="1" applyAlignment="1">
      <alignment vertical="center"/>
    </xf>
    <xf numFmtId="49" fontId="33" fillId="0" borderId="11" xfId="1" applyNumberFormat="1" applyFont="1" applyBorder="1" applyAlignment="1">
      <alignment horizontal="center" vertical="center"/>
    </xf>
    <xf numFmtId="185" fontId="33" fillId="0" borderId="11" xfId="56" applyNumberFormat="1" applyFont="1" applyBorder="1" applyAlignment="1">
      <alignment vertical="center"/>
    </xf>
    <xf numFmtId="38" fontId="33" fillId="0" borderId="13" xfId="64" applyFont="1" applyFill="1" applyBorder="1" applyAlignment="1">
      <alignment horizontal="right" vertical="center"/>
    </xf>
    <xf numFmtId="194" fontId="33" fillId="0" borderId="13" xfId="0" applyNumberFormat="1" applyFont="1" applyBorder="1" applyAlignment="1">
      <alignment vertical="center"/>
    </xf>
    <xf numFmtId="0" fontId="33" fillId="23" borderId="134" xfId="1" applyFont="1" applyFill="1" applyBorder="1" applyAlignment="1">
      <alignment horizontal="center" vertical="center" shrinkToFit="1"/>
    </xf>
    <xf numFmtId="38" fontId="33" fillId="19" borderId="72" xfId="2" applyFont="1" applyFill="1" applyBorder="1" applyAlignment="1">
      <alignment vertical="center"/>
    </xf>
    <xf numFmtId="0" fontId="50" fillId="0" borderId="0" xfId="0" applyFont="1" applyAlignment="1">
      <alignment horizontal="right" vertical="center"/>
    </xf>
    <xf numFmtId="38" fontId="33" fillId="0" borderId="32" xfId="0" applyNumberFormat="1" applyFont="1" applyBorder="1" applyAlignment="1">
      <alignment horizontal="right" vertical="center"/>
    </xf>
    <xf numFmtId="0" fontId="33" fillId="0" borderId="32" xfId="0" applyFont="1" applyBorder="1" applyAlignment="1">
      <alignment vertical="center"/>
    </xf>
    <xf numFmtId="0" fontId="33" fillId="0" borderId="53" xfId="0" applyFont="1" applyBorder="1" applyAlignment="1">
      <alignment horizontal="left" vertical="center"/>
    </xf>
    <xf numFmtId="185" fontId="33" fillId="0" borderId="1" xfId="2" applyNumberFormat="1" applyFont="1" applyFill="1" applyBorder="1" applyAlignment="1">
      <alignment horizontal="right" vertical="center"/>
    </xf>
    <xf numFmtId="195" fontId="33" fillId="30" borderId="52" xfId="64" applyNumberFormat="1" applyFont="1" applyFill="1" applyBorder="1" applyAlignment="1">
      <alignment horizontal="right" vertical="center"/>
    </xf>
    <xf numFmtId="180" fontId="33" fillId="26" borderId="178" xfId="64" applyNumberFormat="1" applyFont="1" applyFill="1" applyBorder="1" applyAlignment="1">
      <alignment horizontal="right" vertical="center"/>
    </xf>
    <xf numFmtId="0" fontId="33" fillId="2" borderId="11" xfId="56" applyFont="1" applyFill="1" applyBorder="1" applyAlignment="1">
      <alignment horizontal="left" vertical="center" wrapText="1"/>
    </xf>
    <xf numFmtId="0" fontId="33" fillId="0" borderId="13" xfId="56" applyFont="1" applyBorder="1" applyAlignment="1">
      <alignment horizontal="center" vertical="center" wrapText="1" shrinkToFit="1"/>
    </xf>
    <xf numFmtId="0" fontId="57" fillId="20" borderId="11" xfId="73" applyFill="1" applyBorder="1" applyAlignment="1">
      <alignment vertical="center"/>
    </xf>
    <xf numFmtId="38" fontId="33" fillId="32" borderId="18" xfId="2" applyFont="1" applyFill="1" applyBorder="1" applyAlignment="1">
      <alignment vertical="center" shrinkToFit="1"/>
    </xf>
    <xf numFmtId="38" fontId="33" fillId="2" borderId="18" xfId="2" applyFont="1" applyFill="1" applyBorder="1" applyAlignment="1">
      <alignment vertical="center" shrinkToFit="1"/>
    </xf>
    <xf numFmtId="0" fontId="33" fillId="2" borderId="18" xfId="1" applyFont="1" applyFill="1" applyBorder="1" applyAlignment="1">
      <alignment vertical="center" shrinkToFit="1"/>
    </xf>
    <xf numFmtId="38" fontId="33" fillId="32" borderId="29" xfId="2" applyFont="1" applyFill="1" applyBorder="1" applyAlignment="1">
      <alignment vertical="center" shrinkToFit="1"/>
    </xf>
    <xf numFmtId="0" fontId="33" fillId="32" borderId="29" xfId="1" applyFont="1" applyFill="1" applyBorder="1" applyAlignment="1">
      <alignment vertical="center" shrinkToFit="1"/>
    </xf>
    <xf numFmtId="0" fontId="33" fillId="0" borderId="12" xfId="56" applyFont="1" applyBorder="1" applyAlignment="1">
      <alignment horizontal="center" vertical="center" wrapText="1" shrinkToFit="1"/>
    </xf>
    <xf numFmtId="0" fontId="33" fillId="0" borderId="12" xfId="56" applyFont="1" applyBorder="1" applyAlignment="1">
      <alignment horizontal="left" vertical="center" wrapText="1"/>
    </xf>
    <xf numFmtId="197" fontId="61" fillId="0" borderId="0" xfId="0" applyNumberFormat="1" applyFont="1" applyAlignment="1">
      <alignment vertical="center"/>
    </xf>
    <xf numFmtId="197" fontId="44" fillId="0" borderId="0" xfId="1" applyNumberFormat="1" applyFont="1" applyAlignment="1">
      <alignment vertical="center"/>
    </xf>
    <xf numFmtId="197" fontId="33" fillId="0" borderId="0" xfId="55" applyNumberFormat="1" applyFont="1" applyAlignment="1">
      <alignment vertical="center"/>
    </xf>
    <xf numFmtId="197" fontId="33" fillId="0" borderId="0" xfId="1" applyNumberFormat="1" applyFont="1" applyAlignment="1">
      <alignment vertical="center"/>
    </xf>
    <xf numFmtId="197" fontId="33" fillId="0" borderId="11" xfId="55" applyNumberFormat="1" applyFont="1" applyBorder="1" applyAlignment="1">
      <alignment horizontal="center" vertical="center" shrinkToFit="1"/>
    </xf>
    <xf numFmtId="197" fontId="33" fillId="2" borderId="11" xfId="55" applyNumberFormat="1" applyFont="1" applyFill="1" applyBorder="1" applyAlignment="1">
      <alignment horizontal="center" vertical="center"/>
    </xf>
    <xf numFmtId="197" fontId="43" fillId="0" borderId="0" xfId="0" applyNumberFormat="1" applyFont="1" applyAlignment="1">
      <alignment vertical="center"/>
    </xf>
    <xf numFmtId="197" fontId="33" fillId="2" borderId="11" xfId="1" applyNumberFormat="1" applyFont="1" applyFill="1" applyBorder="1" applyAlignment="1">
      <alignment horizontal="center" vertical="center"/>
    </xf>
    <xf numFmtId="197" fontId="43" fillId="2" borderId="11" xfId="0" applyNumberFormat="1" applyFont="1" applyFill="1" applyBorder="1" applyAlignment="1">
      <alignment horizontal="center" vertical="center"/>
    </xf>
    <xf numFmtId="197" fontId="33" fillId="0" borderId="23" xfId="55" applyNumberFormat="1" applyFont="1" applyBorder="1" applyAlignment="1">
      <alignment horizontal="center" vertical="center" shrinkToFit="1"/>
    </xf>
    <xf numFmtId="197" fontId="33" fillId="0" borderId="0" xfId="56" applyNumberFormat="1" applyFont="1" applyAlignment="1">
      <alignment vertical="center"/>
    </xf>
    <xf numFmtId="197" fontId="44" fillId="0" borderId="0" xfId="56" applyNumberFormat="1" applyFont="1" applyAlignment="1">
      <alignment horizontal="left" vertical="center"/>
    </xf>
    <xf numFmtId="197" fontId="33" fillId="0" borderId="1" xfId="56" applyNumberFormat="1" applyFont="1" applyBorder="1" applyAlignment="1">
      <alignment horizontal="left" vertical="center"/>
    </xf>
    <xf numFmtId="197" fontId="33" fillId="0" borderId="11" xfId="2" applyNumberFormat="1" applyFont="1" applyFill="1" applyBorder="1" applyAlignment="1">
      <alignment horizontal="center" vertical="center" shrinkToFit="1"/>
    </xf>
    <xf numFmtId="197" fontId="33" fillId="2" borderId="11" xfId="64" applyNumberFormat="1" applyFont="1" applyFill="1" applyBorder="1" applyAlignment="1">
      <alignment horizontal="center" vertical="center"/>
    </xf>
    <xf numFmtId="197" fontId="33" fillId="0" borderId="0" xfId="56" applyNumberFormat="1" applyFont="1" applyAlignment="1">
      <alignment horizontal="left" vertical="center"/>
    </xf>
    <xf numFmtId="197" fontId="33" fillId="0" borderId="11" xfId="56" applyNumberFormat="1" applyFont="1" applyBorder="1" applyAlignment="1">
      <alignment horizontal="center" vertical="center" shrinkToFit="1"/>
    </xf>
    <xf numFmtId="197" fontId="33" fillId="2" borderId="11" xfId="56" applyNumberFormat="1" applyFont="1" applyFill="1" applyBorder="1" applyAlignment="1">
      <alignment horizontal="center" vertical="center"/>
    </xf>
    <xf numFmtId="0" fontId="72" fillId="32" borderId="1" xfId="0" applyFont="1" applyFill="1" applyBorder="1" applyAlignment="1">
      <alignment vertical="center"/>
    </xf>
    <xf numFmtId="0" fontId="72" fillId="32" borderId="0" xfId="0" applyFont="1" applyFill="1" applyAlignment="1">
      <alignment vertical="center"/>
    </xf>
    <xf numFmtId="178" fontId="33" fillId="33" borderId="170" xfId="1" applyNumberFormat="1" applyFont="1" applyFill="1" applyBorder="1" applyAlignment="1">
      <alignment horizontal="right" vertical="center"/>
    </xf>
    <xf numFmtId="178" fontId="33" fillId="33" borderId="171" xfId="1" applyNumberFormat="1" applyFont="1" applyFill="1" applyBorder="1" applyAlignment="1">
      <alignment horizontal="right" vertical="center"/>
    </xf>
    <xf numFmtId="178" fontId="60" fillId="24" borderId="170" xfId="1" applyNumberFormat="1" applyFont="1" applyFill="1" applyBorder="1" applyAlignment="1">
      <alignment horizontal="right" vertical="center"/>
    </xf>
    <xf numFmtId="178" fontId="60" fillId="24" borderId="171" xfId="1" applyNumberFormat="1" applyFont="1" applyFill="1" applyBorder="1" applyAlignment="1">
      <alignment horizontal="right" vertical="center"/>
    </xf>
    <xf numFmtId="197" fontId="33" fillId="32" borderId="11" xfId="2" applyNumberFormat="1" applyFont="1" applyFill="1" applyBorder="1" applyAlignment="1">
      <alignment horizontal="center" vertical="center" shrinkToFit="1"/>
    </xf>
    <xf numFmtId="38" fontId="33" fillId="32" borderId="11" xfId="2" applyFont="1" applyFill="1" applyBorder="1" applyAlignment="1">
      <alignment horizontal="center" vertical="center" shrinkToFit="1"/>
    </xf>
    <xf numFmtId="0" fontId="33" fillId="32" borderId="11" xfId="56" applyFont="1" applyFill="1" applyBorder="1" applyAlignment="1">
      <alignment horizontal="center" vertical="center" shrinkToFit="1"/>
    </xf>
    <xf numFmtId="0" fontId="33" fillId="30" borderId="23" xfId="0" applyFont="1" applyFill="1" applyBorder="1" applyAlignment="1">
      <alignment horizontal="left" vertical="top" wrapText="1"/>
    </xf>
    <xf numFmtId="0" fontId="33" fillId="30" borderId="14" xfId="0" applyFont="1" applyFill="1" applyBorder="1" applyAlignment="1">
      <alignment horizontal="left" vertical="top" wrapText="1"/>
    </xf>
    <xf numFmtId="0" fontId="33" fillId="30" borderId="29" xfId="0" applyFont="1" applyFill="1" applyBorder="1" applyAlignment="1">
      <alignment horizontal="left" vertical="top" wrapText="1"/>
    </xf>
    <xf numFmtId="0" fontId="43" fillId="30" borderId="11" xfId="0" applyFont="1" applyFill="1" applyBorder="1" applyAlignment="1">
      <alignment horizontal="center" vertical="center" wrapText="1"/>
    </xf>
    <xf numFmtId="0" fontId="43" fillId="30" borderId="11" xfId="0" applyFont="1" applyFill="1" applyBorder="1" applyAlignment="1">
      <alignment horizontal="center" vertical="center"/>
    </xf>
    <xf numFmtId="0" fontId="45" fillId="20" borderId="150" xfId="0" applyFont="1" applyFill="1" applyBorder="1" applyAlignment="1">
      <alignment horizontal="center" vertical="center" wrapText="1"/>
    </xf>
    <xf numFmtId="0" fontId="45" fillId="20" borderId="106" xfId="0" applyFont="1" applyFill="1" applyBorder="1" applyAlignment="1">
      <alignment horizontal="center" vertical="center" wrapText="1"/>
    </xf>
    <xf numFmtId="0" fontId="45" fillId="20" borderId="107" xfId="0" applyFont="1" applyFill="1" applyBorder="1" applyAlignment="1">
      <alignment horizontal="center" vertical="center" wrapText="1"/>
    </xf>
    <xf numFmtId="0" fontId="43" fillId="21" borderId="136" xfId="0" applyFont="1" applyFill="1" applyBorder="1" applyAlignment="1">
      <alignment horizontal="center" vertical="center" wrapText="1"/>
    </xf>
    <xf numFmtId="0" fontId="43" fillId="21" borderId="179" xfId="0" applyFont="1" applyFill="1" applyBorder="1" applyAlignment="1">
      <alignment horizontal="center" vertical="center"/>
    </xf>
    <xf numFmtId="0" fontId="43" fillId="21" borderId="137" xfId="0" applyFont="1" applyFill="1" applyBorder="1" applyAlignment="1">
      <alignment horizontal="center" vertical="center"/>
    </xf>
    <xf numFmtId="0" fontId="43" fillId="21" borderId="149" xfId="0" applyFont="1" applyFill="1" applyBorder="1" applyAlignment="1">
      <alignment horizontal="center" vertical="center"/>
    </xf>
    <xf numFmtId="0" fontId="43" fillId="21" borderId="138" xfId="0" applyFont="1" applyFill="1" applyBorder="1" applyAlignment="1">
      <alignment horizontal="center" vertical="center"/>
    </xf>
    <xf numFmtId="0" fontId="43" fillId="21" borderId="139" xfId="0" applyFont="1" applyFill="1" applyBorder="1" applyAlignment="1">
      <alignment horizontal="center" vertical="center"/>
    </xf>
    <xf numFmtId="0" fontId="43" fillId="21" borderId="140" xfId="0" applyFont="1" applyFill="1" applyBorder="1" applyAlignment="1">
      <alignment horizontal="center" vertical="center"/>
    </xf>
    <xf numFmtId="0" fontId="33" fillId="2" borderId="23" xfId="0" applyFont="1" applyFill="1" applyBorder="1" applyAlignment="1">
      <alignment horizontal="left" vertical="top" wrapText="1"/>
    </xf>
    <xf numFmtId="0" fontId="33" fillId="2" borderId="14" xfId="0" applyFont="1" applyFill="1" applyBorder="1" applyAlignment="1">
      <alignment horizontal="left" vertical="top" wrapText="1"/>
    </xf>
    <xf numFmtId="0" fontId="33" fillId="2" borderId="29" xfId="0" applyFont="1" applyFill="1" applyBorder="1" applyAlignment="1">
      <alignment horizontal="left" vertical="top" wrapText="1"/>
    </xf>
    <xf numFmtId="0" fontId="43" fillId="2" borderId="11" xfId="0" applyFont="1" applyFill="1" applyBorder="1" applyAlignment="1">
      <alignment horizontal="center" vertical="center" wrapText="1"/>
    </xf>
    <xf numFmtId="0" fontId="43" fillId="2" borderId="11" xfId="0" applyFont="1" applyFill="1" applyBorder="1" applyAlignment="1">
      <alignment horizontal="center" vertical="center"/>
    </xf>
    <xf numFmtId="0" fontId="33" fillId="20" borderId="12" xfId="1" applyFont="1" applyFill="1" applyBorder="1" applyAlignment="1">
      <alignment horizontal="center" vertical="center"/>
    </xf>
    <xf numFmtId="0" fontId="33" fillId="20" borderId="25" xfId="1" applyFont="1" applyFill="1" applyBorder="1" applyAlignment="1">
      <alignment horizontal="center" vertical="center"/>
    </xf>
    <xf numFmtId="0" fontId="33" fillId="0" borderId="12" xfId="1" applyFont="1" applyBorder="1" applyAlignment="1">
      <alignment horizontal="left" vertical="center" wrapText="1"/>
    </xf>
    <xf numFmtId="0" fontId="33" fillId="0" borderId="25" xfId="1" applyFont="1" applyBorder="1" applyAlignment="1">
      <alignment horizontal="left" vertical="center" wrapText="1"/>
    </xf>
    <xf numFmtId="0" fontId="33" fillId="0" borderId="12" xfId="1" applyFont="1" applyBorder="1" applyAlignment="1">
      <alignment horizontal="left" vertical="center"/>
    </xf>
    <xf numFmtId="0" fontId="33" fillId="0" borderId="25" xfId="1" applyFont="1" applyBorder="1" applyAlignment="1">
      <alignment horizontal="left" vertical="center"/>
    </xf>
    <xf numFmtId="0" fontId="33" fillId="0" borderId="11" xfId="1" applyFont="1" applyBorder="1" applyAlignment="1">
      <alignment horizontal="left" vertical="center"/>
    </xf>
    <xf numFmtId="0" fontId="33" fillId="20" borderId="11" xfId="1" applyFont="1" applyFill="1" applyBorder="1" applyAlignment="1">
      <alignment horizontal="center" vertical="center"/>
    </xf>
    <xf numFmtId="0" fontId="49" fillId="0" borderId="0" xfId="0" applyFont="1" applyAlignment="1">
      <alignment horizontal="left" vertical="center" wrapText="1"/>
    </xf>
    <xf numFmtId="0" fontId="49" fillId="0" borderId="135" xfId="0" applyFont="1" applyBorder="1" applyAlignment="1">
      <alignment horizontal="left" vertical="center" wrapText="1"/>
    </xf>
    <xf numFmtId="0" fontId="45" fillId="20" borderId="114" xfId="0" applyFont="1" applyFill="1" applyBorder="1" applyAlignment="1">
      <alignment horizontal="center" vertical="center" wrapText="1"/>
    </xf>
    <xf numFmtId="0" fontId="45" fillId="20" borderId="115" xfId="0" applyFont="1" applyFill="1" applyBorder="1" applyAlignment="1">
      <alignment horizontal="center" vertical="center"/>
    </xf>
    <xf numFmtId="0" fontId="45" fillId="20" borderId="116" xfId="0" applyFont="1" applyFill="1" applyBorder="1" applyAlignment="1">
      <alignment horizontal="center" vertical="center"/>
    </xf>
    <xf numFmtId="0" fontId="43" fillId="2" borderId="110" xfId="0" applyFont="1" applyFill="1" applyBorder="1" applyAlignment="1">
      <alignment horizontal="left" vertical="center" wrapText="1"/>
    </xf>
    <xf numFmtId="0" fontId="43" fillId="2" borderId="106" xfId="0" applyFont="1" applyFill="1" applyBorder="1" applyAlignment="1">
      <alignment horizontal="left" vertical="center" wrapText="1"/>
    </xf>
    <xf numFmtId="0" fontId="43" fillId="2" borderId="107" xfId="0" applyFont="1" applyFill="1" applyBorder="1" applyAlignment="1">
      <alignment horizontal="left" vertical="center" wrapText="1"/>
    </xf>
    <xf numFmtId="0" fontId="43" fillId="2" borderId="108" xfId="0" applyFont="1" applyFill="1" applyBorder="1" applyAlignment="1">
      <alignment horizontal="left" vertical="center"/>
    </xf>
    <xf numFmtId="0" fontId="43" fillId="2" borderId="109" xfId="0" applyFont="1" applyFill="1" applyBorder="1" applyAlignment="1">
      <alignment horizontal="left" vertical="center"/>
    </xf>
    <xf numFmtId="0" fontId="33" fillId="2" borderId="110" xfId="0" applyFont="1" applyFill="1" applyBorder="1" applyAlignment="1">
      <alignment horizontal="left" vertical="center"/>
    </xf>
    <xf numFmtId="0" fontId="33" fillId="2" borderId="111" xfId="0" applyFont="1" applyFill="1" applyBorder="1" applyAlignment="1">
      <alignment horizontal="left" vertical="center"/>
    </xf>
    <xf numFmtId="0" fontId="43" fillId="2" borderId="110" xfId="0" applyFont="1" applyFill="1" applyBorder="1" applyAlignment="1">
      <alignment vertical="center"/>
    </xf>
    <xf numFmtId="0" fontId="43" fillId="2" borderId="111" xfId="0" applyFont="1" applyFill="1" applyBorder="1" applyAlignment="1">
      <alignment vertical="center"/>
    </xf>
    <xf numFmtId="189" fontId="50" fillId="0" borderId="0" xfId="0" applyNumberFormat="1" applyFont="1" applyAlignment="1">
      <alignment horizontal="right" vertical="center"/>
    </xf>
    <xf numFmtId="189" fontId="50" fillId="0" borderId="0" xfId="0" applyNumberFormat="1" applyFont="1" applyAlignment="1">
      <alignment horizontal="center" vertical="center"/>
    </xf>
    <xf numFmtId="0" fontId="45" fillId="0" borderId="0" xfId="0" applyFont="1" applyAlignment="1">
      <alignment horizontal="center" vertical="center"/>
    </xf>
    <xf numFmtId="0" fontId="50" fillId="0" borderId="0" xfId="0" applyFont="1" applyAlignment="1">
      <alignment horizontal="distributed" vertical="center"/>
    </xf>
    <xf numFmtId="0" fontId="50" fillId="0" borderId="0" xfId="0" applyFont="1" applyAlignment="1">
      <alignment horizontal="left" vertical="top" wrapText="1"/>
    </xf>
    <xf numFmtId="191" fontId="44" fillId="0" borderId="0" xfId="1" applyNumberFormat="1" applyFont="1" applyAlignment="1">
      <alignment horizontal="center" vertical="center"/>
    </xf>
    <xf numFmtId="0" fontId="50" fillId="0" borderId="0" xfId="0" applyFont="1" applyAlignment="1">
      <alignment horizontal="center" vertical="center"/>
    </xf>
    <xf numFmtId="0" fontId="50" fillId="0" borderId="1" xfId="0" applyFont="1" applyBorder="1" applyAlignment="1">
      <alignment horizontal="distributed" vertical="center"/>
    </xf>
    <xf numFmtId="188" fontId="50" fillId="0" borderId="1" xfId="0" applyNumberFormat="1" applyFont="1" applyBorder="1" applyAlignment="1">
      <alignment horizontal="right" vertical="center"/>
    </xf>
    <xf numFmtId="38" fontId="50" fillId="0" borderId="1" xfId="0" applyNumberFormat="1" applyFont="1" applyBorder="1" applyAlignment="1">
      <alignment horizontal="center" vertical="center"/>
    </xf>
    <xf numFmtId="0" fontId="50" fillId="0" borderId="1" xfId="0" applyFont="1" applyBorder="1" applyAlignment="1">
      <alignment vertical="center"/>
    </xf>
    <xf numFmtId="0" fontId="33" fillId="0" borderId="0" xfId="1" applyFont="1" applyAlignment="1">
      <alignment horizontal="right" vertical="center"/>
    </xf>
    <xf numFmtId="0" fontId="51" fillId="0" borderId="0" xfId="1" applyFont="1" applyAlignment="1">
      <alignment horizontal="center" vertical="center"/>
    </xf>
    <xf numFmtId="0" fontId="33" fillId="0" borderId="92" xfId="1" applyFont="1" applyBorder="1" applyAlignment="1">
      <alignment horizontal="center" vertical="center"/>
    </xf>
    <xf numFmtId="0" fontId="33" fillId="0" borderId="94" xfId="1" applyFont="1" applyBorder="1" applyAlignment="1">
      <alignment horizontal="center" vertical="center"/>
    </xf>
    <xf numFmtId="0" fontId="33" fillId="0" borderId="34" xfId="0" applyFont="1" applyBorder="1" applyAlignment="1">
      <alignment horizontal="right" vertical="center" wrapText="1"/>
    </xf>
    <xf numFmtId="0" fontId="33" fillId="0" borderId="14" xfId="0" applyFont="1" applyBorder="1" applyAlignment="1">
      <alignment horizontal="right" vertical="center" wrapText="1"/>
    </xf>
    <xf numFmtId="0" fontId="33" fillId="0" borderId="11" xfId="0" applyFont="1" applyBorder="1" applyAlignment="1">
      <alignment horizontal="center" vertical="center" wrapText="1"/>
    </xf>
    <xf numFmtId="0" fontId="43" fillId="0" borderId="11" xfId="0" applyFont="1" applyBorder="1" applyAlignment="1">
      <alignment horizontal="center" vertical="center" wrapText="1"/>
    </xf>
    <xf numFmtId="0" fontId="33" fillId="0" borderId="11" xfId="0" applyFont="1" applyBorder="1" applyAlignment="1">
      <alignment horizontal="right" vertical="center" wrapText="1"/>
    </xf>
    <xf numFmtId="0" fontId="33" fillId="0" borderId="11" xfId="0" applyFont="1" applyBorder="1" applyAlignment="1">
      <alignment horizontal="center" vertical="center"/>
    </xf>
    <xf numFmtId="0" fontId="33" fillId="0" borderId="23" xfId="0" applyFont="1" applyBorder="1" applyAlignment="1">
      <alignment horizontal="center" vertical="center" wrapText="1"/>
    </xf>
    <xf numFmtId="0" fontId="33" fillId="0" borderId="29" xfId="0" applyFont="1" applyBorder="1" applyAlignment="1">
      <alignment horizontal="center" vertical="center"/>
    </xf>
    <xf numFmtId="0" fontId="33" fillId="0" borderId="12" xfId="0" applyFont="1" applyBorder="1" applyAlignment="1">
      <alignment horizontal="center" vertical="center"/>
    </xf>
    <xf numFmtId="0" fontId="33" fillId="0" borderId="13" xfId="0" applyFont="1" applyBorder="1" applyAlignment="1">
      <alignment horizontal="center" vertical="center"/>
    </xf>
    <xf numFmtId="0" fontId="33" fillId="0" borderId="25" xfId="0" applyFont="1" applyBorder="1" applyAlignment="1">
      <alignment horizontal="center" vertical="center"/>
    </xf>
    <xf numFmtId="0" fontId="33" fillId="2" borderId="11" xfId="0" applyFont="1" applyFill="1" applyBorder="1" applyAlignment="1">
      <alignment horizontal="left" vertical="center" wrapText="1"/>
    </xf>
    <xf numFmtId="197" fontId="33" fillId="0" borderId="11" xfId="0" applyNumberFormat="1" applyFont="1" applyBorder="1" applyAlignment="1">
      <alignment horizontal="center" vertical="center" wrapText="1"/>
    </xf>
    <xf numFmtId="0" fontId="62" fillId="0" borderId="11" xfId="0" applyFont="1" applyBorder="1" applyAlignment="1">
      <alignment horizontal="center" vertical="center" wrapText="1"/>
    </xf>
    <xf numFmtId="0" fontId="62" fillId="0" borderId="34" xfId="0" applyFont="1" applyBorder="1" applyAlignment="1">
      <alignment horizontal="center" vertical="center" wrapText="1"/>
    </xf>
    <xf numFmtId="0" fontId="33" fillId="0" borderId="12" xfId="0" applyFont="1" applyBorder="1" applyAlignment="1">
      <alignment horizontal="right" vertical="center"/>
    </xf>
    <xf numFmtId="0" fontId="33" fillId="0" borderId="13" xfId="0" applyFont="1" applyBorder="1" applyAlignment="1">
      <alignment horizontal="right" vertical="center"/>
    </xf>
    <xf numFmtId="0" fontId="33" fillId="0" borderId="25" xfId="0" applyFont="1" applyBorder="1" applyAlignment="1">
      <alignment horizontal="right" vertical="center"/>
    </xf>
    <xf numFmtId="38" fontId="33" fillId="23" borderId="65" xfId="2" applyFont="1" applyFill="1" applyBorder="1" applyAlignment="1">
      <alignment horizontal="center" vertical="center" shrinkToFit="1"/>
    </xf>
    <xf numFmtId="38" fontId="33" fillId="23" borderId="63" xfId="2" applyFont="1" applyFill="1" applyBorder="1" applyAlignment="1">
      <alignment horizontal="center" vertical="center" shrinkToFit="1"/>
    </xf>
    <xf numFmtId="0" fontId="33" fillId="23" borderId="65" xfId="1" applyFont="1" applyFill="1" applyBorder="1" applyAlignment="1">
      <alignment horizontal="center" vertical="center" shrinkToFit="1"/>
    </xf>
    <xf numFmtId="0" fontId="33" fillId="23" borderId="63" xfId="1" applyFont="1" applyFill="1" applyBorder="1" applyAlignment="1">
      <alignment horizontal="center" vertical="center" shrinkToFit="1"/>
    </xf>
    <xf numFmtId="38" fontId="33" fillId="23" borderId="84" xfId="2" applyFont="1" applyFill="1" applyBorder="1" applyAlignment="1">
      <alignment horizontal="center" vertical="center" shrinkToFit="1"/>
    </xf>
    <xf numFmtId="0" fontId="33" fillId="23" borderId="84" xfId="1" applyFont="1" applyFill="1" applyBorder="1" applyAlignment="1">
      <alignment horizontal="center" vertical="center" shrinkToFit="1"/>
    </xf>
    <xf numFmtId="0" fontId="33" fillId="2" borderId="73" xfId="1" applyFont="1" applyFill="1" applyBorder="1" applyAlignment="1">
      <alignment horizontal="left" vertical="center" wrapText="1"/>
    </xf>
    <xf numFmtId="0" fontId="33" fillId="2" borderId="34" xfId="1" applyFont="1" applyFill="1" applyBorder="1" applyAlignment="1">
      <alignment horizontal="left" vertical="center" wrapText="1"/>
    </xf>
    <xf numFmtId="0" fontId="33" fillId="2" borderId="70" xfId="1" applyFont="1" applyFill="1" applyBorder="1" applyAlignment="1">
      <alignment horizontal="left" vertical="center" wrapText="1"/>
    </xf>
    <xf numFmtId="0" fontId="33" fillId="0" borderId="68" xfId="1" applyFont="1" applyBorder="1" applyAlignment="1">
      <alignment horizontal="center" vertical="center"/>
    </xf>
    <xf numFmtId="0" fontId="33" fillId="0" borderId="70" xfId="1" applyFont="1" applyBorder="1" applyAlignment="1">
      <alignment horizontal="center" vertical="center"/>
    </xf>
    <xf numFmtId="197" fontId="33" fillId="2" borderId="23" xfId="1" applyNumberFormat="1" applyFont="1" applyFill="1" applyBorder="1" applyAlignment="1">
      <alignment horizontal="center" vertical="center" wrapText="1"/>
    </xf>
    <xf numFmtId="197" fontId="33" fillId="2" borderId="14" xfId="1" applyNumberFormat="1" applyFont="1" applyFill="1" applyBorder="1" applyAlignment="1">
      <alignment horizontal="center" vertical="center" wrapText="1"/>
    </xf>
    <xf numFmtId="197" fontId="33" fillId="2" borderId="29" xfId="1" applyNumberFormat="1" applyFont="1" applyFill="1" applyBorder="1" applyAlignment="1">
      <alignment horizontal="center" vertical="center" wrapText="1"/>
    </xf>
    <xf numFmtId="0" fontId="33" fillId="2" borderId="23" xfId="1" applyFont="1" applyFill="1" applyBorder="1" applyAlignment="1">
      <alignment horizontal="left" vertical="center" wrapText="1"/>
    </xf>
    <xf numFmtId="0" fontId="33" fillId="2" borderId="14" xfId="1" applyFont="1" applyFill="1" applyBorder="1" applyAlignment="1">
      <alignment horizontal="left" vertical="center" wrapText="1"/>
    </xf>
    <xf numFmtId="0" fontId="33" fillId="2" borderId="29" xfId="1" applyFont="1" applyFill="1" applyBorder="1" applyAlignment="1">
      <alignment horizontal="left" vertical="center" wrapText="1"/>
    </xf>
    <xf numFmtId="0" fontId="33" fillId="2" borderId="23" xfId="1" applyFont="1" applyFill="1" applyBorder="1" applyAlignment="1">
      <alignment horizontal="center" vertical="center"/>
    </xf>
    <xf numFmtId="0" fontId="33" fillId="2" borderId="14" xfId="1" applyFont="1" applyFill="1" applyBorder="1" applyAlignment="1">
      <alignment horizontal="center" vertical="center"/>
    </xf>
    <xf numFmtId="0" fontId="33" fillId="2" borderId="29" xfId="1" applyFont="1" applyFill="1" applyBorder="1" applyAlignment="1">
      <alignment horizontal="center" vertical="center"/>
    </xf>
    <xf numFmtId="0" fontId="33" fillId="2" borderId="23" xfId="1" applyFont="1" applyFill="1" applyBorder="1" applyAlignment="1">
      <alignment horizontal="left" vertical="center" wrapText="1" shrinkToFit="1"/>
    </xf>
    <xf numFmtId="0" fontId="33" fillId="2" borderId="14" xfId="1" applyFont="1" applyFill="1" applyBorder="1" applyAlignment="1">
      <alignment horizontal="left" vertical="center" wrapText="1" shrinkToFit="1"/>
    </xf>
    <xf numFmtId="0" fontId="33" fillId="2" borderId="29" xfId="1" applyFont="1" applyFill="1" applyBorder="1" applyAlignment="1">
      <alignment horizontal="left" vertical="center" wrapText="1" shrinkToFit="1"/>
    </xf>
    <xf numFmtId="38" fontId="33" fillId="23" borderId="117" xfId="2" applyFont="1" applyFill="1" applyBorder="1" applyAlignment="1">
      <alignment horizontal="center" vertical="center" shrinkToFit="1"/>
    </xf>
    <xf numFmtId="38" fontId="33" fillId="23" borderId="118" xfId="2" applyFont="1" applyFill="1" applyBorder="1" applyAlignment="1">
      <alignment horizontal="center" vertical="center" shrinkToFit="1"/>
    </xf>
    <xf numFmtId="38" fontId="33" fillId="23" borderId="119" xfId="2" applyFont="1" applyFill="1" applyBorder="1" applyAlignment="1">
      <alignment horizontal="center" vertical="center" shrinkToFit="1"/>
    </xf>
    <xf numFmtId="0" fontId="33" fillId="0" borderId="23" xfId="56" applyFont="1" applyBorder="1" applyAlignment="1">
      <alignment horizontal="center" vertical="center" wrapText="1" shrinkToFit="1"/>
    </xf>
    <xf numFmtId="0" fontId="33" fillId="0" borderId="29" xfId="56" applyFont="1" applyBorder="1" applyAlignment="1">
      <alignment horizontal="center" vertical="center" wrapText="1" shrinkToFit="1"/>
    </xf>
    <xf numFmtId="0" fontId="33" fillId="32" borderId="23" xfId="1" applyFont="1" applyFill="1" applyBorder="1" applyAlignment="1">
      <alignment horizontal="center" vertical="center" shrinkToFit="1"/>
    </xf>
    <xf numFmtId="0" fontId="33" fillId="32" borderId="29" xfId="1" applyFont="1" applyFill="1" applyBorder="1" applyAlignment="1">
      <alignment horizontal="center" vertical="center" shrinkToFit="1"/>
    </xf>
    <xf numFmtId="0" fontId="33" fillId="32" borderId="23" xfId="1" applyFont="1" applyFill="1" applyBorder="1" applyAlignment="1">
      <alignment horizontal="center" vertical="center" wrapText="1" shrinkToFit="1"/>
    </xf>
    <xf numFmtId="197" fontId="33" fillId="2" borderId="23" xfId="0" applyNumberFormat="1" applyFont="1" applyFill="1" applyBorder="1" applyAlignment="1">
      <alignment horizontal="center" vertical="center"/>
    </xf>
    <xf numFmtId="197" fontId="33" fillId="2" borderId="14" xfId="0" applyNumberFormat="1" applyFont="1" applyFill="1" applyBorder="1" applyAlignment="1">
      <alignment horizontal="center" vertical="center"/>
    </xf>
    <xf numFmtId="197" fontId="33" fillId="2" borderId="29" xfId="0" applyNumberFormat="1" applyFont="1" applyFill="1" applyBorder="1" applyAlignment="1">
      <alignment horizontal="center" vertical="center"/>
    </xf>
    <xf numFmtId="0" fontId="33" fillId="23" borderId="65" xfId="1" applyFont="1" applyFill="1" applyBorder="1" applyAlignment="1">
      <alignment horizontal="center" vertical="center" wrapText="1"/>
    </xf>
    <xf numFmtId="0" fontId="33" fillId="23" borderId="63" xfId="1" applyFont="1" applyFill="1" applyBorder="1" applyAlignment="1">
      <alignment horizontal="center" vertical="center" wrapText="1"/>
    </xf>
    <xf numFmtId="0" fontId="33" fillId="23" borderId="66" xfId="1" applyFont="1" applyFill="1" applyBorder="1" applyAlignment="1">
      <alignment horizontal="center" vertical="center" wrapText="1"/>
    </xf>
    <xf numFmtId="0" fontId="33" fillId="2" borderId="23" xfId="1" applyFont="1" applyFill="1" applyBorder="1" applyAlignment="1">
      <alignment horizontal="center" vertical="center" wrapText="1"/>
    </xf>
    <xf numFmtId="0" fontId="33" fillId="2" borderId="14" xfId="1" applyFont="1" applyFill="1" applyBorder="1" applyAlignment="1">
      <alignment horizontal="center" vertical="center" wrapText="1"/>
    </xf>
    <xf numFmtId="0" fontId="33" fillId="2" borderId="29" xfId="1" applyFont="1" applyFill="1" applyBorder="1" applyAlignment="1">
      <alignment horizontal="center" vertical="center" wrapText="1"/>
    </xf>
    <xf numFmtId="0" fontId="33" fillId="23" borderId="65" xfId="1" applyFont="1" applyFill="1" applyBorder="1" applyAlignment="1">
      <alignment horizontal="center" vertical="center"/>
    </xf>
    <xf numFmtId="0" fontId="33" fillId="23" borderId="63" xfId="1" applyFont="1" applyFill="1" applyBorder="1" applyAlignment="1">
      <alignment horizontal="center" vertical="center"/>
    </xf>
    <xf numFmtId="0" fontId="33" fillId="23" borderId="66" xfId="1" applyFont="1" applyFill="1" applyBorder="1" applyAlignment="1">
      <alignment horizontal="center" vertical="center"/>
    </xf>
    <xf numFmtId="0" fontId="33" fillId="2" borderId="23" xfId="1" applyFont="1" applyFill="1" applyBorder="1" applyAlignment="1">
      <alignment horizontal="left" vertical="center" shrinkToFit="1"/>
    </xf>
    <xf numFmtId="0" fontId="33" fillId="2" borderId="14" xfId="1" applyFont="1" applyFill="1" applyBorder="1" applyAlignment="1">
      <alignment horizontal="left" vertical="center" shrinkToFit="1"/>
    </xf>
    <xf numFmtId="0" fontId="33" fillId="2" borderId="29" xfId="1" applyFont="1" applyFill="1" applyBorder="1" applyAlignment="1">
      <alignment horizontal="left" vertical="center" shrinkToFit="1"/>
    </xf>
    <xf numFmtId="38" fontId="33" fillId="23" borderId="124" xfId="2" applyFont="1" applyFill="1" applyBorder="1" applyAlignment="1">
      <alignment horizontal="center" vertical="center" shrinkToFit="1"/>
    </xf>
    <xf numFmtId="38" fontId="33" fillId="23" borderId="66" xfId="2" applyFont="1" applyFill="1" applyBorder="1" applyAlignment="1">
      <alignment horizontal="center" vertical="center" shrinkToFit="1"/>
    </xf>
    <xf numFmtId="0" fontId="33" fillId="0" borderId="23" xfId="1" applyFont="1" applyBorder="1" applyAlignment="1">
      <alignment horizontal="center" vertical="center" shrinkToFit="1"/>
    </xf>
    <xf numFmtId="0" fontId="33" fillId="0" borderId="29" xfId="1" applyFont="1" applyBorder="1" applyAlignment="1">
      <alignment horizontal="center" vertical="center" shrinkToFit="1"/>
    </xf>
    <xf numFmtId="0" fontId="33" fillId="23" borderId="66" xfId="1" applyFont="1" applyFill="1" applyBorder="1" applyAlignment="1">
      <alignment horizontal="center" vertical="center" shrinkToFit="1"/>
    </xf>
    <xf numFmtId="0" fontId="33" fillId="0" borderId="12" xfId="1" applyFont="1" applyBorder="1" applyAlignment="1">
      <alignment horizontal="center" vertical="center" shrinkToFit="1"/>
    </xf>
    <xf numFmtId="0" fontId="33" fillId="0" borderId="25" xfId="1" applyFont="1" applyBorder="1" applyAlignment="1">
      <alignment horizontal="center" vertical="center" shrinkToFit="1"/>
    </xf>
    <xf numFmtId="0" fontId="33" fillId="23" borderId="117" xfId="1" applyFont="1" applyFill="1" applyBorder="1" applyAlignment="1">
      <alignment horizontal="center" vertical="center" shrinkToFit="1"/>
    </xf>
    <xf numFmtId="0" fontId="33" fillId="23" borderId="124" xfId="1" applyFont="1" applyFill="1" applyBorder="1" applyAlignment="1">
      <alignment horizontal="center" vertical="center" shrinkToFit="1"/>
    </xf>
    <xf numFmtId="0" fontId="33" fillId="0" borderId="13" xfId="1" applyFont="1" applyBorder="1" applyAlignment="1">
      <alignment horizontal="center" vertical="center" shrinkToFit="1"/>
    </xf>
    <xf numFmtId="180" fontId="33" fillId="0" borderId="25" xfId="58" applyNumberFormat="1" applyFont="1" applyFill="1" applyBorder="1" applyAlignment="1">
      <alignment horizontal="center" vertical="center" shrinkToFit="1"/>
    </xf>
    <xf numFmtId="0" fontId="33" fillId="0" borderId="23" xfId="1" applyFont="1" applyBorder="1" applyAlignment="1">
      <alignment horizontal="center" vertical="center" wrapText="1" shrinkToFit="1"/>
    </xf>
    <xf numFmtId="0" fontId="33" fillId="0" borderId="29" xfId="1" applyFont="1" applyBorder="1" applyAlignment="1">
      <alignment horizontal="center" vertical="center" wrapText="1" shrinkToFit="1"/>
    </xf>
    <xf numFmtId="185" fontId="33" fillId="20" borderId="11" xfId="1" applyNumberFormat="1" applyFont="1" applyFill="1" applyBorder="1" applyAlignment="1">
      <alignment horizontal="right" vertical="center"/>
    </xf>
    <xf numFmtId="183" fontId="33" fillId="20" borderId="11" xfId="1" applyNumberFormat="1" applyFont="1" applyFill="1" applyBorder="1" applyAlignment="1">
      <alignment horizontal="right" vertical="center"/>
    </xf>
    <xf numFmtId="0" fontId="33" fillId="2" borderId="174" xfId="55" applyFont="1" applyFill="1" applyBorder="1" applyAlignment="1">
      <alignment horizontal="left" vertical="center" wrapText="1"/>
    </xf>
    <xf numFmtId="0" fontId="33" fillId="2" borderId="175" xfId="55" applyFont="1" applyFill="1" applyBorder="1" applyAlignment="1">
      <alignment horizontal="left" vertical="center" wrapText="1"/>
    </xf>
    <xf numFmtId="38" fontId="33" fillId="2" borderId="68" xfId="64" applyFont="1" applyFill="1" applyBorder="1" applyAlignment="1">
      <alignment horizontal="right" vertical="center"/>
    </xf>
    <xf numFmtId="38" fontId="33" fillId="2" borderId="70" xfId="64" applyFont="1" applyFill="1" applyBorder="1" applyAlignment="1">
      <alignment horizontal="right" vertical="center"/>
    </xf>
    <xf numFmtId="38" fontId="33" fillId="2" borderId="23" xfId="64" applyFont="1" applyFill="1" applyBorder="1" applyAlignment="1">
      <alignment horizontal="left" vertical="center" wrapText="1"/>
    </xf>
    <xf numFmtId="38" fontId="33" fillId="2" borderId="29" xfId="64" applyFont="1" applyFill="1" applyBorder="1" applyAlignment="1">
      <alignment horizontal="left" vertical="center" wrapText="1"/>
    </xf>
    <xf numFmtId="180" fontId="33" fillId="0" borderId="11" xfId="58" applyNumberFormat="1" applyFont="1" applyFill="1" applyBorder="1" applyAlignment="1">
      <alignment horizontal="center" vertical="center" shrinkToFit="1"/>
    </xf>
    <xf numFmtId="180" fontId="33" fillId="0" borderId="11" xfId="58" applyNumberFormat="1" applyFont="1" applyFill="1" applyBorder="1" applyAlignment="1">
      <alignment horizontal="center" vertical="center" wrapText="1" shrinkToFit="1"/>
    </xf>
    <xf numFmtId="0" fontId="33" fillId="23" borderId="65" xfId="55" applyFont="1" applyFill="1" applyBorder="1" applyAlignment="1">
      <alignment horizontal="center" vertical="center"/>
    </xf>
    <xf numFmtId="0" fontId="33" fillId="23" borderId="66" xfId="55" applyFont="1" applyFill="1" applyBorder="1" applyAlignment="1">
      <alignment horizontal="center" vertical="center"/>
    </xf>
    <xf numFmtId="197" fontId="33" fillId="2" borderId="23" xfId="55" applyNumberFormat="1" applyFont="1" applyFill="1" applyBorder="1" applyAlignment="1">
      <alignment horizontal="center" vertical="center"/>
    </xf>
    <xf numFmtId="197" fontId="33" fillId="2" borderId="29" xfId="55" applyNumberFormat="1" applyFont="1" applyFill="1" applyBorder="1" applyAlignment="1">
      <alignment horizontal="center" vertical="center"/>
    </xf>
    <xf numFmtId="0" fontId="33" fillId="2" borderId="23" xfId="55" applyFont="1" applyFill="1" applyBorder="1" applyAlignment="1">
      <alignment horizontal="left" vertical="center"/>
    </xf>
    <xf numFmtId="0" fontId="33" fillId="2" borderId="29" xfId="55" applyFont="1" applyFill="1" applyBorder="1" applyAlignment="1">
      <alignment horizontal="left" vertical="center"/>
    </xf>
    <xf numFmtId="0" fontId="33" fillId="2" borderId="23" xfId="55" applyFont="1" applyFill="1" applyBorder="1" applyAlignment="1">
      <alignment horizontal="left" vertical="center" wrapText="1"/>
    </xf>
    <xf numFmtId="0" fontId="33" fillId="2" borderId="29" xfId="55" applyFont="1" applyFill="1" applyBorder="1" applyAlignment="1">
      <alignment horizontal="left" vertical="center" wrapText="1"/>
    </xf>
    <xf numFmtId="38" fontId="33" fillId="0" borderId="23" xfId="64" applyFont="1" applyFill="1" applyBorder="1" applyAlignment="1">
      <alignment horizontal="right" vertical="center"/>
    </xf>
    <xf numFmtId="38" fontId="33" fillId="0" borderId="29" xfId="64" applyFont="1" applyFill="1" applyBorder="1" applyAlignment="1">
      <alignment horizontal="right" vertical="center"/>
    </xf>
    <xf numFmtId="0" fontId="33" fillId="2" borderId="23" xfId="55" applyFont="1" applyFill="1" applyBorder="1" applyAlignment="1">
      <alignment horizontal="center" vertical="center"/>
    </xf>
    <xf numFmtId="0" fontId="33" fillId="2" borderId="29" xfId="55" applyFont="1" applyFill="1" applyBorder="1" applyAlignment="1">
      <alignment horizontal="center" vertical="center"/>
    </xf>
    <xf numFmtId="0" fontId="33" fillId="0" borderId="23" xfId="55" applyFont="1" applyBorder="1" applyAlignment="1">
      <alignment horizontal="center" vertical="center" shrinkToFit="1"/>
    </xf>
    <xf numFmtId="0" fontId="33" fillId="0" borderId="29" xfId="55" applyFont="1" applyBorder="1" applyAlignment="1">
      <alignment horizontal="center" vertical="center" shrinkToFit="1"/>
    </xf>
    <xf numFmtId="0" fontId="33" fillId="0" borderId="11" xfId="55" applyFont="1" applyBorder="1" applyAlignment="1">
      <alignment horizontal="center" vertical="center" shrinkToFit="1"/>
    </xf>
    <xf numFmtId="0" fontId="33" fillId="2" borderId="23" xfId="55" applyFont="1" applyFill="1" applyBorder="1" applyAlignment="1">
      <alignment horizontal="center" vertical="center" wrapText="1"/>
    </xf>
    <xf numFmtId="0" fontId="33" fillId="2" borderId="29" xfId="55" applyFont="1" applyFill="1" applyBorder="1" applyAlignment="1">
      <alignment horizontal="center" vertical="center" wrapText="1"/>
    </xf>
    <xf numFmtId="0" fontId="33" fillId="23" borderId="65" xfId="55" applyFont="1" applyFill="1" applyBorder="1" applyAlignment="1">
      <alignment horizontal="center" vertical="center" shrinkToFit="1"/>
    </xf>
    <xf numFmtId="0" fontId="33" fillId="23" borderId="66" xfId="55" applyFont="1" applyFill="1" applyBorder="1" applyAlignment="1">
      <alignment horizontal="center" vertical="center" shrinkToFit="1"/>
    </xf>
    <xf numFmtId="0" fontId="33" fillId="0" borderId="23" xfId="55" applyFont="1" applyBorder="1" applyAlignment="1">
      <alignment horizontal="center" vertical="center" wrapText="1" shrinkToFit="1"/>
    </xf>
    <xf numFmtId="0" fontId="33" fillId="0" borderId="68" xfId="55" applyFont="1" applyBorder="1" applyAlignment="1">
      <alignment horizontal="center" vertical="center" shrinkToFit="1"/>
    </xf>
    <xf numFmtId="0" fontId="33" fillId="0" borderId="70" xfId="55" applyFont="1" applyBorder="1" applyAlignment="1">
      <alignment horizontal="center" vertical="center" shrinkToFit="1"/>
    </xf>
    <xf numFmtId="0" fontId="33" fillId="0" borderId="174" xfId="55" applyFont="1" applyBorder="1" applyAlignment="1">
      <alignment horizontal="center" vertical="center" shrinkToFit="1"/>
    </xf>
    <xf numFmtId="0" fontId="33" fillId="0" borderId="175" xfId="55" applyFont="1" applyBorder="1" applyAlignment="1">
      <alignment horizontal="center" vertical="center" shrinkToFit="1"/>
    </xf>
    <xf numFmtId="6" fontId="33" fillId="0" borderId="0" xfId="58" applyFont="1" applyFill="1" applyBorder="1" applyAlignment="1">
      <alignment horizontal="right" vertical="center"/>
    </xf>
    <xf numFmtId="38" fontId="33" fillId="2" borderId="23" xfId="2" applyFont="1" applyFill="1" applyBorder="1" applyAlignment="1">
      <alignment horizontal="left" vertical="center" wrapText="1"/>
    </xf>
    <xf numFmtId="38" fontId="33" fillId="2" borderId="29" xfId="2" applyFont="1" applyFill="1" applyBorder="1" applyAlignment="1">
      <alignment horizontal="left" vertical="center" wrapText="1"/>
    </xf>
    <xf numFmtId="38" fontId="33" fillId="0" borderId="23" xfId="2" applyFont="1" applyFill="1" applyBorder="1" applyAlignment="1">
      <alignment vertical="center"/>
    </xf>
    <xf numFmtId="38" fontId="33" fillId="0" borderId="29" xfId="2" applyFont="1" applyFill="1" applyBorder="1" applyAlignment="1">
      <alignment vertical="center"/>
    </xf>
    <xf numFmtId="182" fontId="43" fillId="0" borderId="68" xfId="0" applyNumberFormat="1" applyFont="1" applyBorder="1" applyAlignment="1">
      <alignment horizontal="right" vertical="center"/>
    </xf>
    <xf numFmtId="182" fontId="43" fillId="0" borderId="70" xfId="0" applyNumberFormat="1" applyFont="1" applyBorder="1" applyAlignment="1">
      <alignment horizontal="right" vertical="center"/>
    </xf>
    <xf numFmtId="185" fontId="43" fillId="20" borderId="68" xfId="0" applyNumberFormat="1" applyFont="1" applyFill="1" applyBorder="1" applyAlignment="1">
      <alignment vertical="center"/>
    </xf>
    <xf numFmtId="185" fontId="43" fillId="20" borderId="70" xfId="0" applyNumberFormat="1" applyFont="1" applyFill="1" applyBorder="1" applyAlignment="1">
      <alignment vertical="center"/>
    </xf>
    <xf numFmtId="38" fontId="33" fillId="2" borderId="29" xfId="64" applyFont="1" applyFill="1" applyBorder="1" applyAlignment="1">
      <alignment horizontal="right" vertical="center"/>
    </xf>
    <xf numFmtId="0" fontId="33" fillId="2" borderId="127" xfId="55" applyFont="1" applyFill="1" applyBorder="1" applyAlignment="1">
      <alignment horizontal="left" vertical="center"/>
    </xf>
    <xf numFmtId="180" fontId="33" fillId="0" borderId="23" xfId="58" applyNumberFormat="1" applyFont="1" applyFill="1" applyBorder="1" applyAlignment="1">
      <alignment horizontal="center" vertical="center" shrinkToFit="1"/>
    </xf>
    <xf numFmtId="180" fontId="33" fillId="0" borderId="29" xfId="58" applyNumberFormat="1" applyFont="1" applyFill="1" applyBorder="1" applyAlignment="1">
      <alignment horizontal="center" vertical="center" shrinkToFit="1"/>
    </xf>
    <xf numFmtId="14" fontId="43" fillId="2" borderId="12" xfId="0" applyNumberFormat="1" applyFont="1" applyFill="1" applyBorder="1" applyAlignment="1">
      <alignment horizontal="center" vertical="center"/>
    </xf>
    <xf numFmtId="14" fontId="43" fillId="2" borderId="13" xfId="0" applyNumberFormat="1" applyFont="1" applyFill="1" applyBorder="1" applyAlignment="1">
      <alignment horizontal="center" vertical="center"/>
    </xf>
    <xf numFmtId="14" fontId="43" fillId="2" borderId="25" xfId="0" applyNumberFormat="1" applyFont="1" applyFill="1" applyBorder="1" applyAlignment="1">
      <alignment horizontal="center" vertical="center"/>
    </xf>
    <xf numFmtId="0" fontId="43" fillId="0" borderId="11" xfId="0" applyFont="1" applyBorder="1" applyAlignment="1">
      <alignment horizontal="center" vertical="center" shrinkToFit="1"/>
    </xf>
    <xf numFmtId="0" fontId="43" fillId="0" borderId="23" xfId="0" applyFont="1" applyBorder="1" applyAlignment="1">
      <alignment horizontal="center" vertical="center" shrinkToFit="1"/>
    </xf>
    <xf numFmtId="0" fontId="43" fillId="0" borderId="29" xfId="0" applyFont="1" applyBorder="1" applyAlignment="1">
      <alignment horizontal="center" vertical="center" shrinkToFit="1"/>
    </xf>
    <xf numFmtId="0" fontId="43" fillId="2" borderId="23" xfId="0" applyFont="1" applyFill="1" applyBorder="1" applyAlignment="1">
      <alignment horizontal="center" vertical="center"/>
    </xf>
    <xf numFmtId="0" fontId="43" fillId="2" borderId="29" xfId="0" applyFont="1" applyFill="1" applyBorder="1" applyAlignment="1">
      <alignment horizontal="center" vertical="center"/>
    </xf>
    <xf numFmtId="14" fontId="33" fillId="2" borderId="11" xfId="1" applyNumberFormat="1" applyFont="1" applyFill="1" applyBorder="1" applyAlignment="1">
      <alignment horizontal="left" vertical="center" wrapText="1"/>
    </xf>
    <xf numFmtId="0" fontId="33" fillId="2" borderId="11" xfId="55" applyFont="1" applyFill="1" applyBorder="1" applyAlignment="1">
      <alignment horizontal="left" vertical="center" wrapText="1"/>
    </xf>
    <xf numFmtId="197" fontId="33" fillId="0" borderId="23" xfId="55" applyNumberFormat="1" applyFont="1" applyBorder="1" applyAlignment="1">
      <alignment horizontal="center" vertical="center" shrinkToFit="1"/>
    </xf>
    <xf numFmtId="197" fontId="33" fillId="0" borderId="29" xfId="55" applyNumberFormat="1" applyFont="1" applyBorder="1" applyAlignment="1">
      <alignment horizontal="center" vertical="center" shrinkToFit="1"/>
    </xf>
    <xf numFmtId="38" fontId="43" fillId="2" borderId="11" xfId="64" applyFont="1" applyFill="1" applyBorder="1" applyAlignment="1">
      <alignment horizontal="right" vertical="center"/>
    </xf>
    <xf numFmtId="0" fontId="43" fillId="2" borderId="11" xfId="0" applyFont="1" applyFill="1" applyBorder="1" applyAlignment="1">
      <alignment horizontal="left" vertical="center"/>
    </xf>
    <xf numFmtId="182" fontId="43" fillId="20" borderId="68" xfId="0" applyNumberFormat="1" applyFont="1" applyFill="1" applyBorder="1" applyAlignment="1">
      <alignment horizontal="right" vertical="center"/>
    </xf>
    <xf numFmtId="182" fontId="43" fillId="20" borderId="70" xfId="0" applyNumberFormat="1" applyFont="1" applyFill="1" applyBorder="1" applyAlignment="1">
      <alignment horizontal="right" vertical="center"/>
    </xf>
    <xf numFmtId="0" fontId="33" fillId="20" borderId="11" xfId="0" applyFont="1" applyFill="1" applyBorder="1" applyAlignment="1">
      <alignment horizontal="right" vertical="center"/>
    </xf>
    <xf numFmtId="0" fontId="33" fillId="0" borderId="12" xfId="55" applyFont="1" applyBorder="1" applyAlignment="1">
      <alignment horizontal="center" vertical="center" shrinkToFit="1"/>
    </xf>
    <xf numFmtId="0" fontId="33" fillId="0" borderId="13" xfId="55" applyFont="1" applyBorder="1" applyAlignment="1">
      <alignment horizontal="center" vertical="center" shrinkToFit="1"/>
    </xf>
    <xf numFmtId="0" fontId="33" fillId="0" borderId="25" xfId="55" applyFont="1" applyBorder="1" applyAlignment="1">
      <alignment horizontal="center" vertical="center" shrinkToFit="1"/>
    </xf>
    <xf numFmtId="0" fontId="33" fillId="2" borderId="12" xfId="55" applyFont="1" applyFill="1" applyBorder="1" applyAlignment="1">
      <alignment horizontal="center" vertical="center" wrapText="1"/>
    </xf>
    <xf numFmtId="0" fontId="33" fillId="2" borderId="13" xfId="55" applyFont="1" applyFill="1" applyBorder="1" applyAlignment="1">
      <alignment horizontal="center" vertical="center" wrapText="1"/>
    </xf>
    <xf numFmtId="0" fontId="33" fillId="2" borderId="25" xfId="55" applyFont="1" applyFill="1" applyBorder="1" applyAlignment="1">
      <alignment horizontal="center" vertical="center" wrapText="1"/>
    </xf>
    <xf numFmtId="183" fontId="33" fillId="0" borderId="11" xfId="1" applyNumberFormat="1" applyFont="1" applyBorder="1" applyAlignment="1">
      <alignment horizontal="center" vertical="center" shrinkToFit="1"/>
    </xf>
    <xf numFmtId="186" fontId="33" fillId="0" borderId="1" xfId="55" applyNumberFormat="1" applyFont="1" applyBorder="1" applyAlignment="1">
      <alignment horizontal="right" vertical="center"/>
    </xf>
    <xf numFmtId="186" fontId="33" fillId="20" borderId="12" xfId="55" applyNumberFormat="1" applyFont="1" applyFill="1" applyBorder="1" applyAlignment="1">
      <alignment horizontal="right" vertical="center"/>
    </xf>
    <xf numFmtId="186" fontId="33" fillId="20" borderId="25" xfId="55" applyNumberFormat="1" applyFont="1" applyFill="1" applyBorder="1" applyAlignment="1">
      <alignment horizontal="right" vertical="center"/>
    </xf>
    <xf numFmtId="186" fontId="33" fillId="0" borderId="68" xfId="55" applyNumberFormat="1" applyFont="1" applyBorder="1" applyAlignment="1">
      <alignment horizontal="right" vertical="center"/>
    </xf>
    <xf numFmtId="186" fontId="33" fillId="0" borderId="70" xfId="55" applyNumberFormat="1" applyFont="1" applyBorder="1" applyAlignment="1">
      <alignment horizontal="right" vertical="center"/>
    </xf>
    <xf numFmtId="0" fontId="33" fillId="0" borderId="127" xfId="55" applyFont="1" applyBorder="1" applyAlignment="1">
      <alignment horizontal="center" vertical="center" shrinkToFit="1"/>
    </xf>
    <xf numFmtId="0" fontId="33" fillId="0" borderId="0" xfId="56" applyFont="1" applyAlignment="1">
      <alignment horizontal="right" vertical="center"/>
    </xf>
    <xf numFmtId="0" fontId="33" fillId="0" borderId="1" xfId="56" applyFont="1" applyBorder="1" applyAlignment="1">
      <alignment horizontal="right" vertical="center"/>
    </xf>
    <xf numFmtId="181" fontId="33" fillId="2" borderId="11" xfId="56" applyNumberFormat="1" applyFont="1" applyFill="1" applyBorder="1" applyAlignment="1">
      <alignment horizontal="left" vertical="center"/>
    </xf>
    <xf numFmtId="0" fontId="33" fillId="20" borderId="68" xfId="56" applyFont="1" applyFill="1" applyBorder="1" applyAlignment="1">
      <alignment horizontal="right" vertical="center"/>
    </xf>
    <xf numFmtId="0" fontId="33" fillId="20" borderId="70" xfId="56" applyFont="1" applyFill="1" applyBorder="1" applyAlignment="1">
      <alignment horizontal="right" vertical="center"/>
    </xf>
    <xf numFmtId="38" fontId="33" fillId="0" borderId="13" xfId="2" applyFont="1" applyFill="1" applyBorder="1" applyAlignment="1">
      <alignment horizontal="center" vertical="center" shrinkToFit="1"/>
    </xf>
    <xf numFmtId="38" fontId="33" fillId="0" borderId="25" xfId="2" applyFont="1" applyFill="1" applyBorder="1" applyAlignment="1">
      <alignment horizontal="center" vertical="center" shrinkToFit="1"/>
    </xf>
    <xf numFmtId="0" fontId="33" fillId="2" borderId="11" xfId="56" applyFont="1" applyFill="1" applyBorder="1" applyAlignment="1">
      <alignment horizontal="left" vertical="center"/>
    </xf>
    <xf numFmtId="38" fontId="33" fillId="2" borderId="11" xfId="2" applyFont="1" applyFill="1" applyBorder="1" applyAlignment="1">
      <alignment horizontal="left" vertical="center" wrapText="1"/>
    </xf>
    <xf numFmtId="0" fontId="33" fillId="0" borderId="13" xfId="1" applyFont="1" applyBorder="1" applyAlignment="1">
      <alignment horizontal="center" vertical="center" wrapText="1" shrinkToFit="1"/>
    </xf>
    <xf numFmtId="0" fontId="33" fillId="20" borderId="68" xfId="56" applyFont="1" applyFill="1" applyBorder="1" applyAlignment="1">
      <alignment horizontal="right" vertical="center" shrinkToFit="1"/>
    </xf>
    <xf numFmtId="0" fontId="33" fillId="20" borderId="70" xfId="56" applyFont="1" applyFill="1" applyBorder="1" applyAlignment="1">
      <alignment horizontal="right" vertical="center" shrinkToFit="1"/>
    </xf>
    <xf numFmtId="38" fontId="33" fillId="0" borderId="12" xfId="2" applyFont="1" applyFill="1" applyBorder="1" applyAlignment="1">
      <alignment horizontal="center" vertical="center" shrinkToFit="1"/>
    </xf>
    <xf numFmtId="0" fontId="33" fillId="20" borderId="12" xfId="1" applyFont="1" applyFill="1" applyBorder="1" applyAlignment="1">
      <alignment horizontal="right" vertical="center"/>
    </xf>
    <xf numFmtId="0" fontId="33" fillId="20" borderId="25" xfId="1" applyFont="1" applyFill="1" applyBorder="1" applyAlignment="1">
      <alignment horizontal="right" vertical="center"/>
    </xf>
    <xf numFmtId="0" fontId="33" fillId="20" borderId="12" xfId="56" applyFont="1" applyFill="1" applyBorder="1" applyAlignment="1">
      <alignment horizontal="right" vertical="center"/>
    </xf>
    <xf numFmtId="0" fontId="33" fillId="20" borderId="25" xfId="56" applyFont="1" applyFill="1" applyBorder="1" applyAlignment="1">
      <alignment horizontal="right" vertical="center"/>
    </xf>
    <xf numFmtId="0" fontId="42" fillId="0" borderId="0" xfId="56" applyFont="1" applyAlignment="1">
      <alignment horizontal="right" vertical="center"/>
    </xf>
    <xf numFmtId="176" fontId="33" fillId="0" borderId="0" xfId="1" applyNumberFormat="1" applyFont="1" applyAlignment="1">
      <alignment horizontal="left" vertical="center"/>
    </xf>
    <xf numFmtId="0" fontId="33" fillId="0" borderId="0" xfId="1" applyFont="1" applyAlignment="1">
      <alignment horizontal="center" vertical="center"/>
    </xf>
    <xf numFmtId="0" fontId="33" fillId="0" borderId="12" xfId="1" applyFont="1" applyBorder="1" applyAlignment="1">
      <alignment horizontal="center" vertical="center" wrapText="1"/>
    </xf>
    <xf numFmtId="0" fontId="33" fillId="0" borderId="25" xfId="1" applyFont="1" applyBorder="1" applyAlignment="1">
      <alignment horizontal="center" vertical="center" wrapText="1"/>
    </xf>
    <xf numFmtId="0" fontId="33" fillId="0" borderId="11" xfId="1" applyFont="1" applyBorder="1" applyAlignment="1">
      <alignment horizontal="center" vertical="center" wrapText="1"/>
    </xf>
    <xf numFmtId="0" fontId="33" fillId="0" borderId="13" xfId="1" applyFont="1" applyBorder="1" applyAlignment="1">
      <alignment horizontal="center" vertical="center" wrapText="1"/>
    </xf>
    <xf numFmtId="0" fontId="33" fillId="20" borderId="29" xfId="1" applyFont="1" applyFill="1" applyBorder="1" applyAlignment="1">
      <alignment horizontal="right" vertical="center"/>
    </xf>
    <xf numFmtId="0" fontId="33" fillId="20" borderId="13" xfId="1" applyFont="1" applyFill="1" applyBorder="1" applyAlignment="1">
      <alignment horizontal="right" vertical="center"/>
    </xf>
    <xf numFmtId="0" fontId="33" fillId="0" borderId="14" xfId="1" applyFont="1" applyBorder="1" applyAlignment="1">
      <alignment horizontal="center" vertical="center" wrapText="1"/>
    </xf>
    <xf numFmtId="0" fontId="33" fillId="0" borderId="29" xfId="1" applyFont="1" applyBorder="1" applyAlignment="1">
      <alignment horizontal="center" vertical="center" wrapText="1"/>
    </xf>
    <xf numFmtId="185" fontId="33" fillId="0" borderId="53" xfId="1" applyNumberFormat="1" applyFont="1" applyBorder="1" applyAlignment="1">
      <alignment horizontal="right" vertical="center" wrapText="1"/>
    </xf>
    <xf numFmtId="185" fontId="33" fillId="0" borderId="68" xfId="1" applyNumberFormat="1" applyFont="1" applyBorder="1" applyAlignment="1">
      <alignment horizontal="right" vertical="center" wrapText="1"/>
    </xf>
    <xf numFmtId="0" fontId="33" fillId="0" borderId="0" xfId="1" applyFont="1" applyAlignment="1">
      <alignment horizontal="left" vertical="center" wrapText="1"/>
    </xf>
    <xf numFmtId="0" fontId="33" fillId="0" borderId="1" xfId="1" applyFont="1" applyBorder="1" applyAlignment="1">
      <alignment horizontal="left" vertical="center" wrapText="1"/>
    </xf>
    <xf numFmtId="185" fontId="33" fillId="0" borderId="42" xfId="1" applyNumberFormat="1" applyFont="1" applyBorder="1" applyAlignment="1">
      <alignment horizontal="right" vertical="center" wrapText="1"/>
    </xf>
    <xf numFmtId="0" fontId="33" fillId="0" borderId="32" xfId="1" applyFont="1" applyBorder="1" applyAlignment="1">
      <alignment horizontal="left" vertical="center" wrapText="1"/>
    </xf>
    <xf numFmtId="193" fontId="33" fillId="2" borderId="12" xfId="1" applyNumberFormat="1" applyFont="1" applyFill="1" applyBorder="1" applyAlignment="1">
      <alignment horizontal="right" vertical="center"/>
    </xf>
    <xf numFmtId="193" fontId="33" fillId="2" borderId="25" xfId="1" applyNumberFormat="1" applyFont="1" applyFill="1" applyBorder="1" applyAlignment="1">
      <alignment horizontal="right" vertical="center"/>
    </xf>
    <xf numFmtId="0" fontId="33" fillId="25" borderId="13" xfId="1" applyFont="1" applyFill="1" applyBorder="1" applyAlignment="1">
      <alignment horizontal="left" vertical="center"/>
    </xf>
    <xf numFmtId="0" fontId="33" fillId="2" borderId="68" xfId="1" applyFont="1" applyFill="1" applyBorder="1" applyAlignment="1">
      <alignment horizontal="left" vertical="center" wrapText="1"/>
    </xf>
    <xf numFmtId="193" fontId="33" fillId="2" borderId="68" xfId="1" applyNumberFormat="1" applyFont="1" applyFill="1" applyBorder="1" applyAlignment="1">
      <alignment horizontal="right" vertical="center"/>
    </xf>
    <xf numFmtId="193" fontId="33" fillId="2" borderId="70" xfId="1" applyNumberFormat="1" applyFont="1" applyFill="1" applyBorder="1" applyAlignment="1">
      <alignment horizontal="right" vertical="center"/>
    </xf>
    <xf numFmtId="0" fontId="33" fillId="0" borderId="17" xfId="1" applyFont="1" applyBorder="1" applyAlignment="1">
      <alignment horizontal="center" vertical="center"/>
    </xf>
    <xf numFmtId="0" fontId="33" fillId="0" borderId="77" xfId="1" applyFont="1" applyBorder="1" applyAlignment="1">
      <alignment horizontal="center" vertical="center"/>
    </xf>
    <xf numFmtId="0" fontId="33" fillId="0" borderId="17" xfId="1" applyFont="1" applyBorder="1" applyAlignment="1">
      <alignment horizontal="center" vertical="center" wrapText="1"/>
    </xf>
    <xf numFmtId="0" fontId="33" fillId="0" borderId="77" xfId="1" applyFont="1" applyBorder="1" applyAlignment="1">
      <alignment horizontal="center" vertical="center" wrapText="1"/>
    </xf>
    <xf numFmtId="0" fontId="44" fillId="0" borderId="0" xfId="1" applyFont="1" applyAlignment="1">
      <alignment horizontal="left" vertical="center"/>
    </xf>
    <xf numFmtId="0" fontId="33" fillId="25" borderId="42" xfId="1" applyFont="1" applyFill="1" applyBorder="1" applyAlignment="1">
      <alignment horizontal="center" vertical="center"/>
    </xf>
    <xf numFmtId="0" fontId="33" fillId="25" borderId="32" xfId="1" applyFont="1" applyFill="1" applyBorder="1" applyAlignment="1">
      <alignment horizontal="center" vertical="center"/>
    </xf>
    <xf numFmtId="0" fontId="33" fillId="25" borderId="53" xfId="1" applyFont="1" applyFill="1" applyBorder="1" applyAlignment="1">
      <alignment horizontal="center" vertical="center"/>
    </xf>
    <xf numFmtId="0" fontId="33" fillId="25" borderId="0" xfId="1" applyFont="1" applyFill="1" applyAlignment="1">
      <alignment horizontal="center" vertical="center"/>
    </xf>
    <xf numFmtId="0" fontId="33" fillId="25" borderId="68" xfId="1" applyFont="1" applyFill="1" applyBorder="1" applyAlignment="1">
      <alignment horizontal="center" vertical="center"/>
    </xf>
    <xf numFmtId="0" fontId="33" fillId="25" borderId="1" xfId="1" applyFont="1" applyFill="1" applyBorder="1" applyAlignment="1">
      <alignment horizontal="center" vertical="center"/>
    </xf>
    <xf numFmtId="0" fontId="33" fillId="25" borderId="24" xfId="1" applyFont="1" applyFill="1" applyBorder="1" applyAlignment="1">
      <alignment vertical="center"/>
    </xf>
    <xf numFmtId="0" fontId="33" fillId="25" borderId="22" xfId="1" applyFont="1" applyFill="1" applyBorder="1" applyAlignment="1">
      <alignment vertical="center"/>
    </xf>
    <xf numFmtId="0" fontId="33" fillId="25" borderId="73" xfId="1" applyFont="1" applyFill="1" applyBorder="1" applyAlignment="1">
      <alignment horizontal="center" vertical="center"/>
    </xf>
    <xf numFmtId="0" fontId="33" fillId="25" borderId="34" xfId="1" applyFont="1" applyFill="1" applyBorder="1" applyAlignment="1">
      <alignment horizontal="center" vertical="center"/>
    </xf>
    <xf numFmtId="0" fontId="33" fillId="25" borderId="70" xfId="1" applyFont="1" applyFill="1" applyBorder="1" applyAlignment="1">
      <alignment horizontal="center" vertical="center"/>
    </xf>
    <xf numFmtId="0" fontId="33" fillId="25" borderId="20" xfId="1" applyFont="1" applyFill="1" applyBorder="1" applyAlignment="1">
      <alignment vertical="center"/>
    </xf>
    <xf numFmtId="0" fontId="33" fillId="25" borderId="19" xfId="1" applyFont="1" applyFill="1" applyBorder="1" applyAlignment="1">
      <alignment vertical="center"/>
    </xf>
    <xf numFmtId="0" fontId="33" fillId="25" borderId="12" xfId="1" applyFont="1" applyFill="1" applyBorder="1" applyAlignment="1">
      <alignment vertical="center"/>
    </xf>
    <xf numFmtId="0" fontId="33" fillId="25" borderId="13" xfId="1" applyFont="1" applyFill="1" applyBorder="1" applyAlignment="1">
      <alignment vertical="center"/>
    </xf>
    <xf numFmtId="0" fontId="33" fillId="25" borderId="167" xfId="1" applyFont="1" applyFill="1" applyBorder="1" applyAlignment="1">
      <alignment vertical="center"/>
    </xf>
    <xf numFmtId="0" fontId="33" fillId="0" borderId="108" xfId="1" applyFont="1" applyBorder="1" applyAlignment="1">
      <alignment horizontal="center" vertical="center"/>
    </xf>
    <xf numFmtId="0" fontId="33" fillId="0" borderId="135" xfId="1" applyFont="1" applyBorder="1" applyAlignment="1">
      <alignment horizontal="center" vertical="center"/>
    </xf>
    <xf numFmtId="0" fontId="43" fillId="28" borderId="0" xfId="0" applyFont="1" applyFill="1" applyAlignment="1">
      <alignment horizontal="left" vertical="top" wrapText="1"/>
    </xf>
    <xf numFmtId="0" fontId="50" fillId="0" borderId="11" xfId="0" applyFont="1" applyBorder="1" applyAlignment="1">
      <alignment horizontal="left" vertical="center"/>
    </xf>
    <xf numFmtId="49" fontId="50" fillId="0" borderId="11" xfId="0" applyNumberFormat="1" applyFont="1" applyBorder="1" applyAlignment="1">
      <alignment horizontal="left" vertical="center"/>
    </xf>
    <xf numFmtId="0" fontId="43" fillId="0" borderId="1" xfId="0" applyFont="1" applyBorder="1" applyAlignment="1">
      <alignment horizontal="distributed" vertical="center"/>
    </xf>
    <xf numFmtId="188" fontId="43" fillId="0" borderId="1" xfId="0" applyNumberFormat="1" applyFont="1" applyBorder="1" applyAlignment="1">
      <alignment horizontal="right" vertical="center"/>
    </xf>
    <xf numFmtId="38" fontId="43" fillId="0" borderId="1" xfId="0" applyNumberFormat="1" applyFont="1" applyBorder="1" applyAlignment="1">
      <alignment horizontal="right" vertical="center"/>
    </xf>
    <xf numFmtId="0" fontId="44" fillId="0" borderId="0" xfId="1" applyFont="1" applyAlignment="1">
      <alignment horizontal="right" vertical="center"/>
    </xf>
    <xf numFmtId="0" fontId="50" fillId="0" borderId="1" xfId="0" applyFont="1" applyBorder="1" applyAlignment="1">
      <alignment horizontal="center" vertical="center"/>
    </xf>
    <xf numFmtId="38" fontId="50" fillId="0" borderId="1" xfId="0" applyNumberFormat="1" applyFont="1" applyBorder="1" applyAlignment="1">
      <alignment horizontal="right" vertical="center"/>
    </xf>
    <xf numFmtId="180" fontId="50" fillId="0" borderId="1" xfId="0" applyNumberFormat="1" applyFont="1" applyBorder="1" applyAlignment="1">
      <alignment horizontal="right" vertical="center"/>
    </xf>
    <xf numFmtId="196" fontId="50" fillId="0" borderId="1" xfId="0" applyNumberFormat="1" applyFont="1" applyBorder="1" applyAlignment="1">
      <alignment horizontal="right" vertical="center"/>
    </xf>
    <xf numFmtId="0" fontId="44" fillId="0" borderId="0" xfId="0" applyFont="1" applyAlignment="1">
      <alignment horizontal="left" vertical="center" wrapText="1"/>
    </xf>
    <xf numFmtId="0" fontId="50" fillId="0" borderId="0" xfId="0" applyFont="1" applyAlignment="1">
      <alignment horizontal="left" vertical="center" wrapText="1"/>
    </xf>
    <xf numFmtId="0" fontId="44" fillId="0" borderId="0" xfId="1" applyFont="1" applyAlignment="1">
      <alignment horizontal="center" vertical="center"/>
    </xf>
    <xf numFmtId="0" fontId="59" fillId="0" borderId="34" xfId="0" applyFont="1" applyBorder="1" applyAlignment="1">
      <alignment horizontal="center" vertical="center" wrapText="1"/>
    </xf>
    <xf numFmtId="0" fontId="33" fillId="0" borderId="29" xfId="0" applyFont="1" applyBorder="1" applyAlignment="1">
      <alignment horizontal="center" vertical="center" wrapText="1"/>
    </xf>
    <xf numFmtId="194" fontId="33" fillId="0" borderId="12" xfId="0" applyNumberFormat="1" applyFont="1" applyBorder="1" applyAlignment="1">
      <alignment horizontal="right" vertical="center"/>
    </xf>
    <xf numFmtId="194" fontId="33" fillId="0" borderId="13" xfId="0" applyNumberFormat="1" applyFont="1" applyBorder="1" applyAlignment="1">
      <alignment horizontal="right" vertical="center"/>
    </xf>
    <xf numFmtId="194" fontId="33" fillId="0" borderId="25" xfId="0" applyNumberFormat="1" applyFont="1" applyBorder="1" applyAlignment="1">
      <alignment horizontal="right" vertical="center"/>
    </xf>
    <xf numFmtId="0" fontId="43" fillId="0" borderId="12" xfId="0" applyFont="1" applyBorder="1" applyAlignment="1">
      <alignment horizontal="right" vertical="center"/>
    </xf>
    <xf numFmtId="0" fontId="43" fillId="0" borderId="13" xfId="0" applyFont="1" applyBorder="1" applyAlignment="1">
      <alignment horizontal="right" vertical="center"/>
    </xf>
    <xf numFmtId="0" fontId="43" fillId="0" borderId="25" xfId="0" applyFont="1" applyBorder="1" applyAlignment="1">
      <alignment horizontal="right" vertical="center"/>
    </xf>
    <xf numFmtId="38" fontId="69" fillId="0" borderId="12" xfId="64" applyFont="1" applyFill="1" applyBorder="1" applyAlignment="1">
      <alignment horizontal="center" vertical="center" wrapText="1"/>
    </xf>
    <xf numFmtId="38" fontId="69" fillId="0" borderId="25" xfId="64" applyFont="1" applyFill="1" applyBorder="1" applyAlignment="1">
      <alignment horizontal="center" vertical="center" wrapText="1"/>
    </xf>
    <xf numFmtId="0" fontId="33" fillId="0" borderId="12" xfId="0" applyFont="1" applyBorder="1" applyAlignment="1">
      <alignment horizontal="right" vertical="center" wrapText="1"/>
    </xf>
    <xf numFmtId="0" fontId="33" fillId="0" borderId="13" xfId="0" applyFont="1" applyBorder="1" applyAlignment="1">
      <alignment horizontal="right" vertical="center" wrapText="1"/>
    </xf>
    <xf numFmtId="0" fontId="33" fillId="0" borderId="25" xfId="0" applyFont="1" applyBorder="1" applyAlignment="1">
      <alignment horizontal="right" vertical="center" wrapText="1"/>
    </xf>
    <xf numFmtId="0" fontId="70" fillId="0" borderId="68" xfId="0" applyFont="1" applyBorder="1" applyAlignment="1">
      <alignment horizontal="right" vertical="center"/>
    </xf>
    <xf numFmtId="0" fontId="70" fillId="0" borderId="70" xfId="0" applyFont="1" applyBorder="1" applyAlignment="1">
      <alignment horizontal="right" vertical="center"/>
    </xf>
    <xf numFmtId="0" fontId="43" fillId="0" borderId="11" xfId="0" applyFont="1" applyBorder="1" applyAlignment="1">
      <alignment horizontal="center" vertical="center"/>
    </xf>
    <xf numFmtId="0" fontId="33" fillId="0" borderId="11" xfId="0" applyFont="1" applyBorder="1" applyAlignment="1">
      <alignment horizontal="left" vertical="center" wrapText="1"/>
    </xf>
    <xf numFmtId="0" fontId="70" fillId="0" borderId="11" xfId="0" applyFont="1" applyBorder="1" applyAlignment="1">
      <alignment horizontal="right" vertical="center" wrapText="1"/>
    </xf>
    <xf numFmtId="0" fontId="33" fillId="24" borderId="23" xfId="1" applyFont="1" applyFill="1" applyBorder="1" applyAlignment="1">
      <alignment horizontal="center" vertical="center" wrapText="1"/>
    </xf>
    <xf numFmtId="0" fontId="33" fillId="24" borderId="14" xfId="1" applyFont="1" applyFill="1" applyBorder="1" applyAlignment="1">
      <alignment horizontal="center" vertical="center" wrapText="1"/>
    </xf>
    <xf numFmtId="0" fontId="33" fillId="24" borderId="29" xfId="1" applyFont="1" applyFill="1" applyBorder="1" applyAlignment="1">
      <alignment horizontal="center" vertical="center" wrapText="1"/>
    </xf>
    <xf numFmtId="197" fontId="33" fillId="0" borderId="23" xfId="1" applyNumberFormat="1" applyFont="1" applyBorder="1" applyAlignment="1">
      <alignment horizontal="center" vertical="center" wrapText="1"/>
    </xf>
    <xf numFmtId="197" fontId="33" fillId="0" borderId="14" xfId="1" applyNumberFormat="1" applyFont="1" applyBorder="1" applyAlignment="1">
      <alignment horizontal="center" vertical="center" wrapText="1"/>
    </xf>
    <xf numFmtId="197" fontId="33" fillId="0" borderId="29" xfId="1" applyNumberFormat="1" applyFont="1" applyBorder="1" applyAlignment="1">
      <alignment horizontal="center" vertical="center" wrapText="1"/>
    </xf>
    <xf numFmtId="0" fontId="33" fillId="0" borderId="23" xfId="1" applyFont="1" applyBorder="1" applyAlignment="1">
      <alignment horizontal="left" vertical="center" wrapText="1"/>
    </xf>
    <xf numFmtId="0" fontId="33" fillId="0" borderId="14" xfId="1" applyFont="1" applyBorder="1" applyAlignment="1">
      <alignment horizontal="left" vertical="center" wrapText="1"/>
    </xf>
    <xf numFmtId="0" fontId="33" fillId="0" borderId="29" xfId="1" applyFont="1" applyBorder="1" applyAlignment="1">
      <alignment horizontal="left" vertical="center" wrapText="1"/>
    </xf>
    <xf numFmtId="0" fontId="33" fillId="0" borderId="23" xfId="1" applyFont="1" applyBorder="1" applyAlignment="1">
      <alignment horizontal="center" vertical="center"/>
    </xf>
    <xf numFmtId="0" fontId="33" fillId="0" borderId="14" xfId="1" applyFont="1" applyBorder="1" applyAlignment="1">
      <alignment horizontal="center" vertical="center"/>
    </xf>
    <xf numFmtId="0" fontId="33" fillId="0" borderId="29" xfId="1" applyFont="1" applyBorder="1" applyAlignment="1">
      <alignment horizontal="center" vertical="center"/>
    </xf>
    <xf numFmtId="0" fontId="33" fillId="0" borderId="23" xfId="1" applyFont="1" applyBorder="1" applyAlignment="1">
      <alignment horizontal="left" vertical="center" wrapText="1" shrinkToFit="1"/>
    </xf>
    <xf numFmtId="0" fontId="33" fillId="0" borderId="14" xfId="1" applyFont="1" applyBorder="1" applyAlignment="1">
      <alignment horizontal="left" vertical="center" wrapText="1" shrinkToFit="1"/>
    </xf>
    <xf numFmtId="0" fontId="33" fillId="0" borderId="29" xfId="1" applyFont="1" applyBorder="1" applyAlignment="1">
      <alignment horizontal="left" vertical="center" wrapText="1" shrinkToFit="1"/>
    </xf>
    <xf numFmtId="0" fontId="33" fillId="0" borderId="23" xfId="1" applyFont="1" applyBorder="1" applyAlignment="1">
      <alignment horizontal="left" vertical="center" shrinkToFit="1"/>
    </xf>
    <xf numFmtId="0" fontId="33" fillId="0" borderId="53" xfId="1" applyFont="1" applyBorder="1" applyAlignment="1">
      <alignment horizontal="left" vertical="center" shrinkToFit="1"/>
    </xf>
    <xf numFmtId="0" fontId="33" fillId="0" borderId="14" xfId="1" applyFont="1" applyBorder="1" applyAlignment="1">
      <alignment horizontal="left" vertical="center" shrinkToFit="1"/>
    </xf>
    <xf numFmtId="0" fontId="33" fillId="0" borderId="29" xfId="1" applyFont="1" applyBorder="1" applyAlignment="1">
      <alignment horizontal="left" vertical="center" shrinkToFit="1"/>
    </xf>
    <xf numFmtId="0" fontId="33" fillId="0" borderId="23" xfId="1" applyFont="1" applyBorder="1" applyAlignment="1">
      <alignment horizontal="center" vertical="center" wrapText="1"/>
    </xf>
    <xf numFmtId="0" fontId="33" fillId="0" borderId="11" xfId="1" applyFont="1" applyBorder="1" applyAlignment="1">
      <alignment horizontal="center" vertical="center" wrapText="1" shrinkToFit="1"/>
    </xf>
    <xf numFmtId="0" fontId="33" fillId="24" borderId="11" xfId="1" applyFont="1" applyFill="1" applyBorder="1" applyAlignment="1">
      <alignment horizontal="center" vertical="center"/>
    </xf>
    <xf numFmtId="0" fontId="33" fillId="0" borderId="174" xfId="55" applyFont="1" applyBorder="1" applyAlignment="1">
      <alignment horizontal="left" vertical="center" wrapText="1"/>
    </xf>
    <xf numFmtId="0" fontId="33" fillId="0" borderId="175" xfId="55" applyFont="1" applyBorder="1" applyAlignment="1">
      <alignment horizontal="left" vertical="center" wrapText="1"/>
    </xf>
    <xf numFmtId="38" fontId="33" fillId="0" borderId="68" xfId="64" applyFont="1" applyFill="1" applyBorder="1" applyAlignment="1">
      <alignment horizontal="right" vertical="center" wrapText="1"/>
    </xf>
    <xf numFmtId="38" fontId="33" fillId="0" borderId="70" xfId="64" applyFont="1" applyFill="1" applyBorder="1" applyAlignment="1">
      <alignment horizontal="right" vertical="center" wrapText="1"/>
    </xf>
    <xf numFmtId="0" fontId="33" fillId="0" borderId="68" xfId="55" applyFont="1" applyBorder="1" applyAlignment="1">
      <alignment horizontal="right" vertical="center" wrapText="1"/>
    </xf>
    <xf numFmtId="0" fontId="33" fillId="0" borderId="70" xfId="55" applyFont="1" applyBorder="1" applyAlignment="1">
      <alignment horizontal="right" vertical="center" wrapText="1"/>
    </xf>
    <xf numFmtId="197" fontId="33" fillId="0" borderId="23" xfId="55" applyNumberFormat="1" applyFont="1" applyBorder="1" applyAlignment="1">
      <alignment horizontal="center" vertical="center"/>
    </xf>
    <xf numFmtId="197" fontId="33" fillId="0" borderId="29" xfId="55" applyNumberFormat="1" applyFont="1" applyBorder="1" applyAlignment="1">
      <alignment horizontal="center" vertical="center"/>
    </xf>
    <xf numFmtId="0" fontId="33" fillId="0" borderId="23" xfId="55" applyFont="1" applyBorder="1" applyAlignment="1">
      <alignment horizontal="left" vertical="center"/>
    </xf>
    <xf numFmtId="0" fontId="33" fillId="0" borderId="29" xfId="55" applyFont="1" applyBorder="1" applyAlignment="1">
      <alignment horizontal="left" vertical="center"/>
    </xf>
    <xf numFmtId="0" fontId="33" fillId="0" borderId="23" xfId="55" applyFont="1" applyBorder="1" applyAlignment="1">
      <alignment horizontal="left" vertical="center" wrapText="1"/>
    </xf>
    <xf numFmtId="0" fontId="33" fillId="0" borderId="29" xfId="55" applyFont="1" applyBorder="1" applyAlignment="1">
      <alignment horizontal="left" vertical="center" wrapText="1"/>
    </xf>
    <xf numFmtId="0" fontId="33" fillId="24" borderId="11" xfId="55" applyFont="1" applyFill="1" applyBorder="1" applyAlignment="1">
      <alignment horizontal="center" vertical="center"/>
    </xf>
    <xf numFmtId="38" fontId="33" fillId="0" borderId="23" xfId="2" applyFont="1" applyFill="1" applyBorder="1" applyAlignment="1">
      <alignment horizontal="left" vertical="center" wrapText="1"/>
    </xf>
    <xf numFmtId="38" fontId="33" fillId="0" borderId="29" xfId="2" applyFont="1" applyFill="1" applyBorder="1" applyAlignment="1">
      <alignment horizontal="left" vertical="center" wrapText="1"/>
    </xf>
    <xf numFmtId="0" fontId="33" fillId="0" borderId="23" xfId="55" applyFont="1" applyBorder="1" applyAlignment="1">
      <alignment horizontal="center" vertical="center"/>
    </xf>
    <xf numFmtId="0" fontId="33" fillId="0" borderId="29" xfId="55" applyFont="1" applyBorder="1" applyAlignment="1">
      <alignment horizontal="center" vertical="center"/>
    </xf>
    <xf numFmtId="38" fontId="33" fillId="24" borderId="23" xfId="2" applyFont="1" applyFill="1" applyBorder="1" applyAlignment="1">
      <alignment horizontal="center" vertical="center"/>
    </xf>
    <xf numFmtId="38" fontId="33" fillId="24" borderId="29" xfId="2" applyFont="1" applyFill="1" applyBorder="1" applyAlignment="1">
      <alignment horizontal="center" vertical="center"/>
    </xf>
    <xf numFmtId="0" fontId="33" fillId="24" borderId="23" xfId="55" applyFont="1" applyFill="1" applyBorder="1" applyAlignment="1">
      <alignment horizontal="center" vertical="center"/>
    </xf>
    <xf numFmtId="0" fontId="33" fillId="24" borderId="29" xfId="55" applyFont="1" applyFill="1" applyBorder="1" applyAlignment="1">
      <alignment horizontal="center" vertical="center"/>
    </xf>
    <xf numFmtId="0" fontId="43" fillId="0" borderId="11" xfId="0" applyFont="1" applyBorder="1" applyAlignment="1">
      <alignment horizontal="left" vertical="center"/>
    </xf>
    <xf numFmtId="38" fontId="43" fillId="0" borderId="11" xfId="64" applyFont="1" applyFill="1" applyBorder="1" applyAlignment="1">
      <alignment horizontal="right" vertical="center"/>
    </xf>
    <xf numFmtId="14" fontId="33" fillId="0" borderId="11" xfId="1" applyNumberFormat="1" applyFont="1" applyBorder="1" applyAlignment="1">
      <alignment horizontal="left" vertical="center" wrapText="1"/>
    </xf>
    <xf numFmtId="0" fontId="33" fillId="0" borderId="11" xfId="55" applyFont="1" applyBorder="1" applyAlignment="1">
      <alignment horizontal="left" vertical="center" wrapText="1"/>
    </xf>
    <xf numFmtId="38" fontId="33" fillId="0" borderId="23" xfId="2" applyFont="1" applyFill="1" applyBorder="1" applyAlignment="1">
      <alignment horizontal="right" vertical="center"/>
    </xf>
    <xf numFmtId="38" fontId="33" fillId="0" borderId="29" xfId="2" applyFont="1" applyFill="1" applyBorder="1" applyAlignment="1">
      <alignment horizontal="right" vertical="center"/>
    </xf>
    <xf numFmtId="0" fontId="43" fillId="24" borderId="11" xfId="0" applyFont="1" applyFill="1" applyBorder="1" applyAlignment="1">
      <alignment horizontal="center" vertical="center"/>
    </xf>
    <xf numFmtId="0" fontId="43" fillId="0" borderId="11" xfId="0" applyFont="1" applyBorder="1" applyAlignment="1">
      <alignment horizontal="left" vertical="center" wrapText="1"/>
    </xf>
    <xf numFmtId="0" fontId="43" fillId="0" borderId="23" xfId="0" applyFont="1" applyBorder="1" applyAlignment="1">
      <alignment horizontal="center" vertical="center"/>
    </xf>
    <xf numFmtId="0" fontId="43" fillId="0" borderId="29" xfId="0" applyFont="1" applyBorder="1" applyAlignment="1">
      <alignment horizontal="center" vertical="center"/>
    </xf>
    <xf numFmtId="0" fontId="33" fillId="0" borderId="127" xfId="55" applyFont="1" applyBorder="1" applyAlignment="1">
      <alignment horizontal="left" vertical="center" wrapText="1"/>
    </xf>
    <xf numFmtId="0" fontId="33" fillId="0" borderId="127" xfId="55" applyFont="1" applyBorder="1" applyAlignment="1">
      <alignment horizontal="left" vertical="center"/>
    </xf>
    <xf numFmtId="183" fontId="33" fillId="0" borderId="12" xfId="1" applyNumberFormat="1" applyFont="1" applyBorder="1" applyAlignment="1">
      <alignment horizontal="center" vertical="center" shrinkToFit="1"/>
    </xf>
    <xf numFmtId="183" fontId="33" fillId="0" borderId="13" xfId="1" applyNumberFormat="1" applyFont="1" applyBorder="1" applyAlignment="1">
      <alignment horizontal="center" vertical="center" shrinkToFit="1"/>
    </xf>
    <xf numFmtId="183" fontId="33" fillId="0" borderId="25" xfId="1" applyNumberFormat="1" applyFont="1" applyBorder="1" applyAlignment="1">
      <alignment horizontal="center" vertical="center" shrinkToFit="1"/>
    </xf>
    <xf numFmtId="0" fontId="43" fillId="0" borderId="12" xfId="0" applyFont="1" applyBorder="1" applyAlignment="1">
      <alignment horizontal="center" vertical="center"/>
    </xf>
    <xf numFmtId="0" fontId="43" fillId="0" borderId="13" xfId="0" applyFont="1" applyBorder="1" applyAlignment="1">
      <alignment horizontal="center" vertical="center"/>
    </xf>
    <xf numFmtId="0" fontId="43" fillId="0" borderId="25" xfId="0" applyFont="1" applyBorder="1" applyAlignment="1">
      <alignment horizontal="center" vertical="center"/>
    </xf>
    <xf numFmtId="181" fontId="33" fillId="0" borderId="11" xfId="56" applyNumberFormat="1" applyFont="1" applyBorder="1" applyAlignment="1">
      <alignment horizontal="left" vertical="center"/>
    </xf>
    <xf numFmtId="0" fontId="33" fillId="20" borderId="11" xfId="56" applyFont="1" applyFill="1" applyBorder="1" applyAlignment="1">
      <alignment horizontal="right" vertical="center"/>
    </xf>
    <xf numFmtId="38" fontId="33" fillId="0" borderId="11" xfId="2" applyFont="1" applyFill="1" applyBorder="1" applyAlignment="1">
      <alignment horizontal="left" vertical="center" wrapText="1"/>
    </xf>
    <xf numFmtId="0" fontId="33" fillId="0" borderId="25" xfId="1" applyFont="1" applyBorder="1" applyAlignment="1">
      <alignment horizontal="center" vertical="center" wrapText="1" shrinkToFit="1"/>
    </xf>
    <xf numFmtId="0" fontId="33" fillId="0" borderId="11" xfId="56" applyFont="1" applyBorder="1" applyAlignment="1">
      <alignment horizontal="left" vertical="center"/>
    </xf>
    <xf numFmtId="0" fontId="33" fillId="0" borderId="11" xfId="1" applyFont="1" applyBorder="1" applyAlignment="1">
      <alignment horizontal="left" vertical="center" wrapText="1"/>
    </xf>
    <xf numFmtId="0" fontId="33" fillId="0" borderId="16" xfId="1" applyFont="1" applyBorder="1" applyAlignment="1">
      <alignment horizontal="center" vertical="center"/>
    </xf>
    <xf numFmtId="193" fontId="33" fillId="0" borderId="29" xfId="1" applyNumberFormat="1" applyFont="1" applyBorder="1" applyAlignment="1">
      <alignment horizontal="right" vertical="center"/>
    </xf>
    <xf numFmtId="0" fontId="33" fillId="24" borderId="68" xfId="1" applyFont="1" applyFill="1" applyBorder="1" applyAlignment="1">
      <alignment horizontal="left" vertical="center" wrapText="1"/>
    </xf>
    <xf numFmtId="0" fontId="33" fillId="24" borderId="70" xfId="1" applyFont="1" applyFill="1" applyBorder="1" applyAlignment="1">
      <alignment horizontal="left" vertical="center" wrapText="1"/>
    </xf>
    <xf numFmtId="0" fontId="33" fillId="0" borderId="15" xfId="1" applyFont="1" applyBorder="1" applyAlignment="1">
      <alignment horizontal="center" vertical="center"/>
    </xf>
    <xf numFmtId="0" fontId="33" fillId="25" borderId="24" xfId="1" applyFont="1" applyFill="1" applyBorder="1" applyAlignment="1">
      <alignment horizontal="left" vertical="center"/>
    </xf>
    <xf numFmtId="0" fontId="33" fillId="25" borderId="22" xfId="1" applyFont="1" applyFill="1" applyBorder="1" applyAlignment="1">
      <alignment horizontal="left" vertical="center"/>
    </xf>
    <xf numFmtId="0" fontId="33" fillId="25" borderId="173" xfId="1" applyFont="1" applyFill="1" applyBorder="1" applyAlignment="1">
      <alignment horizontal="left" vertical="center"/>
    </xf>
    <xf numFmtId="0" fontId="33" fillId="25" borderId="20" xfId="1" applyFont="1" applyFill="1" applyBorder="1" applyAlignment="1">
      <alignment horizontal="left" vertical="center"/>
    </xf>
    <xf numFmtId="0" fontId="33" fillId="25" borderId="19" xfId="1" applyFont="1" applyFill="1" applyBorder="1" applyAlignment="1">
      <alignment horizontal="left" vertical="center"/>
    </xf>
    <xf numFmtId="0" fontId="33" fillId="25" borderId="83" xfId="1" applyFont="1" applyFill="1" applyBorder="1" applyAlignment="1">
      <alignment horizontal="left" vertical="center"/>
    </xf>
    <xf numFmtId="0" fontId="33" fillId="25" borderId="12" xfId="1" applyFont="1" applyFill="1" applyBorder="1" applyAlignment="1">
      <alignment horizontal="left" vertical="center"/>
    </xf>
    <xf numFmtId="189" fontId="50" fillId="0" borderId="1" xfId="0" applyNumberFormat="1" applyFont="1" applyBorder="1" applyAlignment="1">
      <alignment horizontal="center" vertical="center"/>
    </xf>
    <xf numFmtId="192" fontId="50" fillId="0" borderId="1" xfId="0" applyNumberFormat="1" applyFont="1" applyBorder="1" applyAlignment="1">
      <alignment horizontal="right" vertical="center"/>
    </xf>
    <xf numFmtId="0" fontId="50" fillId="0" borderId="1" xfId="0" applyFont="1" applyBorder="1" applyAlignment="1">
      <alignment horizontal="left" vertical="center"/>
    </xf>
    <xf numFmtId="0" fontId="33" fillId="0" borderId="55" xfId="1" applyFont="1" applyBorder="1" applyAlignment="1">
      <alignment horizontal="center"/>
    </xf>
  </cellXfs>
  <cellStyles count="86">
    <cellStyle name="20% - アクセント 1 2" xfId="3" xr:uid="{00000000-0005-0000-0000-000000000000}"/>
    <cellStyle name="20% - アクセント 2 2" xfId="4" xr:uid="{00000000-0005-0000-0000-000001000000}"/>
    <cellStyle name="20% - アクセント 3 2" xfId="5" xr:uid="{00000000-0005-0000-0000-000002000000}"/>
    <cellStyle name="20% - アクセント 4 2" xfId="6" xr:uid="{00000000-0005-0000-0000-000003000000}"/>
    <cellStyle name="20% - アクセント 5 2" xfId="7" xr:uid="{00000000-0005-0000-0000-000004000000}"/>
    <cellStyle name="20% - アクセント 6 2" xfId="8" xr:uid="{00000000-0005-0000-0000-000005000000}"/>
    <cellStyle name="40% - アクセント 1 2" xfId="9" xr:uid="{00000000-0005-0000-0000-000006000000}"/>
    <cellStyle name="40% - アクセント 2 2" xfId="10" xr:uid="{00000000-0005-0000-0000-000007000000}"/>
    <cellStyle name="40% - アクセント 3 2" xfId="11" xr:uid="{00000000-0005-0000-0000-000008000000}"/>
    <cellStyle name="40% - アクセント 4 2" xfId="12" xr:uid="{00000000-0005-0000-0000-000009000000}"/>
    <cellStyle name="40% - アクセント 5 2" xfId="13" xr:uid="{00000000-0005-0000-0000-00000A000000}"/>
    <cellStyle name="40% - アクセント 6 2" xfId="14" xr:uid="{00000000-0005-0000-0000-00000B000000}"/>
    <cellStyle name="60% - アクセント 1 2" xfId="15" xr:uid="{00000000-0005-0000-0000-00000C000000}"/>
    <cellStyle name="60% - アクセント 2 2" xfId="16" xr:uid="{00000000-0005-0000-0000-00000D000000}"/>
    <cellStyle name="60% - アクセント 3 2" xfId="17" xr:uid="{00000000-0005-0000-0000-00000E000000}"/>
    <cellStyle name="60% - アクセント 4 2" xfId="18" xr:uid="{00000000-0005-0000-0000-00000F000000}"/>
    <cellStyle name="60% - アクセント 5 2" xfId="19" xr:uid="{00000000-0005-0000-0000-000010000000}"/>
    <cellStyle name="60% - アクセント 6 2" xfId="20" xr:uid="{00000000-0005-0000-0000-000011000000}"/>
    <cellStyle name="Normal - Style1" xfId="21" xr:uid="{00000000-0005-0000-0000-000012000000}"/>
    <cellStyle name="Normal_Co-wide Monthly" xfId="22" xr:uid="{00000000-0005-0000-0000-000013000000}"/>
    <cellStyle name="SPOl" xfId="23" xr:uid="{00000000-0005-0000-0000-000014000000}"/>
    <cellStyle name="アクセント 1 2" xfId="24" xr:uid="{00000000-0005-0000-0000-000015000000}"/>
    <cellStyle name="アクセント 2 2" xfId="25" xr:uid="{00000000-0005-0000-0000-000016000000}"/>
    <cellStyle name="アクセント 3 2" xfId="26" xr:uid="{00000000-0005-0000-0000-000017000000}"/>
    <cellStyle name="アクセント 4 2" xfId="27" xr:uid="{00000000-0005-0000-0000-000018000000}"/>
    <cellStyle name="アクセント 5 2" xfId="28" xr:uid="{00000000-0005-0000-0000-000019000000}"/>
    <cellStyle name="アクセント 6 2" xfId="29" xr:uid="{00000000-0005-0000-0000-00001A000000}"/>
    <cellStyle name="タイトル 2" xfId="30" xr:uid="{00000000-0005-0000-0000-00001B000000}"/>
    <cellStyle name="チェック セル 2" xfId="31" xr:uid="{00000000-0005-0000-0000-00001C000000}"/>
    <cellStyle name="どちらでもない 2" xfId="32" xr:uid="{00000000-0005-0000-0000-00001D000000}"/>
    <cellStyle name="パーセント" xfId="68" builtinId="5"/>
    <cellStyle name="ハイパーリンク" xfId="73" builtinId="8"/>
    <cellStyle name="メモ 2" xfId="33" xr:uid="{00000000-0005-0000-0000-000020000000}"/>
    <cellStyle name="リンク セル 2" xfId="34" xr:uid="{00000000-0005-0000-0000-000021000000}"/>
    <cellStyle name="悪い 2" xfId="35" xr:uid="{00000000-0005-0000-0000-000022000000}"/>
    <cellStyle name="計算 2" xfId="36" xr:uid="{00000000-0005-0000-0000-000023000000}"/>
    <cellStyle name="警告文 2" xfId="37" xr:uid="{00000000-0005-0000-0000-000024000000}"/>
    <cellStyle name="桁区切り" xfId="64" builtinId="6"/>
    <cellStyle name="桁区切り 2" xfId="2" xr:uid="{00000000-0005-0000-0000-000026000000}"/>
    <cellStyle name="桁区切り 2 2" xfId="59" xr:uid="{00000000-0005-0000-0000-000027000000}"/>
    <cellStyle name="桁区切り 3" xfId="38" xr:uid="{00000000-0005-0000-0000-000028000000}"/>
    <cellStyle name="桁区切り 4" xfId="67" xr:uid="{00000000-0005-0000-0000-000029000000}"/>
    <cellStyle name="見出し 1 2" xfId="39" xr:uid="{00000000-0005-0000-0000-00002A000000}"/>
    <cellStyle name="見出し 2 2" xfId="40" xr:uid="{00000000-0005-0000-0000-00002B000000}"/>
    <cellStyle name="見出し 3 2" xfId="41" xr:uid="{00000000-0005-0000-0000-00002C000000}"/>
    <cellStyle name="見出し 4 2" xfId="42" xr:uid="{00000000-0005-0000-0000-00002D000000}"/>
    <cellStyle name="集計 2" xfId="43" xr:uid="{00000000-0005-0000-0000-00002E000000}"/>
    <cellStyle name="出力 2" xfId="44" xr:uid="{00000000-0005-0000-0000-00002F000000}"/>
    <cellStyle name="説明文 2" xfId="45" xr:uid="{00000000-0005-0000-0000-000030000000}"/>
    <cellStyle name="通貨 2" xfId="58" xr:uid="{00000000-0005-0000-0000-000031000000}"/>
    <cellStyle name="通貨 2 2" xfId="71" xr:uid="{00000000-0005-0000-0000-000032000000}"/>
    <cellStyle name="通貨 2 2 2" xfId="78" xr:uid="{00000000-0005-0000-0000-000033000000}"/>
    <cellStyle name="通貨 2 2 3" xfId="84" xr:uid="{00000000-0005-0000-0000-000034000000}"/>
    <cellStyle name="通貨 2 3" xfId="69" xr:uid="{00000000-0005-0000-0000-000035000000}"/>
    <cellStyle name="通貨 2 3 2" xfId="76" xr:uid="{00000000-0005-0000-0000-000036000000}"/>
    <cellStyle name="通貨 2 3 3" xfId="82" xr:uid="{00000000-0005-0000-0000-000037000000}"/>
    <cellStyle name="通貨 2 4" xfId="74" xr:uid="{00000000-0005-0000-0000-000038000000}"/>
    <cellStyle name="通貨 2 5" xfId="80" xr:uid="{00000000-0005-0000-0000-000039000000}"/>
    <cellStyle name="入力 2" xfId="46" xr:uid="{00000000-0005-0000-0000-00003A000000}"/>
    <cellStyle name="標準" xfId="0" builtinId="0"/>
    <cellStyle name="標準 10" xfId="65" xr:uid="{00000000-0005-0000-0000-00003C000000}"/>
    <cellStyle name="標準 2" xfId="1" xr:uid="{00000000-0005-0000-0000-00003D000000}"/>
    <cellStyle name="標準 2 2" xfId="47" xr:uid="{00000000-0005-0000-0000-00003E000000}"/>
    <cellStyle name="標準 2 3" xfId="48" xr:uid="{00000000-0005-0000-0000-00003F000000}"/>
    <cellStyle name="標準 2 4" xfId="60" xr:uid="{00000000-0005-0000-0000-000040000000}"/>
    <cellStyle name="標準 2_updated-2011MDG5研修実施日程101130" xfId="49" xr:uid="{00000000-0005-0000-0000-000041000000}"/>
    <cellStyle name="標準 3" xfId="50" xr:uid="{00000000-0005-0000-0000-000042000000}"/>
    <cellStyle name="標準 3 2" xfId="61" xr:uid="{00000000-0005-0000-0000-000043000000}"/>
    <cellStyle name="標準 4" xfId="51" xr:uid="{00000000-0005-0000-0000-000044000000}"/>
    <cellStyle name="標準 5" xfId="52" xr:uid="{00000000-0005-0000-0000-000045000000}"/>
    <cellStyle name="標準 5 2" xfId="53" xr:uid="{00000000-0005-0000-0000-000046000000}"/>
    <cellStyle name="標準 6" xfId="54" xr:uid="{00000000-0005-0000-0000-000047000000}"/>
    <cellStyle name="標準 7" xfId="62" xr:uid="{00000000-0005-0000-0000-000048000000}"/>
    <cellStyle name="標準 8" xfId="63" xr:uid="{00000000-0005-0000-0000-000049000000}"/>
    <cellStyle name="標準 8 2" xfId="72" xr:uid="{00000000-0005-0000-0000-00004A000000}"/>
    <cellStyle name="標準 8 2 2" xfId="79" xr:uid="{00000000-0005-0000-0000-00004B000000}"/>
    <cellStyle name="標準 8 2 3" xfId="85" xr:uid="{00000000-0005-0000-0000-00004C000000}"/>
    <cellStyle name="標準 8 3" xfId="70" xr:uid="{00000000-0005-0000-0000-00004D000000}"/>
    <cellStyle name="標準 8 3 2" xfId="77" xr:uid="{00000000-0005-0000-0000-00004E000000}"/>
    <cellStyle name="標準 8 3 3" xfId="83" xr:uid="{00000000-0005-0000-0000-00004F000000}"/>
    <cellStyle name="標準 8 4" xfId="75" xr:uid="{00000000-0005-0000-0000-000050000000}"/>
    <cellStyle name="標準 8 5" xfId="81" xr:uid="{00000000-0005-0000-0000-000051000000}"/>
    <cellStyle name="標準 9" xfId="66" xr:uid="{00000000-0005-0000-0000-000052000000}"/>
    <cellStyle name="標準_業サ 資材交通" xfId="55" xr:uid="{00000000-0005-0000-0000-000053000000}"/>
    <cellStyle name="標準_見積 研修諸経費" xfId="56" xr:uid="{00000000-0005-0000-0000-000054000000}"/>
    <cellStyle name="良い 2" xfId="57" xr:uid="{00000000-0005-0000-0000-000055000000}"/>
  </cellStyles>
  <dxfs count="2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Medium9"/>
  <colors>
    <mruColors>
      <color rgb="FFFFE7FF"/>
      <color rgb="FFFFE5FF"/>
      <color rgb="FFCCFFFF"/>
      <color rgb="FFCCECFF"/>
      <color rgb="FFCCFFCC"/>
      <color rgb="FF0000FF"/>
      <color rgb="FFFFABAB"/>
      <color rgb="FFFFFF66"/>
      <color rgb="FFFFFF99"/>
      <color rgb="FFD4D4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s>
</file>

<file path=xl/drawings/_rels/drawing10.xml.rels><?xml version="1.0" encoding="UTF-8" standalone="yes"?>
<Relationships xmlns="http://schemas.openxmlformats.org/package/2006/relationships"><Relationship Id="rId1" Type="http://schemas.openxmlformats.org/officeDocument/2006/relationships/hyperlink" Target="#&#12304;&#21029;&#32025;&#65303;&#12305;&#26989;&#21209;&#20154;&#20214;&#36027;&#12539;&#26989;&#21209;&#31649;&#29702;&#36027;_&#35211;&#31309;&#12539;&#22865;&#32004;"/></Relationships>
</file>

<file path=xl/drawings/_rels/drawing11.xml.rels><?xml version="1.0" encoding="UTF-8" standalone="yes"?>
<Relationships xmlns="http://schemas.openxmlformats.org/package/2006/relationships"><Relationship Id="rId1" Type="http://schemas.openxmlformats.org/officeDocument/2006/relationships/hyperlink" Target="#&#12304;&#21029;&#32025;&#65304;&#12305;&#26989;&#21209;&#24467;&#20107;&#32773;&#37197;&#32622;&#35336;&#30011;&#34920;_&#35211;&#31309;&#12539;&#22865;&#32004;"/></Relationships>
</file>

<file path=xl/drawings/_rels/drawing17.xml.rels><?xml version="1.0" encoding="UTF-8" standalone="yes"?>
<Relationships xmlns="http://schemas.openxmlformats.org/package/2006/relationships"><Relationship Id="rId1" Type="http://schemas.openxmlformats.org/officeDocument/2006/relationships/hyperlink" Target="#&#12304;&#21029;&#32025;&#65297;&#12305;&#32076;&#36027;&#20869;&#35379;&#26360;_&#31934;&#31639;"/></Relationships>
</file>

<file path=xl/drawings/_rels/drawing18.xml.rels><?xml version="1.0" encoding="UTF-8" standalone="yes"?>
<Relationships xmlns="http://schemas.openxmlformats.org/package/2006/relationships"><Relationship Id="rId1" Type="http://schemas.openxmlformats.org/officeDocument/2006/relationships/hyperlink" Target="#&#27969;&#29992;&#35336;&#31639;&#34920;_&#25171;&#21512;&#31807;&#12394;&#12375;"/></Relationships>
</file>

<file path=xl/drawings/_rels/drawing19.xml.rels><?xml version="1.0" encoding="UTF-8" standalone="yes"?>
<Relationships xmlns="http://schemas.openxmlformats.org/package/2006/relationships"><Relationship Id="rId1" Type="http://schemas.openxmlformats.org/officeDocument/2006/relationships/hyperlink" Target="#&#12304;&#21029;&#32025;&#65298;&#12305;&#19968;&#33324;&#35613;&#37329;_&#31934;&#31639;"/></Relationships>
</file>

<file path=xl/drawings/_rels/drawing20.xml.rels><?xml version="1.0" encoding="UTF-8" standalone="yes"?>
<Relationships xmlns="http://schemas.openxmlformats.org/package/2006/relationships"><Relationship Id="rId1" Type="http://schemas.openxmlformats.org/officeDocument/2006/relationships/hyperlink" Target="#&#12304;&#21029;&#32025;&#65299;&#12305;&#30740;&#20462;&#26053;&#36027;_&#31934;&#31639;"/></Relationships>
</file>

<file path=xl/drawings/_rels/drawing21.xml.rels><?xml version="1.0" encoding="UTF-8" standalone="yes"?>
<Relationships xmlns="http://schemas.openxmlformats.org/package/2006/relationships"><Relationship Id="rId1" Type="http://schemas.openxmlformats.org/officeDocument/2006/relationships/hyperlink" Target="#&#12304;&#21029;&#32025;&#65300;&#12305;&#20132;&#36890;&#36027;_&#31934;&#31639;"/></Relationships>
</file>

<file path=xl/drawings/_rels/drawing22.xml.rels><?xml version="1.0" encoding="UTF-8" standalone="yes"?>
<Relationships xmlns="http://schemas.openxmlformats.org/package/2006/relationships"><Relationship Id="rId1" Type="http://schemas.openxmlformats.org/officeDocument/2006/relationships/hyperlink" Target="#&#12304;&#21029;&#32025;&#65301;&#12305;&#22269;&#22806;&#35611;&#24107;&#25307;&#32856;&#36027;_&#31934;&#31639;"/></Relationships>
</file>

<file path=xl/drawings/_rels/drawing23.xml.rels><?xml version="1.0" encoding="UTF-8" standalone="yes"?>
<Relationships xmlns="http://schemas.openxmlformats.org/package/2006/relationships"><Relationship Id="rId1" Type="http://schemas.openxmlformats.org/officeDocument/2006/relationships/hyperlink" Target="#&#12304;&#21029;&#32025;&#65302;&#12305;&#30740;&#20462;&#35576;&#32076;&#36027;_&#31934;&#31639;"/></Relationships>
</file>

<file path=xl/drawings/_rels/drawing24.xml.rels><?xml version="1.0" encoding="UTF-8" standalone="yes"?>
<Relationships xmlns="http://schemas.openxmlformats.org/package/2006/relationships"><Relationship Id="rId1" Type="http://schemas.openxmlformats.org/officeDocument/2006/relationships/hyperlink" Target="#&#12304;&#21029;&#32025;&#65303;&#12305;&#26989;&#21209;&#20154;&#20214;&#36027;&#12539;&#26989;&#21209;&#31649;&#29702;&#36027;_&#31934;&#31639;"/></Relationships>
</file>

<file path=xl/drawings/_rels/drawing25.xml.rels><?xml version="1.0" encoding="UTF-8" standalone="yes"?>
<Relationships xmlns="http://schemas.openxmlformats.org/package/2006/relationships"><Relationship Id="rId1" Type="http://schemas.openxmlformats.org/officeDocument/2006/relationships/hyperlink" Target="#&#12304;&#21029;&#32025;&#65304;&#12305;&#26989;&#21209;&#24467;&#20107;&#32773;&#37197;&#32622;&#35336;&#30011;&#34920;_&#31934;&#31639;"/></Relationships>
</file>

<file path=xl/drawings/_rels/drawing5.xml.rels><?xml version="1.0" encoding="UTF-8" standalone="yes"?>
<Relationships xmlns="http://schemas.openxmlformats.org/package/2006/relationships"><Relationship Id="rId1" Type="http://schemas.openxmlformats.org/officeDocument/2006/relationships/hyperlink" Target="#&#12304;&#21029;&#32025;&#65298;&#12305;&#19968;&#33324;&#35613;&#37329;_&#35211;&#31309;&#12539;&#22865;&#32004;"/></Relationships>
</file>

<file path=xl/drawings/_rels/drawing6.xml.rels><?xml version="1.0" encoding="UTF-8" standalone="yes"?>
<Relationships xmlns="http://schemas.openxmlformats.org/package/2006/relationships"><Relationship Id="rId1" Type="http://schemas.openxmlformats.org/officeDocument/2006/relationships/hyperlink" Target="#&#12304;&#21029;&#32025;&#65299;&#12305;&#30740;&#20462;&#26053;&#36027;_&#35211;&#31309;&#12539;&#22865;&#32004;"/></Relationships>
</file>

<file path=xl/drawings/_rels/drawing7.xml.rels><?xml version="1.0" encoding="UTF-8" standalone="yes"?>
<Relationships xmlns="http://schemas.openxmlformats.org/package/2006/relationships"><Relationship Id="rId1" Type="http://schemas.openxmlformats.org/officeDocument/2006/relationships/hyperlink" Target="#&#12304;&#21029;&#32025;&#65300;&#12305;&#20132;&#36890;&#36027;_&#35211;&#31309;&#12539;&#22865;&#32004;"/></Relationships>
</file>

<file path=xl/drawings/_rels/drawing8.xml.rels><?xml version="1.0" encoding="UTF-8" standalone="yes"?>
<Relationships xmlns="http://schemas.openxmlformats.org/package/2006/relationships"><Relationship Id="rId1" Type="http://schemas.openxmlformats.org/officeDocument/2006/relationships/hyperlink" Target="#&#12304;&#21029;&#32025;&#65301;&#12305;&#22269;&#22806;&#35611;&#24107;&#25307;&#32856;&#36027;_&#35211;&#31309;&#12539;&#22865;&#32004;"/></Relationships>
</file>

<file path=xl/drawings/_rels/drawing9.xml.rels><?xml version="1.0" encoding="UTF-8" standalone="yes"?>
<Relationships xmlns="http://schemas.openxmlformats.org/package/2006/relationships"><Relationship Id="rId1" Type="http://schemas.openxmlformats.org/officeDocument/2006/relationships/hyperlink" Target="#&#12304;&#21029;&#32025;&#65302;&#12305;&#30740;&#20462;&#35576;&#32076;&#36027;_&#35211;&#31309;&#12539;&#22865;&#32004;"/></Relationships>
</file>

<file path=xl/drawings/drawing1.xml><?xml version="1.0" encoding="utf-8"?>
<xdr:wsDr xmlns:xdr="http://schemas.openxmlformats.org/drawingml/2006/spreadsheetDrawing" xmlns:a="http://schemas.openxmlformats.org/drawingml/2006/main">
  <xdr:twoCellAnchor>
    <xdr:from>
      <xdr:col>9</xdr:col>
      <xdr:colOff>127000</xdr:colOff>
      <xdr:row>1</xdr:row>
      <xdr:rowOff>1</xdr:rowOff>
    </xdr:from>
    <xdr:to>
      <xdr:col>12</xdr:col>
      <xdr:colOff>645583</xdr:colOff>
      <xdr:row>2</xdr:row>
      <xdr:rowOff>52917</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3779500" y="179918"/>
          <a:ext cx="2582333" cy="814916"/>
        </a:xfrm>
        <a:prstGeom prst="rect">
          <a:avLst/>
        </a:prstGeom>
        <a:solidFill>
          <a:srgbClr val="FFFF66"/>
        </a:solidFill>
        <a:ln cmpd="sng"/>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kumimoji="1" lang="ja-JP" altLang="en-US" sz="1800" b="0">
              <a:solidFill>
                <a:sysClr val="windowText" lastClr="000000"/>
              </a:solidFill>
            </a:rPr>
            <a:t>本様式は、</a:t>
          </a:r>
          <a:r>
            <a:rPr kumimoji="1" lang="ja-JP" altLang="en-US" sz="1800" b="1" u="sng">
              <a:solidFill>
                <a:srgbClr val="FF0000"/>
              </a:solidFill>
            </a:rPr>
            <a:t>税率</a:t>
          </a:r>
          <a:r>
            <a:rPr kumimoji="1" lang="en-US" altLang="ja-JP" sz="1800" b="1" u="sng">
              <a:solidFill>
                <a:srgbClr val="FF0000"/>
              </a:solidFill>
            </a:rPr>
            <a:t>10</a:t>
          </a:r>
          <a:r>
            <a:rPr kumimoji="1" lang="ja-JP" altLang="en-US" sz="1800" b="1" u="sng">
              <a:solidFill>
                <a:srgbClr val="FF0000"/>
              </a:solidFill>
            </a:rPr>
            <a:t>％</a:t>
          </a:r>
          <a:endParaRPr kumimoji="1" lang="en-US" altLang="ja-JP" sz="1800" b="1" u="sng">
            <a:solidFill>
              <a:srgbClr val="FF0000"/>
            </a:solidFill>
          </a:endParaRPr>
        </a:p>
        <a:p>
          <a:pPr algn="l"/>
          <a:r>
            <a:rPr kumimoji="1" lang="ja-JP" altLang="en-US" sz="1800">
              <a:solidFill>
                <a:sysClr val="windowText" lastClr="000000"/>
              </a:solidFill>
            </a:rPr>
            <a:t>計算で設定しています。</a:t>
          </a:r>
          <a:endParaRPr kumimoji="1" lang="ja-JP" altLang="en-US" sz="1800" b="0">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4595812</xdr:colOff>
      <xdr:row>6</xdr:row>
      <xdr:rowOff>59531</xdr:rowOff>
    </xdr:to>
    <xdr:sp macro="" textlink="">
      <xdr:nvSpPr>
        <xdr:cNvPr id="5" name="正方形/長方形 4">
          <a:extLst>
            <a:ext uri="{FF2B5EF4-FFF2-40B4-BE49-F238E27FC236}">
              <a16:creationId xmlns:a16="http://schemas.microsoft.com/office/drawing/2014/main" id="{00000000-0008-0000-0A00-000005000000}"/>
            </a:ext>
          </a:extLst>
        </xdr:cNvPr>
        <xdr:cNvSpPr/>
      </xdr:nvSpPr>
      <xdr:spPr>
        <a:xfrm>
          <a:off x="0" y="1"/>
          <a:ext cx="4595812" cy="163115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業務従事日数（</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G</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列）は</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単位で計上してください。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本明細書は、</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業務従事者配置計画表（シート「</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７－１</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見・契」）</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を入力していただくと、業務従事日数（事前事後、技術研修</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それぞれ</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）が自動で反映されますが、</a:t>
          </a:r>
          <a:r>
            <a:rPr kumimoji="1" lang="ja-JP" altLang="ja-JP" sz="1100" u="sng">
              <a:solidFill>
                <a:srgbClr val="FF0000"/>
              </a:solidFill>
              <a:effectLst/>
              <a:latin typeface="ＭＳ Ｐゴシック" panose="020B0600070205080204" pitchFamily="50" charset="-128"/>
              <a:ea typeface="ＭＳ Ｐゴシック" panose="020B0600070205080204" pitchFamily="50" charset="-128"/>
              <a:cs typeface="+mn-cs"/>
            </a:rPr>
            <a:t>業務人件費に内包化作業を追加計上する場合は、直接業務従事日数を</a:t>
          </a:r>
          <a:r>
            <a:rPr kumimoji="1" lang="ja-JP" altLang="en-US" sz="1100" u="sng">
              <a:solidFill>
                <a:srgbClr val="FF0000"/>
              </a:solidFill>
              <a:effectLst/>
              <a:latin typeface="ＭＳ Ｐゴシック" panose="020B0600070205080204" pitchFamily="50" charset="-128"/>
              <a:ea typeface="ＭＳ Ｐゴシック" panose="020B0600070205080204" pitchFamily="50" charset="-128"/>
              <a:cs typeface="+mn-cs"/>
            </a:rPr>
            <a:t>セルＧ</a:t>
          </a:r>
          <a:r>
            <a:rPr kumimoji="1" lang="en-US" altLang="ja-JP" sz="1100" u="sng">
              <a:solidFill>
                <a:srgbClr val="FF0000"/>
              </a:solidFill>
              <a:effectLst/>
              <a:latin typeface="ＭＳ Ｐゴシック" panose="020B0600070205080204" pitchFamily="50" charset="-128"/>
              <a:ea typeface="ＭＳ Ｐゴシック" panose="020B0600070205080204" pitchFamily="50" charset="-128"/>
              <a:cs typeface="+mn-cs"/>
            </a:rPr>
            <a:t>11</a:t>
          </a:r>
          <a:r>
            <a:rPr kumimoji="1" lang="ja-JP" altLang="en-US" sz="1100" u="sng">
              <a:solidFill>
                <a:srgbClr val="FF0000"/>
              </a:solidFill>
              <a:effectLst/>
              <a:latin typeface="ＭＳ Ｐゴシック" panose="020B0600070205080204" pitchFamily="50" charset="-128"/>
              <a:ea typeface="ＭＳ Ｐゴシック" panose="020B0600070205080204" pitchFamily="50" charset="-128"/>
              <a:cs typeface="+mn-cs"/>
            </a:rPr>
            <a:t>に</a:t>
          </a:r>
          <a:r>
            <a:rPr kumimoji="1" lang="ja-JP" altLang="ja-JP" sz="1100" u="sng">
              <a:solidFill>
                <a:srgbClr val="FF0000"/>
              </a:solidFill>
              <a:effectLst/>
              <a:latin typeface="ＭＳ Ｐゴシック" panose="020B0600070205080204" pitchFamily="50" charset="-128"/>
              <a:ea typeface="ＭＳ Ｐゴシック" panose="020B0600070205080204" pitchFamily="50" charset="-128"/>
              <a:cs typeface="+mn-cs"/>
            </a:rPr>
            <a:t>入力してください。</a:t>
          </a:r>
          <a:endParaRPr lang="ja-JP" altLang="ja-JP" sz="1100">
            <a:solidFill>
              <a:srgbClr val="FF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0</xdr:colOff>
      <xdr:row>6</xdr:row>
      <xdr:rowOff>71439</xdr:rowOff>
    </xdr:from>
    <xdr:to>
      <xdr:col>0</xdr:col>
      <xdr:colOff>4591049</xdr:colOff>
      <xdr:row>14</xdr:row>
      <xdr:rowOff>142875</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0" y="1643064"/>
          <a:ext cx="4591049" cy="2214561"/>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xdr:colOff>
      <xdr:row>0</xdr:row>
      <xdr:rowOff>3</xdr:rowOff>
    </xdr:from>
    <xdr:to>
      <xdr:col>0</xdr:col>
      <xdr:colOff>4298157</xdr:colOff>
      <xdr:row>15</xdr:row>
      <xdr:rowOff>23812</xdr:rowOff>
    </xdr:to>
    <xdr:sp macro="" textlink="">
      <xdr:nvSpPr>
        <xdr:cNvPr id="3" name="正方形/長方形 2">
          <a:extLst>
            <a:ext uri="{FF2B5EF4-FFF2-40B4-BE49-F238E27FC236}">
              <a16:creationId xmlns:a16="http://schemas.microsoft.com/office/drawing/2014/main" id="{00000000-0008-0000-0B00-000003000000}"/>
            </a:ext>
          </a:extLst>
        </xdr:cNvPr>
        <xdr:cNvSpPr/>
      </xdr:nvSpPr>
      <xdr:spPr>
        <a:xfrm>
          <a:off x="1" y="3"/>
          <a:ext cx="4298156" cy="3488528"/>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・業務従事日数は</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、各従事者１日につき</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もしくは</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で計上してください。</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◆入力について：配置計画表</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・「日付」については、</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シート「基本情報」の</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履行期間</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開始日を</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入力す</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ると自動的に日付が表示されます。</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不要な場合は、手入力してください。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また、期間は</a:t>
          </a:r>
          <a:r>
            <a:rPr kumimoji="1" lang="ja-JP" altLang="ja-JP" sz="1100">
              <a:solidFill>
                <a:srgbClr val="0000FF"/>
              </a:solidFill>
              <a:effectLst/>
              <a:latin typeface="+mn-lt"/>
              <a:ea typeface="+mn-ea"/>
              <a:cs typeface="+mn-cs"/>
            </a:rPr>
            <a:t>３か月分が表示されます。長い場合は、</a:t>
          </a:r>
          <a:r>
            <a:rPr kumimoji="1" lang="ja-JP" altLang="en-US" sz="1100">
              <a:solidFill>
                <a:srgbClr val="0000FF"/>
              </a:solidFill>
              <a:effectLst/>
              <a:latin typeface="+mn-lt"/>
              <a:ea typeface="+mn-ea"/>
              <a:cs typeface="+mn-cs"/>
            </a:rPr>
            <a:t>行の非表示または削除するなど、</a:t>
          </a:r>
          <a:r>
            <a:rPr kumimoji="1" lang="ja-JP" altLang="ja-JP" sz="1100">
              <a:solidFill>
                <a:srgbClr val="0000FF"/>
              </a:solidFill>
              <a:effectLst/>
              <a:latin typeface="+mn-lt"/>
              <a:ea typeface="+mn-ea"/>
              <a:cs typeface="+mn-cs"/>
            </a:rPr>
            <a:t>適宜</a:t>
          </a:r>
          <a:r>
            <a:rPr kumimoji="1" lang="ja-JP" altLang="en-US" sz="1100">
              <a:solidFill>
                <a:srgbClr val="0000FF"/>
              </a:solidFill>
              <a:effectLst/>
              <a:latin typeface="+mn-lt"/>
              <a:ea typeface="+mn-ea"/>
              <a:cs typeface="+mn-cs"/>
            </a:rPr>
            <a:t>調整</a:t>
          </a:r>
          <a:r>
            <a:rPr kumimoji="1" lang="ja-JP" altLang="ja-JP" sz="1100">
              <a:solidFill>
                <a:srgbClr val="0000FF"/>
              </a:solidFill>
              <a:effectLst/>
              <a:latin typeface="+mn-lt"/>
              <a:ea typeface="+mn-ea"/>
              <a:cs typeface="+mn-cs"/>
            </a:rPr>
            <a:t>してください。</a:t>
          </a:r>
          <a:r>
            <a:rPr kumimoji="1" lang="ja-JP" altLang="en-US" sz="1100">
              <a:solidFill>
                <a:srgbClr val="0000FF"/>
              </a:solidFill>
              <a:effectLst/>
              <a:latin typeface="+mn-lt"/>
              <a:ea typeface="+mn-ea"/>
              <a:cs typeface="+mn-cs"/>
            </a:rPr>
            <a:t>その場合は、「◆入力について◆」も併せてご参照ください。</a:t>
          </a:r>
          <a:endParaRPr kumimoji="1" lang="en-US" altLang="ja-JP" sz="1100">
            <a:solidFill>
              <a:srgbClr val="0000FF"/>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0000FF"/>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mn-lt"/>
              <a:ea typeface="+mn-ea"/>
              <a:cs typeface="+mn-cs"/>
            </a:rPr>
            <a:t>・土日のみセルの色が変わるように設定しています。</a:t>
          </a:r>
          <a:r>
            <a:rPr kumimoji="1" lang="ja-JP" altLang="ja-JP" sz="1100">
              <a:solidFill>
                <a:srgbClr val="0000FF"/>
              </a:solidFill>
              <a:effectLst/>
              <a:latin typeface="+mn-lt"/>
              <a:ea typeface="+mn-ea"/>
              <a:cs typeface="+mn-cs"/>
            </a:rPr>
            <a:t>祝日については設定していませんので、セルに色を付けるなど、適宜ご対応ください。</a:t>
          </a:r>
          <a:endParaRPr lang="ja-JP" altLang="ja-JP">
            <a:solidFill>
              <a:srgbClr val="0000FF"/>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solidFill>
              <a:srgbClr val="0000FF"/>
            </a:solidFill>
            <a:effectLst/>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・技術研修期間における配置には、Ｄ列、</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L</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列にそれぞれ「●」印をつけてください。セルにカーソルを置くとドロップダウンリストより選択できます。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0</xdr:col>
      <xdr:colOff>0</xdr:colOff>
      <xdr:row>14</xdr:row>
      <xdr:rowOff>166695</xdr:rowOff>
    </xdr:from>
    <xdr:to>
      <xdr:col>1</xdr:col>
      <xdr:colOff>9524</xdr:colOff>
      <xdr:row>25</xdr:row>
      <xdr:rowOff>83343</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a:off x="0" y="3417101"/>
          <a:ext cx="4319587" cy="2274086"/>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18</xdr:col>
      <xdr:colOff>419099</xdr:colOff>
      <xdr:row>0</xdr:row>
      <xdr:rowOff>11907</xdr:rowOff>
    </xdr:from>
    <xdr:to>
      <xdr:col>28</xdr:col>
      <xdr:colOff>523875</xdr:colOff>
      <xdr:row>6</xdr:row>
      <xdr:rowOff>202406</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6991349" y="11907"/>
          <a:ext cx="6486526" cy="1547812"/>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．口座情報</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シート「基本情報」</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及び概算払い用経費内訳書（シート「</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概算」）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251352</xdr:colOff>
      <xdr:row>0</xdr:row>
      <xdr:rowOff>7146</xdr:rowOff>
    </xdr:from>
    <xdr:to>
      <xdr:col>16</xdr:col>
      <xdr:colOff>583406</xdr:colOff>
      <xdr:row>5</xdr:row>
      <xdr:rowOff>285750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8169008" y="7146"/>
          <a:ext cx="5999429" cy="1612104"/>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契約金額欄について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見積・契約書用経費内訳書（シート「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見・契」）より自動的に反映されます。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注意事項</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u="none">
              <a:solidFill>
                <a:sysClr val="windowText" lastClr="000000"/>
              </a:solidFill>
              <a:effectLst/>
              <a:latin typeface="ＭＳ Ｐゴシック" panose="020B0600070205080204" pitchFamily="50" charset="-128"/>
              <a:ea typeface="ＭＳ Ｐゴシック" panose="020B0600070205080204" pitchFamily="50" charset="-128"/>
              <a:cs typeface="+mn-cs"/>
            </a:rPr>
            <a:t>契約履行期間が５か月を超える場合</a:t>
          </a:r>
          <a:r>
            <a:rPr kumimoji="1" lang="ja-JP" altLang="en-US" sz="1100" u="none">
              <a:solidFill>
                <a:sysClr val="windowText" lastClr="000000"/>
              </a:solidFill>
              <a:effectLst/>
              <a:latin typeface="ＭＳ Ｐゴシック" panose="020B0600070205080204" pitchFamily="50" charset="-128"/>
              <a:ea typeface="ＭＳ Ｐゴシック" panose="020B0600070205080204" pitchFamily="50" charset="-128"/>
              <a:cs typeface="+mn-cs"/>
            </a:rPr>
            <a:t>において概算払いを行う場合は</a:t>
          </a:r>
          <a:r>
            <a:rPr kumimoji="1" lang="ja-JP" altLang="ja-JP" sz="1100" u="none">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u="sng">
              <a:solidFill>
                <a:srgbClr val="FF0000"/>
              </a:solidFill>
              <a:effectLst/>
              <a:latin typeface="ＭＳ Ｐゴシック" panose="020B0600070205080204" pitchFamily="50" charset="-128"/>
              <a:ea typeface="+mn-ea"/>
              <a:cs typeface="+mn-cs"/>
            </a:rPr>
            <a:t>契約締結時に契約金額の</a:t>
          </a:r>
          <a:r>
            <a:rPr kumimoji="1" lang="en-US" altLang="ja-JP" sz="1100" u="sng">
              <a:solidFill>
                <a:srgbClr val="FF0000"/>
              </a:solidFill>
              <a:effectLst/>
              <a:latin typeface="ＭＳ Ｐゴシック" panose="020B0600070205080204" pitchFamily="50" charset="-128"/>
              <a:ea typeface="+mn-ea"/>
              <a:cs typeface="+mn-cs"/>
            </a:rPr>
            <a:t>10</a:t>
          </a:r>
          <a:r>
            <a:rPr kumimoji="1" lang="ja-JP" altLang="en-US" sz="1100" u="sng">
              <a:solidFill>
                <a:srgbClr val="FF0000"/>
              </a:solidFill>
              <a:effectLst/>
              <a:latin typeface="ＭＳ Ｐゴシック" panose="020B0600070205080204" pitchFamily="50" charset="-128"/>
              <a:ea typeface="+mn-ea"/>
              <a:cs typeface="+mn-cs"/>
            </a:rPr>
            <a:t>分の７を上限とし、残額については、履行期間の中間に属する月の月末以後に請求することができます。</a:t>
          </a:r>
          <a:r>
            <a:rPr kumimoji="1" lang="ja-JP" altLang="en-US" sz="1100" i="0" u="none">
              <a:solidFill>
                <a:sysClr val="windowText" lastClr="000000"/>
              </a:solidFill>
              <a:effectLst/>
              <a:latin typeface="ＭＳ Ｐゴシック" panose="020B0600070205080204" pitchFamily="50" charset="-128"/>
              <a:ea typeface="+mn-ea"/>
              <a:cs typeface="+mn-cs"/>
            </a:rPr>
            <a:t>（</a:t>
          </a:r>
          <a:r>
            <a:rPr kumimoji="1" lang="en-US" altLang="ja-JP" sz="1100" i="0" u="none">
              <a:solidFill>
                <a:sysClr val="windowText" lastClr="000000"/>
              </a:solidFill>
              <a:effectLst/>
              <a:latin typeface="ＭＳ Ｐゴシック" panose="020B0600070205080204" pitchFamily="50" charset="-128"/>
              <a:ea typeface="+mn-ea"/>
              <a:cs typeface="+mn-cs"/>
            </a:rPr>
            <a:t>※</a:t>
          </a:r>
          <a:r>
            <a:rPr kumimoji="1" lang="ja-JP" altLang="en-US" sz="1100" i="0" u="none">
              <a:solidFill>
                <a:sysClr val="windowText" lastClr="000000"/>
              </a:solidFill>
              <a:effectLst/>
              <a:latin typeface="ＭＳ Ｐゴシック" panose="020B0600070205080204" pitchFamily="50" charset="-128"/>
              <a:ea typeface="+mn-ea"/>
              <a:cs typeface="+mn-cs"/>
            </a:rPr>
            <a:t>複数年度用の様式については、</a:t>
          </a:r>
          <a:r>
            <a:rPr kumimoji="1" lang="en-US" altLang="ja-JP" sz="1100" i="0" u="none">
              <a:solidFill>
                <a:sysClr val="windowText" lastClr="000000"/>
              </a:solidFill>
              <a:effectLst/>
              <a:latin typeface="ＭＳ Ｐゴシック" panose="020B0600070205080204" pitchFamily="50" charset="-128"/>
              <a:ea typeface="+mn-ea"/>
              <a:cs typeface="+mn-cs"/>
            </a:rPr>
            <a:t>JICA</a:t>
          </a:r>
          <a:r>
            <a:rPr kumimoji="1" lang="ja-JP" altLang="en-US" sz="1100" i="0" u="none">
              <a:solidFill>
                <a:sysClr val="windowText" lastClr="000000"/>
              </a:solidFill>
              <a:effectLst/>
              <a:latin typeface="ＭＳ Ｐゴシック" panose="020B0600070205080204" pitchFamily="50" charset="-128"/>
              <a:ea typeface="+mn-ea"/>
              <a:cs typeface="+mn-cs"/>
            </a:rPr>
            <a:t>国内機関の担当者へご相談ください。）</a:t>
          </a:r>
        </a:p>
        <a:p>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18</xdr:col>
      <xdr:colOff>423862</xdr:colOff>
      <xdr:row>0</xdr:row>
      <xdr:rowOff>9525</xdr:rowOff>
    </xdr:from>
    <xdr:to>
      <xdr:col>29</xdr:col>
      <xdr:colOff>23812</xdr:colOff>
      <xdr:row>8</xdr:row>
      <xdr:rowOff>47625</xdr:rowOff>
    </xdr:to>
    <xdr:sp macro="" textlink="">
      <xdr:nvSpPr>
        <xdr:cNvPr id="2" name="正方形/長方形 1">
          <a:extLst>
            <a:ext uri="{FF2B5EF4-FFF2-40B4-BE49-F238E27FC236}">
              <a16:creationId xmlns:a16="http://schemas.microsoft.com/office/drawing/2014/main" id="{3AABBC2D-3527-4A7B-873B-5EEC3DCB11BF}"/>
            </a:ext>
          </a:extLst>
        </xdr:cNvPr>
        <xdr:cNvSpPr/>
      </xdr:nvSpPr>
      <xdr:spPr>
        <a:xfrm>
          <a:off x="7215187" y="9525"/>
          <a:ext cx="6629400" cy="1866900"/>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・精算確定通知日、番号（</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精算確定通知書をご参照</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．口座情報</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i="1">
              <a:solidFill>
                <a:sysClr val="windowText" lastClr="000000"/>
              </a:solidFill>
              <a:effectLst/>
              <a:latin typeface="ＭＳ Ｐゴシック" panose="020B0600070205080204" pitchFamily="50" charset="-128"/>
              <a:ea typeface="ＭＳ Ｐゴシック" panose="020B0600070205080204" pitchFamily="50" charset="-128"/>
              <a:cs typeface="+mn-cs"/>
            </a:rPr>
            <a:t>概算払い請求書に入力している場合は自動反映されます。</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、シート「基本情報」及び</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精算報告書用経費内訳書（シート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・研修員数が見積時から変更になった場合は、直接、数字を入力してください。</a:t>
          </a:r>
          <a:endParaRPr lang="ja-JP" altLang="ja-JP">
            <a:solidFill>
              <a:sysClr val="windowText" lastClr="000000"/>
            </a:solidFill>
            <a:effectLst/>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18</xdr:col>
      <xdr:colOff>423862</xdr:colOff>
      <xdr:row>0</xdr:row>
      <xdr:rowOff>9525</xdr:rowOff>
    </xdr:from>
    <xdr:to>
      <xdr:col>29</xdr:col>
      <xdr:colOff>23812</xdr:colOff>
      <xdr:row>8</xdr:row>
      <xdr:rowOff>47625</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6996112" y="9525"/>
          <a:ext cx="6672263" cy="1847850"/>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・精算確定通知日、番号（</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精算確定通知書をご参照</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．口座情報</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i="1">
              <a:solidFill>
                <a:sysClr val="windowText" lastClr="000000"/>
              </a:solidFill>
              <a:effectLst/>
              <a:latin typeface="ＭＳ Ｐゴシック" panose="020B0600070205080204" pitchFamily="50" charset="-128"/>
              <a:ea typeface="ＭＳ Ｐゴシック" panose="020B0600070205080204" pitchFamily="50" charset="-128"/>
              <a:cs typeface="+mn-cs"/>
            </a:rPr>
            <a:t>概算払い請求書に入力している場合は自動反映されます。</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、シート「基本情報」及び</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精算報告書用経費内訳書（シート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・研修員数が見積時から変更になった場合は、直接、数字を入力してください。</a:t>
          </a:r>
          <a:endParaRPr lang="ja-JP" altLang="ja-JP">
            <a:solidFill>
              <a:sysClr val="windowText" lastClr="000000"/>
            </a:solidFill>
            <a:effectLst/>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18</xdr:col>
      <xdr:colOff>411957</xdr:colOff>
      <xdr:row>0</xdr:row>
      <xdr:rowOff>26195</xdr:rowOff>
    </xdr:from>
    <xdr:to>
      <xdr:col>29</xdr:col>
      <xdr:colOff>47624</xdr:colOff>
      <xdr:row>6</xdr:row>
      <xdr:rowOff>202406</xdr:rowOff>
    </xdr:to>
    <xdr:sp macro="" textlink="">
      <xdr:nvSpPr>
        <xdr:cNvPr id="3" name="正方形/長方形 2">
          <a:extLst>
            <a:ext uri="{FF2B5EF4-FFF2-40B4-BE49-F238E27FC236}">
              <a16:creationId xmlns:a16="http://schemas.microsoft.com/office/drawing/2014/main" id="{00000000-0008-0000-1100-000003000000}"/>
            </a:ext>
          </a:extLst>
        </xdr:cNvPr>
        <xdr:cNvSpPr/>
      </xdr:nvSpPr>
      <xdr:spPr>
        <a:xfrm>
          <a:off x="6984207" y="26195"/>
          <a:ext cx="6707980" cy="1533524"/>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、シート「基本情報」及び</a:t>
          </a:r>
          <a:r>
            <a:rPr kumimoji="1" lang="ja-JP" altLang="ja-JP" sz="1100">
              <a:solidFill>
                <a:sysClr val="windowText" lastClr="000000"/>
              </a:solidFill>
              <a:effectLst/>
              <a:latin typeface="+mn-lt"/>
              <a:ea typeface="+mn-ea"/>
              <a:cs typeface="+mn-cs"/>
            </a:rPr>
            <a:t>精算報告書用経費内訳書（シート「</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１</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精」）</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・研修員数が見積時から変更になった場合は、直接、数字を入力してください。</a:t>
          </a:r>
          <a:endParaRPr lang="ja-JP" altLang="ja-JP">
            <a:solidFill>
              <a:sysClr val="windowText" lastClr="000000"/>
            </a:solidFill>
            <a:effectLst/>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23815</xdr:colOff>
      <xdr:row>0</xdr:row>
      <xdr:rowOff>23815</xdr:rowOff>
    </xdr:from>
    <xdr:to>
      <xdr:col>0</xdr:col>
      <xdr:colOff>4762501</xdr:colOff>
      <xdr:row>25</xdr:row>
      <xdr:rowOff>35718</xdr:rowOff>
    </xdr:to>
    <xdr:sp macro="" textlink="">
      <xdr:nvSpPr>
        <xdr:cNvPr id="4" name="正方形/長方形 3">
          <a:extLst>
            <a:ext uri="{FF2B5EF4-FFF2-40B4-BE49-F238E27FC236}">
              <a16:creationId xmlns:a16="http://schemas.microsoft.com/office/drawing/2014/main" id="{00000000-0008-0000-1200-000004000000}"/>
            </a:ext>
          </a:extLst>
        </xdr:cNvPr>
        <xdr:cNvSpPr/>
      </xdr:nvSpPr>
      <xdr:spPr>
        <a:xfrm>
          <a:off x="23815" y="23815"/>
          <a:ext cx="4738686" cy="6905622"/>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◆入力方法について</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・契約金額（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（見積・契約書用経費内訳書（シート「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見・契」）より自動的に反映されます。）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・契約金額（流用後）</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(B)</a:t>
          </a:r>
        </a:p>
        <a:p>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　打合簿にて承認を得て費目間流用を行った後の契約金額</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内訳</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を入力してください。</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a:t>
          </a:r>
          <a:r>
            <a:rPr kumimoji="1" lang="ja-JP" altLang="en-US" sz="1100" u="sng">
              <a:solidFill>
                <a:srgbClr val="FF0000"/>
              </a:solidFill>
              <a:effectLst/>
              <a:latin typeface="ＭＳ Ｐゴシック" panose="020B0600070205080204" pitchFamily="50" charset="-128"/>
              <a:ea typeface="ＭＳ Ｐゴシック" panose="020B0600070205080204" pitchFamily="50" charset="-128"/>
              <a:cs typeface="+mn-cs"/>
            </a:rPr>
            <a:t>費目間流用に係る打合簿（写）を添付し、その旨備考欄に入力してください。</a:t>
          </a:r>
          <a:endParaRPr lang="ja-JP" altLang="ja-JP" sz="1100" u="sng">
            <a:solidFill>
              <a:srgbClr val="FF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・精算金額（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C</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（直接経費に係る精算金額は、「打合簿なし」で費目間流用を行っている場合は、「流用計算表」より、行っていない場合は、各費目の精算報告書用明細書（シート「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６</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精」））より自動的に反映されます。業務人件費、業務管理費の精算金額については、精算報告書用明細書（シート「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精」より自動的に反映されます。）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また</a:t>
          </a:r>
          <a:r>
            <a:rPr kumimoji="1" lang="ja-JP" altLang="en-US"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、契約締結時において合意されていない費目（契約金額（</a:t>
          </a:r>
          <a:r>
            <a:rPr kumimoji="1" lang="en-US" altLang="ja-JP"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A</a:t>
          </a:r>
          <a:r>
            <a:rPr kumimoji="1" lang="ja-JP" altLang="en-US"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）が</a:t>
          </a:r>
          <a:r>
            <a:rPr kumimoji="1" lang="en-US" altLang="ja-JP"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0</a:t>
          </a:r>
          <a:r>
            <a:rPr kumimoji="1" lang="ja-JP" altLang="en-US"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円）に対し、原則、精算金額が計上されることはありません。請求する場合は、契約変更又は打合簿にて合意が必要です。</a:t>
          </a:r>
          <a:endParaRPr kumimoji="1" lang="en-US" altLang="ja-JP"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・差引金額（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D</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（計算式が入っています。）</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・概算払金額（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E</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概算」より自動的に反映されます。）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請求金額（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F</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（計算式が入っています。）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印刷時の注意点</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・本経費内訳書を「研修実施経費請求書」の添付書類として提出する場合は、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「算出基礎」（</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I</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列）を</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削除もしくは非表示にしてください。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また、費目間流用を行っていない場合は、「契約金額（流用後）（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B</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D</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列）を削除もしくは非表示にしてください。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11905</xdr:colOff>
      <xdr:row>25</xdr:row>
      <xdr:rowOff>35720</xdr:rowOff>
    </xdr:from>
    <xdr:to>
      <xdr:col>0</xdr:col>
      <xdr:colOff>4762500</xdr:colOff>
      <xdr:row>30</xdr:row>
      <xdr:rowOff>83343</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11905" y="6929439"/>
          <a:ext cx="4750595" cy="155971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11906</xdr:colOff>
      <xdr:row>0</xdr:row>
      <xdr:rowOff>0</xdr:rowOff>
    </xdr:from>
    <xdr:to>
      <xdr:col>0</xdr:col>
      <xdr:colOff>4570149</xdr:colOff>
      <xdr:row>19</xdr:row>
      <xdr:rowOff>130968</xdr:rowOff>
    </xdr:to>
    <xdr:sp macro="" textlink="">
      <xdr:nvSpPr>
        <xdr:cNvPr id="3" name="正方形/長方形 2">
          <a:extLst>
            <a:ext uri="{FF2B5EF4-FFF2-40B4-BE49-F238E27FC236}">
              <a16:creationId xmlns:a16="http://schemas.microsoft.com/office/drawing/2014/main" id="{00000000-0008-0000-1300-000003000000}"/>
            </a:ext>
          </a:extLst>
        </xdr:cNvPr>
        <xdr:cNvSpPr/>
      </xdr:nvSpPr>
      <xdr:spPr>
        <a:xfrm>
          <a:off x="11906" y="0"/>
          <a:ext cx="4558243" cy="5488781"/>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◆項目について</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・契約金額（流用後）</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（精算報告書用経費内訳書シート「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精」の「契約金額（</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C</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列）が自動的に反映されます。また「打合簿あり」での費目間流用を行った場合は、シート「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精」の「契約金額（流用後）（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B</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D</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列）が自動的に反映されます。）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・支出金額（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B</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各費目の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精算報告書用</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から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６</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精」）より自動的に反映されます。）</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なお、</a:t>
          </a:r>
          <a:r>
            <a:rPr kumimoji="1" lang="ja-JP" altLang="en-US"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直接経費精算金額の合計額は、契約金額（流用後）の合計額を超えることは認められませんので、契約金額（流用後）の合計額の範囲内で、流用してください。</a:t>
          </a:r>
          <a:endParaRPr kumimoji="1" lang="en-US" altLang="ja-JP"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・差引残額（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C</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ja-JP" sz="1100">
              <a:solidFill>
                <a:sysClr val="windowText" lastClr="000000"/>
              </a:solidFill>
              <a:effectLst/>
              <a:latin typeface="+mn-lt"/>
              <a:ea typeface="+mn-ea"/>
              <a:cs typeface="+mn-cs"/>
            </a:rPr>
            <a:t>計算式が</a:t>
          </a:r>
          <a:r>
            <a:rPr kumimoji="1" lang="ja-JP" altLang="en-US" sz="1100">
              <a:solidFill>
                <a:sysClr val="windowText" lastClr="000000"/>
              </a:solidFill>
              <a:effectLst/>
              <a:latin typeface="+mn-lt"/>
              <a:ea typeface="+mn-ea"/>
              <a:cs typeface="+mn-cs"/>
            </a:rPr>
            <a:t>入ってい</a:t>
          </a:r>
          <a:r>
            <a:rPr kumimoji="1" lang="ja-JP" altLang="ja-JP" sz="1100">
              <a:solidFill>
                <a:sysClr val="windowText" lastClr="000000"/>
              </a:solidFill>
              <a:effectLst/>
              <a:latin typeface="+mn-lt"/>
              <a:ea typeface="+mn-ea"/>
              <a:cs typeface="+mn-cs"/>
            </a:rPr>
            <a:t>ます。</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・費目間流用額（</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D</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mn-lt"/>
              <a:ea typeface="+mn-ea"/>
              <a:cs typeface="+mn-cs"/>
            </a:rPr>
            <a:t>　当該流用先費目（中項目）の契約金額（流用後）の</a:t>
          </a:r>
          <a:r>
            <a:rPr kumimoji="1" lang="en-US" altLang="ja-JP" sz="1100">
              <a:solidFill>
                <a:srgbClr val="0000FF"/>
              </a:solidFill>
              <a:effectLst/>
              <a:latin typeface="+mn-lt"/>
              <a:ea typeface="+mn-ea"/>
              <a:cs typeface="+mn-cs"/>
            </a:rPr>
            <a:t>10</a:t>
          </a:r>
          <a:r>
            <a:rPr kumimoji="1" lang="ja-JP" altLang="ja-JP" sz="1100">
              <a:solidFill>
                <a:srgbClr val="0000FF"/>
              </a:solidFill>
              <a:effectLst/>
              <a:latin typeface="+mn-lt"/>
              <a:ea typeface="+mn-ea"/>
              <a:cs typeface="+mn-cs"/>
            </a:rPr>
            <a:t>％の範囲内</a:t>
          </a:r>
          <a:r>
            <a:rPr kumimoji="1" lang="ja-JP" altLang="en-US" sz="1100">
              <a:solidFill>
                <a:srgbClr val="0000FF"/>
              </a:solidFill>
              <a:effectLst/>
              <a:latin typeface="+mn-lt"/>
              <a:ea typeface="+mn-ea"/>
              <a:cs typeface="+mn-cs"/>
            </a:rPr>
            <a:t>（費目間流用上限値（Ｈ列）参照）</a:t>
          </a:r>
          <a:r>
            <a:rPr kumimoji="1" lang="ja-JP" altLang="ja-JP" sz="1100">
              <a:solidFill>
                <a:srgbClr val="0000FF"/>
              </a:solidFill>
              <a:effectLst/>
              <a:latin typeface="+mn-lt"/>
              <a:ea typeface="+mn-ea"/>
              <a:cs typeface="+mn-cs"/>
            </a:rPr>
            <a:t>で</a:t>
          </a:r>
          <a:r>
            <a:rPr kumimoji="1" lang="ja-JP" altLang="en-US" sz="1100">
              <a:solidFill>
                <a:srgbClr val="0000FF"/>
              </a:solidFill>
              <a:effectLst/>
              <a:latin typeface="+mn-lt"/>
              <a:ea typeface="+mn-ea"/>
              <a:cs typeface="+mn-cs"/>
            </a:rPr>
            <a:t>あれば</a:t>
          </a:r>
          <a:r>
            <a:rPr kumimoji="1" lang="ja-JP" altLang="ja-JP" sz="1100">
              <a:solidFill>
                <a:srgbClr val="0000FF"/>
              </a:solidFill>
              <a:effectLst/>
              <a:latin typeface="+mn-lt"/>
              <a:ea typeface="+mn-ea"/>
              <a:cs typeface="+mn-cs"/>
            </a:rPr>
            <a:t>、「打合簿なし」の流用が可能です。</a:t>
          </a:r>
          <a:r>
            <a:rPr kumimoji="1" lang="ja-JP" altLang="en-US" sz="1100">
              <a:solidFill>
                <a:srgbClr val="0000FF"/>
              </a:solidFill>
              <a:effectLst/>
              <a:latin typeface="+mn-lt"/>
              <a:ea typeface="+mn-ea"/>
              <a:cs typeface="+mn-cs"/>
            </a:rPr>
            <a:t>合計金額（セルＦ２８）は、必ず０になります。</a:t>
          </a:r>
          <a:endParaRPr kumimoji="1" lang="en-US"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rgbClr val="0000FF"/>
              </a:solidFill>
              <a:effectLst/>
              <a:latin typeface="ＭＳ Ｐゴシック" panose="020B0600070205080204" pitchFamily="50" charset="-128"/>
              <a:ea typeface="ＭＳ Ｐゴシック" panose="020B0600070205080204" pitchFamily="50" charset="-128"/>
            </a:rPr>
            <a:t>・差引金額（返納額）（</a:t>
          </a:r>
          <a:r>
            <a:rPr lang="en-US" altLang="ja-JP" sz="1100">
              <a:solidFill>
                <a:srgbClr val="0000FF"/>
              </a:solidFill>
              <a:effectLst/>
              <a:latin typeface="ＭＳ Ｐゴシック" panose="020B0600070205080204" pitchFamily="50" charset="-128"/>
              <a:ea typeface="ＭＳ Ｐゴシック" panose="020B0600070205080204" pitchFamily="50" charset="-128"/>
            </a:rPr>
            <a:t>E</a:t>
          </a:r>
          <a:r>
            <a:rPr lang="ja-JP" altLang="en-US" sz="1100">
              <a:solidFill>
                <a:srgbClr val="0000FF"/>
              </a:solidFill>
              <a:effectLst/>
              <a:latin typeface="ＭＳ Ｐゴシック" panose="020B0600070205080204" pitchFamily="50" charset="-128"/>
              <a:ea typeface="ＭＳ Ｐゴシック" panose="020B0600070205080204" pitchFamily="50" charset="-128"/>
            </a:rPr>
            <a:t>）</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（計算式が入っています。）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・費目間流用上限値</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差引金額と比較するための参考値として、「中項目の契約金額（流用後）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×10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％」の計算結果を入力してください。ただし、差引金額が０の場合は、入力する必要はありません。（計算式が入っています。）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0</xdr:col>
      <xdr:colOff>0</xdr:colOff>
      <xdr:row>19</xdr:row>
      <xdr:rowOff>83345</xdr:rowOff>
    </xdr:from>
    <xdr:to>
      <xdr:col>0</xdr:col>
      <xdr:colOff>4572000</xdr:colOff>
      <xdr:row>25</xdr:row>
      <xdr:rowOff>23812</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300-000004000000}"/>
            </a:ext>
          </a:extLst>
        </xdr:cNvPr>
        <xdr:cNvSpPr/>
      </xdr:nvSpPr>
      <xdr:spPr>
        <a:xfrm>
          <a:off x="0" y="5441158"/>
          <a:ext cx="4572000" cy="1583529"/>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11909</xdr:rowOff>
    </xdr:from>
    <xdr:to>
      <xdr:col>2</xdr:col>
      <xdr:colOff>-1</xdr:colOff>
      <xdr:row>14</xdr:row>
      <xdr:rowOff>154781</xdr:rowOff>
    </xdr:to>
    <xdr:sp macro="" textlink="">
      <xdr:nvSpPr>
        <xdr:cNvPr id="4" name="正方形/長方形 3">
          <a:extLst>
            <a:ext uri="{FF2B5EF4-FFF2-40B4-BE49-F238E27FC236}">
              <a16:creationId xmlns:a16="http://schemas.microsoft.com/office/drawing/2014/main" id="{00000000-0008-0000-1400-000004000000}"/>
            </a:ext>
          </a:extLst>
        </xdr:cNvPr>
        <xdr:cNvSpPr/>
      </xdr:nvSpPr>
      <xdr:spPr>
        <a:xfrm>
          <a:off x="0" y="11909"/>
          <a:ext cx="4214812" cy="4595810"/>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★グループ化設定しています。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一般謝金見積明細書を入力する際、画面が見づらい場合は、シート上部の（－）マイナス記号をクリックすると非表示になります。また、再表示する場合は、（＋）プラス記号をクリックしてください。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一般謝金の明細書は、「日付」（</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Ｃ</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列）から「研修場所」（</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Ｍ</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列）までは、「研修詳細計画書」と同じ項目となっていますので、スケジュールに沿って支出内容が確認できるようになっています。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◆入力について：一般謝金</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rgbClr val="0000FF"/>
              </a:solidFill>
              <a:effectLst/>
              <a:latin typeface="ＭＳ Ｐゴシック" panose="020B0600070205080204" pitchFamily="50" charset="-128"/>
              <a:ea typeface="+mn-ea"/>
              <a:cs typeface="+mn-cs"/>
            </a:rPr>
            <a:t>・「サブ」（Ｐ列）は、サブのみプルダウンで選択し、メインの場合は空欄にしてください。</a:t>
          </a:r>
        </a:p>
        <a:p>
          <a:pPr algn="l"/>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・「謝金種別」（</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Ｑ</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列）は、講師謝金、検討会等参加謝金、講習料、検討会等（法人参加）の支払いが発生した際にプルダウンより選択してください（原稿謝金、見学謝金の場合は選択不要です）。</a:t>
          </a:r>
          <a:r>
            <a:rPr kumimoji="1" lang="ja-JP" altLang="ja-JP" sz="1100">
              <a:solidFill>
                <a:srgbClr val="0000FF"/>
              </a:solidFill>
              <a:effectLst/>
              <a:latin typeface="+mn-lt"/>
              <a:ea typeface="+mn-ea"/>
              <a:cs typeface="+mn-cs"/>
            </a:rPr>
            <a:t>各謝金欄に自動計算されます。</a:t>
          </a:r>
          <a:endParaRPr lang="ja-JP" altLang="ja-JP">
            <a:solidFill>
              <a:srgbClr val="0000FF"/>
            </a:solidFill>
            <a:effectLst/>
          </a:endParaRPr>
        </a:p>
        <a:p>
          <a:pPr eaLnBrk="1" fontAlgn="auto" latinLnBrk="0" hangingPunct="1"/>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・時間数は自動計算されますので、昼食等休憩時間を含んた時刻を入力した場合は、実施時間を直接入力し直してください。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・講師１名に対し、１行使用してください。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0</xdr:colOff>
      <xdr:row>14</xdr:row>
      <xdr:rowOff>142879</xdr:rowOff>
    </xdr:from>
    <xdr:to>
      <xdr:col>2</xdr:col>
      <xdr:colOff>-1</xdr:colOff>
      <xdr:row>22</xdr:row>
      <xdr:rowOff>261937</xdr:rowOff>
    </xdr:to>
    <xdr:sp macro="" textlink="">
      <xdr:nvSpPr>
        <xdr:cNvPr id="5" name="正方形/長方形 4">
          <a:hlinkClick xmlns:r="http://schemas.openxmlformats.org/officeDocument/2006/relationships" r:id="rId1"/>
          <a:extLst>
            <a:ext uri="{FF2B5EF4-FFF2-40B4-BE49-F238E27FC236}">
              <a16:creationId xmlns:a16="http://schemas.microsoft.com/office/drawing/2014/main" id="{00000000-0008-0000-1400-000005000000}"/>
            </a:ext>
          </a:extLst>
        </xdr:cNvPr>
        <xdr:cNvSpPr/>
      </xdr:nvSpPr>
      <xdr:spPr>
        <a:xfrm>
          <a:off x="0" y="4595817"/>
          <a:ext cx="4214812" cy="2976558"/>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・本明細書を印刷する場合は、画面左上の「１」をクリックし、印刷に不要な列を非表示にしてください。</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また、表示する場合は「２」をクリックしてください。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52918</xdr:colOff>
      <xdr:row>0</xdr:row>
      <xdr:rowOff>42334</xdr:rowOff>
    </xdr:from>
    <xdr:to>
      <xdr:col>7</xdr:col>
      <xdr:colOff>635000</xdr:colOff>
      <xdr:row>3</xdr:row>
      <xdr:rowOff>42333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132918" y="42334"/>
          <a:ext cx="2645832" cy="857249"/>
        </a:xfrm>
        <a:prstGeom prst="rect">
          <a:avLst/>
        </a:prstGeom>
        <a:solidFill>
          <a:srgbClr val="FFFF66"/>
        </a:solidFill>
        <a:ln cmpd="sng"/>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kumimoji="1" lang="ja-JP" altLang="en-US" sz="1800" b="0">
              <a:solidFill>
                <a:sysClr val="windowText" lastClr="000000"/>
              </a:solidFill>
            </a:rPr>
            <a:t>本様式は、</a:t>
          </a:r>
          <a:r>
            <a:rPr kumimoji="1" lang="ja-JP" altLang="en-US" sz="1800">
              <a:solidFill>
                <a:sysClr val="windowText" lastClr="000000"/>
              </a:solidFill>
            </a:rPr>
            <a:t>税率</a:t>
          </a:r>
          <a:r>
            <a:rPr kumimoji="1" lang="en-US" altLang="ja-JP" sz="1800">
              <a:solidFill>
                <a:sysClr val="windowText" lastClr="000000"/>
              </a:solidFill>
            </a:rPr>
            <a:t>10</a:t>
          </a:r>
          <a:r>
            <a:rPr kumimoji="1" lang="ja-JP" altLang="en-US" sz="1800">
              <a:solidFill>
                <a:sysClr val="windowText" lastClr="000000"/>
              </a:solidFill>
            </a:rPr>
            <a:t>％</a:t>
          </a:r>
          <a:endParaRPr kumimoji="1" lang="en-US" altLang="ja-JP" sz="1800">
            <a:solidFill>
              <a:sysClr val="windowText" lastClr="000000"/>
            </a:solidFill>
          </a:endParaRPr>
        </a:p>
        <a:p>
          <a:pPr algn="l"/>
          <a:r>
            <a:rPr kumimoji="1" lang="ja-JP" altLang="en-US" sz="1800">
              <a:solidFill>
                <a:sysClr val="windowText" lastClr="000000"/>
              </a:solidFill>
            </a:rPr>
            <a:t>計算で設定しています。</a:t>
          </a:r>
          <a:endParaRPr kumimoji="1" lang="ja-JP" altLang="en-US" sz="1800" b="0">
            <a:solidFill>
              <a:sysClr val="windowText" lastClr="000000"/>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23812</xdr:colOff>
      <xdr:row>23</xdr:row>
      <xdr:rowOff>122463</xdr:rowOff>
    </xdr:to>
    <xdr:sp macro="" textlink="">
      <xdr:nvSpPr>
        <xdr:cNvPr id="4" name="正方形/長方形 3">
          <a:extLst>
            <a:ext uri="{FF2B5EF4-FFF2-40B4-BE49-F238E27FC236}">
              <a16:creationId xmlns:a16="http://schemas.microsoft.com/office/drawing/2014/main" id="{00000000-0008-0000-1500-000004000000}"/>
            </a:ext>
          </a:extLst>
        </xdr:cNvPr>
        <xdr:cNvSpPr/>
      </xdr:nvSpPr>
      <xdr:spPr>
        <a:xfrm>
          <a:off x="0" y="0"/>
          <a:ext cx="4187598" cy="5891892"/>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★グループ化設定しています。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一般謝金見積明細書を入力する際、画面が見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づ</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らい場合は、シート上部の（－）マイナス記号をクリックすると非表示になります。また、再表示する場合は、（＋）プラス記号をクリックしてください。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運賃については、</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ＪＲ</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片道</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601㎞</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以上の往復には、往復割引運賃（乗車券）を適用してください。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旅費の明細書は、鉄道賃を想定して作成していますので、鉄道賃以外（船賃、航空賃、バス賃）を入力される場合は、必要に応じて、適宜入力の省略や様式内の修正又は変更を行ってください。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◆入力について：旅費</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往復割引運賃（乗車券）</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　</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往復航空券</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運賃（片道）（Ｌ列、Ｍ列）に往復（割引）運賃を、利用回数（Ｏ列）を「１」回と入力し、備考欄（Ｗ列）に「往復割引運賃適用」、「往復航空券利用」と注記し説明を加えるなどしてください。</a:t>
          </a:r>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ホテルパック</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運賃欄（</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L</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列、Ｍ列）には入力せず、</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対象となる交通費と宿泊料の合計金額を</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宿泊料（Ｓ列）に</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入力し、備考に「ホテルパック利用（内訳があれば、カッコ内に内訳を入力）」と注記し説明を加えるなどして下さい。</a:t>
          </a:r>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また、朝夕食代は合計金額を日当（Ｑ列）に入力し、備考欄に内訳を入力してください。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0</xdr:colOff>
      <xdr:row>23</xdr:row>
      <xdr:rowOff>27214</xdr:rowOff>
    </xdr:from>
    <xdr:to>
      <xdr:col>1</xdr:col>
      <xdr:colOff>11906</xdr:colOff>
      <xdr:row>33</xdr:row>
      <xdr:rowOff>108856</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0" y="5796643"/>
          <a:ext cx="4175692" cy="253092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◆印刷について</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mn-ea"/>
            <a:ea typeface="+mn-ea"/>
            <a:cs typeface="Meiryo UI" panose="020B0604030504040204" pitchFamily="50" charset="-128"/>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11904</xdr:colOff>
      <xdr:row>0</xdr:row>
      <xdr:rowOff>1</xdr:rowOff>
    </xdr:from>
    <xdr:to>
      <xdr:col>0</xdr:col>
      <xdr:colOff>4941094</xdr:colOff>
      <xdr:row>8</xdr:row>
      <xdr:rowOff>23814</xdr:rowOff>
    </xdr:to>
    <xdr:sp macro="" textlink="">
      <xdr:nvSpPr>
        <xdr:cNvPr id="3" name="正方形/長方形 2">
          <a:extLst>
            <a:ext uri="{FF2B5EF4-FFF2-40B4-BE49-F238E27FC236}">
              <a16:creationId xmlns:a16="http://schemas.microsoft.com/office/drawing/2014/main" id="{00000000-0008-0000-1600-000003000000}"/>
            </a:ext>
          </a:extLst>
        </xdr:cNvPr>
        <xdr:cNvSpPr/>
      </xdr:nvSpPr>
      <xdr:spPr>
        <a:xfrm>
          <a:off x="11904" y="1"/>
          <a:ext cx="4929190" cy="1988344"/>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本交通費</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の明細書は、鉄道賃を想定して作成していますので、鉄道賃以外（船賃、航空賃、バス賃）を入力される場合は、必要に応じて、適宜入力の省略や様式内の修正又は変更を行ってください。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◆入力について：交通費</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0</xdr:colOff>
      <xdr:row>8</xdr:row>
      <xdr:rowOff>35718</xdr:rowOff>
    </xdr:from>
    <xdr:to>
      <xdr:col>0</xdr:col>
      <xdr:colOff>4924427</xdr:colOff>
      <xdr:row>17</xdr:row>
      <xdr:rowOff>11906</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600-000004000000}"/>
            </a:ext>
          </a:extLst>
        </xdr:cNvPr>
        <xdr:cNvSpPr/>
      </xdr:nvSpPr>
      <xdr:spPr>
        <a:xfrm>
          <a:off x="0" y="2000249"/>
          <a:ext cx="4924427" cy="2119313"/>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この図形内をクリックすると、シート「◆入力について」にジャンプします。</a:t>
          </a:r>
          <a:endParaRPr lang="ja-JP" altLang="ja-JP">
            <a:solidFill>
              <a:sysClr val="windowText" lastClr="000000"/>
            </a:solidFill>
            <a:effectLst/>
          </a:endParaRPr>
        </a:p>
        <a:p>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４縦向き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3964781</xdr:colOff>
      <xdr:row>5</xdr:row>
      <xdr:rowOff>297657</xdr:rowOff>
    </xdr:to>
    <xdr:sp macro="" textlink="">
      <xdr:nvSpPr>
        <xdr:cNvPr id="3" name="正方形/長方形 2">
          <a:extLst>
            <a:ext uri="{FF2B5EF4-FFF2-40B4-BE49-F238E27FC236}">
              <a16:creationId xmlns:a16="http://schemas.microsoft.com/office/drawing/2014/main" id="{00000000-0008-0000-1700-000003000000}"/>
            </a:ext>
          </a:extLst>
        </xdr:cNvPr>
        <xdr:cNvSpPr/>
      </xdr:nvSpPr>
      <xdr:spPr>
        <a:xfrm>
          <a:off x="0" y="1"/>
          <a:ext cx="3964781" cy="1905000"/>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「航空賃」（セルＪ</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～Ｊ</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）、については、空港使用料等含む税抜額（非課税のものはそのまま）を入力してください。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◆入力について：交通費</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・支出金額（税込）を入力していただくと、小計にて自動的に税抜金額が算出されます。また、一部（航空賃等）非課税のものはそのまま入力してください。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lang="ja-JP" altLang="ja-JP">
            <a:solidFill>
              <a:srgbClr val="0000FF"/>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0</xdr:colOff>
      <xdr:row>5</xdr:row>
      <xdr:rowOff>299512</xdr:rowOff>
    </xdr:from>
    <xdr:to>
      <xdr:col>0</xdr:col>
      <xdr:colOff>3964781</xdr:colOff>
      <xdr:row>14</xdr:row>
      <xdr:rowOff>35718</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700-000004000000}"/>
            </a:ext>
          </a:extLst>
        </xdr:cNvPr>
        <xdr:cNvSpPr/>
      </xdr:nvSpPr>
      <xdr:spPr>
        <a:xfrm>
          <a:off x="0" y="1906856"/>
          <a:ext cx="3964781" cy="2248425"/>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この図形内をクリックすると、シート「◆入力について」にジャンプします。</a:t>
          </a:r>
          <a:endParaRPr lang="ja-JP" altLang="ja-JP">
            <a:solidFill>
              <a:sysClr val="windowText" lastClr="000000"/>
            </a:solidFill>
            <a:effectLst/>
          </a:endParaRPr>
        </a:p>
        <a:p>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４縦向き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11907</xdr:colOff>
      <xdr:row>0</xdr:row>
      <xdr:rowOff>11906</xdr:rowOff>
    </xdr:from>
    <xdr:to>
      <xdr:col>0</xdr:col>
      <xdr:colOff>4667250</xdr:colOff>
      <xdr:row>9</xdr:row>
      <xdr:rowOff>142875</xdr:rowOff>
    </xdr:to>
    <xdr:sp macro="" textlink="">
      <xdr:nvSpPr>
        <xdr:cNvPr id="3" name="正方形/長方形 2">
          <a:extLst>
            <a:ext uri="{FF2B5EF4-FFF2-40B4-BE49-F238E27FC236}">
              <a16:creationId xmlns:a16="http://schemas.microsoft.com/office/drawing/2014/main" id="{00000000-0008-0000-1800-000003000000}"/>
            </a:ext>
          </a:extLst>
        </xdr:cNvPr>
        <xdr:cNvSpPr/>
      </xdr:nvSpPr>
      <xdr:spPr>
        <a:xfrm>
          <a:off x="11907" y="11906"/>
          <a:ext cx="4655343" cy="242887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・「単価（税抜／税込）」（Ｇ列）は、不</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非</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課税の場合は、「税抜」を選択してください。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・講義や発表会のための会場費は「施設機材借料損料」に計上ください。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・「会議費」には、開閉講式が遠隔地で実施される等</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JICA</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直営で実施することが困難な場合に限り計上可能です。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◆入力について：研修諸経費</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0</xdr:colOff>
      <xdr:row>9</xdr:row>
      <xdr:rowOff>178595</xdr:rowOff>
    </xdr:from>
    <xdr:to>
      <xdr:col>0</xdr:col>
      <xdr:colOff>4662487</xdr:colOff>
      <xdr:row>18</xdr:row>
      <xdr:rowOff>71437</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800-000004000000}"/>
            </a:ext>
          </a:extLst>
        </xdr:cNvPr>
        <xdr:cNvSpPr/>
      </xdr:nvSpPr>
      <xdr:spPr>
        <a:xfrm>
          <a:off x="0" y="2476501"/>
          <a:ext cx="4662487" cy="2143124"/>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2</xdr:rowOff>
    </xdr:from>
    <xdr:to>
      <xdr:col>0</xdr:col>
      <xdr:colOff>5298281</xdr:colOff>
      <xdr:row>6</xdr:row>
      <xdr:rowOff>119063</xdr:rowOff>
    </xdr:to>
    <xdr:sp macro="" textlink="">
      <xdr:nvSpPr>
        <xdr:cNvPr id="4" name="正方形/長方形 3">
          <a:extLst>
            <a:ext uri="{FF2B5EF4-FFF2-40B4-BE49-F238E27FC236}">
              <a16:creationId xmlns:a16="http://schemas.microsoft.com/office/drawing/2014/main" id="{00000000-0008-0000-1900-000004000000}"/>
            </a:ext>
          </a:extLst>
        </xdr:cNvPr>
        <xdr:cNvSpPr/>
      </xdr:nvSpPr>
      <xdr:spPr>
        <a:xfrm>
          <a:off x="0" y="2"/>
          <a:ext cx="5298281" cy="1690686"/>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業務従事日数（</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G</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列）は</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単位で計上してください。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本明細書は、</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業務従事者配置実績表（シート「</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７－１</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精」）</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を入力していただくと、業務従事日数（事前事後、技術研修</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それぞれ</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）が自動で反映されますが、</a:t>
          </a:r>
          <a:r>
            <a:rPr kumimoji="1" lang="ja-JP" altLang="ja-JP" sz="1100" u="sng">
              <a:solidFill>
                <a:srgbClr val="FF0000"/>
              </a:solidFill>
              <a:effectLst/>
              <a:latin typeface="ＭＳ Ｐゴシック" panose="020B0600070205080204" pitchFamily="50" charset="-128"/>
              <a:ea typeface="ＭＳ Ｐゴシック" panose="020B0600070205080204" pitchFamily="50" charset="-128"/>
              <a:cs typeface="+mn-cs"/>
            </a:rPr>
            <a:t>業務人件費に内包化作業を追加計上する場合は、直接業務従事日数を</a:t>
          </a:r>
          <a:r>
            <a:rPr kumimoji="1" lang="ja-JP" altLang="en-US" sz="1100" u="sng">
              <a:solidFill>
                <a:srgbClr val="FF0000"/>
              </a:solidFill>
              <a:effectLst/>
              <a:latin typeface="ＭＳ Ｐゴシック" panose="020B0600070205080204" pitchFamily="50" charset="-128"/>
              <a:ea typeface="ＭＳ Ｐゴシック" panose="020B0600070205080204" pitchFamily="50" charset="-128"/>
              <a:cs typeface="+mn-cs"/>
            </a:rPr>
            <a:t>セルＧ１１に</a:t>
          </a:r>
          <a:r>
            <a:rPr kumimoji="1" lang="ja-JP" altLang="ja-JP" sz="1100" u="sng">
              <a:solidFill>
                <a:srgbClr val="FF0000"/>
              </a:solidFill>
              <a:effectLst/>
              <a:latin typeface="ＭＳ Ｐゴシック" panose="020B0600070205080204" pitchFamily="50" charset="-128"/>
              <a:ea typeface="ＭＳ Ｐゴシック" panose="020B0600070205080204" pitchFamily="50" charset="-128"/>
              <a:cs typeface="+mn-cs"/>
            </a:rPr>
            <a:t>入力してください。</a:t>
          </a:r>
          <a:endParaRPr lang="ja-JP" altLang="ja-JP" sz="1100">
            <a:solidFill>
              <a:srgbClr val="FF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0</xdr:col>
      <xdr:colOff>0</xdr:colOff>
      <xdr:row>6</xdr:row>
      <xdr:rowOff>202407</xdr:rowOff>
    </xdr:from>
    <xdr:to>
      <xdr:col>0</xdr:col>
      <xdr:colOff>5310187</xdr:colOff>
      <xdr:row>13</xdr:row>
      <xdr:rowOff>95249</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1900-000003000000}"/>
            </a:ext>
          </a:extLst>
        </xdr:cNvPr>
        <xdr:cNvSpPr/>
      </xdr:nvSpPr>
      <xdr:spPr>
        <a:xfrm>
          <a:off x="0" y="1774032"/>
          <a:ext cx="5310187" cy="1726405"/>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ja-JP" sz="1100">
              <a:solidFill>
                <a:srgbClr val="FF0000"/>
              </a:solidFill>
              <a:effectLst/>
              <a:latin typeface="+mn-lt"/>
              <a:ea typeface="+mn-ea"/>
              <a:cs typeface="+mn-cs"/>
            </a:rPr>
            <a:t>Ａ４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4679156</xdr:colOff>
      <xdr:row>13</xdr:row>
      <xdr:rowOff>190500</xdr:rowOff>
    </xdr:to>
    <xdr:sp macro="" textlink="">
      <xdr:nvSpPr>
        <xdr:cNvPr id="3" name="正方形/長方形 2">
          <a:extLst>
            <a:ext uri="{FF2B5EF4-FFF2-40B4-BE49-F238E27FC236}">
              <a16:creationId xmlns:a16="http://schemas.microsoft.com/office/drawing/2014/main" id="{00000000-0008-0000-1A00-000003000000}"/>
            </a:ext>
          </a:extLst>
        </xdr:cNvPr>
        <xdr:cNvSpPr/>
      </xdr:nvSpPr>
      <xdr:spPr>
        <a:xfrm>
          <a:off x="0" y="1"/>
          <a:ext cx="4679156" cy="3131343"/>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・業務従事日数は</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、各従事者１日につき</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もしくは</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で計上してください。</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◆入力について：配置計画表</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・「日付」については、</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シート「基本情報」の</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履行期間</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開始日を</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入力す</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ると自動的に日付が表示されます。</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不要な場合は、手入力してください。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また、期間は</a:t>
          </a:r>
          <a:r>
            <a:rPr kumimoji="1" lang="ja-JP" altLang="ja-JP" sz="1100">
              <a:solidFill>
                <a:srgbClr val="0000FF"/>
              </a:solidFill>
              <a:effectLst/>
              <a:latin typeface="+mn-lt"/>
              <a:ea typeface="+mn-ea"/>
              <a:cs typeface="+mn-cs"/>
            </a:rPr>
            <a:t>３か月分が表示されます。長い場合は、</a:t>
          </a:r>
          <a:r>
            <a:rPr kumimoji="1" lang="ja-JP" altLang="en-US" sz="1100">
              <a:solidFill>
                <a:srgbClr val="0000FF"/>
              </a:solidFill>
              <a:effectLst/>
              <a:latin typeface="+mn-lt"/>
              <a:ea typeface="+mn-ea"/>
              <a:cs typeface="+mn-cs"/>
            </a:rPr>
            <a:t>行の非表示または削除するなど、</a:t>
          </a:r>
          <a:r>
            <a:rPr kumimoji="1" lang="ja-JP" altLang="ja-JP" sz="1100">
              <a:solidFill>
                <a:srgbClr val="0000FF"/>
              </a:solidFill>
              <a:effectLst/>
              <a:latin typeface="+mn-lt"/>
              <a:ea typeface="+mn-ea"/>
              <a:cs typeface="+mn-cs"/>
            </a:rPr>
            <a:t>適宜</a:t>
          </a:r>
          <a:r>
            <a:rPr kumimoji="1" lang="ja-JP" altLang="en-US" sz="1100">
              <a:solidFill>
                <a:srgbClr val="0000FF"/>
              </a:solidFill>
              <a:effectLst/>
              <a:latin typeface="+mn-lt"/>
              <a:ea typeface="+mn-ea"/>
              <a:cs typeface="+mn-cs"/>
            </a:rPr>
            <a:t>調整</a:t>
          </a:r>
          <a:r>
            <a:rPr kumimoji="1" lang="ja-JP" altLang="ja-JP" sz="1100">
              <a:solidFill>
                <a:srgbClr val="0000FF"/>
              </a:solidFill>
              <a:effectLst/>
              <a:latin typeface="+mn-lt"/>
              <a:ea typeface="+mn-ea"/>
              <a:cs typeface="+mn-cs"/>
            </a:rPr>
            <a:t>してください。</a:t>
          </a:r>
          <a:r>
            <a:rPr kumimoji="1" lang="ja-JP" altLang="en-US" sz="1100">
              <a:solidFill>
                <a:srgbClr val="0000FF"/>
              </a:solidFill>
              <a:effectLst/>
              <a:latin typeface="+mn-lt"/>
              <a:ea typeface="+mn-ea"/>
              <a:cs typeface="+mn-cs"/>
            </a:rPr>
            <a:t>その場合は、「◆入力について◆」も併せてご参照ください。</a:t>
          </a:r>
          <a:endParaRPr kumimoji="1" lang="en-US" altLang="ja-JP" sz="1100">
            <a:solidFill>
              <a:srgbClr val="0000FF"/>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0000FF"/>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mn-lt"/>
              <a:ea typeface="+mn-ea"/>
              <a:cs typeface="+mn-cs"/>
            </a:rPr>
            <a:t>・土日のみセルの色が変わるように設定しています。</a:t>
          </a:r>
          <a:r>
            <a:rPr kumimoji="1" lang="ja-JP" altLang="en-US" sz="1100">
              <a:solidFill>
                <a:srgbClr val="0000FF"/>
              </a:solidFill>
              <a:effectLst/>
              <a:latin typeface="+mn-lt"/>
              <a:ea typeface="+mn-ea"/>
              <a:cs typeface="+mn-cs"/>
            </a:rPr>
            <a:t>祝日については設定していませんので、セルに色を付けるなど、適宜ご対応ください。</a:t>
          </a:r>
          <a:endParaRPr lang="ja-JP" altLang="ja-JP">
            <a:solidFill>
              <a:srgbClr val="0000FF"/>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・技術研修期間における配置には、Ｄ列、</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L</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列にそれぞれ「●」印をつけてください。セルにカーソルを置くとドロップダウンリストより選択できます。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0</xdr:col>
      <xdr:colOff>0</xdr:colOff>
      <xdr:row>14</xdr:row>
      <xdr:rowOff>83352</xdr:rowOff>
    </xdr:from>
    <xdr:to>
      <xdr:col>0</xdr:col>
      <xdr:colOff>4691062</xdr:colOff>
      <xdr:row>23</xdr:row>
      <xdr:rowOff>202407</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A00-000004000000}"/>
            </a:ext>
          </a:extLst>
        </xdr:cNvPr>
        <xdr:cNvSpPr/>
      </xdr:nvSpPr>
      <xdr:spPr>
        <a:xfrm>
          <a:off x="0" y="3238508"/>
          <a:ext cx="4691062" cy="2047868"/>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この図形内をクリックすると、シート「◆入力について」にジャンプします。</a:t>
          </a:r>
          <a:endParaRPr lang="ja-JP" altLang="ja-JP">
            <a:solidFill>
              <a:sysClr val="windowText" lastClr="000000"/>
            </a:solidFill>
            <a:effectLst/>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19</xdr:col>
      <xdr:colOff>4233</xdr:colOff>
      <xdr:row>0</xdr:row>
      <xdr:rowOff>28576</xdr:rowOff>
    </xdr:from>
    <xdr:to>
      <xdr:col>25</xdr:col>
      <xdr:colOff>127000</xdr:colOff>
      <xdr:row>10</xdr:row>
      <xdr:rowOff>42334</xdr:rowOff>
    </xdr:to>
    <xdr:sp macro="" textlink="">
      <xdr:nvSpPr>
        <xdr:cNvPr id="4" name="正方形/長方形 3">
          <a:extLst>
            <a:ext uri="{FF2B5EF4-FFF2-40B4-BE49-F238E27FC236}">
              <a16:creationId xmlns:a16="http://schemas.microsoft.com/office/drawing/2014/main" id="{00000000-0008-0000-1B00-000004000000}"/>
            </a:ext>
          </a:extLst>
        </xdr:cNvPr>
        <xdr:cNvSpPr/>
      </xdr:nvSpPr>
      <xdr:spPr>
        <a:xfrm>
          <a:off x="6354233" y="28576"/>
          <a:ext cx="3509434" cy="2342091"/>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・機材名</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・使用日時、使用時間数</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・請求金額（消費税等含む）</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、シート「基本情報」より自動的に反映されます。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2381</xdr:colOff>
      <xdr:row>0</xdr:row>
      <xdr:rowOff>0</xdr:rowOff>
    </xdr:from>
    <xdr:to>
      <xdr:col>27</xdr:col>
      <xdr:colOff>11906</xdr:colOff>
      <xdr:row>7</xdr:row>
      <xdr:rowOff>35719</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7467600" y="0"/>
          <a:ext cx="3152775" cy="1619250"/>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「基本情報」</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及び「</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見・契」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25134</xdr:colOff>
      <xdr:row>0</xdr:row>
      <xdr:rowOff>23813</xdr:rowOff>
    </xdr:from>
    <xdr:to>
      <xdr:col>19</xdr:col>
      <xdr:colOff>428624</xdr:colOff>
      <xdr:row>7</xdr:row>
      <xdr:rowOff>71437</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383072" y="23813"/>
          <a:ext cx="6880490" cy="2000249"/>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金額欄について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・各費目の見積・契約書用明細書（シート「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見・契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見・契」まで）を入力することにより合計金額が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自動的に</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添付書類とする場合について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r>
            <a:rPr kumimoji="1" lang="ja-JP" altLang="ja-JP" sz="1100">
              <a:solidFill>
                <a:sysClr val="windowText" lastClr="000000"/>
              </a:solidFill>
              <a:effectLst/>
              <a:latin typeface="+mn-lt"/>
              <a:ea typeface="+mn-ea"/>
              <a:cs typeface="+mn-cs"/>
            </a:rPr>
            <a:t>・「研修実施経費見積書」の添付書類として利用する場合は、基本情報シートセル</a:t>
          </a:r>
          <a:r>
            <a:rPr kumimoji="1" lang="en-US" altLang="ja-JP" sz="1100">
              <a:solidFill>
                <a:sysClr val="windowText" lastClr="000000"/>
              </a:solidFill>
              <a:effectLst/>
              <a:latin typeface="+mn-lt"/>
              <a:ea typeface="+mn-ea"/>
              <a:cs typeface="+mn-cs"/>
            </a:rPr>
            <a:t>C30</a:t>
          </a:r>
          <a:r>
            <a:rPr kumimoji="1" lang="ja-JP" altLang="ja-JP" sz="1100">
              <a:solidFill>
                <a:sysClr val="windowText" lastClr="000000"/>
              </a:solidFill>
              <a:effectLst/>
              <a:latin typeface="+mn-lt"/>
              <a:ea typeface="+mn-ea"/>
              <a:cs typeface="+mn-cs"/>
            </a:rPr>
            <a:t>で</a:t>
          </a:r>
          <a:r>
            <a:rPr kumimoji="1" lang="ja-JP" altLang="ja-JP" sz="1100">
              <a:solidFill>
                <a:srgbClr val="0000FF"/>
              </a:solidFill>
              <a:effectLst/>
              <a:latin typeface="+mn-lt"/>
              <a:ea typeface="+mn-ea"/>
              <a:cs typeface="+mn-cs"/>
            </a:rPr>
            <a:t>「見積書」</a:t>
          </a:r>
          <a:r>
            <a:rPr kumimoji="1" lang="ja-JP" altLang="ja-JP" sz="1100">
              <a:solidFill>
                <a:sysClr val="windowText" lastClr="000000"/>
              </a:solidFill>
              <a:effectLst/>
              <a:latin typeface="+mn-lt"/>
              <a:ea typeface="+mn-ea"/>
              <a:cs typeface="+mn-cs"/>
            </a:rPr>
            <a:t>を選択⇒セル</a:t>
          </a:r>
          <a:r>
            <a:rPr kumimoji="1" lang="en-US" altLang="ja-JP" sz="1100">
              <a:solidFill>
                <a:sysClr val="windowText" lastClr="000000"/>
              </a:solidFill>
              <a:effectLst/>
              <a:latin typeface="+mn-lt"/>
              <a:ea typeface="+mn-ea"/>
              <a:cs typeface="+mn-cs"/>
            </a:rPr>
            <a:t>D</a:t>
          </a:r>
          <a:r>
            <a:rPr kumimoji="1" lang="ja-JP" altLang="ja-JP" sz="1100">
              <a:solidFill>
                <a:sysClr val="windowText" lastClr="000000"/>
              </a:solidFill>
              <a:effectLst/>
              <a:latin typeface="+mn-lt"/>
              <a:ea typeface="+mn-ea"/>
              <a:cs typeface="+mn-cs"/>
            </a:rPr>
            <a:t>１が</a:t>
          </a:r>
          <a:r>
            <a:rPr kumimoji="1" lang="ja-JP" altLang="ja-JP" sz="1100">
              <a:solidFill>
                <a:srgbClr val="0000FF"/>
              </a:solidFill>
              <a:effectLst/>
              <a:latin typeface="+mn-lt"/>
              <a:ea typeface="+mn-ea"/>
              <a:cs typeface="+mn-cs"/>
            </a:rPr>
            <a:t>「別紙１」</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B</a:t>
          </a:r>
          <a:r>
            <a:rPr kumimoji="1" lang="ja-JP" altLang="ja-JP" sz="1100">
              <a:solidFill>
                <a:sysClr val="windowText" lastClr="000000"/>
              </a:solidFill>
              <a:effectLst/>
              <a:latin typeface="+mn-lt"/>
              <a:ea typeface="+mn-ea"/>
              <a:cs typeface="+mn-cs"/>
            </a:rPr>
            <a:t>５のタイトルが</a:t>
          </a:r>
          <a:r>
            <a:rPr kumimoji="1" lang="ja-JP" altLang="ja-JP" sz="1100">
              <a:solidFill>
                <a:srgbClr val="0000FF"/>
              </a:solidFill>
              <a:effectLst/>
              <a:latin typeface="+mn-lt"/>
              <a:ea typeface="+mn-ea"/>
              <a:cs typeface="+mn-cs"/>
            </a:rPr>
            <a:t>「見積金額」</a:t>
          </a:r>
          <a:r>
            <a:rPr kumimoji="1" lang="ja-JP" altLang="ja-JP" sz="1100">
              <a:solidFill>
                <a:sysClr val="windowText" lastClr="000000"/>
              </a:solidFill>
              <a:effectLst/>
              <a:latin typeface="+mn-lt"/>
              <a:ea typeface="+mn-ea"/>
              <a:cs typeface="+mn-cs"/>
            </a:rPr>
            <a:t>と表示</a:t>
          </a:r>
          <a:r>
            <a:rPr kumimoji="1" lang="ja-JP" altLang="en-US" sz="1100">
              <a:solidFill>
                <a:sysClr val="windowText" lastClr="000000"/>
              </a:solidFill>
              <a:effectLst/>
              <a:latin typeface="+mn-lt"/>
              <a:ea typeface="+mn-ea"/>
              <a:cs typeface="+mn-cs"/>
            </a:rPr>
            <a:t>されます。</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・「研修委託契約書」の附属書として利用する場合は、基本情報シートセル</a:t>
          </a:r>
          <a:r>
            <a:rPr kumimoji="1" lang="en-US" altLang="ja-JP" sz="1100">
              <a:solidFill>
                <a:sysClr val="windowText" lastClr="000000"/>
              </a:solidFill>
              <a:effectLst/>
              <a:latin typeface="+mn-lt"/>
              <a:ea typeface="+mn-ea"/>
              <a:cs typeface="+mn-cs"/>
            </a:rPr>
            <a:t>C30</a:t>
          </a:r>
          <a:r>
            <a:rPr kumimoji="1" lang="ja-JP" altLang="ja-JP" sz="1100">
              <a:solidFill>
                <a:sysClr val="windowText" lastClr="000000"/>
              </a:solidFill>
              <a:effectLst/>
              <a:latin typeface="+mn-lt"/>
              <a:ea typeface="+mn-ea"/>
              <a:cs typeface="+mn-cs"/>
            </a:rPr>
            <a:t>で</a:t>
          </a:r>
          <a:r>
            <a:rPr kumimoji="1" lang="ja-JP" altLang="ja-JP" sz="1100">
              <a:solidFill>
                <a:srgbClr val="0000FF"/>
              </a:solidFill>
              <a:effectLst/>
              <a:latin typeface="+mn-lt"/>
              <a:ea typeface="+mn-ea"/>
              <a:cs typeface="+mn-cs"/>
            </a:rPr>
            <a:t>「契約書」</a:t>
          </a:r>
          <a:r>
            <a:rPr kumimoji="1" lang="ja-JP" altLang="ja-JP" sz="1100">
              <a:solidFill>
                <a:sysClr val="windowText" lastClr="000000"/>
              </a:solidFill>
              <a:effectLst/>
              <a:latin typeface="+mn-lt"/>
              <a:ea typeface="+mn-ea"/>
              <a:cs typeface="+mn-cs"/>
            </a:rPr>
            <a:t>を選択⇒セル</a:t>
          </a:r>
          <a:r>
            <a:rPr kumimoji="1" lang="en-US" altLang="ja-JP" sz="1100">
              <a:solidFill>
                <a:sysClr val="windowText" lastClr="000000"/>
              </a:solidFill>
              <a:effectLst/>
              <a:latin typeface="+mn-lt"/>
              <a:ea typeface="+mn-ea"/>
              <a:cs typeface="+mn-cs"/>
            </a:rPr>
            <a:t>D</a:t>
          </a:r>
          <a:r>
            <a:rPr kumimoji="1" lang="ja-JP" altLang="ja-JP" sz="1100">
              <a:solidFill>
                <a:sysClr val="windowText" lastClr="000000"/>
              </a:solidFill>
              <a:effectLst/>
              <a:latin typeface="+mn-lt"/>
              <a:ea typeface="+mn-ea"/>
              <a:cs typeface="+mn-cs"/>
            </a:rPr>
            <a:t>１が</a:t>
          </a:r>
          <a:r>
            <a:rPr kumimoji="1" lang="ja-JP" altLang="ja-JP" sz="1100">
              <a:solidFill>
                <a:srgbClr val="0000FF"/>
              </a:solidFill>
              <a:effectLst/>
              <a:latin typeface="+mn-lt"/>
              <a:ea typeface="+mn-ea"/>
              <a:cs typeface="+mn-cs"/>
            </a:rPr>
            <a:t>「附属書</a:t>
          </a:r>
          <a:r>
            <a:rPr kumimoji="1" lang="en-US" altLang="ja-JP" sz="1100">
              <a:solidFill>
                <a:srgbClr val="0000FF"/>
              </a:solidFill>
              <a:effectLst/>
              <a:latin typeface="+mn-lt"/>
              <a:ea typeface="+mn-ea"/>
              <a:cs typeface="+mn-cs"/>
            </a:rPr>
            <a:t>Ⅱ</a:t>
          </a:r>
          <a:r>
            <a:rPr kumimoji="1" lang="ja-JP" altLang="ja-JP" sz="1100">
              <a:solidFill>
                <a:srgbClr val="0000FF"/>
              </a:solidFill>
              <a:effectLst/>
              <a:latin typeface="+mn-lt"/>
              <a:ea typeface="+mn-ea"/>
              <a:cs typeface="+mn-cs"/>
            </a:rPr>
            <a:t>」</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B</a:t>
          </a:r>
          <a:r>
            <a:rPr kumimoji="1" lang="ja-JP" altLang="ja-JP" sz="1100">
              <a:solidFill>
                <a:sysClr val="windowText" lastClr="000000"/>
              </a:solidFill>
              <a:effectLst/>
              <a:latin typeface="+mn-lt"/>
              <a:ea typeface="+mn-ea"/>
              <a:cs typeface="+mn-cs"/>
            </a:rPr>
            <a:t>５のタイトルが</a:t>
          </a:r>
          <a:r>
            <a:rPr kumimoji="1" lang="ja-JP" altLang="ja-JP" sz="1100">
              <a:solidFill>
                <a:srgbClr val="0000FF"/>
              </a:solidFill>
              <a:effectLst/>
              <a:latin typeface="+mn-lt"/>
              <a:ea typeface="+mn-ea"/>
              <a:cs typeface="+mn-cs"/>
            </a:rPr>
            <a:t>「契約金額」</a:t>
          </a:r>
          <a:r>
            <a:rPr kumimoji="1" lang="ja-JP" altLang="ja-JP" sz="1100">
              <a:solidFill>
                <a:sysClr val="windowText" lastClr="000000"/>
              </a:solidFill>
              <a:effectLst/>
              <a:latin typeface="+mn-lt"/>
              <a:ea typeface="+mn-ea"/>
              <a:cs typeface="+mn-cs"/>
            </a:rPr>
            <a:t>と表示され</a:t>
          </a:r>
          <a:r>
            <a:rPr kumimoji="1" lang="ja-JP" altLang="en-US" sz="1100">
              <a:solidFill>
                <a:sysClr val="windowText" lastClr="000000"/>
              </a:solidFill>
              <a:effectLst/>
              <a:latin typeface="+mn-lt"/>
              <a:ea typeface="+mn-ea"/>
              <a:cs typeface="+mn-cs"/>
            </a:rPr>
            <a:t>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5953</xdr:colOff>
      <xdr:row>16</xdr:row>
      <xdr:rowOff>297656</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0"/>
          <a:ext cx="3601641" cy="5464969"/>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★グループ化設定しています。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一般謝金見積明細書を入力する際、画面が見づらい場合は、シート上部の（－）マイナス記号をクリックすると非表示になります。また、再表示する場合は、（＋）プラス記号をクリックしてください。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一般謝金の明細書は、「日付」（</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D</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列）から「研修場所」（</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N</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列）までは、「研修詳細計画書」と同じ項目となっていますので、同計画書をコピー＆ペーストしていただくとスケジュールに沿って支出内容が確認できるようになっています。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◆入力について：一般謝金</a:t>
          </a:r>
          <a:endParaRPr kumimoji="0" lang="en-US" altLang="ja-JP" sz="1100" b="0" i="0" u="none" strike="noStrike">
            <a:solidFill>
              <a:schemeClr val="lt1"/>
            </a:solidFill>
            <a:effectLst/>
            <a:latin typeface="+mn-lt"/>
            <a:ea typeface="+mn-ea"/>
            <a:cs typeface="+mn-cs"/>
          </a:endParaRPr>
        </a:p>
        <a:p>
          <a:pPr algn="l"/>
          <a:r>
            <a:rPr kumimoji="1" lang="ja-JP" altLang="en-US" sz="1100">
              <a:solidFill>
                <a:srgbClr val="0000FF"/>
              </a:solidFill>
              <a:effectLst/>
              <a:latin typeface="ＭＳ Ｐゴシック" panose="020B0600070205080204" pitchFamily="50" charset="-128"/>
              <a:ea typeface="+mn-ea"/>
              <a:cs typeface="+mn-cs"/>
            </a:rPr>
            <a:t>・「サブ」（Ｐ列）は、サブのみプルダウンで選択し、メインの場合は空欄にしてください。</a:t>
          </a:r>
        </a:p>
        <a:p>
          <a:pPr algn="l"/>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・「謝金種別」（</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Ｑ</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列）は、講師謝金、検討会等参加謝金、講習料、検討会等（法人参加）の支払いが発生した際にプルダウンより選択してください（原稿謝金、見学謝金の場合は選択不要です）。</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各謝金欄に自動計算されます。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・時間数は自動計算されますので、昼食等休憩時間を含んた時刻を入力した場合は、実施時間を直接入力し直してください。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mn-lt"/>
              <a:ea typeface="+mn-ea"/>
              <a:cs typeface="+mn-cs"/>
            </a:rPr>
            <a:t>・講師１名に対し、１行使用してください。</a:t>
          </a:r>
          <a:endParaRPr lang="ja-JP" altLang="ja-JP">
            <a:solidFill>
              <a:srgbClr val="0000FF"/>
            </a:solidFill>
            <a:effectLst/>
          </a:endParaRPr>
        </a:p>
        <a:p>
          <a:pPr eaLnBrk="1" fontAlgn="auto" latinLnBrk="0" hangingPunct="1"/>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11907</xdr:colOff>
      <xdr:row>16</xdr:row>
      <xdr:rowOff>309562</xdr:rowOff>
    </xdr:from>
    <xdr:to>
      <xdr:col>1</xdr:col>
      <xdr:colOff>15478</xdr:colOff>
      <xdr:row>24</xdr:row>
      <xdr:rowOff>202405</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11907" y="5476875"/>
          <a:ext cx="3599259" cy="2750343"/>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・本明細書を印刷する場合は、画面左上の「１」をクリックし、印刷に不要な列を非表示にしてください。</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また、表示する場合は「２」をクリックしてください。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11906</xdr:colOff>
      <xdr:row>25</xdr:row>
      <xdr:rowOff>174625</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0" y="0"/>
          <a:ext cx="3615531" cy="6604000"/>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★グループ化設定しています。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見積明細書を入力する際、画面が見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づ</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らい場合は、シート上部の（－）マイナス記号をクリックすると非表示になります。また、再表示する場合は、（＋）プラス記号をクリックしてください。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運賃については、</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ＪＲ</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片道</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601㎞</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以上の往復には、往復割引運賃（乗車券）を適用してください。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旅費の明細書は、鉄道賃を想定して作成していますので、鉄道賃以外（船賃、航空賃、バス賃）を入力される場合は、必要に応じて、適宜入力の省略や様式内の修正又は変更を行ってください。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◆入力について：旅費</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往復割引運賃（乗車券）</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　</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往復航空券</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運賃（片道）（Ｌ列、Ｍ列）に往復（割引）運賃を、利用回数（Ｏ列）を「１」回と入力し、備考欄（Ｗ列）に「往復割引運賃適用」、「往復航空券利用」と注記し説明を加えるなどしてください。</a:t>
          </a:r>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ホテルパック</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運賃欄（</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L</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列、Ｍ列）には入力せず、</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対象となる交通費と宿泊料の合計金額を</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宿泊料（Ｓ列）に</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入力し、備考に「ホテルパック利用（内訳があれば、カッコ内に内訳を入力）」と注記し説明を加えるなどして下さい。</a:t>
          </a:r>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また、朝夕食代は合計金額を日当（Ｑ列）に入力し、備考欄に内訳を入力してください。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mn-ea"/>
            <a:ea typeface="+mn-ea"/>
            <a:cs typeface="Meiryo UI" panose="020B0604030504040204" pitchFamily="50" charset="-128"/>
          </a:endParaRPr>
        </a:p>
      </xdr:txBody>
    </xdr:sp>
    <xdr:clientData/>
  </xdr:twoCellAnchor>
  <xdr:twoCellAnchor>
    <xdr:from>
      <xdr:col>0</xdr:col>
      <xdr:colOff>0</xdr:colOff>
      <xdr:row>25</xdr:row>
      <xdr:rowOff>181430</xdr:rowOff>
    </xdr:from>
    <xdr:to>
      <xdr:col>1</xdr:col>
      <xdr:colOff>11906</xdr:colOff>
      <xdr:row>34</xdr:row>
      <xdr:rowOff>111125</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0" y="6610805"/>
          <a:ext cx="3615531" cy="2215695"/>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◆印刷について</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mn-ea"/>
            <a:ea typeface="+mn-ea"/>
            <a:cs typeface="Meiryo UI" panose="020B060403050404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5476875</xdr:colOff>
      <xdr:row>6</xdr:row>
      <xdr:rowOff>178593</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0" y="0"/>
          <a:ext cx="5476875" cy="1738312"/>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本交通費</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の明細書は、鉄道賃を想定して作成していますので、鉄道賃以外（船賃、航空賃、バス賃）を入力される場合は、必要に応じて、適宜入力の省略や様式内の修正又は変更を行ってください。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◆入力について：交通費</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0</xdr:col>
      <xdr:colOff>0</xdr:colOff>
      <xdr:row>6</xdr:row>
      <xdr:rowOff>202406</xdr:rowOff>
    </xdr:from>
    <xdr:to>
      <xdr:col>0</xdr:col>
      <xdr:colOff>4867970</xdr:colOff>
      <xdr:row>16</xdr:row>
      <xdr:rowOff>166686</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0" y="1762125"/>
          <a:ext cx="4867970" cy="2107405"/>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11907</xdr:colOff>
      <xdr:row>0</xdr:row>
      <xdr:rowOff>11908</xdr:rowOff>
    </xdr:from>
    <xdr:to>
      <xdr:col>0</xdr:col>
      <xdr:colOff>4702969</xdr:colOff>
      <xdr:row>4</xdr:row>
      <xdr:rowOff>714375</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11907" y="11908"/>
          <a:ext cx="4691062" cy="1607342"/>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「航空賃」（セルＪ</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～Ｊ</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15</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）については、空港使用料等含む税抜額（非課税のものはそのまま）を入力してください。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mn-lt"/>
              <a:ea typeface="+mn-ea"/>
              <a:cs typeface="+mn-cs"/>
            </a:rPr>
            <a:t>◆入力について：交通費</a:t>
          </a:r>
          <a:endParaRPr lang="ja-JP" altLang="ja-JP">
            <a:solidFill>
              <a:srgbClr val="0000FF"/>
            </a:solidFill>
            <a:effectLst/>
          </a:endParaRPr>
        </a:p>
        <a:p>
          <a:pPr eaLnBrk="1" fontAlgn="auto" latinLnBrk="0" hangingPunct="1"/>
          <a:r>
            <a:rPr kumimoji="1" lang="ja-JP" altLang="ja-JP" sz="1100">
              <a:solidFill>
                <a:srgbClr val="0000FF"/>
              </a:solidFill>
              <a:effectLst/>
              <a:latin typeface="+mn-lt"/>
              <a:ea typeface="+mn-ea"/>
              <a:cs typeface="+mn-cs"/>
            </a:rPr>
            <a:t>・支出金額（税込）を入力していただくと、小計にて自動的に税抜金額が算出されます。</a:t>
          </a:r>
          <a:r>
            <a:rPr kumimoji="1" lang="ja-JP" altLang="en-US" sz="1100">
              <a:solidFill>
                <a:srgbClr val="0000FF"/>
              </a:solidFill>
              <a:effectLst/>
              <a:latin typeface="+mn-lt"/>
              <a:ea typeface="+mn-ea"/>
              <a:cs typeface="+mn-cs"/>
            </a:rPr>
            <a:t>また、一部（航空賃等）非課税のものはそのまま入力してください。</a:t>
          </a:r>
          <a:endParaRPr lang="ja-JP" altLang="ja-JP">
            <a:solidFill>
              <a:srgbClr val="0000FF"/>
            </a:solidFill>
            <a:effectLst/>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0</xdr:colOff>
      <xdr:row>4</xdr:row>
      <xdr:rowOff>738188</xdr:rowOff>
    </xdr:from>
    <xdr:to>
      <xdr:col>0</xdr:col>
      <xdr:colOff>4702969</xdr:colOff>
      <xdr:row>12</xdr:row>
      <xdr:rowOff>107156</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0" y="1643063"/>
          <a:ext cx="4702969" cy="2274093"/>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0"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23810</xdr:rowOff>
    </xdr:from>
    <xdr:to>
      <xdr:col>0</xdr:col>
      <xdr:colOff>4426745</xdr:colOff>
      <xdr:row>10</xdr:row>
      <xdr:rowOff>47624</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0" y="23810"/>
          <a:ext cx="4426745" cy="2571752"/>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・「単価（税抜／税込）」（Ｇ列）は、不</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非</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課税の場合は、「税抜」を選択してください。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・講義や発表会のための会場費は「施設機材借料損料」に計上ください。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・「会議費」には、開閉講式が遠隔地で実施される等</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JICA</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直営で実施することが困難な場合に限り計上可能です。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◆入力について：</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研修諸経費</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200">
            <a:solidFill>
              <a:sysClr val="windowText" lastClr="000000"/>
            </a:solidFill>
            <a:latin typeface="+mn-ea"/>
            <a:ea typeface="+mn-ea"/>
            <a:cs typeface="Meiryo UI" panose="020B0604030504040204" pitchFamily="50" charset="-128"/>
          </a:endParaRPr>
        </a:p>
        <a:p>
          <a:pPr algn="l"/>
          <a:endParaRPr kumimoji="1" lang="ja-JP" altLang="en-US" sz="1200">
            <a:solidFill>
              <a:sysClr val="windowText" lastClr="000000"/>
            </a:solidFill>
            <a:latin typeface="+mn-ea"/>
            <a:ea typeface="+mn-ea"/>
            <a:cs typeface="Meiryo UI" panose="020B0604030504040204" pitchFamily="50" charset="-128"/>
          </a:endParaRPr>
        </a:p>
      </xdr:txBody>
    </xdr:sp>
    <xdr:clientData/>
  </xdr:twoCellAnchor>
  <xdr:twoCellAnchor>
    <xdr:from>
      <xdr:col>0</xdr:col>
      <xdr:colOff>0</xdr:colOff>
      <xdr:row>10</xdr:row>
      <xdr:rowOff>47624</xdr:rowOff>
    </xdr:from>
    <xdr:to>
      <xdr:col>0</xdr:col>
      <xdr:colOff>4429124</xdr:colOff>
      <xdr:row>18</xdr:row>
      <xdr:rowOff>142873</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0" y="2595562"/>
          <a:ext cx="4429124" cy="2095499"/>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横</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200">
            <a:solidFill>
              <a:sysClr val="windowText" lastClr="000000"/>
            </a:solidFill>
            <a:latin typeface="+mn-ea"/>
            <a:ea typeface="+mn-ea"/>
            <a:cs typeface="Meiryo UI" panose="020B0604030504040204" pitchFamily="50" charset="-128"/>
          </a:endParaRPr>
        </a:p>
        <a:p>
          <a:pPr algn="l"/>
          <a:endParaRPr kumimoji="1" lang="ja-JP" altLang="en-US" sz="1200">
            <a:solidFill>
              <a:sysClr val="windowText" lastClr="000000"/>
            </a:solidFill>
            <a:latin typeface="+mn-ea"/>
            <a:ea typeface="+mn-ea"/>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5.xml"/><Relationship Id="rId1" Type="http://schemas.openxmlformats.org/officeDocument/2006/relationships/printerSettings" Target="../printerSettings/printerSettings17.bin"/><Relationship Id="rId4" Type="http://schemas.openxmlformats.org/officeDocument/2006/relationships/comments" Target="../comments6.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6.xml"/><Relationship Id="rId1" Type="http://schemas.openxmlformats.org/officeDocument/2006/relationships/printerSettings" Target="../printerSettings/printerSettings18.bin"/><Relationship Id="rId4" Type="http://schemas.openxmlformats.org/officeDocument/2006/relationships/comments" Target="../comments7.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3.xml"/><Relationship Id="rId1" Type="http://schemas.openxmlformats.org/officeDocument/2006/relationships/printerSettings" Target="../printerSettings/printerSettings25.bin"/><Relationship Id="rId4" Type="http://schemas.openxmlformats.org/officeDocument/2006/relationships/comments" Target="../comments8.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B1:I33"/>
  <sheetViews>
    <sheetView showGridLines="0" tabSelected="1" zoomScale="80" zoomScaleNormal="80" workbookViewId="0">
      <pane xSplit="1" ySplit="5" topLeftCell="B15" activePane="bottomRight" state="frozen"/>
      <selection pane="topRight" activeCell="A23" sqref="A22:A23"/>
      <selection pane="bottomLeft" activeCell="A23" sqref="A22:A23"/>
      <selection pane="bottomRight"/>
    </sheetView>
  </sheetViews>
  <sheetFormatPr defaultColWidth="9" defaultRowHeight="13.5"/>
  <cols>
    <col min="1" max="1" width="2.375" style="42" customWidth="1"/>
    <col min="2" max="2" width="23.875" style="42" customWidth="1"/>
    <col min="3" max="3" width="48.75" style="42" bestFit="1" customWidth="1"/>
    <col min="4" max="4" width="66.75" style="42" customWidth="1"/>
    <col min="5" max="5" width="8.375" style="42" customWidth="1"/>
    <col min="6" max="16384" width="9" style="42"/>
  </cols>
  <sheetData>
    <row r="1" spans="2:9" ht="14.25" thickBot="1"/>
    <row r="2" spans="2:9" ht="60" customHeight="1" thickBot="1">
      <c r="B2" s="783" t="s">
        <v>0</v>
      </c>
      <c r="C2" s="784"/>
      <c r="D2" s="784"/>
      <c r="E2" s="784"/>
      <c r="F2" s="784"/>
      <c r="G2" s="784"/>
      <c r="H2" s="784"/>
      <c r="I2" s="785"/>
    </row>
    <row r="3" spans="2:9" ht="14.25" thickBot="1"/>
    <row r="4" spans="2:9" ht="16.5" customHeight="1">
      <c r="B4" s="786" t="s">
        <v>1</v>
      </c>
      <c r="C4" s="788" t="s">
        <v>2</v>
      </c>
      <c r="D4" s="788" t="s">
        <v>3</v>
      </c>
      <c r="E4" s="788" t="s">
        <v>4</v>
      </c>
      <c r="F4" s="790" t="s">
        <v>5</v>
      </c>
      <c r="G4" s="791"/>
      <c r="H4" s="791"/>
      <c r="I4" s="792"/>
    </row>
    <row r="5" spans="2:9" ht="16.5" customHeight="1" thickBot="1">
      <c r="B5" s="787"/>
      <c r="C5" s="789"/>
      <c r="D5" s="789"/>
      <c r="E5" s="789"/>
      <c r="F5" s="4" t="s">
        <v>6</v>
      </c>
      <c r="G5" s="4" t="s">
        <v>7</v>
      </c>
      <c r="H5" s="4" t="s">
        <v>8</v>
      </c>
      <c r="I5" s="5" t="s">
        <v>9</v>
      </c>
    </row>
    <row r="6" spans="2:9" ht="35.25" customHeight="1">
      <c r="B6" s="743" t="s">
        <v>10</v>
      </c>
      <c r="C6" s="240" t="s">
        <v>11</v>
      </c>
      <c r="D6" s="29" t="s">
        <v>11</v>
      </c>
      <c r="E6" s="30"/>
      <c r="F6" s="31"/>
      <c r="G6" s="31"/>
      <c r="H6" s="31"/>
      <c r="I6" s="32"/>
    </row>
    <row r="7" spans="2:9" ht="39" customHeight="1">
      <c r="B7" s="336" t="s">
        <v>12</v>
      </c>
      <c r="C7" s="241" t="s">
        <v>11</v>
      </c>
      <c r="D7" s="33" t="s">
        <v>13</v>
      </c>
      <c r="E7" s="36" t="s">
        <v>14</v>
      </c>
      <c r="F7" s="34"/>
      <c r="G7" s="34"/>
      <c r="H7" s="34"/>
      <c r="I7" s="35"/>
    </row>
    <row r="8" spans="2:9" ht="39" customHeight="1">
      <c r="B8" s="337" t="s">
        <v>15</v>
      </c>
      <c r="C8" s="242" t="s">
        <v>11</v>
      </c>
      <c r="D8" s="6" t="s">
        <v>16</v>
      </c>
      <c r="E8" s="257" t="s">
        <v>17</v>
      </c>
      <c r="F8" s="256" t="s">
        <v>18</v>
      </c>
      <c r="G8" s="257"/>
      <c r="H8" s="257"/>
      <c r="I8" s="8"/>
    </row>
    <row r="9" spans="2:9" ht="39" customHeight="1">
      <c r="B9" s="338" t="s">
        <v>19</v>
      </c>
      <c r="C9" s="243" t="s">
        <v>20</v>
      </c>
      <c r="D9" s="6" t="s">
        <v>21</v>
      </c>
      <c r="E9" s="256" t="s">
        <v>22</v>
      </c>
      <c r="F9" s="256" t="s">
        <v>18</v>
      </c>
      <c r="G9" s="256" t="s">
        <v>18</v>
      </c>
      <c r="H9" s="256"/>
      <c r="I9" s="8"/>
    </row>
    <row r="10" spans="2:9" ht="41.25" customHeight="1">
      <c r="B10" s="338" t="s">
        <v>23</v>
      </c>
      <c r="C10" s="243" t="s">
        <v>24</v>
      </c>
      <c r="D10" s="793" t="s">
        <v>25</v>
      </c>
      <c r="E10" s="796" t="s">
        <v>26</v>
      </c>
      <c r="F10" s="256" t="s">
        <v>18</v>
      </c>
      <c r="G10" s="256" t="s">
        <v>18</v>
      </c>
      <c r="H10" s="7"/>
      <c r="I10" s="9"/>
    </row>
    <row r="11" spans="2:9" ht="41.25" customHeight="1">
      <c r="B11" s="338" t="s">
        <v>27</v>
      </c>
      <c r="C11" s="243" t="s">
        <v>28</v>
      </c>
      <c r="D11" s="794"/>
      <c r="E11" s="797"/>
      <c r="F11" s="256" t="s">
        <v>18</v>
      </c>
      <c r="G11" s="256" t="s">
        <v>18</v>
      </c>
      <c r="H11" s="7"/>
      <c r="I11" s="9"/>
    </row>
    <row r="12" spans="2:9" ht="41.25" customHeight="1">
      <c r="B12" s="338" t="s">
        <v>29</v>
      </c>
      <c r="C12" s="243" t="s">
        <v>30</v>
      </c>
      <c r="D12" s="794"/>
      <c r="E12" s="797"/>
      <c r="F12" s="256" t="s">
        <v>18</v>
      </c>
      <c r="G12" s="256" t="s">
        <v>18</v>
      </c>
      <c r="H12" s="7"/>
      <c r="I12" s="9"/>
    </row>
    <row r="13" spans="2:9" ht="41.25" customHeight="1">
      <c r="B13" s="338" t="s">
        <v>31</v>
      </c>
      <c r="C13" s="243" t="s">
        <v>32</v>
      </c>
      <c r="D13" s="794"/>
      <c r="E13" s="797"/>
      <c r="F13" s="256" t="s">
        <v>18</v>
      </c>
      <c r="G13" s="256" t="s">
        <v>18</v>
      </c>
      <c r="H13" s="7"/>
      <c r="I13" s="9"/>
    </row>
    <row r="14" spans="2:9" ht="41.25" customHeight="1">
      <c r="B14" s="338" t="s">
        <v>33</v>
      </c>
      <c r="C14" s="243" t="s">
        <v>34</v>
      </c>
      <c r="D14" s="794"/>
      <c r="E14" s="797"/>
      <c r="F14" s="256" t="s">
        <v>18</v>
      </c>
      <c r="G14" s="256" t="s">
        <v>18</v>
      </c>
      <c r="H14" s="7"/>
      <c r="I14" s="9"/>
    </row>
    <row r="15" spans="2:9" ht="41.25" customHeight="1">
      <c r="B15" s="338" t="s">
        <v>35</v>
      </c>
      <c r="C15" s="243" t="s">
        <v>36</v>
      </c>
      <c r="D15" s="794"/>
      <c r="E15" s="797"/>
      <c r="F15" s="256" t="s">
        <v>18</v>
      </c>
      <c r="G15" s="256" t="s">
        <v>18</v>
      </c>
      <c r="H15" s="7"/>
      <c r="I15" s="9"/>
    </row>
    <row r="16" spans="2:9" ht="41.25" customHeight="1">
      <c r="B16" s="338" t="s">
        <v>37</v>
      </c>
      <c r="C16" s="243" t="s">
        <v>38</v>
      </c>
      <c r="D16" s="795"/>
      <c r="E16" s="797"/>
      <c r="F16" s="256" t="s">
        <v>18</v>
      </c>
      <c r="G16" s="256" t="s">
        <v>18</v>
      </c>
      <c r="H16" s="7"/>
      <c r="I16" s="9"/>
    </row>
    <row r="17" spans="2:9" ht="39" customHeight="1">
      <c r="B17" s="338" t="s">
        <v>39</v>
      </c>
      <c r="C17" s="243" t="s">
        <v>11</v>
      </c>
      <c r="D17" s="255" t="s">
        <v>40</v>
      </c>
      <c r="E17" s="257" t="s">
        <v>26</v>
      </c>
      <c r="F17" s="434"/>
      <c r="G17" s="434"/>
      <c r="H17" s="435"/>
      <c r="I17" s="436"/>
    </row>
    <row r="18" spans="2:9" ht="39" customHeight="1">
      <c r="B18" s="339" t="s">
        <v>41</v>
      </c>
      <c r="C18" s="244" t="s">
        <v>11</v>
      </c>
      <c r="D18" s="10" t="s">
        <v>42</v>
      </c>
      <c r="E18" s="12" t="s">
        <v>43</v>
      </c>
      <c r="F18" s="11"/>
      <c r="G18" s="11"/>
      <c r="H18" s="12" t="s">
        <v>18</v>
      </c>
      <c r="I18" s="13"/>
    </row>
    <row r="19" spans="2:9" ht="39" customHeight="1">
      <c r="B19" s="339" t="s">
        <v>44</v>
      </c>
      <c r="C19" s="244" t="s">
        <v>11</v>
      </c>
      <c r="D19" s="10" t="s">
        <v>45</v>
      </c>
      <c r="E19" s="12" t="s">
        <v>43</v>
      </c>
      <c r="F19" s="11"/>
      <c r="G19" s="11"/>
      <c r="H19" s="12" t="s">
        <v>18</v>
      </c>
      <c r="I19" s="13"/>
    </row>
    <row r="20" spans="2:9" ht="39" customHeight="1">
      <c r="B20" s="340" t="s">
        <v>46</v>
      </c>
      <c r="C20" s="246" t="s">
        <v>11</v>
      </c>
      <c r="D20" s="17" t="s">
        <v>47</v>
      </c>
      <c r="E20" s="38" t="s">
        <v>48</v>
      </c>
      <c r="F20" s="18"/>
      <c r="G20" s="18"/>
      <c r="H20" s="18"/>
      <c r="I20" s="19" t="s">
        <v>18</v>
      </c>
    </row>
    <row r="21" spans="2:9" ht="39" customHeight="1">
      <c r="B21" s="341" t="s">
        <v>49</v>
      </c>
      <c r="C21" s="245" t="s">
        <v>11</v>
      </c>
      <c r="D21" s="14" t="s">
        <v>50</v>
      </c>
      <c r="E21" s="37" t="s">
        <v>48</v>
      </c>
      <c r="F21" s="15"/>
      <c r="G21" s="15"/>
      <c r="H21" s="15"/>
      <c r="I21" s="16" t="s">
        <v>18</v>
      </c>
    </row>
    <row r="22" spans="2:9" ht="39" customHeight="1">
      <c r="B22" s="342" t="s">
        <v>51</v>
      </c>
      <c r="C22" s="247" t="s">
        <v>11</v>
      </c>
      <c r="D22" s="20" t="s">
        <v>52</v>
      </c>
      <c r="E22" s="39" t="s">
        <v>53</v>
      </c>
      <c r="F22" s="21"/>
      <c r="G22" s="21"/>
      <c r="H22" s="21"/>
      <c r="I22" s="22" t="s">
        <v>18</v>
      </c>
    </row>
    <row r="23" spans="2:9" ht="39" customHeight="1">
      <c r="B23" s="343" t="s">
        <v>54</v>
      </c>
      <c r="C23" s="248" t="s">
        <v>55</v>
      </c>
      <c r="D23" s="23" t="s">
        <v>56</v>
      </c>
      <c r="E23" s="253" t="s">
        <v>57</v>
      </c>
      <c r="F23" s="24"/>
      <c r="G23" s="24"/>
      <c r="H23" s="253"/>
      <c r="I23" s="25" t="s">
        <v>18</v>
      </c>
    </row>
    <row r="24" spans="2:9" ht="39" customHeight="1">
      <c r="B24" s="344" t="s">
        <v>58</v>
      </c>
      <c r="C24" s="249" t="s">
        <v>11</v>
      </c>
      <c r="D24" s="23" t="s">
        <v>59</v>
      </c>
      <c r="E24" s="254" t="s">
        <v>60</v>
      </c>
      <c r="F24" s="24"/>
      <c r="G24" s="24"/>
      <c r="H24" s="24"/>
      <c r="I24" s="25" t="s">
        <v>18</v>
      </c>
    </row>
    <row r="25" spans="2:9" ht="46.5" customHeight="1">
      <c r="B25" s="343" t="s">
        <v>61</v>
      </c>
      <c r="C25" s="250" t="s">
        <v>62</v>
      </c>
      <c r="D25" s="778" t="s">
        <v>63</v>
      </c>
      <c r="E25" s="781" t="s">
        <v>64</v>
      </c>
      <c r="F25" s="253"/>
      <c r="G25" s="253"/>
      <c r="H25" s="24"/>
      <c r="I25" s="25" t="s">
        <v>18</v>
      </c>
    </row>
    <row r="26" spans="2:9" ht="46.5" customHeight="1">
      <c r="B26" s="343" t="s">
        <v>65</v>
      </c>
      <c r="C26" s="250" t="s">
        <v>66</v>
      </c>
      <c r="D26" s="779"/>
      <c r="E26" s="782"/>
      <c r="F26" s="253"/>
      <c r="G26" s="253"/>
      <c r="H26" s="24"/>
      <c r="I26" s="25" t="s">
        <v>18</v>
      </c>
    </row>
    <row r="27" spans="2:9" ht="46.5" customHeight="1">
      <c r="B27" s="343" t="s">
        <v>67</v>
      </c>
      <c r="C27" s="250" t="s">
        <v>68</v>
      </c>
      <c r="D27" s="779"/>
      <c r="E27" s="782"/>
      <c r="F27" s="253"/>
      <c r="G27" s="253"/>
      <c r="H27" s="24"/>
      <c r="I27" s="25" t="s">
        <v>18</v>
      </c>
    </row>
    <row r="28" spans="2:9" ht="46.5" customHeight="1">
      <c r="B28" s="343" t="s">
        <v>69</v>
      </c>
      <c r="C28" s="250" t="s">
        <v>70</v>
      </c>
      <c r="D28" s="779"/>
      <c r="E28" s="782"/>
      <c r="F28" s="253"/>
      <c r="G28" s="253"/>
      <c r="H28" s="24"/>
      <c r="I28" s="25" t="s">
        <v>18</v>
      </c>
    </row>
    <row r="29" spans="2:9" ht="46.5" customHeight="1">
      <c r="B29" s="343" t="s">
        <v>71</v>
      </c>
      <c r="C29" s="250" t="s">
        <v>72</v>
      </c>
      <c r="D29" s="779"/>
      <c r="E29" s="782"/>
      <c r="F29" s="253"/>
      <c r="G29" s="253"/>
      <c r="H29" s="24"/>
      <c r="I29" s="25" t="s">
        <v>18</v>
      </c>
    </row>
    <row r="30" spans="2:9" ht="46.5" customHeight="1">
      <c r="B30" s="343" t="s">
        <v>73</v>
      </c>
      <c r="C30" s="250" t="s">
        <v>74</v>
      </c>
      <c r="D30" s="779"/>
      <c r="E30" s="782"/>
      <c r="F30" s="253"/>
      <c r="G30" s="253"/>
      <c r="H30" s="24"/>
      <c r="I30" s="25" t="s">
        <v>18</v>
      </c>
    </row>
    <row r="31" spans="2:9" ht="46.5" customHeight="1">
      <c r="B31" s="343" t="s">
        <v>75</v>
      </c>
      <c r="C31" s="250" t="s">
        <v>76</v>
      </c>
      <c r="D31" s="780"/>
      <c r="E31" s="782"/>
      <c r="F31" s="253"/>
      <c r="G31" s="253"/>
      <c r="H31" s="24"/>
      <c r="I31" s="25" t="s">
        <v>18</v>
      </c>
    </row>
    <row r="32" spans="2:9" ht="39" customHeight="1">
      <c r="B32" s="343" t="s">
        <v>77</v>
      </c>
      <c r="C32" s="248" t="s">
        <v>11</v>
      </c>
      <c r="D32" s="23" t="s">
        <v>78</v>
      </c>
      <c r="E32" s="254" t="s">
        <v>79</v>
      </c>
      <c r="F32" s="24"/>
      <c r="G32" s="24"/>
      <c r="H32" s="24"/>
      <c r="I32" s="25" t="s">
        <v>18</v>
      </c>
    </row>
    <row r="33" spans="2:9" ht="72" customHeight="1" thickBot="1">
      <c r="B33" s="345" t="s">
        <v>80</v>
      </c>
      <c r="C33" s="251" t="s">
        <v>11</v>
      </c>
      <c r="D33" s="26" t="s">
        <v>81</v>
      </c>
      <c r="E33" s="40" t="s">
        <v>79</v>
      </c>
      <c r="F33" s="27"/>
      <c r="G33" s="27"/>
      <c r="H33" s="27"/>
      <c r="I33" s="28" t="s">
        <v>18</v>
      </c>
    </row>
  </sheetData>
  <mergeCells count="10">
    <mergeCell ref="D25:D31"/>
    <mergeCell ref="E25:E31"/>
    <mergeCell ref="B2:I2"/>
    <mergeCell ref="B4:B5"/>
    <mergeCell ref="D4:D5"/>
    <mergeCell ref="E4:E5"/>
    <mergeCell ref="F4:I4"/>
    <mergeCell ref="D10:D16"/>
    <mergeCell ref="E10:E16"/>
    <mergeCell ref="C4:C5"/>
  </mergeCells>
  <phoneticPr fontId="6"/>
  <hyperlinks>
    <hyperlink ref="B10" location="【2】見・契_一般謝金" display="【２】見・契" xr:uid="{00000000-0004-0000-0000-000000000000}"/>
    <hyperlink ref="B11" location="【3】見・契_研修旅費" display="【３】見・契" xr:uid="{00000000-0004-0000-0000-000001000000}"/>
    <hyperlink ref="B12" location="【4】見・契_交通費" display="【４】見・契" xr:uid="{00000000-0004-0000-0000-000002000000}"/>
    <hyperlink ref="B13" location="【5】見・契_国外講師招聘費" display="【５】見・契" xr:uid="{00000000-0004-0000-0000-000003000000}"/>
    <hyperlink ref="B14" location="【6】見・契_研修諸経費" display="【６】見・契" xr:uid="{00000000-0004-0000-0000-000004000000}"/>
    <hyperlink ref="B15" location="【7】見・契_業務人件費・業務管理費" display="【７】見・契" xr:uid="{00000000-0004-0000-0000-000005000000}"/>
    <hyperlink ref="B16" location="【8】見・契_業務従事者配置計画表" display="【８】見・契" xr:uid="{00000000-0004-0000-0000-000006000000}"/>
    <hyperlink ref="B17" location="人日積算" display="（参考）人日積算" xr:uid="{00000000-0004-0000-0000-000007000000}"/>
    <hyperlink ref="B18" location="概算払い請求書" display="請求書（概算）" xr:uid="{00000000-0004-0000-0000-000008000000}"/>
    <hyperlink ref="B19" location="概算払い経費内訳書" display="【１】概算" xr:uid="{00000000-0004-0000-0000-000009000000}"/>
    <hyperlink ref="B20" location="請求書_追給" display="請求書（追給）" xr:uid="{00000000-0004-0000-0000-00000A000000}"/>
    <hyperlink ref="B21" location="請求書_確定" display="請求書（確定）" xr:uid="{00000000-0004-0000-0000-00000B000000}"/>
    <hyperlink ref="B22" location="表紙・経費精算報告書" display="表紙・経費精算報告書" xr:uid="{00000000-0004-0000-0000-00000C000000}"/>
    <hyperlink ref="B23" location="精算_経費内訳書" display="【１】精" xr:uid="{00000000-0004-0000-0000-00000D000000}"/>
    <hyperlink ref="B24" location="流用計算表" display="流用計算表" xr:uid="{00000000-0004-0000-0000-00000E000000}"/>
    <hyperlink ref="B25" location="【2】精算_一般謝金" display="【２】精" xr:uid="{00000000-0004-0000-0000-00000F000000}"/>
    <hyperlink ref="B26" location="【3】精算_研修旅費" display="【３】精" xr:uid="{00000000-0004-0000-0000-000010000000}"/>
    <hyperlink ref="B27" location="【4】精算_交通費" display="【４】精" xr:uid="{00000000-0004-0000-0000-000011000000}"/>
    <hyperlink ref="B28" location="【5】精算_国外講師招聘費" display="【５】精" xr:uid="{00000000-0004-0000-0000-000012000000}"/>
    <hyperlink ref="B29" location="【6】精算_研修諸経費" display="【６】精" xr:uid="{00000000-0004-0000-0000-000013000000}"/>
    <hyperlink ref="B30" location="【7】精算_業務人件費・業務管理費" display="【７】精" xr:uid="{00000000-0004-0000-0000-000014000000}"/>
    <hyperlink ref="B31" location="【8】精算_業務従事者配置実績表" display="【８】精" xr:uid="{00000000-0004-0000-0000-000015000000}"/>
    <hyperlink ref="B32" location="損料請求書" display="損料請求書" xr:uid="{00000000-0004-0000-0000-000016000000}"/>
    <hyperlink ref="B33" location="証書貼付用台紙" display="証書貼付台紙" xr:uid="{00000000-0004-0000-0000-000017000000}"/>
    <hyperlink ref="B7" location="基本情報" display="基本情報" xr:uid="{00000000-0004-0000-0000-000018000000}"/>
    <hyperlink ref="B8" location="表紙・見積書" display="表紙・見積書" xr:uid="{00000000-0004-0000-0000-000019000000}"/>
    <hyperlink ref="B9" location="見・契_経費内訳書" display="【１】見・契" xr:uid="{00000000-0004-0000-0000-00001A000000}"/>
    <hyperlink ref="B6" location="単価表!A1" display="単価表" xr:uid="{00000000-0004-0000-0000-00001B000000}"/>
  </hyperlinks>
  <pageMargins left="0.7" right="0.7" top="0.75" bottom="0.75" header="0.3" footer="0.3"/>
  <pageSetup paperSize="9" scale="50"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00FF"/>
    <pageSetUpPr fitToPage="1"/>
  </sheetPr>
  <dimension ref="B1:U233"/>
  <sheetViews>
    <sheetView showGridLines="0" view="pageBreakPreview" zoomScale="80" zoomScaleNormal="80" zoomScaleSheetLayoutView="80" workbookViewId="0">
      <selection activeCell="C17" sqref="C17"/>
    </sheetView>
  </sheetViews>
  <sheetFormatPr defaultColWidth="7" defaultRowHeight="13.5"/>
  <cols>
    <col min="1" max="1" width="66.375" style="155" customWidth="1"/>
    <col min="2" max="2" width="14" style="761" customWidth="1"/>
    <col min="3" max="3" width="23" style="156" customWidth="1"/>
    <col min="4" max="4" width="23" style="157" customWidth="1"/>
    <col min="5" max="5" width="11.125" style="155" customWidth="1"/>
    <col min="6" max="6" width="11.75" style="156" customWidth="1"/>
    <col min="7" max="7" width="12.25" style="155" customWidth="1"/>
    <col min="8" max="8" width="12.375" style="155" customWidth="1"/>
    <col min="9" max="9" width="8.75" style="159" customWidth="1"/>
    <col min="10" max="10" width="22.25" style="159" customWidth="1"/>
    <col min="11" max="11" width="2.25" style="155" customWidth="1"/>
    <col min="12" max="12" width="11.75" style="155" customWidth="1"/>
    <col min="13" max="13" width="13.25" style="155" customWidth="1"/>
    <col min="14" max="14" width="36.625" style="158" customWidth="1"/>
    <col min="15" max="15" width="42.625" style="155" customWidth="1"/>
    <col min="16" max="16" width="11.125" style="155" customWidth="1"/>
    <col min="17" max="17" width="11.75" style="155" customWidth="1"/>
    <col min="18" max="18" width="13.875" style="155" bestFit="1" customWidth="1"/>
    <col min="19" max="19" width="12.375" style="155" customWidth="1"/>
    <col min="20" max="20" width="8.875" style="156" customWidth="1"/>
    <col min="21" max="21" width="12.625" style="159" customWidth="1"/>
    <col min="22" max="16384" width="7" style="155"/>
  </cols>
  <sheetData>
    <row r="1" spans="2:11" ht="16.5" customHeight="1">
      <c r="I1" s="989" t="str">
        <f>IF(基本情報!E31="見積書","見積書　別紙６",IF(基本情報!E31="契約書","別紙６"))</f>
        <v>見積書　別紙６</v>
      </c>
      <c r="J1" s="989"/>
      <c r="K1" s="263"/>
    </row>
    <row r="2" spans="2:11" ht="16.5" customHeight="1">
      <c r="B2" s="762" t="s">
        <v>364</v>
      </c>
      <c r="C2" s="220"/>
      <c r="D2" s="221"/>
      <c r="E2" s="222"/>
      <c r="F2" s="220"/>
      <c r="G2" s="222"/>
    </row>
    <row r="3" spans="2:11" ht="16.5" customHeight="1">
      <c r="B3" s="763" t="s">
        <v>365</v>
      </c>
      <c r="I3" s="990" t="s">
        <v>224</v>
      </c>
      <c r="J3" s="990"/>
    </row>
    <row r="4" spans="2:11" ht="32.25" customHeight="1">
      <c r="B4" s="764" t="s">
        <v>273</v>
      </c>
      <c r="C4" s="742" t="s">
        <v>366</v>
      </c>
      <c r="D4" s="484" t="s">
        <v>367</v>
      </c>
      <c r="E4" s="584" t="s">
        <v>298</v>
      </c>
      <c r="F4" s="510" t="s">
        <v>368</v>
      </c>
      <c r="G4" s="635" t="s">
        <v>369</v>
      </c>
      <c r="H4" s="511" t="s">
        <v>370</v>
      </c>
      <c r="I4" s="636" t="s">
        <v>371</v>
      </c>
      <c r="J4" s="635" t="s">
        <v>289</v>
      </c>
      <c r="K4" s="156"/>
    </row>
    <row r="5" spans="2:11" ht="19.5" customHeight="1">
      <c r="B5" s="765"/>
      <c r="C5" s="741"/>
      <c r="D5" s="645"/>
      <c r="E5" s="646"/>
      <c r="F5" s="647"/>
      <c r="G5" s="648"/>
      <c r="H5" s="642" t="str">
        <f>IFERROR(ROUND(IF(F5="","",IF(F5="8%税込",E5*G5/1.08,IF(F5="10%税込",E5*G5/1.1,IF(F5="税抜",E5*G5)))),0),"")</f>
        <v/>
      </c>
      <c r="I5" s="649"/>
      <c r="J5" s="649"/>
      <c r="K5" s="160"/>
    </row>
    <row r="6" spans="2:11" ht="19.5" customHeight="1">
      <c r="B6" s="765"/>
      <c r="C6" s="741"/>
      <c r="D6" s="645"/>
      <c r="E6" s="646"/>
      <c r="F6" s="647"/>
      <c r="G6" s="648"/>
      <c r="H6" s="642" t="str">
        <f t="shared" ref="H6:H34" si="0">IFERROR(ROUND(IF(F6="","",IF(F6="8%税込",E6*G6/1.08,IF(F6="10%税込",E6*G6/1.1,IF(F6="税抜",E6*G6)))),0),"")</f>
        <v/>
      </c>
      <c r="I6" s="649"/>
      <c r="J6" s="649"/>
      <c r="K6" s="160"/>
    </row>
    <row r="7" spans="2:11" ht="19.5" customHeight="1">
      <c r="B7" s="765"/>
      <c r="C7" s="741"/>
      <c r="D7" s="645"/>
      <c r="E7" s="646"/>
      <c r="F7" s="647"/>
      <c r="G7" s="648"/>
      <c r="H7" s="642" t="str">
        <f t="shared" si="0"/>
        <v/>
      </c>
      <c r="I7" s="649"/>
      <c r="J7" s="649"/>
      <c r="K7" s="160"/>
    </row>
    <row r="8" spans="2:11" ht="19.5" customHeight="1">
      <c r="B8" s="765"/>
      <c r="C8" s="741"/>
      <c r="D8" s="645"/>
      <c r="E8" s="646"/>
      <c r="F8" s="647"/>
      <c r="G8" s="648"/>
      <c r="H8" s="642" t="str">
        <f t="shared" si="0"/>
        <v/>
      </c>
      <c r="I8" s="649"/>
      <c r="J8" s="649"/>
      <c r="K8" s="160"/>
    </row>
    <row r="9" spans="2:11" ht="19.5" customHeight="1">
      <c r="B9" s="765"/>
      <c r="C9" s="741"/>
      <c r="D9" s="645"/>
      <c r="E9" s="646"/>
      <c r="F9" s="647"/>
      <c r="G9" s="648"/>
      <c r="H9" s="642" t="str">
        <f t="shared" si="0"/>
        <v/>
      </c>
      <c r="I9" s="649"/>
      <c r="J9" s="649"/>
      <c r="K9" s="160"/>
    </row>
    <row r="10" spans="2:11" ht="19.5" customHeight="1">
      <c r="B10" s="765"/>
      <c r="C10" s="741"/>
      <c r="D10" s="645"/>
      <c r="E10" s="646"/>
      <c r="F10" s="647"/>
      <c r="G10" s="648"/>
      <c r="H10" s="642" t="str">
        <f t="shared" si="0"/>
        <v/>
      </c>
      <c r="I10" s="649"/>
      <c r="J10" s="649"/>
      <c r="K10" s="160"/>
    </row>
    <row r="11" spans="2:11" ht="19.5" customHeight="1">
      <c r="B11" s="765"/>
      <c r="C11" s="741"/>
      <c r="D11" s="645"/>
      <c r="E11" s="646"/>
      <c r="F11" s="647"/>
      <c r="G11" s="648"/>
      <c r="H11" s="642" t="str">
        <f t="shared" si="0"/>
        <v/>
      </c>
      <c r="I11" s="649"/>
      <c r="J11" s="649"/>
      <c r="K11" s="160"/>
    </row>
    <row r="12" spans="2:11" ht="19.5" customHeight="1">
      <c r="B12" s="765"/>
      <c r="C12" s="741"/>
      <c r="D12" s="645"/>
      <c r="E12" s="646"/>
      <c r="F12" s="647"/>
      <c r="G12" s="648"/>
      <c r="H12" s="642" t="str">
        <f t="shared" si="0"/>
        <v/>
      </c>
      <c r="I12" s="649"/>
      <c r="J12" s="649"/>
      <c r="K12" s="160"/>
    </row>
    <row r="13" spans="2:11" ht="19.5" customHeight="1">
      <c r="B13" s="765"/>
      <c r="C13" s="741"/>
      <c r="D13" s="645"/>
      <c r="E13" s="646"/>
      <c r="F13" s="647"/>
      <c r="G13" s="648"/>
      <c r="H13" s="642" t="str">
        <f t="shared" si="0"/>
        <v/>
      </c>
      <c r="I13" s="649"/>
      <c r="J13" s="649"/>
      <c r="K13" s="160"/>
    </row>
    <row r="14" spans="2:11" ht="19.5" customHeight="1">
      <c r="B14" s="765"/>
      <c r="C14" s="741"/>
      <c r="D14" s="645"/>
      <c r="E14" s="646"/>
      <c r="F14" s="647"/>
      <c r="G14" s="648"/>
      <c r="H14" s="642" t="str">
        <f t="shared" si="0"/>
        <v/>
      </c>
      <c r="I14" s="649"/>
      <c r="J14" s="649"/>
      <c r="K14" s="160"/>
    </row>
    <row r="15" spans="2:11" ht="19.5" customHeight="1">
      <c r="B15" s="765"/>
      <c r="C15" s="741"/>
      <c r="D15" s="645"/>
      <c r="E15" s="646"/>
      <c r="F15" s="647"/>
      <c r="G15" s="648"/>
      <c r="H15" s="642" t="str">
        <f t="shared" si="0"/>
        <v/>
      </c>
      <c r="I15" s="649"/>
      <c r="J15" s="649"/>
      <c r="K15" s="160"/>
    </row>
    <row r="16" spans="2:11" ht="19.5" customHeight="1">
      <c r="B16" s="765"/>
      <c r="C16" s="741"/>
      <c r="D16" s="645"/>
      <c r="E16" s="646"/>
      <c r="F16" s="647"/>
      <c r="G16" s="648"/>
      <c r="H16" s="642" t="str">
        <f t="shared" si="0"/>
        <v/>
      </c>
      <c r="I16" s="649"/>
      <c r="J16" s="649"/>
      <c r="K16" s="160"/>
    </row>
    <row r="17" spans="2:11" ht="19.5" customHeight="1">
      <c r="B17" s="765"/>
      <c r="C17" s="741"/>
      <c r="D17" s="645"/>
      <c r="E17" s="646"/>
      <c r="F17" s="647"/>
      <c r="G17" s="648"/>
      <c r="H17" s="642" t="str">
        <f t="shared" si="0"/>
        <v/>
      </c>
      <c r="I17" s="649"/>
      <c r="J17" s="649"/>
      <c r="K17" s="160"/>
    </row>
    <row r="18" spans="2:11" ht="19.5" customHeight="1">
      <c r="B18" s="765"/>
      <c r="C18" s="741"/>
      <c r="D18" s="645"/>
      <c r="E18" s="646"/>
      <c r="F18" s="647"/>
      <c r="G18" s="648"/>
      <c r="H18" s="642" t="str">
        <f t="shared" si="0"/>
        <v/>
      </c>
      <c r="I18" s="649"/>
      <c r="J18" s="649"/>
      <c r="K18" s="160"/>
    </row>
    <row r="19" spans="2:11" ht="19.5" customHeight="1">
      <c r="B19" s="765"/>
      <c r="C19" s="741"/>
      <c r="D19" s="645"/>
      <c r="E19" s="646"/>
      <c r="F19" s="647"/>
      <c r="G19" s="648"/>
      <c r="H19" s="642" t="str">
        <f t="shared" si="0"/>
        <v/>
      </c>
      <c r="I19" s="649"/>
      <c r="J19" s="649"/>
      <c r="K19" s="160"/>
    </row>
    <row r="20" spans="2:11" ht="19.5" customHeight="1">
      <c r="B20" s="765"/>
      <c r="C20" s="741"/>
      <c r="D20" s="645"/>
      <c r="E20" s="646"/>
      <c r="F20" s="647"/>
      <c r="G20" s="648"/>
      <c r="H20" s="642" t="str">
        <f t="shared" si="0"/>
        <v/>
      </c>
      <c r="I20" s="649"/>
      <c r="J20" s="649"/>
      <c r="K20" s="160"/>
    </row>
    <row r="21" spans="2:11" ht="19.5" customHeight="1">
      <c r="B21" s="765"/>
      <c r="C21" s="741"/>
      <c r="D21" s="645"/>
      <c r="E21" s="646"/>
      <c r="F21" s="647"/>
      <c r="G21" s="648"/>
      <c r="H21" s="642" t="str">
        <f t="shared" si="0"/>
        <v/>
      </c>
      <c r="I21" s="649"/>
      <c r="J21" s="649"/>
      <c r="K21" s="160"/>
    </row>
    <row r="22" spans="2:11" ht="19.5" customHeight="1">
      <c r="B22" s="765"/>
      <c r="C22" s="741"/>
      <c r="D22" s="645"/>
      <c r="E22" s="646"/>
      <c r="F22" s="647"/>
      <c r="G22" s="648"/>
      <c r="H22" s="642" t="str">
        <f t="shared" si="0"/>
        <v/>
      </c>
      <c r="I22" s="649"/>
      <c r="J22" s="649"/>
      <c r="K22" s="160"/>
    </row>
    <row r="23" spans="2:11" ht="19.5" customHeight="1">
      <c r="B23" s="765"/>
      <c r="C23" s="741"/>
      <c r="D23" s="645"/>
      <c r="E23" s="646"/>
      <c r="F23" s="647"/>
      <c r="G23" s="648"/>
      <c r="H23" s="642" t="str">
        <f t="shared" si="0"/>
        <v/>
      </c>
      <c r="I23" s="649"/>
      <c r="J23" s="649"/>
      <c r="K23" s="160"/>
    </row>
    <row r="24" spans="2:11" ht="19.5" customHeight="1">
      <c r="B24" s="765"/>
      <c r="C24" s="741"/>
      <c r="D24" s="645"/>
      <c r="E24" s="646"/>
      <c r="F24" s="647"/>
      <c r="G24" s="648"/>
      <c r="H24" s="642" t="str">
        <f t="shared" si="0"/>
        <v/>
      </c>
      <c r="I24" s="649"/>
      <c r="J24" s="649"/>
      <c r="K24" s="160"/>
    </row>
    <row r="25" spans="2:11" ht="19.5" customHeight="1">
      <c r="B25" s="765"/>
      <c r="C25" s="741"/>
      <c r="D25" s="645"/>
      <c r="E25" s="646"/>
      <c r="F25" s="647"/>
      <c r="G25" s="648"/>
      <c r="H25" s="642" t="str">
        <f t="shared" si="0"/>
        <v/>
      </c>
      <c r="I25" s="649"/>
      <c r="J25" s="649"/>
      <c r="K25" s="160"/>
    </row>
    <row r="26" spans="2:11" ht="19.5" customHeight="1">
      <c r="B26" s="765"/>
      <c r="C26" s="741"/>
      <c r="D26" s="645"/>
      <c r="E26" s="646"/>
      <c r="F26" s="647"/>
      <c r="G26" s="648"/>
      <c r="H26" s="642" t="str">
        <f t="shared" si="0"/>
        <v/>
      </c>
      <c r="I26" s="649"/>
      <c r="J26" s="649"/>
      <c r="K26" s="160"/>
    </row>
    <row r="27" spans="2:11" ht="19.5" customHeight="1">
      <c r="B27" s="765"/>
      <c r="C27" s="741"/>
      <c r="D27" s="645"/>
      <c r="E27" s="646"/>
      <c r="F27" s="647"/>
      <c r="G27" s="648"/>
      <c r="H27" s="642" t="str">
        <f t="shared" si="0"/>
        <v/>
      </c>
      <c r="I27" s="649"/>
      <c r="J27" s="649"/>
      <c r="K27" s="160"/>
    </row>
    <row r="28" spans="2:11" ht="19.5" customHeight="1">
      <c r="B28" s="765"/>
      <c r="C28" s="741"/>
      <c r="D28" s="645"/>
      <c r="E28" s="646"/>
      <c r="F28" s="647"/>
      <c r="G28" s="648"/>
      <c r="H28" s="642" t="str">
        <f t="shared" si="0"/>
        <v/>
      </c>
      <c r="I28" s="649"/>
      <c r="J28" s="649"/>
      <c r="K28" s="160"/>
    </row>
    <row r="29" spans="2:11" ht="19.5" customHeight="1">
      <c r="B29" s="765"/>
      <c r="C29" s="741"/>
      <c r="D29" s="645"/>
      <c r="E29" s="646"/>
      <c r="F29" s="647"/>
      <c r="G29" s="648"/>
      <c r="H29" s="642" t="str">
        <f t="shared" si="0"/>
        <v/>
      </c>
      <c r="I29" s="649"/>
      <c r="J29" s="649"/>
      <c r="K29" s="160"/>
    </row>
    <row r="30" spans="2:11" ht="19.5" customHeight="1">
      <c r="B30" s="765"/>
      <c r="C30" s="741"/>
      <c r="D30" s="645"/>
      <c r="E30" s="646"/>
      <c r="F30" s="647"/>
      <c r="G30" s="648"/>
      <c r="H30" s="642" t="str">
        <f t="shared" si="0"/>
        <v/>
      </c>
      <c r="I30" s="649"/>
      <c r="J30" s="649"/>
      <c r="K30" s="160"/>
    </row>
    <row r="31" spans="2:11" ht="19.5" customHeight="1">
      <c r="B31" s="765"/>
      <c r="C31" s="741"/>
      <c r="D31" s="645"/>
      <c r="E31" s="646"/>
      <c r="F31" s="647"/>
      <c r="G31" s="648"/>
      <c r="H31" s="642" t="str">
        <f t="shared" si="0"/>
        <v/>
      </c>
      <c r="I31" s="649"/>
      <c r="J31" s="649"/>
      <c r="K31" s="160"/>
    </row>
    <row r="32" spans="2:11" ht="19.5" customHeight="1">
      <c r="B32" s="765"/>
      <c r="C32" s="741"/>
      <c r="D32" s="645"/>
      <c r="E32" s="646"/>
      <c r="F32" s="647"/>
      <c r="G32" s="648"/>
      <c r="H32" s="642" t="str">
        <f t="shared" si="0"/>
        <v/>
      </c>
      <c r="I32" s="649"/>
      <c r="J32" s="649"/>
      <c r="K32" s="160"/>
    </row>
    <row r="33" spans="2:11" ht="19.5" customHeight="1">
      <c r="B33" s="765"/>
      <c r="C33" s="741"/>
      <c r="D33" s="645"/>
      <c r="E33" s="646"/>
      <c r="F33" s="647"/>
      <c r="G33" s="648"/>
      <c r="H33" s="642" t="str">
        <f t="shared" si="0"/>
        <v/>
      </c>
      <c r="I33" s="649"/>
      <c r="J33" s="649"/>
      <c r="K33" s="160"/>
    </row>
    <row r="34" spans="2:11" ht="19.5" customHeight="1">
      <c r="B34" s="765"/>
      <c r="C34" s="741"/>
      <c r="D34" s="645"/>
      <c r="E34" s="646"/>
      <c r="F34" s="647"/>
      <c r="G34" s="648"/>
      <c r="H34" s="642" t="str">
        <f t="shared" si="0"/>
        <v/>
      </c>
      <c r="I34" s="649"/>
      <c r="J34" s="649"/>
      <c r="K34" s="160"/>
    </row>
    <row r="35" spans="2:11" ht="24.75" customHeight="1">
      <c r="C35" s="155"/>
      <c r="D35" s="161"/>
      <c r="E35" s="161"/>
      <c r="F35" s="1004" t="s">
        <v>372</v>
      </c>
      <c r="G35" s="1005"/>
      <c r="H35" s="653">
        <f>SUM(H5:H34)</f>
        <v>0</v>
      </c>
      <c r="I35" s="162"/>
      <c r="J35" s="162"/>
      <c r="K35" s="163"/>
    </row>
    <row r="36" spans="2:11" ht="22.5" customHeight="1">
      <c r="I36" s="108"/>
      <c r="J36" s="108"/>
      <c r="K36" s="263"/>
    </row>
    <row r="37" spans="2:11" s="43" customFormat="1" ht="24.75" customHeight="1">
      <c r="B37" s="754" t="s">
        <v>373</v>
      </c>
      <c r="C37" s="164"/>
      <c r="F37" s="1002" t="s">
        <v>374</v>
      </c>
      <c r="G37" s="1003"/>
      <c r="H37" s="727">
        <f>SUM(H68,H101,H134)</f>
        <v>0</v>
      </c>
      <c r="I37" s="165"/>
      <c r="J37" s="165"/>
      <c r="K37" s="166"/>
    </row>
    <row r="38" spans="2:11" s="43" customFormat="1" ht="16.5" customHeight="1">
      <c r="B38" s="754" t="s">
        <v>375</v>
      </c>
      <c r="C38" s="164"/>
      <c r="F38" s="54"/>
      <c r="I38" s="108"/>
      <c r="J38" s="108" t="s">
        <v>224</v>
      </c>
      <c r="K38" s="155"/>
    </row>
    <row r="39" spans="2:11" s="43" customFormat="1" ht="32.25" customHeight="1">
      <c r="B39" s="775" t="s">
        <v>273</v>
      </c>
      <c r="C39" s="998" t="s">
        <v>376</v>
      </c>
      <c r="D39" s="905"/>
      <c r="E39" s="498" t="s">
        <v>298</v>
      </c>
      <c r="F39" s="510" t="s">
        <v>368</v>
      </c>
      <c r="G39" s="498" t="s">
        <v>377</v>
      </c>
      <c r="H39" s="511" t="s">
        <v>370</v>
      </c>
      <c r="I39" s="636" t="s">
        <v>371</v>
      </c>
      <c r="J39" s="635" t="s">
        <v>289</v>
      </c>
      <c r="K39" s="156"/>
    </row>
    <row r="40" spans="2:11" s="43" customFormat="1" ht="19.5" customHeight="1">
      <c r="B40" s="765"/>
      <c r="C40" s="997"/>
      <c r="D40" s="997"/>
      <c r="E40" s="646"/>
      <c r="F40" s="647"/>
      <c r="G40" s="648"/>
      <c r="H40" s="642" t="str">
        <f>IFERROR(ROUND(IF(F40="","",IF(F40="10%税込",E40*G40/1.1,IF(F40="税抜",E40*G40))),0),"")</f>
        <v/>
      </c>
      <c r="I40" s="649"/>
      <c r="J40" s="649"/>
      <c r="K40" s="160"/>
    </row>
    <row r="41" spans="2:11" s="43" customFormat="1" ht="19.5" customHeight="1">
      <c r="B41" s="765"/>
      <c r="C41" s="997"/>
      <c r="D41" s="997"/>
      <c r="E41" s="646"/>
      <c r="F41" s="647"/>
      <c r="G41" s="648"/>
      <c r="H41" s="642" t="str">
        <f t="shared" ref="H41:H67" si="1">IFERROR(ROUND(IF(F41="","",IF(F41="10%税込",E41*G41/1.1,IF(F41="税抜",E41*G41))),0),"")</f>
        <v/>
      </c>
      <c r="I41" s="649"/>
      <c r="J41" s="649"/>
      <c r="K41" s="160"/>
    </row>
    <row r="42" spans="2:11" s="43" customFormat="1" ht="19.5" customHeight="1">
      <c r="B42" s="765"/>
      <c r="C42" s="997"/>
      <c r="D42" s="997"/>
      <c r="E42" s="646"/>
      <c r="F42" s="647"/>
      <c r="G42" s="648"/>
      <c r="H42" s="642" t="str">
        <f t="shared" si="1"/>
        <v/>
      </c>
      <c r="I42" s="649"/>
      <c r="J42" s="649"/>
      <c r="K42" s="160"/>
    </row>
    <row r="43" spans="2:11" s="43" customFormat="1" ht="19.5" customHeight="1">
      <c r="B43" s="765"/>
      <c r="C43" s="997"/>
      <c r="D43" s="997"/>
      <c r="E43" s="646"/>
      <c r="F43" s="647"/>
      <c r="G43" s="648"/>
      <c r="H43" s="642" t="str">
        <f t="shared" si="1"/>
        <v/>
      </c>
      <c r="I43" s="649"/>
      <c r="J43" s="649"/>
      <c r="K43" s="160"/>
    </row>
    <row r="44" spans="2:11" s="43" customFormat="1" ht="19.5" customHeight="1">
      <c r="B44" s="765"/>
      <c r="C44" s="997"/>
      <c r="D44" s="997"/>
      <c r="E44" s="646"/>
      <c r="F44" s="647"/>
      <c r="G44" s="648"/>
      <c r="H44" s="642" t="str">
        <f t="shared" si="1"/>
        <v/>
      </c>
      <c r="I44" s="649"/>
      <c r="J44" s="649"/>
      <c r="K44" s="160"/>
    </row>
    <row r="45" spans="2:11" s="43" customFormat="1" ht="19.5" customHeight="1">
      <c r="B45" s="765"/>
      <c r="C45" s="997"/>
      <c r="D45" s="997"/>
      <c r="E45" s="646"/>
      <c r="F45" s="647"/>
      <c r="G45" s="648"/>
      <c r="H45" s="642" t="str">
        <f t="shared" si="1"/>
        <v/>
      </c>
      <c r="I45" s="649"/>
      <c r="J45" s="649"/>
      <c r="K45" s="160"/>
    </row>
    <row r="46" spans="2:11" s="43" customFormat="1" ht="19.5" customHeight="1">
      <c r="B46" s="765"/>
      <c r="C46" s="997"/>
      <c r="D46" s="997"/>
      <c r="E46" s="646"/>
      <c r="F46" s="647"/>
      <c r="G46" s="648"/>
      <c r="H46" s="642" t="str">
        <f t="shared" si="1"/>
        <v/>
      </c>
      <c r="I46" s="649"/>
      <c r="J46" s="649"/>
      <c r="K46" s="160"/>
    </row>
    <row r="47" spans="2:11" s="43" customFormat="1" ht="19.5" customHeight="1">
      <c r="B47" s="765"/>
      <c r="C47" s="997"/>
      <c r="D47" s="997"/>
      <c r="E47" s="646"/>
      <c r="F47" s="647"/>
      <c r="G47" s="648"/>
      <c r="H47" s="642" t="str">
        <f t="shared" si="1"/>
        <v/>
      </c>
      <c r="I47" s="649"/>
      <c r="J47" s="649"/>
      <c r="K47" s="160"/>
    </row>
    <row r="48" spans="2:11" s="43" customFormat="1" ht="19.5" customHeight="1">
      <c r="B48" s="765"/>
      <c r="C48" s="997"/>
      <c r="D48" s="997"/>
      <c r="E48" s="646"/>
      <c r="F48" s="647"/>
      <c r="G48" s="648"/>
      <c r="H48" s="642" t="str">
        <f t="shared" si="1"/>
        <v/>
      </c>
      <c r="I48" s="649"/>
      <c r="J48" s="649"/>
      <c r="K48" s="160"/>
    </row>
    <row r="49" spans="2:11" s="43" customFormat="1" ht="19.5" customHeight="1">
      <c r="B49" s="765"/>
      <c r="C49" s="997"/>
      <c r="D49" s="997"/>
      <c r="E49" s="646"/>
      <c r="F49" s="647"/>
      <c r="G49" s="648"/>
      <c r="H49" s="642" t="str">
        <f t="shared" si="1"/>
        <v/>
      </c>
      <c r="I49" s="649"/>
      <c r="J49" s="649"/>
      <c r="K49" s="160"/>
    </row>
    <row r="50" spans="2:11" s="43" customFormat="1" ht="19.5" customHeight="1">
      <c r="B50" s="765"/>
      <c r="C50" s="997"/>
      <c r="D50" s="997"/>
      <c r="E50" s="646"/>
      <c r="F50" s="647"/>
      <c r="G50" s="648"/>
      <c r="H50" s="642" t="str">
        <f t="shared" si="1"/>
        <v/>
      </c>
      <c r="I50" s="649"/>
      <c r="J50" s="649"/>
      <c r="K50" s="160"/>
    </row>
    <row r="51" spans="2:11" s="43" customFormat="1" ht="19.5" customHeight="1">
      <c r="B51" s="765"/>
      <c r="C51" s="997"/>
      <c r="D51" s="997"/>
      <c r="E51" s="646"/>
      <c r="F51" s="647"/>
      <c r="G51" s="648"/>
      <c r="H51" s="642" t="str">
        <f t="shared" si="1"/>
        <v/>
      </c>
      <c r="I51" s="649"/>
      <c r="J51" s="649"/>
      <c r="K51" s="160"/>
    </row>
    <row r="52" spans="2:11" s="43" customFormat="1" ht="19.5" customHeight="1">
      <c r="B52" s="765"/>
      <c r="C52" s="997"/>
      <c r="D52" s="997"/>
      <c r="E52" s="646"/>
      <c r="F52" s="647"/>
      <c r="G52" s="648"/>
      <c r="H52" s="642" t="str">
        <f t="shared" si="1"/>
        <v/>
      </c>
      <c r="I52" s="649"/>
      <c r="J52" s="649"/>
      <c r="K52" s="160"/>
    </row>
    <row r="53" spans="2:11" s="43" customFormat="1" ht="19.5" customHeight="1">
      <c r="B53" s="765"/>
      <c r="C53" s="997"/>
      <c r="D53" s="997"/>
      <c r="E53" s="646"/>
      <c r="F53" s="647"/>
      <c r="G53" s="648"/>
      <c r="H53" s="642" t="str">
        <f t="shared" si="1"/>
        <v/>
      </c>
      <c r="I53" s="649"/>
      <c r="J53" s="649"/>
      <c r="K53" s="160"/>
    </row>
    <row r="54" spans="2:11" s="43" customFormat="1" ht="19.5" customHeight="1">
      <c r="B54" s="765"/>
      <c r="C54" s="997"/>
      <c r="D54" s="997"/>
      <c r="E54" s="646"/>
      <c r="F54" s="647"/>
      <c r="G54" s="648"/>
      <c r="H54" s="642" t="str">
        <f t="shared" si="1"/>
        <v/>
      </c>
      <c r="I54" s="649"/>
      <c r="J54" s="649"/>
      <c r="K54" s="160"/>
    </row>
    <row r="55" spans="2:11" s="43" customFormat="1" ht="19.5" customHeight="1">
      <c r="B55" s="765"/>
      <c r="C55" s="997"/>
      <c r="D55" s="997"/>
      <c r="E55" s="646"/>
      <c r="F55" s="647"/>
      <c r="G55" s="648"/>
      <c r="H55" s="642" t="str">
        <f t="shared" si="1"/>
        <v/>
      </c>
      <c r="I55" s="649"/>
      <c r="J55" s="649"/>
      <c r="K55" s="160"/>
    </row>
    <row r="56" spans="2:11" s="43" customFormat="1" ht="19.5" customHeight="1">
      <c r="B56" s="765"/>
      <c r="C56" s="997"/>
      <c r="D56" s="997"/>
      <c r="E56" s="646"/>
      <c r="F56" s="647"/>
      <c r="G56" s="648"/>
      <c r="H56" s="642" t="str">
        <f t="shared" si="1"/>
        <v/>
      </c>
      <c r="I56" s="649"/>
      <c r="J56" s="649"/>
      <c r="K56" s="160"/>
    </row>
    <row r="57" spans="2:11" s="43" customFormat="1" ht="19.5" customHeight="1">
      <c r="B57" s="765"/>
      <c r="C57" s="997"/>
      <c r="D57" s="997"/>
      <c r="E57" s="646"/>
      <c r="F57" s="647"/>
      <c r="G57" s="648"/>
      <c r="H57" s="642" t="str">
        <f t="shared" si="1"/>
        <v/>
      </c>
      <c r="I57" s="649"/>
      <c r="J57" s="649"/>
      <c r="K57" s="160"/>
    </row>
    <row r="58" spans="2:11" s="43" customFormat="1" ht="19.5" customHeight="1">
      <c r="B58" s="765"/>
      <c r="C58" s="997"/>
      <c r="D58" s="997"/>
      <c r="E58" s="646"/>
      <c r="F58" s="647"/>
      <c r="G58" s="648"/>
      <c r="H58" s="642" t="str">
        <f t="shared" si="1"/>
        <v/>
      </c>
      <c r="I58" s="649"/>
      <c r="J58" s="649"/>
      <c r="K58" s="160"/>
    </row>
    <row r="59" spans="2:11" s="43" customFormat="1" ht="19.5" customHeight="1">
      <c r="B59" s="765"/>
      <c r="C59" s="997"/>
      <c r="D59" s="997"/>
      <c r="E59" s="646"/>
      <c r="F59" s="647"/>
      <c r="G59" s="648"/>
      <c r="H59" s="642" t="str">
        <f t="shared" si="1"/>
        <v/>
      </c>
      <c r="I59" s="649"/>
      <c r="J59" s="649"/>
      <c r="K59" s="160"/>
    </row>
    <row r="60" spans="2:11" s="43" customFormat="1" ht="19.5" customHeight="1">
      <c r="B60" s="765"/>
      <c r="C60" s="997"/>
      <c r="D60" s="997"/>
      <c r="E60" s="646"/>
      <c r="F60" s="647"/>
      <c r="G60" s="648"/>
      <c r="H60" s="642" t="str">
        <f t="shared" si="1"/>
        <v/>
      </c>
      <c r="I60" s="649"/>
      <c r="J60" s="649"/>
      <c r="K60" s="160"/>
    </row>
    <row r="61" spans="2:11" s="43" customFormat="1" ht="19.5" customHeight="1">
      <c r="B61" s="765"/>
      <c r="C61" s="997"/>
      <c r="D61" s="997"/>
      <c r="E61" s="646"/>
      <c r="F61" s="647"/>
      <c r="G61" s="648"/>
      <c r="H61" s="642" t="str">
        <f t="shared" si="1"/>
        <v/>
      </c>
      <c r="I61" s="649"/>
      <c r="J61" s="649"/>
      <c r="K61" s="160"/>
    </row>
    <row r="62" spans="2:11" s="43" customFormat="1" ht="19.5" customHeight="1">
      <c r="B62" s="765"/>
      <c r="C62" s="997"/>
      <c r="D62" s="997"/>
      <c r="E62" s="646"/>
      <c r="F62" s="647"/>
      <c r="G62" s="648"/>
      <c r="H62" s="642" t="str">
        <f t="shared" si="1"/>
        <v/>
      </c>
      <c r="I62" s="649"/>
      <c r="J62" s="649"/>
      <c r="K62" s="160"/>
    </row>
    <row r="63" spans="2:11" s="43" customFormat="1" ht="19.5" customHeight="1">
      <c r="B63" s="765"/>
      <c r="C63" s="997"/>
      <c r="D63" s="997"/>
      <c r="E63" s="646"/>
      <c r="F63" s="647"/>
      <c r="G63" s="648"/>
      <c r="H63" s="642" t="str">
        <f t="shared" si="1"/>
        <v/>
      </c>
      <c r="I63" s="649"/>
      <c r="J63" s="649"/>
      <c r="K63" s="160"/>
    </row>
    <row r="64" spans="2:11" s="43" customFormat="1" ht="19.5" customHeight="1">
      <c r="B64" s="765"/>
      <c r="C64" s="997"/>
      <c r="D64" s="997"/>
      <c r="E64" s="646"/>
      <c r="F64" s="647"/>
      <c r="G64" s="648"/>
      <c r="H64" s="642" t="str">
        <f t="shared" si="1"/>
        <v/>
      </c>
      <c r="I64" s="649"/>
      <c r="J64" s="649"/>
      <c r="K64" s="160"/>
    </row>
    <row r="65" spans="2:11" s="43" customFormat="1" ht="19.5" customHeight="1">
      <c r="B65" s="765"/>
      <c r="C65" s="997"/>
      <c r="D65" s="997"/>
      <c r="E65" s="646"/>
      <c r="F65" s="647"/>
      <c r="G65" s="648"/>
      <c r="H65" s="642" t="str">
        <f t="shared" si="1"/>
        <v/>
      </c>
      <c r="I65" s="649"/>
      <c r="J65" s="649"/>
      <c r="K65" s="160"/>
    </row>
    <row r="66" spans="2:11" s="43" customFormat="1" ht="19.5" customHeight="1">
      <c r="B66" s="765"/>
      <c r="C66" s="997"/>
      <c r="D66" s="997"/>
      <c r="E66" s="646"/>
      <c r="F66" s="647"/>
      <c r="G66" s="648"/>
      <c r="H66" s="642" t="str">
        <f t="shared" si="1"/>
        <v/>
      </c>
      <c r="I66" s="649"/>
      <c r="J66" s="649"/>
      <c r="K66" s="160"/>
    </row>
    <row r="67" spans="2:11" s="43" customFormat="1" ht="19.5" customHeight="1">
      <c r="B67" s="765"/>
      <c r="C67" s="997"/>
      <c r="D67" s="997"/>
      <c r="E67" s="646"/>
      <c r="F67" s="647"/>
      <c r="G67" s="648"/>
      <c r="H67" s="642" t="str">
        <f t="shared" si="1"/>
        <v/>
      </c>
      <c r="I67" s="649"/>
      <c r="J67" s="649"/>
      <c r="K67" s="160"/>
    </row>
    <row r="68" spans="2:11" s="43" customFormat="1" ht="24.75" customHeight="1">
      <c r="B68" s="754"/>
      <c r="E68" s="168"/>
      <c r="F68" s="169"/>
      <c r="G68" s="728" t="s">
        <v>322</v>
      </c>
      <c r="H68" s="729">
        <f>SUM(H40:H67)</f>
        <v>0</v>
      </c>
      <c r="I68" s="171"/>
      <c r="J68" s="171"/>
      <c r="K68" s="167"/>
    </row>
    <row r="69" spans="2:11" s="43" customFormat="1" ht="16.5" customHeight="1">
      <c r="B69" s="754" t="s">
        <v>378</v>
      </c>
      <c r="C69" s="164"/>
      <c r="F69" s="54"/>
      <c r="I69" s="108"/>
      <c r="J69" s="108" t="s">
        <v>224</v>
      </c>
      <c r="K69" s="155"/>
    </row>
    <row r="70" spans="2:11" s="43" customFormat="1" ht="32.25" customHeight="1">
      <c r="B70" s="775" t="s">
        <v>273</v>
      </c>
      <c r="C70" s="998" t="s">
        <v>379</v>
      </c>
      <c r="D70" s="905"/>
      <c r="E70" s="498" t="s">
        <v>298</v>
      </c>
      <c r="F70" s="510" t="s">
        <v>368</v>
      </c>
      <c r="G70" s="677"/>
      <c r="H70" s="511" t="s">
        <v>370</v>
      </c>
      <c r="I70" s="636" t="s">
        <v>371</v>
      </c>
      <c r="J70" s="635" t="s">
        <v>289</v>
      </c>
      <c r="K70" s="156"/>
    </row>
    <row r="71" spans="2:11" s="43" customFormat="1" ht="19.5" customHeight="1">
      <c r="B71" s="765"/>
      <c r="C71" s="997"/>
      <c r="D71" s="997"/>
      <c r="E71" s="646"/>
      <c r="F71" s="647"/>
      <c r="G71" s="678"/>
      <c r="H71" s="642" t="str">
        <f>IFERROR(ROUND(IF(F71="","",IF(F71="10%税込",E71/1.1,IF(F71="税抜",E71))),0),"")</f>
        <v/>
      </c>
      <c r="I71" s="649"/>
      <c r="J71" s="649"/>
      <c r="K71" s="160"/>
    </row>
    <row r="72" spans="2:11" s="43" customFormat="1" ht="19.5" customHeight="1">
      <c r="B72" s="765"/>
      <c r="C72" s="997"/>
      <c r="D72" s="997"/>
      <c r="E72" s="646"/>
      <c r="F72" s="647"/>
      <c r="G72" s="678"/>
      <c r="H72" s="642" t="str">
        <f t="shared" ref="H72:H100" si="2">IFERROR(ROUND(IF(F72="","",IF(F72="10%税込",E72/1.1,IF(F72="税抜",E72))),0),"")</f>
        <v/>
      </c>
      <c r="I72" s="649"/>
      <c r="J72" s="649"/>
      <c r="K72" s="160"/>
    </row>
    <row r="73" spans="2:11" s="43" customFormat="1" ht="19.5" customHeight="1">
      <c r="B73" s="765"/>
      <c r="C73" s="997"/>
      <c r="D73" s="997"/>
      <c r="E73" s="646"/>
      <c r="F73" s="647"/>
      <c r="G73" s="678"/>
      <c r="H73" s="642" t="str">
        <f t="shared" si="2"/>
        <v/>
      </c>
      <c r="I73" s="649"/>
      <c r="J73" s="649"/>
      <c r="K73" s="160"/>
    </row>
    <row r="74" spans="2:11" s="43" customFormat="1" ht="19.5" customHeight="1">
      <c r="B74" s="765"/>
      <c r="C74" s="997"/>
      <c r="D74" s="997"/>
      <c r="E74" s="646"/>
      <c r="F74" s="647"/>
      <c r="G74" s="678"/>
      <c r="H74" s="642" t="str">
        <f t="shared" si="2"/>
        <v/>
      </c>
      <c r="I74" s="649"/>
      <c r="J74" s="649"/>
      <c r="K74" s="160"/>
    </row>
    <row r="75" spans="2:11" s="43" customFormat="1" ht="19.5" customHeight="1">
      <c r="B75" s="765"/>
      <c r="C75" s="997"/>
      <c r="D75" s="997"/>
      <c r="E75" s="646"/>
      <c r="F75" s="647"/>
      <c r="G75" s="678"/>
      <c r="H75" s="642" t="str">
        <f t="shared" si="2"/>
        <v/>
      </c>
      <c r="I75" s="649"/>
      <c r="J75" s="649"/>
      <c r="K75" s="160"/>
    </row>
    <row r="76" spans="2:11" s="43" customFormat="1" ht="19.5" customHeight="1">
      <c r="B76" s="765"/>
      <c r="C76" s="997"/>
      <c r="D76" s="997"/>
      <c r="E76" s="646"/>
      <c r="F76" s="647"/>
      <c r="G76" s="678"/>
      <c r="H76" s="642" t="str">
        <f t="shared" si="2"/>
        <v/>
      </c>
      <c r="I76" s="649"/>
      <c r="J76" s="649"/>
      <c r="K76" s="160"/>
    </row>
    <row r="77" spans="2:11" s="43" customFormat="1" ht="19.5" customHeight="1">
      <c r="B77" s="765"/>
      <c r="C77" s="997"/>
      <c r="D77" s="997"/>
      <c r="E77" s="646"/>
      <c r="F77" s="647"/>
      <c r="G77" s="678"/>
      <c r="H77" s="642" t="str">
        <f t="shared" si="2"/>
        <v/>
      </c>
      <c r="I77" s="649"/>
      <c r="J77" s="649"/>
      <c r="K77" s="160"/>
    </row>
    <row r="78" spans="2:11" s="43" customFormat="1" ht="19.5" customHeight="1">
      <c r="B78" s="765"/>
      <c r="C78" s="997"/>
      <c r="D78" s="997"/>
      <c r="E78" s="646"/>
      <c r="F78" s="647"/>
      <c r="G78" s="678"/>
      <c r="H78" s="642" t="str">
        <f t="shared" si="2"/>
        <v/>
      </c>
      <c r="I78" s="649"/>
      <c r="J78" s="649"/>
      <c r="K78" s="160"/>
    </row>
    <row r="79" spans="2:11" s="43" customFormat="1" ht="19.5" customHeight="1">
      <c r="B79" s="765"/>
      <c r="C79" s="997"/>
      <c r="D79" s="997"/>
      <c r="E79" s="646"/>
      <c r="F79" s="647"/>
      <c r="G79" s="678"/>
      <c r="H79" s="642" t="str">
        <f t="shared" si="2"/>
        <v/>
      </c>
      <c r="I79" s="649"/>
      <c r="J79" s="649"/>
      <c r="K79" s="160"/>
    </row>
    <row r="80" spans="2:11" s="43" customFormat="1" ht="19.5" customHeight="1">
      <c r="B80" s="765"/>
      <c r="C80" s="997"/>
      <c r="D80" s="997"/>
      <c r="E80" s="646"/>
      <c r="F80" s="647"/>
      <c r="G80" s="678"/>
      <c r="H80" s="642" t="str">
        <f t="shared" si="2"/>
        <v/>
      </c>
      <c r="I80" s="649"/>
      <c r="J80" s="649"/>
      <c r="K80" s="160"/>
    </row>
    <row r="81" spans="2:11" s="43" customFormat="1" ht="19.5" customHeight="1">
      <c r="B81" s="765"/>
      <c r="C81" s="997"/>
      <c r="D81" s="997"/>
      <c r="E81" s="646"/>
      <c r="F81" s="647"/>
      <c r="G81" s="678"/>
      <c r="H81" s="642" t="str">
        <f t="shared" si="2"/>
        <v/>
      </c>
      <c r="I81" s="649"/>
      <c r="J81" s="649"/>
      <c r="K81" s="160"/>
    </row>
    <row r="82" spans="2:11" s="43" customFormat="1" ht="19.5" customHeight="1">
      <c r="B82" s="765"/>
      <c r="C82" s="997"/>
      <c r="D82" s="997"/>
      <c r="E82" s="646"/>
      <c r="F82" s="647"/>
      <c r="G82" s="678"/>
      <c r="H82" s="642" t="str">
        <f t="shared" si="2"/>
        <v/>
      </c>
      <c r="I82" s="649"/>
      <c r="J82" s="649"/>
      <c r="K82" s="160"/>
    </row>
    <row r="83" spans="2:11" s="43" customFormat="1" ht="19.5" customHeight="1">
      <c r="B83" s="765"/>
      <c r="C83" s="997"/>
      <c r="D83" s="997"/>
      <c r="E83" s="646"/>
      <c r="F83" s="647"/>
      <c r="G83" s="678"/>
      <c r="H83" s="642" t="str">
        <f t="shared" si="2"/>
        <v/>
      </c>
      <c r="I83" s="649"/>
      <c r="J83" s="649"/>
      <c r="K83" s="160"/>
    </row>
    <row r="84" spans="2:11" s="43" customFormat="1" ht="19.5" customHeight="1">
      <c r="B84" s="765"/>
      <c r="C84" s="997"/>
      <c r="D84" s="997"/>
      <c r="E84" s="646"/>
      <c r="F84" s="647"/>
      <c r="G84" s="678"/>
      <c r="H84" s="642" t="str">
        <f t="shared" si="2"/>
        <v/>
      </c>
      <c r="I84" s="649"/>
      <c r="J84" s="649"/>
      <c r="K84" s="160"/>
    </row>
    <row r="85" spans="2:11" s="43" customFormat="1" ht="19.5" customHeight="1">
      <c r="B85" s="765"/>
      <c r="C85" s="997"/>
      <c r="D85" s="997"/>
      <c r="E85" s="646"/>
      <c r="F85" s="647"/>
      <c r="G85" s="678"/>
      <c r="H85" s="642" t="str">
        <f t="shared" si="2"/>
        <v/>
      </c>
      <c r="I85" s="649"/>
      <c r="J85" s="649"/>
      <c r="K85" s="160"/>
    </row>
    <row r="86" spans="2:11" s="43" customFormat="1" ht="19.5" customHeight="1">
      <c r="B86" s="765"/>
      <c r="C86" s="997"/>
      <c r="D86" s="997"/>
      <c r="E86" s="646"/>
      <c r="F86" s="647"/>
      <c r="G86" s="678"/>
      <c r="H86" s="642" t="str">
        <f t="shared" si="2"/>
        <v/>
      </c>
      <c r="I86" s="649"/>
      <c r="J86" s="649"/>
      <c r="K86" s="160"/>
    </row>
    <row r="87" spans="2:11" s="43" customFormat="1" ht="19.5" customHeight="1">
      <c r="B87" s="765"/>
      <c r="C87" s="997"/>
      <c r="D87" s="997"/>
      <c r="E87" s="646"/>
      <c r="F87" s="647"/>
      <c r="G87" s="678"/>
      <c r="H87" s="642" t="str">
        <f t="shared" si="2"/>
        <v/>
      </c>
      <c r="I87" s="649"/>
      <c r="J87" s="649"/>
      <c r="K87" s="160"/>
    </row>
    <row r="88" spans="2:11" s="43" customFormat="1" ht="19.5" customHeight="1">
      <c r="B88" s="765"/>
      <c r="C88" s="997"/>
      <c r="D88" s="997"/>
      <c r="E88" s="646"/>
      <c r="F88" s="647"/>
      <c r="G88" s="678"/>
      <c r="H88" s="642" t="str">
        <f t="shared" si="2"/>
        <v/>
      </c>
      <c r="I88" s="649"/>
      <c r="J88" s="649"/>
      <c r="K88" s="160"/>
    </row>
    <row r="89" spans="2:11" s="43" customFormat="1" ht="19.5" customHeight="1">
      <c r="B89" s="765"/>
      <c r="C89" s="997"/>
      <c r="D89" s="997"/>
      <c r="E89" s="646"/>
      <c r="F89" s="647"/>
      <c r="G89" s="678"/>
      <c r="H89" s="642" t="str">
        <f t="shared" si="2"/>
        <v/>
      </c>
      <c r="I89" s="649"/>
      <c r="J89" s="649"/>
      <c r="K89" s="160"/>
    </row>
    <row r="90" spans="2:11" s="43" customFormat="1" ht="19.5" customHeight="1">
      <c r="B90" s="765"/>
      <c r="C90" s="997"/>
      <c r="D90" s="997"/>
      <c r="E90" s="646"/>
      <c r="F90" s="647"/>
      <c r="G90" s="678"/>
      <c r="H90" s="642" t="str">
        <f t="shared" si="2"/>
        <v/>
      </c>
      <c r="I90" s="649"/>
      <c r="J90" s="649"/>
      <c r="K90" s="160"/>
    </row>
    <row r="91" spans="2:11" s="43" customFormat="1" ht="19.5" customHeight="1">
      <c r="B91" s="765"/>
      <c r="C91" s="997"/>
      <c r="D91" s="997"/>
      <c r="E91" s="646"/>
      <c r="F91" s="647"/>
      <c r="G91" s="678"/>
      <c r="H91" s="642" t="str">
        <f t="shared" si="2"/>
        <v/>
      </c>
      <c r="I91" s="649"/>
      <c r="J91" s="649"/>
      <c r="K91" s="160"/>
    </row>
    <row r="92" spans="2:11" s="43" customFormat="1" ht="19.5" customHeight="1">
      <c r="B92" s="765"/>
      <c r="C92" s="997"/>
      <c r="D92" s="997"/>
      <c r="E92" s="646"/>
      <c r="F92" s="647"/>
      <c r="G92" s="678"/>
      <c r="H92" s="642" t="str">
        <f t="shared" si="2"/>
        <v/>
      </c>
      <c r="I92" s="649"/>
      <c r="J92" s="649"/>
      <c r="K92" s="160"/>
    </row>
    <row r="93" spans="2:11" s="43" customFormat="1" ht="19.5" customHeight="1">
      <c r="B93" s="765"/>
      <c r="C93" s="997"/>
      <c r="D93" s="997"/>
      <c r="E93" s="646"/>
      <c r="F93" s="647"/>
      <c r="G93" s="678"/>
      <c r="H93" s="642" t="str">
        <f t="shared" si="2"/>
        <v/>
      </c>
      <c r="I93" s="649"/>
      <c r="J93" s="649"/>
      <c r="K93" s="160"/>
    </row>
    <row r="94" spans="2:11" s="43" customFormat="1" ht="19.5" customHeight="1">
      <c r="B94" s="765"/>
      <c r="C94" s="997"/>
      <c r="D94" s="997"/>
      <c r="E94" s="646"/>
      <c r="F94" s="647"/>
      <c r="G94" s="678"/>
      <c r="H94" s="642" t="str">
        <f t="shared" si="2"/>
        <v/>
      </c>
      <c r="I94" s="649"/>
      <c r="J94" s="649"/>
      <c r="K94" s="160"/>
    </row>
    <row r="95" spans="2:11" s="43" customFormat="1" ht="19.5" customHeight="1">
      <c r="B95" s="765"/>
      <c r="C95" s="997"/>
      <c r="D95" s="997"/>
      <c r="E95" s="646"/>
      <c r="F95" s="647"/>
      <c r="G95" s="678"/>
      <c r="H95" s="642" t="str">
        <f t="shared" si="2"/>
        <v/>
      </c>
      <c r="I95" s="649"/>
      <c r="J95" s="649"/>
      <c r="K95" s="160"/>
    </row>
    <row r="96" spans="2:11" s="43" customFormat="1" ht="19.5" customHeight="1">
      <c r="B96" s="765"/>
      <c r="C96" s="997"/>
      <c r="D96" s="997"/>
      <c r="E96" s="646"/>
      <c r="F96" s="647"/>
      <c r="G96" s="678"/>
      <c r="H96" s="642" t="str">
        <f t="shared" si="2"/>
        <v/>
      </c>
      <c r="I96" s="649"/>
      <c r="J96" s="649"/>
      <c r="K96" s="160"/>
    </row>
    <row r="97" spans="2:11" s="43" customFormat="1" ht="19.5" customHeight="1">
      <c r="B97" s="765"/>
      <c r="C97" s="997"/>
      <c r="D97" s="997"/>
      <c r="E97" s="646"/>
      <c r="F97" s="647"/>
      <c r="G97" s="678"/>
      <c r="H97" s="642" t="str">
        <f t="shared" si="2"/>
        <v/>
      </c>
      <c r="I97" s="649"/>
      <c r="J97" s="649"/>
      <c r="K97" s="160"/>
    </row>
    <row r="98" spans="2:11" s="43" customFormat="1" ht="19.5" customHeight="1">
      <c r="B98" s="765"/>
      <c r="C98" s="997"/>
      <c r="D98" s="997"/>
      <c r="E98" s="646"/>
      <c r="F98" s="647"/>
      <c r="G98" s="678"/>
      <c r="H98" s="642" t="str">
        <f t="shared" si="2"/>
        <v/>
      </c>
      <c r="I98" s="649"/>
      <c r="J98" s="649"/>
      <c r="K98" s="160"/>
    </row>
    <row r="99" spans="2:11" s="43" customFormat="1" ht="19.5" customHeight="1">
      <c r="B99" s="765"/>
      <c r="C99" s="997"/>
      <c r="D99" s="997"/>
      <c r="E99" s="646"/>
      <c r="F99" s="647"/>
      <c r="G99" s="678"/>
      <c r="H99" s="642" t="str">
        <f t="shared" si="2"/>
        <v/>
      </c>
      <c r="I99" s="649"/>
      <c r="J99" s="649"/>
      <c r="K99" s="160"/>
    </row>
    <row r="100" spans="2:11" s="43" customFormat="1" ht="19.5" customHeight="1">
      <c r="B100" s="765"/>
      <c r="C100" s="997"/>
      <c r="D100" s="997"/>
      <c r="E100" s="646"/>
      <c r="F100" s="647"/>
      <c r="G100" s="678"/>
      <c r="H100" s="642" t="str">
        <f t="shared" si="2"/>
        <v/>
      </c>
      <c r="I100" s="649"/>
      <c r="J100" s="649"/>
      <c r="K100" s="160"/>
    </row>
    <row r="101" spans="2:11" s="43" customFormat="1" ht="24.75" customHeight="1">
      <c r="B101" s="754"/>
      <c r="E101" s="168"/>
      <c r="F101" s="169"/>
      <c r="G101" s="728" t="s">
        <v>322</v>
      </c>
      <c r="H101" s="729">
        <f>SUM(H71:H100)</f>
        <v>0</v>
      </c>
      <c r="I101" s="171"/>
      <c r="J101" s="171"/>
      <c r="K101" s="167"/>
    </row>
    <row r="102" spans="2:11" s="43" customFormat="1" ht="16.5" customHeight="1">
      <c r="B102" s="754" t="s">
        <v>380</v>
      </c>
      <c r="C102" s="164"/>
      <c r="F102" s="54"/>
      <c r="I102" s="108"/>
      <c r="J102" s="108" t="s">
        <v>224</v>
      </c>
      <c r="K102" s="155"/>
    </row>
    <row r="103" spans="2:11" s="43" customFormat="1" ht="32.25" customHeight="1">
      <c r="B103" s="775" t="s">
        <v>273</v>
      </c>
      <c r="C103" s="998" t="s">
        <v>376</v>
      </c>
      <c r="D103" s="905"/>
      <c r="E103" s="498" t="s">
        <v>298</v>
      </c>
      <c r="F103" s="510" t="s">
        <v>368</v>
      </c>
      <c r="G103" s="498" t="s">
        <v>377</v>
      </c>
      <c r="H103" s="511" t="s">
        <v>370</v>
      </c>
      <c r="I103" s="636" t="s">
        <v>371</v>
      </c>
      <c r="J103" s="635" t="s">
        <v>289</v>
      </c>
      <c r="K103" s="156"/>
    </row>
    <row r="104" spans="2:11" s="43" customFormat="1" ht="19.5" customHeight="1">
      <c r="B104" s="765"/>
      <c r="C104" s="997"/>
      <c r="D104" s="997"/>
      <c r="E104" s="646"/>
      <c r="F104" s="647"/>
      <c r="G104" s="648"/>
      <c r="H104" s="642" t="str">
        <f>IFERROR(ROUND(IF(F104="","",IF(F104="10%税込",E104*G104/1.1,IF(F104="税抜",E104*G104))),0),"")</f>
        <v/>
      </c>
      <c r="I104" s="649"/>
      <c r="J104" s="649"/>
      <c r="K104" s="160"/>
    </row>
    <row r="105" spans="2:11" s="43" customFormat="1" ht="19.5" customHeight="1">
      <c r="B105" s="765"/>
      <c r="C105" s="997"/>
      <c r="D105" s="997"/>
      <c r="E105" s="646"/>
      <c r="F105" s="647"/>
      <c r="G105" s="648"/>
      <c r="H105" s="642" t="str">
        <f t="shared" ref="H105:H133" si="3">IFERROR(ROUND(IF(F105="","",IF(F105="10%税込",E105*G105/1.1,IF(F105="税抜",E105*G105))),0),"")</f>
        <v/>
      </c>
      <c r="I105" s="649"/>
      <c r="J105" s="649"/>
      <c r="K105" s="160"/>
    </row>
    <row r="106" spans="2:11" s="43" customFormat="1" ht="19.5" customHeight="1">
      <c r="B106" s="765"/>
      <c r="C106" s="997"/>
      <c r="D106" s="997"/>
      <c r="E106" s="646"/>
      <c r="F106" s="647"/>
      <c r="G106" s="648"/>
      <c r="H106" s="642" t="str">
        <f t="shared" si="3"/>
        <v/>
      </c>
      <c r="I106" s="649"/>
      <c r="J106" s="649"/>
      <c r="K106" s="160"/>
    </row>
    <row r="107" spans="2:11" s="43" customFormat="1" ht="19.5" customHeight="1">
      <c r="B107" s="765"/>
      <c r="C107" s="997"/>
      <c r="D107" s="997"/>
      <c r="E107" s="646"/>
      <c r="F107" s="647"/>
      <c r="G107" s="648"/>
      <c r="H107" s="642" t="str">
        <f t="shared" si="3"/>
        <v/>
      </c>
      <c r="I107" s="649"/>
      <c r="J107" s="649"/>
      <c r="K107" s="160"/>
    </row>
    <row r="108" spans="2:11" s="43" customFormat="1" ht="19.5" customHeight="1">
      <c r="B108" s="765"/>
      <c r="C108" s="997"/>
      <c r="D108" s="997"/>
      <c r="E108" s="646"/>
      <c r="F108" s="647"/>
      <c r="G108" s="648"/>
      <c r="H108" s="642" t="str">
        <f t="shared" si="3"/>
        <v/>
      </c>
      <c r="I108" s="649"/>
      <c r="J108" s="649"/>
      <c r="K108" s="160"/>
    </row>
    <row r="109" spans="2:11" s="43" customFormat="1" ht="19.5" customHeight="1">
      <c r="B109" s="765"/>
      <c r="C109" s="997"/>
      <c r="D109" s="997"/>
      <c r="E109" s="646"/>
      <c r="F109" s="647"/>
      <c r="G109" s="648"/>
      <c r="H109" s="642" t="str">
        <f t="shared" si="3"/>
        <v/>
      </c>
      <c r="I109" s="649"/>
      <c r="J109" s="649"/>
      <c r="K109" s="160"/>
    </row>
    <row r="110" spans="2:11" s="43" customFormat="1" ht="19.5" customHeight="1">
      <c r="B110" s="765"/>
      <c r="C110" s="997"/>
      <c r="D110" s="997"/>
      <c r="E110" s="646"/>
      <c r="F110" s="647"/>
      <c r="G110" s="648"/>
      <c r="H110" s="642" t="str">
        <f t="shared" si="3"/>
        <v/>
      </c>
      <c r="I110" s="649"/>
      <c r="J110" s="649"/>
      <c r="K110" s="160"/>
    </row>
    <row r="111" spans="2:11" s="43" customFormat="1" ht="19.5" customHeight="1">
      <c r="B111" s="765"/>
      <c r="C111" s="997"/>
      <c r="D111" s="997"/>
      <c r="E111" s="646"/>
      <c r="F111" s="647"/>
      <c r="G111" s="648"/>
      <c r="H111" s="642" t="str">
        <f t="shared" si="3"/>
        <v/>
      </c>
      <c r="I111" s="649"/>
      <c r="J111" s="649"/>
      <c r="K111" s="160"/>
    </row>
    <row r="112" spans="2:11" s="43" customFormat="1" ht="19.5" customHeight="1">
      <c r="B112" s="765"/>
      <c r="C112" s="997"/>
      <c r="D112" s="997"/>
      <c r="E112" s="646"/>
      <c r="F112" s="647"/>
      <c r="G112" s="648"/>
      <c r="H112" s="642" t="str">
        <f t="shared" si="3"/>
        <v/>
      </c>
      <c r="I112" s="649"/>
      <c r="J112" s="649"/>
      <c r="K112" s="160"/>
    </row>
    <row r="113" spans="2:11" s="43" customFormat="1" ht="19.5" customHeight="1">
      <c r="B113" s="765"/>
      <c r="C113" s="997"/>
      <c r="D113" s="997"/>
      <c r="E113" s="646"/>
      <c r="F113" s="647"/>
      <c r="G113" s="648"/>
      <c r="H113" s="642" t="str">
        <f t="shared" si="3"/>
        <v/>
      </c>
      <c r="I113" s="649"/>
      <c r="J113" s="649"/>
      <c r="K113" s="160"/>
    </row>
    <row r="114" spans="2:11" s="43" customFormat="1" ht="19.5" customHeight="1">
      <c r="B114" s="765"/>
      <c r="C114" s="997"/>
      <c r="D114" s="997"/>
      <c r="E114" s="646"/>
      <c r="F114" s="647"/>
      <c r="G114" s="648"/>
      <c r="H114" s="642" t="str">
        <f t="shared" si="3"/>
        <v/>
      </c>
      <c r="I114" s="649"/>
      <c r="J114" s="649"/>
      <c r="K114" s="160"/>
    </row>
    <row r="115" spans="2:11" s="43" customFormat="1" ht="19.5" customHeight="1">
      <c r="B115" s="765"/>
      <c r="C115" s="997"/>
      <c r="D115" s="997"/>
      <c r="E115" s="646"/>
      <c r="F115" s="647"/>
      <c r="G115" s="648"/>
      <c r="H115" s="642" t="str">
        <f t="shared" si="3"/>
        <v/>
      </c>
      <c r="I115" s="649"/>
      <c r="J115" s="649"/>
      <c r="K115" s="160"/>
    </row>
    <row r="116" spans="2:11" s="43" customFormat="1" ht="19.5" customHeight="1">
      <c r="B116" s="765"/>
      <c r="C116" s="997"/>
      <c r="D116" s="997"/>
      <c r="E116" s="646"/>
      <c r="F116" s="647"/>
      <c r="G116" s="648"/>
      <c r="H116" s="642" t="str">
        <f t="shared" si="3"/>
        <v/>
      </c>
      <c r="I116" s="649"/>
      <c r="J116" s="649"/>
      <c r="K116" s="160"/>
    </row>
    <row r="117" spans="2:11" s="43" customFormat="1" ht="19.5" customHeight="1">
      <c r="B117" s="765"/>
      <c r="C117" s="997"/>
      <c r="D117" s="997"/>
      <c r="E117" s="646"/>
      <c r="F117" s="647"/>
      <c r="G117" s="648"/>
      <c r="H117" s="642" t="str">
        <f t="shared" si="3"/>
        <v/>
      </c>
      <c r="I117" s="649"/>
      <c r="J117" s="649"/>
      <c r="K117" s="160"/>
    </row>
    <row r="118" spans="2:11" s="43" customFormat="1" ht="19.5" customHeight="1">
      <c r="B118" s="765"/>
      <c r="C118" s="997"/>
      <c r="D118" s="997"/>
      <c r="E118" s="646"/>
      <c r="F118" s="647"/>
      <c r="G118" s="648"/>
      <c r="H118" s="642" t="str">
        <f t="shared" si="3"/>
        <v/>
      </c>
      <c r="I118" s="649"/>
      <c r="J118" s="649"/>
      <c r="K118" s="160"/>
    </row>
    <row r="119" spans="2:11" s="43" customFormat="1" ht="19.5" customHeight="1">
      <c r="B119" s="765"/>
      <c r="C119" s="997"/>
      <c r="D119" s="997"/>
      <c r="E119" s="646"/>
      <c r="F119" s="647"/>
      <c r="G119" s="648"/>
      <c r="H119" s="642" t="str">
        <f t="shared" si="3"/>
        <v/>
      </c>
      <c r="I119" s="649"/>
      <c r="J119" s="649"/>
      <c r="K119" s="160"/>
    </row>
    <row r="120" spans="2:11" s="43" customFormat="1" ht="19.5" customHeight="1">
      <c r="B120" s="765"/>
      <c r="C120" s="997"/>
      <c r="D120" s="997"/>
      <c r="E120" s="646"/>
      <c r="F120" s="647"/>
      <c r="G120" s="648"/>
      <c r="H120" s="642" t="str">
        <f t="shared" si="3"/>
        <v/>
      </c>
      <c r="I120" s="649"/>
      <c r="J120" s="649"/>
      <c r="K120" s="160"/>
    </row>
    <row r="121" spans="2:11" s="43" customFormat="1" ht="19.5" customHeight="1">
      <c r="B121" s="765"/>
      <c r="C121" s="997"/>
      <c r="D121" s="997"/>
      <c r="E121" s="646"/>
      <c r="F121" s="647"/>
      <c r="G121" s="648"/>
      <c r="H121" s="642" t="str">
        <f t="shared" si="3"/>
        <v/>
      </c>
      <c r="I121" s="649"/>
      <c r="J121" s="649"/>
      <c r="K121" s="160"/>
    </row>
    <row r="122" spans="2:11" s="43" customFormat="1" ht="19.5" customHeight="1">
      <c r="B122" s="765"/>
      <c r="C122" s="997"/>
      <c r="D122" s="997"/>
      <c r="E122" s="646"/>
      <c r="F122" s="647"/>
      <c r="G122" s="648"/>
      <c r="H122" s="642" t="str">
        <f t="shared" si="3"/>
        <v/>
      </c>
      <c r="I122" s="649"/>
      <c r="J122" s="649"/>
      <c r="K122" s="160"/>
    </row>
    <row r="123" spans="2:11" s="43" customFormat="1" ht="19.5" customHeight="1">
      <c r="B123" s="765"/>
      <c r="C123" s="997"/>
      <c r="D123" s="997"/>
      <c r="E123" s="646"/>
      <c r="F123" s="647"/>
      <c r="G123" s="648"/>
      <c r="H123" s="642" t="str">
        <f t="shared" si="3"/>
        <v/>
      </c>
      <c r="I123" s="649"/>
      <c r="J123" s="649"/>
      <c r="K123" s="160"/>
    </row>
    <row r="124" spans="2:11" s="43" customFormat="1" ht="19.5" customHeight="1">
      <c r="B124" s="765"/>
      <c r="C124" s="997"/>
      <c r="D124" s="997"/>
      <c r="E124" s="646"/>
      <c r="F124" s="647"/>
      <c r="G124" s="648"/>
      <c r="H124" s="642" t="str">
        <f t="shared" si="3"/>
        <v/>
      </c>
      <c r="I124" s="649"/>
      <c r="J124" s="649"/>
      <c r="K124" s="160"/>
    </row>
    <row r="125" spans="2:11" s="43" customFormat="1" ht="19.5" customHeight="1">
      <c r="B125" s="765"/>
      <c r="C125" s="997"/>
      <c r="D125" s="997"/>
      <c r="E125" s="646"/>
      <c r="F125" s="647"/>
      <c r="G125" s="648"/>
      <c r="H125" s="642" t="str">
        <f t="shared" si="3"/>
        <v/>
      </c>
      <c r="I125" s="649"/>
      <c r="J125" s="649"/>
      <c r="K125" s="160"/>
    </row>
    <row r="126" spans="2:11" s="43" customFormat="1" ht="19.5" customHeight="1">
      <c r="B126" s="765"/>
      <c r="C126" s="997"/>
      <c r="D126" s="997"/>
      <c r="E126" s="646"/>
      <c r="F126" s="647"/>
      <c r="G126" s="648"/>
      <c r="H126" s="642" t="str">
        <f t="shared" si="3"/>
        <v/>
      </c>
      <c r="I126" s="649"/>
      <c r="J126" s="649"/>
      <c r="K126" s="160"/>
    </row>
    <row r="127" spans="2:11" s="43" customFormat="1" ht="19.5" customHeight="1">
      <c r="B127" s="765"/>
      <c r="C127" s="997"/>
      <c r="D127" s="997"/>
      <c r="E127" s="646"/>
      <c r="F127" s="647"/>
      <c r="G127" s="648"/>
      <c r="H127" s="642" t="str">
        <f t="shared" si="3"/>
        <v/>
      </c>
      <c r="I127" s="649"/>
      <c r="J127" s="649"/>
      <c r="K127" s="160"/>
    </row>
    <row r="128" spans="2:11" s="43" customFormat="1" ht="19.5" customHeight="1">
      <c r="B128" s="765"/>
      <c r="C128" s="997"/>
      <c r="D128" s="997"/>
      <c r="E128" s="646"/>
      <c r="F128" s="647"/>
      <c r="G128" s="648"/>
      <c r="H128" s="642" t="str">
        <f t="shared" si="3"/>
        <v/>
      </c>
      <c r="I128" s="649"/>
      <c r="J128" s="649"/>
      <c r="K128" s="160"/>
    </row>
    <row r="129" spans="2:11" s="43" customFormat="1" ht="19.5" customHeight="1">
      <c r="B129" s="765"/>
      <c r="C129" s="997"/>
      <c r="D129" s="997"/>
      <c r="E129" s="646"/>
      <c r="F129" s="647"/>
      <c r="G129" s="648"/>
      <c r="H129" s="642" t="str">
        <f t="shared" si="3"/>
        <v/>
      </c>
      <c r="I129" s="649"/>
      <c r="J129" s="649"/>
      <c r="K129" s="160"/>
    </row>
    <row r="130" spans="2:11" s="43" customFormat="1" ht="19.5" customHeight="1">
      <c r="B130" s="765"/>
      <c r="C130" s="997"/>
      <c r="D130" s="997"/>
      <c r="E130" s="646"/>
      <c r="F130" s="647"/>
      <c r="G130" s="648"/>
      <c r="H130" s="642" t="str">
        <f t="shared" si="3"/>
        <v/>
      </c>
      <c r="I130" s="649"/>
      <c r="J130" s="649"/>
      <c r="K130" s="160"/>
    </row>
    <row r="131" spans="2:11" s="43" customFormat="1" ht="19.5" customHeight="1">
      <c r="B131" s="765"/>
      <c r="C131" s="997"/>
      <c r="D131" s="997"/>
      <c r="E131" s="646"/>
      <c r="F131" s="647"/>
      <c r="G131" s="648"/>
      <c r="H131" s="642" t="str">
        <f t="shared" si="3"/>
        <v/>
      </c>
      <c r="I131" s="649"/>
      <c r="J131" s="649"/>
      <c r="K131" s="160"/>
    </row>
    <row r="132" spans="2:11" s="43" customFormat="1" ht="19.5" customHeight="1">
      <c r="B132" s="765"/>
      <c r="C132" s="997"/>
      <c r="D132" s="997"/>
      <c r="E132" s="646"/>
      <c r="F132" s="647"/>
      <c r="G132" s="648"/>
      <c r="H132" s="642" t="str">
        <f t="shared" si="3"/>
        <v/>
      </c>
      <c r="I132" s="649"/>
      <c r="J132" s="649"/>
      <c r="K132" s="160"/>
    </row>
    <row r="133" spans="2:11" s="43" customFormat="1" ht="19.5" customHeight="1">
      <c r="B133" s="765"/>
      <c r="C133" s="997"/>
      <c r="D133" s="997"/>
      <c r="E133" s="646"/>
      <c r="F133" s="647"/>
      <c r="G133" s="648"/>
      <c r="H133" s="642" t="str">
        <f t="shared" si="3"/>
        <v/>
      </c>
      <c r="I133" s="649"/>
      <c r="J133" s="649"/>
      <c r="K133" s="160"/>
    </row>
    <row r="134" spans="2:11" s="43" customFormat="1" ht="24.75" customHeight="1">
      <c r="B134" s="754"/>
      <c r="E134" s="168"/>
      <c r="F134" s="169"/>
      <c r="G134" s="728" t="s">
        <v>322</v>
      </c>
      <c r="H134" s="729">
        <f>SUM(H104:H133)</f>
        <v>0</v>
      </c>
      <c r="I134" s="171"/>
      <c r="J134" s="171"/>
      <c r="K134" s="167"/>
    </row>
    <row r="135" spans="2:11" ht="16.5" customHeight="1">
      <c r="B135" s="766" t="s">
        <v>381</v>
      </c>
      <c r="C135" s="159"/>
      <c r="H135" s="161"/>
      <c r="I135" s="108"/>
      <c r="J135" s="108" t="s">
        <v>224</v>
      </c>
    </row>
    <row r="136" spans="2:11" ht="33" customHeight="1">
      <c r="B136" s="767" t="s">
        <v>382</v>
      </c>
      <c r="C136" s="1001" t="s">
        <v>383</v>
      </c>
      <c r="D136" s="995"/>
      <c r="E136" s="484" t="s">
        <v>298</v>
      </c>
      <c r="F136" s="510" t="s">
        <v>368</v>
      </c>
      <c r="G136" s="635" t="s">
        <v>369</v>
      </c>
      <c r="H136" s="511" t="s">
        <v>370</v>
      </c>
      <c r="I136" s="636" t="s">
        <v>371</v>
      </c>
      <c r="J136" s="635" t="s">
        <v>289</v>
      </c>
      <c r="K136" s="156"/>
    </row>
    <row r="137" spans="2:11" ht="19.5" customHeight="1">
      <c r="B137" s="768"/>
      <c r="C137" s="996"/>
      <c r="D137" s="996"/>
      <c r="E137" s="646"/>
      <c r="F137" s="647"/>
      <c r="G137" s="648"/>
      <c r="H137" s="642" t="str">
        <f>IFERROR(ROUND(IF(F137="","",IF(F137="10%税込",E137*G137/1.1,IF(F137="税抜",E137*G137))),0),"")</f>
        <v/>
      </c>
      <c r="I137" s="649"/>
      <c r="J137" s="649"/>
      <c r="K137" s="160"/>
    </row>
    <row r="138" spans="2:11" ht="19.5" customHeight="1">
      <c r="B138" s="768"/>
      <c r="C138" s="996"/>
      <c r="D138" s="996"/>
      <c r="E138" s="646"/>
      <c r="F138" s="647"/>
      <c r="G138" s="648"/>
      <c r="H138" s="642" t="str">
        <f t="shared" ref="H138:H146" si="4">IFERROR(ROUND(IF(F138="","",IF(F138="10%税込",E138*G138/1.1,IF(F138="税抜",E138*G138))),0),"")</f>
        <v/>
      </c>
      <c r="I138" s="649"/>
      <c r="J138" s="649"/>
      <c r="K138" s="160"/>
    </row>
    <row r="139" spans="2:11" ht="19.5" customHeight="1">
      <c r="B139" s="768"/>
      <c r="C139" s="996"/>
      <c r="D139" s="996"/>
      <c r="E139" s="646"/>
      <c r="F139" s="647"/>
      <c r="G139" s="648"/>
      <c r="H139" s="642" t="str">
        <f t="shared" si="4"/>
        <v/>
      </c>
      <c r="I139" s="649"/>
      <c r="J139" s="649"/>
      <c r="K139" s="160"/>
    </row>
    <row r="140" spans="2:11" ht="19.5" customHeight="1">
      <c r="B140" s="768"/>
      <c r="C140" s="996"/>
      <c r="D140" s="996"/>
      <c r="E140" s="646"/>
      <c r="F140" s="647"/>
      <c r="G140" s="648"/>
      <c r="H140" s="642" t="str">
        <f t="shared" si="4"/>
        <v/>
      </c>
      <c r="I140" s="649"/>
      <c r="J140" s="649"/>
      <c r="K140" s="160"/>
    </row>
    <row r="141" spans="2:11" ht="19.5" customHeight="1">
      <c r="B141" s="768"/>
      <c r="C141" s="996"/>
      <c r="D141" s="996"/>
      <c r="E141" s="646"/>
      <c r="F141" s="647"/>
      <c r="G141" s="648"/>
      <c r="H141" s="642" t="str">
        <f t="shared" si="4"/>
        <v/>
      </c>
      <c r="I141" s="649"/>
      <c r="J141" s="649"/>
      <c r="K141" s="160"/>
    </row>
    <row r="142" spans="2:11" ht="19.5" customHeight="1">
      <c r="B142" s="768"/>
      <c r="C142" s="996"/>
      <c r="D142" s="996"/>
      <c r="E142" s="646"/>
      <c r="F142" s="647"/>
      <c r="G142" s="648"/>
      <c r="H142" s="642" t="str">
        <f t="shared" si="4"/>
        <v/>
      </c>
      <c r="I142" s="649"/>
      <c r="J142" s="649"/>
      <c r="K142" s="160"/>
    </row>
    <row r="143" spans="2:11" ht="19.5" customHeight="1">
      <c r="B143" s="768"/>
      <c r="C143" s="996"/>
      <c r="D143" s="996"/>
      <c r="E143" s="646"/>
      <c r="F143" s="647"/>
      <c r="G143" s="648"/>
      <c r="H143" s="642" t="str">
        <f t="shared" si="4"/>
        <v/>
      </c>
      <c r="I143" s="649"/>
      <c r="J143" s="649"/>
      <c r="K143" s="160"/>
    </row>
    <row r="144" spans="2:11" ht="19.5" customHeight="1">
      <c r="B144" s="768"/>
      <c r="C144" s="996"/>
      <c r="D144" s="996"/>
      <c r="E144" s="646"/>
      <c r="F144" s="647"/>
      <c r="G144" s="648"/>
      <c r="H144" s="642" t="str">
        <f t="shared" si="4"/>
        <v/>
      </c>
      <c r="I144" s="649"/>
      <c r="J144" s="649"/>
      <c r="K144" s="160"/>
    </row>
    <row r="145" spans="2:11" ht="19.5" customHeight="1">
      <c r="B145" s="768"/>
      <c r="C145" s="996"/>
      <c r="D145" s="996"/>
      <c r="E145" s="646"/>
      <c r="F145" s="647"/>
      <c r="G145" s="648"/>
      <c r="H145" s="642" t="str">
        <f t="shared" si="4"/>
        <v/>
      </c>
      <c r="I145" s="649"/>
      <c r="J145" s="649"/>
      <c r="K145" s="160"/>
    </row>
    <row r="146" spans="2:11" ht="19.5" customHeight="1">
      <c r="B146" s="768"/>
      <c r="C146" s="996"/>
      <c r="D146" s="996"/>
      <c r="E146" s="646"/>
      <c r="F146" s="647"/>
      <c r="G146" s="648"/>
      <c r="H146" s="642" t="str">
        <f t="shared" si="4"/>
        <v/>
      </c>
      <c r="I146" s="649"/>
      <c r="J146" s="649"/>
      <c r="K146" s="160"/>
    </row>
    <row r="147" spans="2:11" ht="24.75" customHeight="1">
      <c r="C147" s="155"/>
      <c r="D147" s="155"/>
      <c r="E147" s="161"/>
      <c r="F147" s="999" t="s">
        <v>384</v>
      </c>
      <c r="G147" s="1000"/>
      <c r="H147" s="653">
        <f>SUM(H137:H146)</f>
        <v>0</v>
      </c>
      <c r="I147" s="162"/>
      <c r="J147" s="162"/>
      <c r="K147" s="163"/>
    </row>
    <row r="148" spans="2:11" ht="11.25" customHeight="1">
      <c r="C148" s="155"/>
      <c r="D148" s="155"/>
      <c r="E148" s="161"/>
      <c r="F148" s="161"/>
      <c r="G148" s="156"/>
      <c r="H148" s="160"/>
      <c r="I148" s="173"/>
      <c r="J148" s="173"/>
      <c r="K148" s="160"/>
    </row>
    <row r="149" spans="2:11" s="43" customFormat="1" ht="16.5" customHeight="1">
      <c r="B149" s="766" t="s">
        <v>385</v>
      </c>
      <c r="C149" s="159"/>
      <c r="D149" s="157"/>
      <c r="E149" s="155"/>
      <c r="F149" s="156"/>
      <c r="G149" s="155"/>
      <c r="H149" s="161"/>
      <c r="I149" s="108"/>
      <c r="J149" s="108" t="s">
        <v>224</v>
      </c>
      <c r="K149" s="155"/>
    </row>
    <row r="150" spans="2:11" s="43" customFormat="1" ht="33" customHeight="1">
      <c r="B150" s="775" t="s">
        <v>273</v>
      </c>
      <c r="C150" s="1001" t="s">
        <v>386</v>
      </c>
      <c r="D150" s="995"/>
      <c r="E150" s="484" t="s">
        <v>298</v>
      </c>
      <c r="F150" s="584" t="s">
        <v>368</v>
      </c>
      <c r="G150" s="635" t="s">
        <v>369</v>
      </c>
      <c r="H150" s="511" t="s">
        <v>370</v>
      </c>
      <c r="I150" s="636" t="s">
        <v>371</v>
      </c>
      <c r="J150" s="635" t="s">
        <v>289</v>
      </c>
      <c r="K150" s="156"/>
    </row>
    <row r="151" spans="2:11" s="43" customFormat="1" ht="19.5" customHeight="1">
      <c r="B151" s="768"/>
      <c r="C151" s="996"/>
      <c r="D151" s="996"/>
      <c r="E151" s="646"/>
      <c r="F151" s="640" t="s">
        <v>387</v>
      </c>
      <c r="G151" s="647"/>
      <c r="H151" s="642" t="str">
        <f>IF(G151="","",(E151*G151))</f>
        <v/>
      </c>
      <c r="I151" s="649"/>
      <c r="J151" s="649"/>
      <c r="K151" s="160"/>
    </row>
    <row r="152" spans="2:11" s="43" customFormat="1" ht="19.5" customHeight="1">
      <c r="B152" s="768"/>
      <c r="C152" s="996"/>
      <c r="D152" s="996"/>
      <c r="E152" s="646"/>
      <c r="F152" s="640" t="s">
        <v>387</v>
      </c>
      <c r="G152" s="647"/>
      <c r="H152" s="642" t="str">
        <f t="shared" ref="H152:H153" si="5">IF(G152="","",(E152*G152))</f>
        <v/>
      </c>
      <c r="I152" s="649"/>
      <c r="J152" s="649"/>
      <c r="K152" s="160"/>
    </row>
    <row r="153" spans="2:11" s="43" customFormat="1" ht="19.5" customHeight="1">
      <c r="B153" s="768"/>
      <c r="C153" s="991"/>
      <c r="D153" s="991"/>
      <c r="E153" s="646"/>
      <c r="F153" s="640" t="s">
        <v>387</v>
      </c>
      <c r="G153" s="647"/>
      <c r="H153" s="642" t="str">
        <f t="shared" si="5"/>
        <v/>
      </c>
      <c r="I153" s="649"/>
      <c r="J153" s="649"/>
      <c r="K153" s="160"/>
    </row>
    <row r="154" spans="2:11" s="43" customFormat="1" ht="24.75" customHeight="1">
      <c r="B154" s="761"/>
      <c r="C154" s="155"/>
      <c r="D154" s="155"/>
      <c r="E154" s="161"/>
      <c r="F154" s="992" t="s">
        <v>388</v>
      </c>
      <c r="G154" s="993"/>
      <c r="H154" s="653">
        <f>SUM(H151:H153)</f>
        <v>0</v>
      </c>
      <c r="I154" s="162"/>
      <c r="J154" s="162"/>
      <c r="K154" s="163"/>
    </row>
    <row r="155" spans="2:11" ht="11.25" customHeight="1">
      <c r="C155" s="155"/>
      <c r="D155" s="161"/>
      <c r="E155" s="156"/>
      <c r="G155" s="156"/>
      <c r="H155" s="161"/>
      <c r="I155" s="108"/>
      <c r="J155" s="108"/>
      <c r="K155" s="161"/>
    </row>
    <row r="156" spans="2:11" s="43" customFormat="1" ht="16.5" customHeight="1">
      <c r="B156" s="766" t="s">
        <v>389</v>
      </c>
      <c r="C156" s="159"/>
      <c r="D156" s="157"/>
      <c r="E156" s="155"/>
      <c r="F156" s="156"/>
      <c r="G156" s="155"/>
      <c r="H156" s="161"/>
      <c r="I156" s="108"/>
      <c r="J156" s="108" t="s">
        <v>224</v>
      </c>
      <c r="K156" s="155"/>
    </row>
    <row r="157" spans="2:11" s="43" customFormat="1" ht="33" customHeight="1">
      <c r="B157" s="767" t="s">
        <v>382</v>
      </c>
      <c r="C157" s="1001" t="s">
        <v>390</v>
      </c>
      <c r="D157" s="995"/>
      <c r="E157" s="484" t="s">
        <v>298</v>
      </c>
      <c r="F157" s="510" t="s">
        <v>368</v>
      </c>
      <c r="G157" s="635" t="s">
        <v>391</v>
      </c>
      <c r="H157" s="511" t="s">
        <v>370</v>
      </c>
      <c r="I157" s="636" t="s">
        <v>371</v>
      </c>
      <c r="J157" s="635" t="s">
        <v>289</v>
      </c>
      <c r="K157" s="156"/>
    </row>
    <row r="158" spans="2:11" s="43" customFormat="1" ht="19.5" customHeight="1">
      <c r="B158" s="768"/>
      <c r="C158" s="996"/>
      <c r="D158" s="996"/>
      <c r="E158" s="646"/>
      <c r="F158" s="647"/>
      <c r="G158" s="648"/>
      <c r="H158" s="642" t="str">
        <f>IFERROR(ROUND(IF(F158="","",IF(F158="10%税込",E158*G158/1.1,IF(F158="税抜",E158*G158))),0),"")</f>
        <v/>
      </c>
      <c r="I158" s="649"/>
      <c r="J158" s="649"/>
      <c r="K158" s="160"/>
    </row>
    <row r="159" spans="2:11" s="43" customFormat="1" ht="19.5" customHeight="1">
      <c r="B159" s="768"/>
      <c r="C159" s="991"/>
      <c r="D159" s="991"/>
      <c r="E159" s="646"/>
      <c r="F159" s="647"/>
      <c r="G159" s="648"/>
      <c r="H159" s="642" t="str">
        <f t="shared" ref="H159:H166" si="6">IFERROR(ROUND(IF(F159="","",IF(F159="10%税込",E159*G159/1.1,IF(F159="税抜",E159*G159))),0),"")</f>
        <v/>
      </c>
      <c r="I159" s="649"/>
      <c r="J159" s="649"/>
      <c r="K159" s="160"/>
    </row>
    <row r="160" spans="2:11" s="43" customFormat="1" ht="19.5" customHeight="1">
      <c r="B160" s="768"/>
      <c r="C160" s="991"/>
      <c r="D160" s="991"/>
      <c r="E160" s="646"/>
      <c r="F160" s="647"/>
      <c r="G160" s="648"/>
      <c r="H160" s="642" t="str">
        <f t="shared" si="6"/>
        <v/>
      </c>
      <c r="I160" s="649"/>
      <c r="J160" s="649"/>
      <c r="K160" s="160"/>
    </row>
    <row r="161" spans="2:11" s="43" customFormat="1" ht="19.5" customHeight="1">
      <c r="B161" s="768"/>
      <c r="C161" s="991"/>
      <c r="D161" s="991"/>
      <c r="E161" s="646"/>
      <c r="F161" s="647"/>
      <c r="G161" s="648"/>
      <c r="H161" s="642" t="str">
        <f t="shared" si="6"/>
        <v/>
      </c>
      <c r="I161" s="649"/>
      <c r="J161" s="649"/>
      <c r="K161" s="160"/>
    </row>
    <row r="162" spans="2:11" s="43" customFormat="1" ht="19.5" customHeight="1">
      <c r="B162" s="768"/>
      <c r="C162" s="991"/>
      <c r="D162" s="991"/>
      <c r="E162" s="646"/>
      <c r="F162" s="647"/>
      <c r="G162" s="648"/>
      <c r="H162" s="642" t="str">
        <f t="shared" si="6"/>
        <v/>
      </c>
      <c r="I162" s="649"/>
      <c r="J162" s="649"/>
      <c r="K162" s="160"/>
    </row>
    <row r="163" spans="2:11" s="43" customFormat="1" ht="19.5" customHeight="1">
      <c r="B163" s="768"/>
      <c r="C163" s="991"/>
      <c r="D163" s="991"/>
      <c r="E163" s="646"/>
      <c r="F163" s="647"/>
      <c r="G163" s="648"/>
      <c r="H163" s="642" t="str">
        <f t="shared" si="6"/>
        <v/>
      </c>
      <c r="I163" s="649"/>
      <c r="J163" s="649"/>
      <c r="K163" s="160"/>
    </row>
    <row r="164" spans="2:11" s="43" customFormat="1" ht="19.5" customHeight="1">
      <c r="B164" s="768"/>
      <c r="C164" s="991"/>
      <c r="D164" s="991"/>
      <c r="E164" s="646"/>
      <c r="F164" s="647"/>
      <c r="G164" s="648"/>
      <c r="H164" s="642" t="str">
        <f t="shared" si="6"/>
        <v/>
      </c>
      <c r="I164" s="649"/>
      <c r="J164" s="649"/>
      <c r="K164" s="160"/>
    </row>
    <row r="165" spans="2:11" s="43" customFormat="1" ht="19.5" customHeight="1">
      <c r="B165" s="768"/>
      <c r="C165" s="991"/>
      <c r="D165" s="991"/>
      <c r="E165" s="646"/>
      <c r="F165" s="647"/>
      <c r="G165" s="648"/>
      <c r="H165" s="642" t="str">
        <f t="shared" si="6"/>
        <v/>
      </c>
      <c r="I165" s="649"/>
      <c r="J165" s="649"/>
      <c r="K165" s="160"/>
    </row>
    <row r="166" spans="2:11" s="43" customFormat="1" ht="19.5" customHeight="1">
      <c r="B166" s="768"/>
      <c r="C166" s="991"/>
      <c r="D166" s="991"/>
      <c r="E166" s="646"/>
      <c r="F166" s="647"/>
      <c r="G166" s="648"/>
      <c r="H166" s="642" t="str">
        <f t="shared" si="6"/>
        <v/>
      </c>
      <c r="I166" s="650"/>
      <c r="J166" s="650"/>
      <c r="K166" s="160"/>
    </row>
    <row r="167" spans="2:11" s="43" customFormat="1" ht="24.75" customHeight="1">
      <c r="B167" s="761"/>
      <c r="C167" s="155"/>
      <c r="D167" s="155"/>
      <c r="E167" s="161"/>
      <c r="F167" s="992" t="s">
        <v>392</v>
      </c>
      <c r="G167" s="993"/>
      <c r="H167" s="653">
        <f>SUM(H158:H166)</f>
        <v>0</v>
      </c>
      <c r="I167" s="162"/>
      <c r="J167" s="162"/>
      <c r="K167" s="163"/>
    </row>
    <row r="168" spans="2:11" ht="16.5" customHeight="1">
      <c r="C168" s="155"/>
      <c r="D168" s="161"/>
      <c r="E168" s="156"/>
      <c r="G168" s="156"/>
      <c r="H168" s="161"/>
      <c r="I168" s="108"/>
      <c r="J168" s="108"/>
      <c r="K168" s="263"/>
    </row>
    <row r="169" spans="2:11" s="43" customFormat="1" ht="16.5" customHeight="1">
      <c r="B169" s="766" t="s">
        <v>393</v>
      </c>
      <c r="C169" s="159"/>
      <c r="D169" s="157"/>
      <c r="E169" s="155"/>
      <c r="F169" s="156"/>
      <c r="G169" s="155"/>
      <c r="H169" s="161"/>
      <c r="I169" s="108"/>
      <c r="J169" s="108" t="s">
        <v>224</v>
      </c>
      <c r="K169" s="155"/>
    </row>
    <row r="170" spans="2:11" s="43" customFormat="1" ht="35.25" customHeight="1">
      <c r="B170" s="775" t="s">
        <v>273</v>
      </c>
      <c r="C170" s="994" t="s">
        <v>394</v>
      </c>
      <c r="D170" s="995"/>
      <c r="E170" s="484" t="s">
        <v>298</v>
      </c>
      <c r="F170" s="510" t="s">
        <v>368</v>
      </c>
      <c r="G170" s="512" t="s">
        <v>395</v>
      </c>
      <c r="H170" s="511" t="s">
        <v>370</v>
      </c>
      <c r="I170" s="636" t="s">
        <v>371</v>
      </c>
      <c r="J170" s="635" t="s">
        <v>289</v>
      </c>
      <c r="K170" s="156"/>
    </row>
    <row r="171" spans="2:11" s="43" customFormat="1" ht="19.5" customHeight="1">
      <c r="B171" s="768"/>
      <c r="C171" s="991"/>
      <c r="D171" s="991"/>
      <c r="E171" s="646"/>
      <c r="F171" s="647"/>
      <c r="G171" s="652"/>
      <c r="H171" s="642" t="str">
        <f>IFERROR(ROUND(IF(F171="","",IF(F171="10%税込",E171*G171/1.1,IF(F171="税抜",E171*G171))),0),"")</f>
        <v/>
      </c>
      <c r="I171" s="649"/>
      <c r="J171" s="649"/>
      <c r="K171" s="160"/>
    </row>
    <row r="172" spans="2:11" s="43" customFormat="1" ht="19.5" customHeight="1">
      <c r="B172" s="768"/>
      <c r="C172" s="991"/>
      <c r="D172" s="991"/>
      <c r="E172" s="646"/>
      <c r="F172" s="647"/>
      <c r="G172" s="652"/>
      <c r="H172" s="642" t="str">
        <f t="shared" ref="H172:H190" si="7">IFERROR(ROUND(IF(F172="","",IF(F172="10%税込",E172*G172/1.1,IF(F172="税抜",E172*G172))),0),"")</f>
        <v/>
      </c>
      <c r="I172" s="649"/>
      <c r="J172" s="649"/>
      <c r="K172" s="160"/>
    </row>
    <row r="173" spans="2:11" s="43" customFormat="1" ht="19.5" customHeight="1">
      <c r="B173" s="768"/>
      <c r="C173" s="991"/>
      <c r="D173" s="991"/>
      <c r="E173" s="646"/>
      <c r="F173" s="647"/>
      <c r="G173" s="652"/>
      <c r="H173" s="642" t="str">
        <f t="shared" si="7"/>
        <v/>
      </c>
      <c r="I173" s="649"/>
      <c r="J173" s="649"/>
      <c r="K173" s="160"/>
    </row>
    <row r="174" spans="2:11" s="43" customFormat="1" ht="19.5" customHeight="1">
      <c r="B174" s="768"/>
      <c r="C174" s="991"/>
      <c r="D174" s="991"/>
      <c r="E174" s="646"/>
      <c r="F174" s="647"/>
      <c r="G174" s="652"/>
      <c r="H174" s="642" t="str">
        <f t="shared" si="7"/>
        <v/>
      </c>
      <c r="I174" s="649"/>
      <c r="J174" s="649"/>
      <c r="K174" s="160"/>
    </row>
    <row r="175" spans="2:11" s="43" customFormat="1" ht="19.5" customHeight="1">
      <c r="B175" s="768"/>
      <c r="C175" s="991"/>
      <c r="D175" s="991"/>
      <c r="E175" s="646"/>
      <c r="F175" s="647"/>
      <c r="G175" s="652"/>
      <c r="H175" s="642" t="str">
        <f t="shared" si="7"/>
        <v/>
      </c>
      <c r="I175" s="649"/>
      <c r="J175" s="649"/>
      <c r="K175" s="160"/>
    </row>
    <row r="176" spans="2:11" s="43" customFormat="1" ht="19.5" customHeight="1">
      <c r="B176" s="768"/>
      <c r="C176" s="991"/>
      <c r="D176" s="991"/>
      <c r="E176" s="646"/>
      <c r="F176" s="647"/>
      <c r="G176" s="652"/>
      <c r="H176" s="642" t="str">
        <f t="shared" si="7"/>
        <v/>
      </c>
      <c r="I176" s="649"/>
      <c r="J176" s="649"/>
      <c r="K176" s="160"/>
    </row>
    <row r="177" spans="2:11" s="43" customFormat="1" ht="19.5" customHeight="1">
      <c r="B177" s="768"/>
      <c r="C177" s="991"/>
      <c r="D177" s="991"/>
      <c r="E177" s="646"/>
      <c r="F177" s="647"/>
      <c r="G177" s="652"/>
      <c r="H177" s="642" t="str">
        <f t="shared" si="7"/>
        <v/>
      </c>
      <c r="I177" s="649"/>
      <c r="J177" s="649"/>
      <c r="K177" s="160"/>
    </row>
    <row r="178" spans="2:11" s="43" customFormat="1" ht="19.5" customHeight="1">
      <c r="B178" s="768"/>
      <c r="C178" s="991"/>
      <c r="D178" s="991"/>
      <c r="E178" s="646"/>
      <c r="F178" s="647"/>
      <c r="G178" s="652"/>
      <c r="H178" s="642" t="str">
        <f t="shared" si="7"/>
        <v/>
      </c>
      <c r="I178" s="649"/>
      <c r="J178" s="649"/>
      <c r="K178" s="160"/>
    </row>
    <row r="179" spans="2:11" s="43" customFormat="1" ht="19.5" customHeight="1">
      <c r="B179" s="768"/>
      <c r="C179" s="991"/>
      <c r="D179" s="991"/>
      <c r="E179" s="646"/>
      <c r="F179" s="647"/>
      <c r="G179" s="652"/>
      <c r="H179" s="642" t="str">
        <f t="shared" si="7"/>
        <v/>
      </c>
      <c r="I179" s="649"/>
      <c r="J179" s="649"/>
      <c r="K179" s="160"/>
    </row>
    <row r="180" spans="2:11" s="43" customFormat="1" ht="19.5" customHeight="1">
      <c r="B180" s="768"/>
      <c r="C180" s="991"/>
      <c r="D180" s="991"/>
      <c r="E180" s="646"/>
      <c r="F180" s="647"/>
      <c r="G180" s="652"/>
      <c r="H180" s="642" t="str">
        <f t="shared" si="7"/>
        <v/>
      </c>
      <c r="I180" s="649"/>
      <c r="J180" s="649"/>
      <c r="K180" s="160"/>
    </row>
    <row r="181" spans="2:11" s="43" customFormat="1" ht="19.5" customHeight="1">
      <c r="B181" s="768"/>
      <c r="C181" s="991"/>
      <c r="D181" s="991"/>
      <c r="E181" s="646"/>
      <c r="F181" s="647"/>
      <c r="G181" s="652"/>
      <c r="H181" s="642" t="str">
        <f t="shared" si="7"/>
        <v/>
      </c>
      <c r="I181" s="649"/>
      <c r="J181" s="649"/>
      <c r="K181" s="160"/>
    </row>
    <row r="182" spans="2:11" s="43" customFormat="1" ht="19.5" customHeight="1">
      <c r="B182" s="768"/>
      <c r="C182" s="991"/>
      <c r="D182" s="991"/>
      <c r="E182" s="646"/>
      <c r="F182" s="647"/>
      <c r="G182" s="652"/>
      <c r="H182" s="642" t="str">
        <f t="shared" si="7"/>
        <v/>
      </c>
      <c r="I182" s="649"/>
      <c r="J182" s="649"/>
      <c r="K182" s="160"/>
    </row>
    <row r="183" spans="2:11" s="43" customFormat="1" ht="19.5" customHeight="1">
      <c r="B183" s="768"/>
      <c r="C183" s="991"/>
      <c r="D183" s="991"/>
      <c r="E183" s="646"/>
      <c r="F183" s="647"/>
      <c r="G183" s="652"/>
      <c r="H183" s="642" t="str">
        <f t="shared" si="7"/>
        <v/>
      </c>
      <c r="I183" s="649"/>
      <c r="J183" s="649"/>
      <c r="K183" s="160"/>
    </row>
    <row r="184" spans="2:11" s="43" customFormat="1" ht="19.5" customHeight="1">
      <c r="B184" s="768"/>
      <c r="C184" s="991"/>
      <c r="D184" s="991"/>
      <c r="E184" s="646"/>
      <c r="F184" s="647"/>
      <c r="G184" s="652"/>
      <c r="H184" s="642" t="str">
        <f t="shared" si="7"/>
        <v/>
      </c>
      <c r="I184" s="649"/>
      <c r="J184" s="649"/>
      <c r="K184" s="160"/>
    </row>
    <row r="185" spans="2:11" s="43" customFormat="1" ht="19.5" customHeight="1">
      <c r="B185" s="768"/>
      <c r="C185" s="991"/>
      <c r="D185" s="991"/>
      <c r="E185" s="646"/>
      <c r="F185" s="647"/>
      <c r="G185" s="652"/>
      <c r="H185" s="642" t="str">
        <f t="shared" si="7"/>
        <v/>
      </c>
      <c r="I185" s="649"/>
      <c r="J185" s="649"/>
      <c r="K185" s="160"/>
    </row>
    <row r="186" spans="2:11" s="43" customFormat="1" ht="19.5" customHeight="1">
      <c r="B186" s="768"/>
      <c r="C186" s="991"/>
      <c r="D186" s="991"/>
      <c r="E186" s="646"/>
      <c r="F186" s="647"/>
      <c r="G186" s="652"/>
      <c r="H186" s="642" t="str">
        <f t="shared" si="7"/>
        <v/>
      </c>
      <c r="I186" s="649"/>
      <c r="J186" s="649"/>
      <c r="K186" s="160"/>
    </row>
    <row r="187" spans="2:11" s="43" customFormat="1" ht="19.5" customHeight="1">
      <c r="B187" s="768"/>
      <c r="C187" s="991"/>
      <c r="D187" s="991"/>
      <c r="E187" s="646"/>
      <c r="F187" s="647"/>
      <c r="G187" s="652"/>
      <c r="H187" s="642" t="str">
        <f t="shared" si="7"/>
        <v/>
      </c>
      <c r="I187" s="649"/>
      <c r="J187" s="649"/>
      <c r="K187" s="160"/>
    </row>
    <row r="188" spans="2:11" s="43" customFormat="1" ht="19.5" customHeight="1">
      <c r="B188" s="768"/>
      <c r="C188" s="991"/>
      <c r="D188" s="991"/>
      <c r="E188" s="646"/>
      <c r="F188" s="647"/>
      <c r="G188" s="652"/>
      <c r="H188" s="642" t="str">
        <f t="shared" si="7"/>
        <v/>
      </c>
      <c r="I188" s="649"/>
      <c r="J188" s="649"/>
      <c r="K188" s="160"/>
    </row>
    <row r="189" spans="2:11" s="43" customFormat="1" ht="19.5" customHeight="1">
      <c r="B189" s="768"/>
      <c r="C189" s="991"/>
      <c r="D189" s="991"/>
      <c r="E189" s="646"/>
      <c r="F189" s="647"/>
      <c r="G189" s="652"/>
      <c r="H189" s="642" t="str">
        <f t="shared" si="7"/>
        <v/>
      </c>
      <c r="I189" s="649"/>
      <c r="J189" s="649"/>
      <c r="K189" s="160"/>
    </row>
    <row r="190" spans="2:11" s="43" customFormat="1" ht="19.5" customHeight="1">
      <c r="B190" s="768"/>
      <c r="C190" s="991"/>
      <c r="D190" s="991"/>
      <c r="E190" s="646"/>
      <c r="F190" s="647"/>
      <c r="G190" s="652"/>
      <c r="H190" s="642" t="str">
        <f t="shared" si="7"/>
        <v/>
      </c>
      <c r="I190" s="649"/>
      <c r="J190" s="649"/>
      <c r="K190" s="160"/>
    </row>
    <row r="191" spans="2:11" s="43" customFormat="1" ht="24.75" customHeight="1">
      <c r="B191" s="761"/>
      <c r="C191" s="155"/>
      <c r="D191" s="155"/>
      <c r="E191" s="161"/>
      <c r="F191" s="992" t="s">
        <v>396</v>
      </c>
      <c r="G191" s="993"/>
      <c r="H191" s="653">
        <f>SUM(H171:H190)</f>
        <v>0</v>
      </c>
      <c r="I191" s="162"/>
      <c r="J191" s="162"/>
      <c r="K191" s="163"/>
    </row>
    <row r="192" spans="2:11" ht="16.5" customHeight="1">
      <c r="C192" s="155"/>
      <c r="D192" s="161"/>
      <c r="E192" s="156"/>
      <c r="G192" s="156"/>
      <c r="H192" s="161"/>
      <c r="I192" s="172"/>
      <c r="J192" s="172"/>
      <c r="K192" s="161"/>
    </row>
    <row r="193" spans="2:11" s="43" customFormat="1" ht="16.5" customHeight="1">
      <c r="B193" s="766" t="s">
        <v>397</v>
      </c>
      <c r="C193" s="159"/>
      <c r="D193" s="157"/>
      <c r="E193" s="155"/>
      <c r="F193" s="156"/>
      <c r="G193" s="155"/>
      <c r="H193" s="161"/>
      <c r="I193" s="108"/>
      <c r="J193" s="108" t="s">
        <v>224</v>
      </c>
      <c r="K193" s="155"/>
    </row>
    <row r="194" spans="2:11" s="43" customFormat="1" ht="35.25" customHeight="1">
      <c r="B194" s="775" t="s">
        <v>273</v>
      </c>
      <c r="C194" s="994" t="s">
        <v>394</v>
      </c>
      <c r="D194" s="995"/>
      <c r="E194" s="484" t="s">
        <v>298</v>
      </c>
      <c r="F194" s="510" t="s">
        <v>368</v>
      </c>
      <c r="G194" s="511" t="s">
        <v>391</v>
      </c>
      <c r="H194" s="511" t="s">
        <v>370</v>
      </c>
      <c r="I194" s="636" t="s">
        <v>371</v>
      </c>
      <c r="J194" s="635" t="s">
        <v>289</v>
      </c>
      <c r="K194" s="156"/>
    </row>
    <row r="195" spans="2:11" s="43" customFormat="1" ht="19.5" customHeight="1">
      <c r="B195" s="768"/>
      <c r="C195" s="991"/>
      <c r="D195" s="991"/>
      <c r="E195" s="646"/>
      <c r="F195" s="647"/>
      <c r="G195" s="648"/>
      <c r="H195" s="642" t="str">
        <f>IFERROR(ROUND(IF(F195="","",IF(F195="8%税込",E195*G195/1.08,IF(F195="10%税込",E195*G195/1.1,IF(F195="税抜",E195*G195)))),0),"")</f>
        <v/>
      </c>
      <c r="I195" s="649"/>
      <c r="J195" s="649"/>
      <c r="K195" s="160"/>
    </row>
    <row r="196" spans="2:11" s="43" customFormat="1" ht="19.5" customHeight="1">
      <c r="B196" s="768"/>
      <c r="C196" s="991"/>
      <c r="D196" s="991"/>
      <c r="E196" s="646"/>
      <c r="F196" s="647"/>
      <c r="G196" s="648"/>
      <c r="H196" s="642" t="str">
        <f t="shared" ref="H196:H197" si="8">IFERROR(ROUND(IF(F196="","",IF(F196="8%税込",E196*G196/1.08,IF(F196="10%税込",E196*G196/1.1,IF(F196="税抜",E196*G196)))),0),"")</f>
        <v/>
      </c>
      <c r="I196" s="649"/>
      <c r="J196" s="649"/>
      <c r="K196" s="160"/>
    </row>
    <row r="197" spans="2:11" s="43" customFormat="1" ht="19.5" customHeight="1">
      <c r="B197" s="768"/>
      <c r="C197" s="991"/>
      <c r="D197" s="991"/>
      <c r="E197" s="646"/>
      <c r="F197" s="647"/>
      <c r="G197" s="648"/>
      <c r="H197" s="642" t="str">
        <f t="shared" si="8"/>
        <v/>
      </c>
      <c r="I197" s="649"/>
      <c r="J197" s="649"/>
      <c r="K197" s="160"/>
    </row>
    <row r="198" spans="2:11" s="43" customFormat="1" ht="24.75" customHeight="1">
      <c r="B198" s="754"/>
      <c r="C198" s="155"/>
      <c r="D198" s="155"/>
      <c r="E198" s="161"/>
      <c r="F198" s="992" t="s">
        <v>398</v>
      </c>
      <c r="G198" s="993"/>
      <c r="H198" s="653">
        <f>SUM(H195:H197)</f>
        <v>0</v>
      </c>
      <c r="I198" s="162"/>
      <c r="J198" s="162"/>
      <c r="K198" s="163"/>
    </row>
    <row r="199" spans="2:11" s="43" customFormat="1" ht="16.5" customHeight="1">
      <c r="B199" s="766" t="s">
        <v>399</v>
      </c>
      <c r="C199" s="159"/>
      <c r="D199" s="157"/>
      <c r="E199" s="155"/>
      <c r="F199" s="156"/>
      <c r="G199" s="155"/>
      <c r="H199" s="161"/>
      <c r="I199" s="108"/>
      <c r="J199" s="108" t="s">
        <v>224</v>
      </c>
      <c r="K199" s="155"/>
    </row>
    <row r="200" spans="2:11" s="43" customFormat="1" ht="35.25" customHeight="1">
      <c r="B200" s="775" t="s">
        <v>273</v>
      </c>
      <c r="C200" s="994" t="s">
        <v>400</v>
      </c>
      <c r="D200" s="995"/>
      <c r="E200" s="484" t="s">
        <v>298</v>
      </c>
      <c r="F200" s="510" t="s">
        <v>368</v>
      </c>
      <c r="G200" s="512" t="s">
        <v>369</v>
      </c>
      <c r="H200" s="511" t="s">
        <v>370</v>
      </c>
      <c r="I200" s="636" t="s">
        <v>371</v>
      </c>
      <c r="J200" s="635" t="s">
        <v>289</v>
      </c>
      <c r="K200" s="156"/>
    </row>
    <row r="201" spans="2:11" s="43" customFormat="1" ht="19.5" customHeight="1">
      <c r="B201" s="768"/>
      <c r="C201" s="991"/>
      <c r="D201" s="991"/>
      <c r="E201" s="646"/>
      <c r="F201" s="647"/>
      <c r="G201" s="652"/>
      <c r="H201" s="642" t="str">
        <f>IFERROR(ROUND(IF(F201="","",IF(F201="10%税込",E201*G201/1.1,IF(F201="税抜",E201*G201))),0),"")</f>
        <v/>
      </c>
      <c r="I201" s="649"/>
      <c r="J201" s="649"/>
      <c r="K201" s="160"/>
    </row>
    <row r="202" spans="2:11" s="43" customFormat="1" ht="19.5" customHeight="1">
      <c r="B202" s="768"/>
      <c r="C202" s="991"/>
      <c r="D202" s="991"/>
      <c r="E202" s="646"/>
      <c r="F202" s="647"/>
      <c r="G202" s="652"/>
      <c r="H202" s="642" t="str">
        <f t="shared" ref="H202:H220" si="9">IFERROR(ROUND(IF(F202="","",IF(F202="10%税込",E202*G202/1.1,IF(F202="税抜",E202*G202))),0),"")</f>
        <v/>
      </c>
      <c r="I202" s="649"/>
      <c r="J202" s="649"/>
      <c r="K202" s="160"/>
    </row>
    <row r="203" spans="2:11" s="43" customFormat="1" ht="19.5" customHeight="1">
      <c r="B203" s="768"/>
      <c r="C203" s="991"/>
      <c r="D203" s="991"/>
      <c r="E203" s="646"/>
      <c r="F203" s="647"/>
      <c r="G203" s="652"/>
      <c r="H203" s="642" t="str">
        <f t="shared" si="9"/>
        <v/>
      </c>
      <c r="I203" s="649"/>
      <c r="J203" s="649"/>
      <c r="K203" s="160"/>
    </row>
    <row r="204" spans="2:11" s="43" customFormat="1" ht="19.5" customHeight="1">
      <c r="B204" s="768"/>
      <c r="C204" s="991"/>
      <c r="D204" s="991"/>
      <c r="E204" s="646"/>
      <c r="F204" s="647"/>
      <c r="G204" s="652"/>
      <c r="H204" s="642" t="str">
        <f t="shared" si="9"/>
        <v/>
      </c>
      <c r="I204" s="649"/>
      <c r="J204" s="649"/>
      <c r="K204" s="160"/>
    </row>
    <row r="205" spans="2:11" s="43" customFormat="1" ht="19.5" customHeight="1">
      <c r="B205" s="768"/>
      <c r="C205" s="991"/>
      <c r="D205" s="991"/>
      <c r="E205" s="646"/>
      <c r="F205" s="647"/>
      <c r="G205" s="652"/>
      <c r="H205" s="642" t="str">
        <f t="shared" si="9"/>
        <v/>
      </c>
      <c r="I205" s="649"/>
      <c r="J205" s="649"/>
      <c r="K205" s="160"/>
    </row>
    <row r="206" spans="2:11" s="43" customFormat="1" ht="19.5" customHeight="1">
      <c r="B206" s="768"/>
      <c r="C206" s="991"/>
      <c r="D206" s="991"/>
      <c r="E206" s="646"/>
      <c r="F206" s="647"/>
      <c r="G206" s="652"/>
      <c r="H206" s="642" t="str">
        <f t="shared" si="9"/>
        <v/>
      </c>
      <c r="I206" s="649"/>
      <c r="J206" s="649"/>
      <c r="K206" s="160"/>
    </row>
    <row r="207" spans="2:11" s="43" customFormat="1" ht="19.5" customHeight="1">
      <c r="B207" s="768"/>
      <c r="C207" s="991"/>
      <c r="D207" s="991"/>
      <c r="E207" s="646"/>
      <c r="F207" s="647"/>
      <c r="G207" s="652"/>
      <c r="H207" s="642" t="str">
        <f t="shared" si="9"/>
        <v/>
      </c>
      <c r="I207" s="649"/>
      <c r="J207" s="649"/>
      <c r="K207" s="160"/>
    </row>
    <row r="208" spans="2:11" s="43" customFormat="1" ht="19.5" customHeight="1">
      <c r="B208" s="768"/>
      <c r="C208" s="991"/>
      <c r="D208" s="991"/>
      <c r="E208" s="646"/>
      <c r="F208" s="647"/>
      <c r="G208" s="652"/>
      <c r="H208" s="642" t="str">
        <f t="shared" si="9"/>
        <v/>
      </c>
      <c r="I208" s="649"/>
      <c r="J208" s="649"/>
      <c r="K208" s="160"/>
    </row>
    <row r="209" spans="2:11" s="43" customFormat="1" ht="19.5" customHeight="1">
      <c r="B209" s="768"/>
      <c r="C209" s="991"/>
      <c r="D209" s="991"/>
      <c r="E209" s="646"/>
      <c r="F209" s="647"/>
      <c r="G209" s="652"/>
      <c r="H209" s="642" t="str">
        <f t="shared" si="9"/>
        <v/>
      </c>
      <c r="I209" s="649"/>
      <c r="J209" s="649"/>
      <c r="K209" s="160"/>
    </row>
    <row r="210" spans="2:11" s="43" customFormat="1" ht="19.5" customHeight="1">
      <c r="B210" s="768"/>
      <c r="C210" s="991"/>
      <c r="D210" s="991"/>
      <c r="E210" s="646"/>
      <c r="F210" s="647"/>
      <c r="G210" s="652"/>
      <c r="H210" s="642" t="str">
        <f t="shared" si="9"/>
        <v/>
      </c>
      <c r="I210" s="649"/>
      <c r="J210" s="649"/>
      <c r="K210" s="160"/>
    </row>
    <row r="211" spans="2:11" s="43" customFormat="1" ht="19.5" customHeight="1">
      <c r="B211" s="768"/>
      <c r="C211" s="991"/>
      <c r="D211" s="991"/>
      <c r="E211" s="646"/>
      <c r="F211" s="647"/>
      <c r="G211" s="652"/>
      <c r="H211" s="642" t="str">
        <f t="shared" si="9"/>
        <v/>
      </c>
      <c r="I211" s="649"/>
      <c r="J211" s="649"/>
      <c r="K211" s="160"/>
    </row>
    <row r="212" spans="2:11" s="43" customFormat="1" ht="19.5" customHeight="1">
      <c r="B212" s="768"/>
      <c r="C212" s="991"/>
      <c r="D212" s="991"/>
      <c r="E212" s="646"/>
      <c r="F212" s="647"/>
      <c r="G212" s="652"/>
      <c r="H212" s="642" t="str">
        <f t="shared" si="9"/>
        <v/>
      </c>
      <c r="I212" s="649"/>
      <c r="J212" s="649"/>
      <c r="K212" s="160"/>
    </row>
    <row r="213" spans="2:11" s="43" customFormat="1" ht="19.5" customHeight="1">
      <c r="B213" s="768"/>
      <c r="C213" s="991"/>
      <c r="D213" s="991"/>
      <c r="E213" s="646"/>
      <c r="F213" s="647"/>
      <c r="G213" s="652"/>
      <c r="H213" s="642" t="str">
        <f t="shared" si="9"/>
        <v/>
      </c>
      <c r="I213" s="649"/>
      <c r="J213" s="649"/>
      <c r="K213" s="160"/>
    </row>
    <row r="214" spans="2:11" s="43" customFormat="1" ht="19.5" customHeight="1">
      <c r="B214" s="768"/>
      <c r="C214" s="991"/>
      <c r="D214" s="991"/>
      <c r="E214" s="646"/>
      <c r="F214" s="647"/>
      <c r="G214" s="652"/>
      <c r="H214" s="642" t="str">
        <f t="shared" si="9"/>
        <v/>
      </c>
      <c r="I214" s="649"/>
      <c r="J214" s="649"/>
      <c r="K214" s="160"/>
    </row>
    <row r="215" spans="2:11" s="43" customFormat="1" ht="19.5" customHeight="1">
      <c r="B215" s="768"/>
      <c r="C215" s="991"/>
      <c r="D215" s="991"/>
      <c r="E215" s="646"/>
      <c r="F215" s="647"/>
      <c r="G215" s="652"/>
      <c r="H215" s="642" t="str">
        <f t="shared" si="9"/>
        <v/>
      </c>
      <c r="I215" s="649"/>
      <c r="J215" s="649"/>
      <c r="K215" s="160"/>
    </row>
    <row r="216" spans="2:11" s="43" customFormat="1" ht="19.5" customHeight="1">
      <c r="B216" s="768"/>
      <c r="C216" s="991"/>
      <c r="D216" s="991"/>
      <c r="E216" s="646"/>
      <c r="F216" s="647"/>
      <c r="G216" s="652"/>
      <c r="H216" s="642" t="str">
        <f t="shared" si="9"/>
        <v/>
      </c>
      <c r="I216" s="649"/>
      <c r="J216" s="649"/>
      <c r="K216" s="160"/>
    </row>
    <row r="217" spans="2:11" s="43" customFormat="1" ht="19.5" customHeight="1">
      <c r="B217" s="768"/>
      <c r="C217" s="991"/>
      <c r="D217" s="991"/>
      <c r="E217" s="646"/>
      <c r="F217" s="647"/>
      <c r="G217" s="652"/>
      <c r="H217" s="642" t="str">
        <f t="shared" si="9"/>
        <v/>
      </c>
      <c r="I217" s="649"/>
      <c r="J217" s="649"/>
      <c r="K217" s="160"/>
    </row>
    <row r="218" spans="2:11" s="43" customFormat="1" ht="19.5" customHeight="1">
      <c r="B218" s="768"/>
      <c r="C218" s="991"/>
      <c r="D218" s="991"/>
      <c r="E218" s="646"/>
      <c r="F218" s="647"/>
      <c r="G218" s="652"/>
      <c r="H218" s="642" t="str">
        <f t="shared" si="9"/>
        <v/>
      </c>
      <c r="I218" s="649"/>
      <c r="J218" s="649"/>
      <c r="K218" s="160"/>
    </row>
    <row r="219" spans="2:11" s="43" customFormat="1" ht="19.5" customHeight="1">
      <c r="B219" s="768"/>
      <c r="C219" s="991"/>
      <c r="D219" s="991"/>
      <c r="E219" s="646"/>
      <c r="F219" s="647"/>
      <c r="G219" s="652"/>
      <c r="H219" s="642" t="str">
        <f t="shared" si="9"/>
        <v/>
      </c>
      <c r="I219" s="649"/>
      <c r="J219" s="649"/>
      <c r="K219" s="160"/>
    </row>
    <row r="220" spans="2:11" s="43" customFormat="1" ht="19.5" customHeight="1">
      <c r="B220" s="768"/>
      <c r="C220" s="991"/>
      <c r="D220" s="991"/>
      <c r="E220" s="646"/>
      <c r="F220" s="647"/>
      <c r="G220" s="652"/>
      <c r="H220" s="642" t="str">
        <f t="shared" si="9"/>
        <v/>
      </c>
      <c r="I220" s="649"/>
      <c r="J220" s="649"/>
      <c r="K220" s="160"/>
    </row>
    <row r="221" spans="2:11" s="43" customFormat="1" ht="24.75" customHeight="1">
      <c r="B221" s="761"/>
      <c r="C221" s="155"/>
      <c r="D221" s="155"/>
      <c r="E221" s="161"/>
      <c r="F221" s="992" t="s">
        <v>401</v>
      </c>
      <c r="G221" s="993"/>
      <c r="H221" s="653">
        <f>SUM(H201:H220)</f>
        <v>0</v>
      </c>
      <c r="I221" s="162"/>
      <c r="J221" s="162"/>
      <c r="K221" s="163"/>
    </row>
    <row r="222" spans="2:11" ht="16.5" customHeight="1"/>
    <row r="226" spans="3:14">
      <c r="C226" s="155"/>
      <c r="D226" s="155"/>
      <c r="F226" s="155"/>
      <c r="N226" s="155"/>
    </row>
    <row r="227" spans="3:14">
      <c r="C227" s="155"/>
      <c r="D227" s="155"/>
      <c r="F227" s="155"/>
      <c r="N227" s="155"/>
    </row>
    <row r="228" spans="3:14">
      <c r="C228" s="155"/>
      <c r="D228" s="155"/>
      <c r="F228" s="155"/>
      <c r="N228" s="155"/>
    </row>
    <row r="229" spans="3:14" ht="18" customHeight="1">
      <c r="C229" s="155"/>
      <c r="D229" s="155"/>
      <c r="F229" s="155"/>
      <c r="N229" s="155"/>
    </row>
    <row r="230" spans="3:14" ht="18" customHeight="1">
      <c r="C230" s="155"/>
      <c r="D230" s="155"/>
      <c r="F230" s="155"/>
      <c r="N230" s="155"/>
    </row>
    <row r="231" spans="3:14" ht="18" customHeight="1">
      <c r="C231" s="155"/>
      <c r="D231" s="155"/>
      <c r="F231" s="155"/>
      <c r="N231" s="155"/>
    </row>
    <row r="232" spans="3:14" ht="18" customHeight="1">
      <c r="C232" s="155"/>
      <c r="D232" s="155"/>
      <c r="F232" s="155"/>
      <c r="N232" s="155"/>
    </row>
    <row r="233" spans="3:14" ht="18" customHeight="1">
      <c r="C233" s="155"/>
      <c r="D233" s="155"/>
      <c r="F233" s="155"/>
      <c r="N233" s="155"/>
    </row>
  </sheetData>
  <mergeCells count="172">
    <mergeCell ref="C175:D175"/>
    <mergeCell ref="C176:D176"/>
    <mergeCell ref="C195:D195"/>
    <mergeCell ref="C76:D76"/>
    <mergeCell ref="C77:D77"/>
    <mergeCell ref="C78:D78"/>
    <mergeCell ref="C79:D79"/>
    <mergeCell ref="C80:D80"/>
    <mergeCell ref="C111:D111"/>
    <mergeCell ref="C112:D112"/>
    <mergeCell ref="C113:D113"/>
    <mergeCell ref="C114:D114"/>
    <mergeCell ref="C115:D115"/>
    <mergeCell ref="C119:D119"/>
    <mergeCell ref="C140:D140"/>
    <mergeCell ref="C141:D141"/>
    <mergeCell ref="C142:D142"/>
    <mergeCell ref="C138:D138"/>
    <mergeCell ref="C139:D139"/>
    <mergeCell ref="C105:D105"/>
    <mergeCell ref="C106:D106"/>
    <mergeCell ref="C107:D107"/>
    <mergeCell ref="C108:D108"/>
    <mergeCell ref="C109:D109"/>
    <mergeCell ref="C116:D116"/>
    <mergeCell ref="C117:D117"/>
    <mergeCell ref="C118:D118"/>
    <mergeCell ref="C87:D87"/>
    <mergeCell ref="C88:D88"/>
    <mergeCell ref="C89:D89"/>
    <mergeCell ref="C90:D90"/>
    <mergeCell ref="C91:D91"/>
    <mergeCell ref="C92:D92"/>
    <mergeCell ref="C104:D104"/>
    <mergeCell ref="C100:D100"/>
    <mergeCell ref="C96:D96"/>
    <mergeCell ref="C97:D97"/>
    <mergeCell ref="C95:D95"/>
    <mergeCell ref="C84:D84"/>
    <mergeCell ref="C48:D48"/>
    <mergeCell ref="C49:D49"/>
    <mergeCell ref="C50:D50"/>
    <mergeCell ref="C51:D51"/>
    <mergeCell ref="C52:D52"/>
    <mergeCell ref="C53:D53"/>
    <mergeCell ref="C54:D54"/>
    <mergeCell ref="C110:D110"/>
    <mergeCell ref="F37:G37"/>
    <mergeCell ref="F35:G35"/>
    <mergeCell ref="C56:D56"/>
    <mergeCell ref="C71:D71"/>
    <mergeCell ref="C39:D39"/>
    <mergeCell ref="C59:D59"/>
    <mergeCell ref="C60:D60"/>
    <mergeCell ref="C58:D58"/>
    <mergeCell ref="C41:D41"/>
    <mergeCell ref="C42:D42"/>
    <mergeCell ref="C43:D43"/>
    <mergeCell ref="C44:D44"/>
    <mergeCell ref="C45:D45"/>
    <mergeCell ref="C46:D46"/>
    <mergeCell ref="C47:D47"/>
    <mergeCell ref="C40:D40"/>
    <mergeCell ref="C65:D65"/>
    <mergeCell ref="C66:D66"/>
    <mergeCell ref="F198:G198"/>
    <mergeCell ref="F167:G167"/>
    <mergeCell ref="F191:G191"/>
    <mergeCell ref="F154:G154"/>
    <mergeCell ref="F147:G147"/>
    <mergeCell ref="C57:D57"/>
    <mergeCell ref="C124:D124"/>
    <mergeCell ref="C129:D129"/>
    <mergeCell ref="C130:D130"/>
    <mergeCell ref="C120:D120"/>
    <mergeCell ref="C126:D126"/>
    <mergeCell ref="C125:D125"/>
    <mergeCell ref="C133:D133"/>
    <mergeCell ref="C127:D127"/>
    <mergeCell ref="C128:D128"/>
    <mergeCell ref="C122:D122"/>
    <mergeCell ref="C123:D123"/>
    <mergeCell ref="C157:D157"/>
    <mergeCell ref="C150:D150"/>
    <mergeCell ref="C136:D136"/>
    <mergeCell ref="C137:D137"/>
    <mergeCell ref="C143:D143"/>
    <mergeCell ref="C144:D144"/>
    <mergeCell ref="C145:D145"/>
    <mergeCell ref="C132:D132"/>
    <mergeCell ref="C103:D103"/>
    <mergeCell ref="C121:D121"/>
    <mergeCell ref="C70:D70"/>
    <mergeCell ref="C99:D99"/>
    <mergeCell ref="C94:D94"/>
    <mergeCell ref="C93:D93"/>
    <mergeCell ref="C67:D67"/>
    <mergeCell ref="C55:D55"/>
    <mergeCell ref="C62:D62"/>
    <mergeCell ref="C61:D61"/>
    <mergeCell ref="C63:D63"/>
    <mergeCell ref="C64:D64"/>
    <mergeCell ref="C98:D98"/>
    <mergeCell ref="C131:D131"/>
    <mergeCell ref="C85:D85"/>
    <mergeCell ref="C86:D86"/>
    <mergeCell ref="C72:D72"/>
    <mergeCell ref="C73:D73"/>
    <mergeCell ref="C74:D74"/>
    <mergeCell ref="C75:D75"/>
    <mergeCell ref="C81:D81"/>
    <mergeCell ref="C82:D82"/>
    <mergeCell ref="C83:D83"/>
    <mergeCell ref="C146:D146"/>
    <mergeCell ref="C153:D153"/>
    <mergeCell ref="C152:D152"/>
    <mergeCell ref="C182:D182"/>
    <mergeCell ref="C164:D164"/>
    <mergeCell ref="C165:D165"/>
    <mergeCell ref="C161:D161"/>
    <mergeCell ref="C159:D159"/>
    <mergeCell ref="C158:D158"/>
    <mergeCell ref="C162:D162"/>
    <mergeCell ref="C163:D163"/>
    <mergeCell ref="C170:D170"/>
    <mergeCell ref="C166:D166"/>
    <mergeCell ref="C171:D171"/>
    <mergeCell ref="C151:D151"/>
    <mergeCell ref="C160:D160"/>
    <mergeCell ref="C177:D177"/>
    <mergeCell ref="C178:D178"/>
    <mergeCell ref="C179:D179"/>
    <mergeCell ref="C180:D180"/>
    <mergeCell ref="C181:D181"/>
    <mergeCell ref="C172:D172"/>
    <mergeCell ref="C173:D173"/>
    <mergeCell ref="C174:D174"/>
    <mergeCell ref="C183:D183"/>
    <mergeCell ref="C184:D184"/>
    <mergeCell ref="C185:D185"/>
    <mergeCell ref="C186:D186"/>
    <mergeCell ref="C189:D189"/>
    <mergeCell ref="C190:D190"/>
    <mergeCell ref="C197:D197"/>
    <mergeCell ref="C196:D196"/>
    <mergeCell ref="C194:D194"/>
    <mergeCell ref="C187:D187"/>
    <mergeCell ref="C188:D188"/>
    <mergeCell ref="I1:J1"/>
    <mergeCell ref="I3:J3"/>
    <mergeCell ref="C218:D218"/>
    <mergeCell ref="C219:D219"/>
    <mergeCell ref="C220:D220"/>
    <mergeCell ref="F221:G221"/>
    <mergeCell ref="C209:D209"/>
    <mergeCell ref="C210:D210"/>
    <mergeCell ref="C211:D211"/>
    <mergeCell ref="C212:D212"/>
    <mergeCell ref="C213:D213"/>
    <mergeCell ref="C214:D214"/>
    <mergeCell ref="C215:D215"/>
    <mergeCell ref="C216:D216"/>
    <mergeCell ref="C217:D217"/>
    <mergeCell ref="C200:D200"/>
    <mergeCell ref="C201:D201"/>
    <mergeCell ref="C202:D202"/>
    <mergeCell ref="C203:D203"/>
    <mergeCell ref="C204:D204"/>
    <mergeCell ref="C205:D205"/>
    <mergeCell ref="C206:D206"/>
    <mergeCell ref="C207:D207"/>
    <mergeCell ref="C208:D208"/>
  </mergeCells>
  <phoneticPr fontId="6"/>
  <dataValidations count="4">
    <dataValidation imeMode="on" allowBlank="1" showInputMessage="1" showErrorMessage="1" sqref="I195:J197 C158 I5:J34 I137:J146 I171:J190 C137:C146 I151:J153 I104:J133 C151:C152 I71:J100 I158:J166 I40:J67 I201:J220 C40:D67 C71:D100 C104:D133 C5:D34" xr:uid="{00000000-0002-0000-0900-000000000000}"/>
    <dataValidation imeMode="off" allowBlank="1" showInputMessage="1" showErrorMessage="1" sqref="E195:E197 G5:G34 B195:C197 C153 E5:E34 B5:B34 G137:G146 B137:B146 E171:E190 E137:E146 G171:G190 B171:C190 G151:G153 G104:G133 E104:E133 B104:B133 B151:B153 E151:E153 G195:G197 E71:E100 B71:B100 G71:G100 C159:C166 E158:E166 G158:G166 B158:B166 G40:G67 B40:B67 E40:E67 E201:E220 G201:G220 B201:C220" xr:uid="{00000000-0002-0000-0900-000001000000}"/>
    <dataValidation type="list" allowBlank="1" showInputMessage="1" showErrorMessage="1" sqref="F5:F34 F195:F197" xr:uid="{00000000-0002-0000-0900-000002000000}">
      <formula1>"8%税込,10%税込,税抜"</formula1>
    </dataValidation>
    <dataValidation type="list" allowBlank="1" showInputMessage="1" showErrorMessage="1" sqref="F40:F67 F71:F100 F104:F133 F137:F146 F158:F166 F171:F190 F201:F220" xr:uid="{00000000-0002-0000-0900-000003000000}">
      <formula1>"10%税込,税抜"</formula1>
    </dataValidation>
  </dataValidations>
  <pageMargins left="0.78740157480314965" right="0.39370078740157483" top="0.59055118110236227" bottom="0.59055118110236227" header="0.31496062992125984" footer="0.31496062992125984"/>
  <pageSetup paperSize="9" scale="98" fitToHeight="0" orientation="landscape" r:id="rId1"/>
  <rowBreaks count="1" manualBreakCount="1">
    <brk id="134" min="1" max="9" man="1"/>
  </row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00FF"/>
    <pageSetUpPr fitToPage="1"/>
  </sheetPr>
  <dimension ref="B1:U22"/>
  <sheetViews>
    <sheetView showGridLines="0" view="pageBreakPreview" zoomScale="80" zoomScaleNormal="80" zoomScaleSheetLayoutView="80" workbookViewId="0">
      <selection activeCell="B1" sqref="B1"/>
    </sheetView>
  </sheetViews>
  <sheetFormatPr defaultRowHeight="20.25" customHeight="1"/>
  <cols>
    <col min="1" max="1" width="68.875" style="43" customWidth="1"/>
    <col min="2" max="2" width="15.625" style="43" customWidth="1"/>
    <col min="3" max="3" width="23.125" style="43" customWidth="1"/>
    <col min="4" max="4" width="9.625" style="43" customWidth="1"/>
    <col min="5" max="5" width="8.625" style="54" customWidth="1"/>
    <col min="6" max="6" width="21.625" style="43" customWidth="1"/>
    <col min="7" max="7" width="11" style="43" customWidth="1"/>
    <col min="8" max="8" width="4" style="43" customWidth="1"/>
    <col min="9" max="9" width="12.375" style="43" customWidth="1"/>
    <col min="10" max="10" width="4.375" style="43" customWidth="1"/>
    <col min="11" max="11" width="17.25" style="43" customWidth="1"/>
    <col min="12" max="12" width="2.125" style="43" customWidth="1"/>
    <col min="13" max="13" width="15.625" style="43" customWidth="1"/>
    <col min="14" max="14" width="16.25" style="43" customWidth="1"/>
    <col min="15" max="15" width="9.625" style="43" customWidth="1"/>
    <col min="16" max="16" width="6.375" style="54" customWidth="1"/>
    <col min="17" max="17" width="27" style="43" customWidth="1"/>
    <col min="18" max="18" width="9" style="43" customWidth="1"/>
    <col min="19" max="19" width="4" style="43" customWidth="1"/>
    <col min="20" max="20" width="12.375" style="43" customWidth="1"/>
    <col min="21" max="21" width="4.375" style="43" customWidth="1"/>
    <col min="22" max="22" width="15.375" style="43" customWidth="1"/>
    <col min="23" max="258" width="9" style="43"/>
    <col min="259" max="260" width="15.625" style="43" customWidth="1"/>
    <col min="261" max="262" width="10.625" style="43" customWidth="1"/>
    <col min="263" max="263" width="5.375" style="43" bestFit="1" customWidth="1"/>
    <col min="264" max="264" width="18.375" style="43" bestFit="1" customWidth="1"/>
    <col min="265" max="266" width="9.625" style="43" customWidth="1"/>
    <col min="267" max="267" width="10.625" style="43" customWidth="1"/>
    <col min="268" max="269" width="4.125" style="43" customWidth="1"/>
    <col min="270" max="270" width="1.625" style="43" customWidth="1"/>
    <col min="271" max="514" width="9" style="43"/>
    <col min="515" max="516" width="15.625" style="43" customWidth="1"/>
    <col min="517" max="518" width="10.625" style="43" customWidth="1"/>
    <col min="519" max="519" width="5.375" style="43" bestFit="1" customWidth="1"/>
    <col min="520" max="520" width="18.375" style="43" bestFit="1" customWidth="1"/>
    <col min="521" max="522" width="9.625" style="43" customWidth="1"/>
    <col min="523" max="523" width="10.625" style="43" customWidth="1"/>
    <col min="524" max="525" width="4.125" style="43" customWidth="1"/>
    <col min="526" max="526" width="1.625" style="43" customWidth="1"/>
    <col min="527" max="770" width="9" style="43"/>
    <col min="771" max="772" width="15.625" style="43" customWidth="1"/>
    <col min="773" max="774" width="10.625" style="43" customWidth="1"/>
    <col min="775" max="775" width="5.375" style="43" bestFit="1" customWidth="1"/>
    <col min="776" max="776" width="18.375" style="43" bestFit="1" customWidth="1"/>
    <col min="777" max="778" width="9.625" style="43" customWidth="1"/>
    <col min="779" max="779" width="10.625" style="43" customWidth="1"/>
    <col min="780" max="781" width="4.125" style="43" customWidth="1"/>
    <col min="782" max="782" width="1.625" style="43" customWidth="1"/>
    <col min="783" max="1026" width="9" style="43"/>
    <col min="1027" max="1028" width="15.625" style="43" customWidth="1"/>
    <col min="1029" max="1030" width="10.625" style="43" customWidth="1"/>
    <col min="1031" max="1031" width="5.375" style="43" bestFit="1" customWidth="1"/>
    <col min="1032" max="1032" width="18.375" style="43" bestFit="1" customWidth="1"/>
    <col min="1033" max="1034" width="9.625" style="43" customWidth="1"/>
    <col min="1035" max="1035" width="10.625" style="43" customWidth="1"/>
    <col min="1036" max="1037" width="4.125" style="43" customWidth="1"/>
    <col min="1038" max="1038" width="1.625" style="43" customWidth="1"/>
    <col min="1039" max="1282" width="9" style="43"/>
    <col min="1283" max="1284" width="15.625" style="43" customWidth="1"/>
    <col min="1285" max="1286" width="10.625" style="43" customWidth="1"/>
    <col min="1287" max="1287" width="5.375" style="43" bestFit="1" customWidth="1"/>
    <col min="1288" max="1288" width="18.375" style="43" bestFit="1" customWidth="1"/>
    <col min="1289" max="1290" width="9.625" style="43" customWidth="1"/>
    <col min="1291" max="1291" width="10.625" style="43" customWidth="1"/>
    <col min="1292" max="1293" width="4.125" style="43" customWidth="1"/>
    <col min="1294" max="1294" width="1.625" style="43" customWidth="1"/>
    <col min="1295" max="1538" width="9" style="43"/>
    <col min="1539" max="1540" width="15.625" style="43" customWidth="1"/>
    <col min="1541" max="1542" width="10.625" style="43" customWidth="1"/>
    <col min="1543" max="1543" width="5.375" style="43" bestFit="1" customWidth="1"/>
    <col min="1544" max="1544" width="18.375" style="43" bestFit="1" customWidth="1"/>
    <col min="1545" max="1546" width="9.625" style="43" customWidth="1"/>
    <col min="1547" max="1547" width="10.625" style="43" customWidth="1"/>
    <col min="1548" max="1549" width="4.125" style="43" customWidth="1"/>
    <col min="1550" max="1550" width="1.625" style="43" customWidth="1"/>
    <col min="1551" max="1794" width="9" style="43"/>
    <col min="1795" max="1796" width="15.625" style="43" customWidth="1"/>
    <col min="1797" max="1798" width="10.625" style="43" customWidth="1"/>
    <col min="1799" max="1799" width="5.375" style="43" bestFit="1" customWidth="1"/>
    <col min="1800" max="1800" width="18.375" style="43" bestFit="1" customWidth="1"/>
    <col min="1801" max="1802" width="9.625" style="43" customWidth="1"/>
    <col min="1803" max="1803" width="10.625" style="43" customWidth="1"/>
    <col min="1804" max="1805" width="4.125" style="43" customWidth="1"/>
    <col min="1806" max="1806" width="1.625" style="43" customWidth="1"/>
    <col min="1807" max="2050" width="9" style="43"/>
    <col min="2051" max="2052" width="15.625" style="43" customWidth="1"/>
    <col min="2053" max="2054" width="10.625" style="43" customWidth="1"/>
    <col min="2055" max="2055" width="5.375" style="43" bestFit="1" customWidth="1"/>
    <col min="2056" max="2056" width="18.375" style="43" bestFit="1" customWidth="1"/>
    <col min="2057" max="2058" width="9.625" style="43" customWidth="1"/>
    <col min="2059" max="2059" width="10.625" style="43" customWidth="1"/>
    <col min="2060" max="2061" width="4.125" style="43" customWidth="1"/>
    <col min="2062" max="2062" width="1.625" style="43" customWidth="1"/>
    <col min="2063" max="2306" width="9" style="43"/>
    <col min="2307" max="2308" width="15.625" style="43" customWidth="1"/>
    <col min="2309" max="2310" width="10.625" style="43" customWidth="1"/>
    <col min="2311" max="2311" width="5.375" style="43" bestFit="1" customWidth="1"/>
    <col min="2312" max="2312" width="18.375" style="43" bestFit="1" customWidth="1"/>
    <col min="2313" max="2314" width="9.625" style="43" customWidth="1"/>
    <col min="2315" max="2315" width="10.625" style="43" customWidth="1"/>
    <col min="2316" max="2317" width="4.125" style="43" customWidth="1"/>
    <col min="2318" max="2318" width="1.625" style="43" customWidth="1"/>
    <col min="2319" max="2562" width="9" style="43"/>
    <col min="2563" max="2564" width="15.625" style="43" customWidth="1"/>
    <col min="2565" max="2566" width="10.625" style="43" customWidth="1"/>
    <col min="2567" max="2567" width="5.375" style="43" bestFit="1" customWidth="1"/>
    <col min="2568" max="2568" width="18.375" style="43" bestFit="1" customWidth="1"/>
    <col min="2569" max="2570" width="9.625" style="43" customWidth="1"/>
    <col min="2571" max="2571" width="10.625" style="43" customWidth="1"/>
    <col min="2572" max="2573" width="4.125" style="43" customWidth="1"/>
    <col min="2574" max="2574" width="1.625" style="43" customWidth="1"/>
    <col min="2575" max="2818" width="9" style="43"/>
    <col min="2819" max="2820" width="15.625" style="43" customWidth="1"/>
    <col min="2821" max="2822" width="10.625" style="43" customWidth="1"/>
    <col min="2823" max="2823" width="5.375" style="43" bestFit="1" customWidth="1"/>
    <col min="2824" max="2824" width="18.375" style="43" bestFit="1" customWidth="1"/>
    <col min="2825" max="2826" width="9.625" style="43" customWidth="1"/>
    <col min="2827" max="2827" width="10.625" style="43" customWidth="1"/>
    <col min="2828" max="2829" width="4.125" style="43" customWidth="1"/>
    <col min="2830" max="2830" width="1.625" style="43" customWidth="1"/>
    <col min="2831" max="3074" width="9" style="43"/>
    <col min="3075" max="3076" width="15.625" style="43" customWidth="1"/>
    <col min="3077" max="3078" width="10.625" style="43" customWidth="1"/>
    <col min="3079" max="3079" width="5.375" style="43" bestFit="1" customWidth="1"/>
    <col min="3080" max="3080" width="18.375" style="43" bestFit="1" customWidth="1"/>
    <col min="3081" max="3082" width="9.625" style="43" customWidth="1"/>
    <col min="3083" max="3083" width="10.625" style="43" customWidth="1"/>
    <col min="3084" max="3085" width="4.125" style="43" customWidth="1"/>
    <col min="3086" max="3086" width="1.625" style="43" customWidth="1"/>
    <col min="3087" max="3330" width="9" style="43"/>
    <col min="3331" max="3332" width="15.625" style="43" customWidth="1"/>
    <col min="3333" max="3334" width="10.625" style="43" customWidth="1"/>
    <col min="3335" max="3335" width="5.375" style="43" bestFit="1" customWidth="1"/>
    <col min="3336" max="3336" width="18.375" style="43" bestFit="1" customWidth="1"/>
    <col min="3337" max="3338" width="9.625" style="43" customWidth="1"/>
    <col min="3339" max="3339" width="10.625" style="43" customWidth="1"/>
    <col min="3340" max="3341" width="4.125" style="43" customWidth="1"/>
    <col min="3342" max="3342" width="1.625" style="43" customWidth="1"/>
    <col min="3343" max="3586" width="9" style="43"/>
    <col min="3587" max="3588" width="15.625" style="43" customWidth="1"/>
    <col min="3589" max="3590" width="10.625" style="43" customWidth="1"/>
    <col min="3591" max="3591" width="5.375" style="43" bestFit="1" customWidth="1"/>
    <col min="3592" max="3592" width="18.375" style="43" bestFit="1" customWidth="1"/>
    <col min="3593" max="3594" width="9.625" style="43" customWidth="1"/>
    <col min="3595" max="3595" width="10.625" style="43" customWidth="1"/>
    <col min="3596" max="3597" width="4.125" style="43" customWidth="1"/>
    <col min="3598" max="3598" width="1.625" style="43" customWidth="1"/>
    <col min="3599" max="3842" width="9" style="43"/>
    <col min="3843" max="3844" width="15.625" style="43" customWidth="1"/>
    <col min="3845" max="3846" width="10.625" style="43" customWidth="1"/>
    <col min="3847" max="3847" width="5.375" style="43" bestFit="1" customWidth="1"/>
    <col min="3848" max="3848" width="18.375" style="43" bestFit="1" customWidth="1"/>
    <col min="3849" max="3850" width="9.625" style="43" customWidth="1"/>
    <col min="3851" max="3851" width="10.625" style="43" customWidth="1"/>
    <col min="3852" max="3853" width="4.125" style="43" customWidth="1"/>
    <col min="3854" max="3854" width="1.625" style="43" customWidth="1"/>
    <col min="3855" max="4098" width="9" style="43"/>
    <col min="4099" max="4100" width="15.625" style="43" customWidth="1"/>
    <col min="4101" max="4102" width="10.625" style="43" customWidth="1"/>
    <col min="4103" max="4103" width="5.375" style="43" bestFit="1" customWidth="1"/>
    <col min="4104" max="4104" width="18.375" style="43" bestFit="1" customWidth="1"/>
    <col min="4105" max="4106" width="9.625" style="43" customWidth="1"/>
    <col min="4107" max="4107" width="10.625" style="43" customWidth="1"/>
    <col min="4108" max="4109" width="4.125" style="43" customWidth="1"/>
    <col min="4110" max="4110" width="1.625" style="43" customWidth="1"/>
    <col min="4111" max="4354" width="9" style="43"/>
    <col min="4355" max="4356" width="15.625" style="43" customWidth="1"/>
    <col min="4357" max="4358" width="10.625" style="43" customWidth="1"/>
    <col min="4359" max="4359" width="5.375" style="43" bestFit="1" customWidth="1"/>
    <col min="4360" max="4360" width="18.375" style="43" bestFit="1" customWidth="1"/>
    <col min="4361" max="4362" width="9.625" style="43" customWidth="1"/>
    <col min="4363" max="4363" width="10.625" style="43" customWidth="1"/>
    <col min="4364" max="4365" width="4.125" style="43" customWidth="1"/>
    <col min="4366" max="4366" width="1.625" style="43" customWidth="1"/>
    <col min="4367" max="4610" width="9" style="43"/>
    <col min="4611" max="4612" width="15.625" style="43" customWidth="1"/>
    <col min="4613" max="4614" width="10.625" style="43" customWidth="1"/>
    <col min="4615" max="4615" width="5.375" style="43" bestFit="1" customWidth="1"/>
    <col min="4616" max="4616" width="18.375" style="43" bestFit="1" customWidth="1"/>
    <col min="4617" max="4618" width="9.625" style="43" customWidth="1"/>
    <col min="4619" max="4619" width="10.625" style="43" customWidth="1"/>
    <col min="4620" max="4621" width="4.125" style="43" customWidth="1"/>
    <col min="4622" max="4622" width="1.625" style="43" customWidth="1"/>
    <col min="4623" max="4866" width="9" style="43"/>
    <col min="4867" max="4868" width="15.625" style="43" customWidth="1"/>
    <col min="4869" max="4870" width="10.625" style="43" customWidth="1"/>
    <col min="4871" max="4871" width="5.375" style="43" bestFit="1" customWidth="1"/>
    <col min="4872" max="4872" width="18.375" style="43" bestFit="1" customWidth="1"/>
    <col min="4873" max="4874" width="9.625" style="43" customWidth="1"/>
    <col min="4875" max="4875" width="10.625" style="43" customWidth="1"/>
    <col min="4876" max="4877" width="4.125" style="43" customWidth="1"/>
    <col min="4878" max="4878" width="1.625" style="43" customWidth="1"/>
    <col min="4879" max="5122" width="9" style="43"/>
    <col min="5123" max="5124" width="15.625" style="43" customWidth="1"/>
    <col min="5125" max="5126" width="10.625" style="43" customWidth="1"/>
    <col min="5127" max="5127" width="5.375" style="43" bestFit="1" customWidth="1"/>
    <col min="5128" max="5128" width="18.375" style="43" bestFit="1" customWidth="1"/>
    <col min="5129" max="5130" width="9.625" style="43" customWidth="1"/>
    <col min="5131" max="5131" width="10.625" style="43" customWidth="1"/>
    <col min="5132" max="5133" width="4.125" style="43" customWidth="1"/>
    <col min="5134" max="5134" width="1.625" style="43" customWidth="1"/>
    <col min="5135" max="5378" width="9" style="43"/>
    <col min="5379" max="5380" width="15.625" style="43" customWidth="1"/>
    <col min="5381" max="5382" width="10.625" style="43" customWidth="1"/>
    <col min="5383" max="5383" width="5.375" style="43" bestFit="1" customWidth="1"/>
    <col min="5384" max="5384" width="18.375" style="43" bestFit="1" customWidth="1"/>
    <col min="5385" max="5386" width="9.625" style="43" customWidth="1"/>
    <col min="5387" max="5387" width="10.625" style="43" customWidth="1"/>
    <col min="5388" max="5389" width="4.125" style="43" customWidth="1"/>
    <col min="5390" max="5390" width="1.625" style="43" customWidth="1"/>
    <col min="5391" max="5634" width="9" style="43"/>
    <col min="5635" max="5636" width="15.625" style="43" customWidth="1"/>
    <col min="5637" max="5638" width="10.625" style="43" customWidth="1"/>
    <col min="5639" max="5639" width="5.375" style="43" bestFit="1" customWidth="1"/>
    <col min="5640" max="5640" width="18.375" style="43" bestFit="1" customWidth="1"/>
    <col min="5641" max="5642" width="9.625" style="43" customWidth="1"/>
    <col min="5643" max="5643" width="10.625" style="43" customWidth="1"/>
    <col min="5644" max="5645" width="4.125" style="43" customWidth="1"/>
    <col min="5646" max="5646" width="1.625" style="43" customWidth="1"/>
    <col min="5647" max="5890" width="9" style="43"/>
    <col min="5891" max="5892" width="15.625" style="43" customWidth="1"/>
    <col min="5893" max="5894" width="10.625" style="43" customWidth="1"/>
    <col min="5895" max="5895" width="5.375" style="43" bestFit="1" customWidth="1"/>
    <col min="5896" max="5896" width="18.375" style="43" bestFit="1" customWidth="1"/>
    <col min="5897" max="5898" width="9.625" style="43" customWidth="1"/>
    <col min="5899" max="5899" width="10.625" style="43" customWidth="1"/>
    <col min="5900" max="5901" width="4.125" style="43" customWidth="1"/>
    <col min="5902" max="5902" width="1.625" style="43" customWidth="1"/>
    <col min="5903" max="6146" width="9" style="43"/>
    <col min="6147" max="6148" width="15.625" style="43" customWidth="1"/>
    <col min="6149" max="6150" width="10.625" style="43" customWidth="1"/>
    <col min="6151" max="6151" width="5.375" style="43" bestFit="1" customWidth="1"/>
    <col min="6152" max="6152" width="18.375" style="43" bestFit="1" customWidth="1"/>
    <col min="6153" max="6154" width="9.625" style="43" customWidth="1"/>
    <col min="6155" max="6155" width="10.625" style="43" customWidth="1"/>
    <col min="6156" max="6157" width="4.125" style="43" customWidth="1"/>
    <col min="6158" max="6158" width="1.625" style="43" customWidth="1"/>
    <col min="6159" max="6402" width="9" style="43"/>
    <col min="6403" max="6404" width="15.625" style="43" customWidth="1"/>
    <col min="6405" max="6406" width="10.625" style="43" customWidth="1"/>
    <col min="6407" max="6407" width="5.375" style="43" bestFit="1" customWidth="1"/>
    <col min="6408" max="6408" width="18.375" style="43" bestFit="1" customWidth="1"/>
    <col min="6409" max="6410" width="9.625" style="43" customWidth="1"/>
    <col min="6411" max="6411" width="10.625" style="43" customWidth="1"/>
    <col min="6412" max="6413" width="4.125" style="43" customWidth="1"/>
    <col min="6414" max="6414" width="1.625" style="43" customWidth="1"/>
    <col min="6415" max="6658" width="9" style="43"/>
    <col min="6659" max="6660" width="15.625" style="43" customWidth="1"/>
    <col min="6661" max="6662" width="10.625" style="43" customWidth="1"/>
    <col min="6663" max="6663" width="5.375" style="43" bestFit="1" customWidth="1"/>
    <col min="6664" max="6664" width="18.375" style="43" bestFit="1" customWidth="1"/>
    <col min="6665" max="6666" width="9.625" style="43" customWidth="1"/>
    <col min="6667" max="6667" width="10.625" style="43" customWidth="1"/>
    <col min="6668" max="6669" width="4.125" style="43" customWidth="1"/>
    <col min="6670" max="6670" width="1.625" style="43" customWidth="1"/>
    <col min="6671" max="6914" width="9" style="43"/>
    <col min="6915" max="6916" width="15.625" style="43" customWidth="1"/>
    <col min="6917" max="6918" width="10.625" style="43" customWidth="1"/>
    <col min="6919" max="6919" width="5.375" style="43" bestFit="1" customWidth="1"/>
    <col min="6920" max="6920" width="18.375" style="43" bestFit="1" customWidth="1"/>
    <col min="6921" max="6922" width="9.625" style="43" customWidth="1"/>
    <col min="6923" max="6923" width="10.625" style="43" customWidth="1"/>
    <col min="6924" max="6925" width="4.125" style="43" customWidth="1"/>
    <col min="6926" max="6926" width="1.625" style="43" customWidth="1"/>
    <col min="6927" max="7170" width="9" style="43"/>
    <col min="7171" max="7172" width="15.625" style="43" customWidth="1"/>
    <col min="7173" max="7174" width="10.625" style="43" customWidth="1"/>
    <col min="7175" max="7175" width="5.375" style="43" bestFit="1" customWidth="1"/>
    <col min="7176" max="7176" width="18.375" style="43" bestFit="1" customWidth="1"/>
    <col min="7177" max="7178" width="9.625" style="43" customWidth="1"/>
    <col min="7179" max="7179" width="10.625" style="43" customWidth="1"/>
    <col min="7180" max="7181" width="4.125" style="43" customWidth="1"/>
    <col min="7182" max="7182" width="1.625" style="43" customWidth="1"/>
    <col min="7183" max="7426" width="9" style="43"/>
    <col min="7427" max="7428" width="15.625" style="43" customWidth="1"/>
    <col min="7429" max="7430" width="10.625" style="43" customWidth="1"/>
    <col min="7431" max="7431" width="5.375" style="43" bestFit="1" customWidth="1"/>
    <col min="7432" max="7432" width="18.375" style="43" bestFit="1" customWidth="1"/>
    <col min="7433" max="7434" width="9.625" style="43" customWidth="1"/>
    <col min="7435" max="7435" width="10.625" style="43" customWidth="1"/>
    <col min="7436" max="7437" width="4.125" style="43" customWidth="1"/>
    <col min="7438" max="7438" width="1.625" style="43" customWidth="1"/>
    <col min="7439" max="7682" width="9" style="43"/>
    <col min="7683" max="7684" width="15.625" style="43" customWidth="1"/>
    <col min="7685" max="7686" width="10.625" style="43" customWidth="1"/>
    <col min="7687" max="7687" width="5.375" style="43" bestFit="1" customWidth="1"/>
    <col min="7688" max="7688" width="18.375" style="43" bestFit="1" customWidth="1"/>
    <col min="7689" max="7690" width="9.625" style="43" customWidth="1"/>
    <col min="7691" max="7691" width="10.625" style="43" customWidth="1"/>
    <col min="7692" max="7693" width="4.125" style="43" customWidth="1"/>
    <col min="7694" max="7694" width="1.625" style="43" customWidth="1"/>
    <col min="7695" max="7938" width="9" style="43"/>
    <col min="7939" max="7940" width="15.625" style="43" customWidth="1"/>
    <col min="7941" max="7942" width="10.625" style="43" customWidth="1"/>
    <col min="7943" max="7943" width="5.375" style="43" bestFit="1" customWidth="1"/>
    <col min="7944" max="7944" width="18.375" style="43" bestFit="1" customWidth="1"/>
    <col min="7945" max="7946" width="9.625" style="43" customWidth="1"/>
    <col min="7947" max="7947" width="10.625" style="43" customWidth="1"/>
    <col min="7948" max="7949" width="4.125" style="43" customWidth="1"/>
    <col min="7950" max="7950" width="1.625" style="43" customWidth="1"/>
    <col min="7951" max="8194" width="9" style="43"/>
    <col min="8195" max="8196" width="15.625" style="43" customWidth="1"/>
    <col min="8197" max="8198" width="10.625" style="43" customWidth="1"/>
    <col min="8199" max="8199" width="5.375" style="43" bestFit="1" customWidth="1"/>
    <col min="8200" max="8200" width="18.375" style="43" bestFit="1" customWidth="1"/>
    <col min="8201" max="8202" width="9.625" style="43" customWidth="1"/>
    <col min="8203" max="8203" width="10.625" style="43" customWidth="1"/>
    <col min="8204" max="8205" width="4.125" style="43" customWidth="1"/>
    <col min="8206" max="8206" width="1.625" style="43" customWidth="1"/>
    <col min="8207" max="8450" width="9" style="43"/>
    <col min="8451" max="8452" width="15.625" style="43" customWidth="1"/>
    <col min="8453" max="8454" width="10.625" style="43" customWidth="1"/>
    <col min="8455" max="8455" width="5.375" style="43" bestFit="1" customWidth="1"/>
    <col min="8456" max="8456" width="18.375" style="43" bestFit="1" customWidth="1"/>
    <col min="8457" max="8458" width="9.625" style="43" customWidth="1"/>
    <col min="8459" max="8459" width="10.625" style="43" customWidth="1"/>
    <col min="8460" max="8461" width="4.125" style="43" customWidth="1"/>
    <col min="8462" max="8462" width="1.625" style="43" customWidth="1"/>
    <col min="8463" max="8706" width="9" style="43"/>
    <col min="8707" max="8708" width="15.625" style="43" customWidth="1"/>
    <col min="8709" max="8710" width="10.625" style="43" customWidth="1"/>
    <col min="8711" max="8711" width="5.375" style="43" bestFit="1" customWidth="1"/>
    <col min="8712" max="8712" width="18.375" style="43" bestFit="1" customWidth="1"/>
    <col min="8713" max="8714" width="9.625" style="43" customWidth="1"/>
    <col min="8715" max="8715" width="10.625" style="43" customWidth="1"/>
    <col min="8716" max="8717" width="4.125" style="43" customWidth="1"/>
    <col min="8718" max="8718" width="1.625" style="43" customWidth="1"/>
    <col min="8719" max="8962" width="9" style="43"/>
    <col min="8963" max="8964" width="15.625" style="43" customWidth="1"/>
    <col min="8965" max="8966" width="10.625" style="43" customWidth="1"/>
    <col min="8967" max="8967" width="5.375" style="43" bestFit="1" customWidth="1"/>
    <col min="8968" max="8968" width="18.375" style="43" bestFit="1" customWidth="1"/>
    <col min="8969" max="8970" width="9.625" style="43" customWidth="1"/>
    <col min="8971" max="8971" width="10.625" style="43" customWidth="1"/>
    <col min="8972" max="8973" width="4.125" style="43" customWidth="1"/>
    <col min="8974" max="8974" width="1.625" style="43" customWidth="1"/>
    <col min="8975" max="9218" width="9" style="43"/>
    <col min="9219" max="9220" width="15.625" style="43" customWidth="1"/>
    <col min="9221" max="9222" width="10.625" style="43" customWidth="1"/>
    <col min="9223" max="9223" width="5.375" style="43" bestFit="1" customWidth="1"/>
    <col min="9224" max="9224" width="18.375" style="43" bestFit="1" customWidth="1"/>
    <col min="9225" max="9226" width="9.625" style="43" customWidth="1"/>
    <col min="9227" max="9227" width="10.625" style="43" customWidth="1"/>
    <col min="9228" max="9229" width="4.125" style="43" customWidth="1"/>
    <col min="9230" max="9230" width="1.625" style="43" customWidth="1"/>
    <col min="9231" max="9474" width="9" style="43"/>
    <col min="9475" max="9476" width="15.625" style="43" customWidth="1"/>
    <col min="9477" max="9478" width="10.625" style="43" customWidth="1"/>
    <col min="9479" max="9479" width="5.375" style="43" bestFit="1" customWidth="1"/>
    <col min="9480" max="9480" width="18.375" style="43" bestFit="1" customWidth="1"/>
    <col min="9481" max="9482" width="9.625" style="43" customWidth="1"/>
    <col min="9483" max="9483" width="10.625" style="43" customWidth="1"/>
    <col min="9484" max="9485" width="4.125" style="43" customWidth="1"/>
    <col min="9486" max="9486" width="1.625" style="43" customWidth="1"/>
    <col min="9487" max="9730" width="9" style="43"/>
    <col min="9731" max="9732" width="15.625" style="43" customWidth="1"/>
    <col min="9733" max="9734" width="10.625" style="43" customWidth="1"/>
    <col min="9735" max="9735" width="5.375" style="43" bestFit="1" customWidth="1"/>
    <col min="9736" max="9736" width="18.375" style="43" bestFit="1" customWidth="1"/>
    <col min="9737" max="9738" width="9.625" style="43" customWidth="1"/>
    <col min="9739" max="9739" width="10.625" style="43" customWidth="1"/>
    <col min="9740" max="9741" width="4.125" style="43" customWidth="1"/>
    <col min="9742" max="9742" width="1.625" style="43" customWidth="1"/>
    <col min="9743" max="9986" width="9" style="43"/>
    <col min="9987" max="9988" width="15.625" style="43" customWidth="1"/>
    <col min="9989" max="9990" width="10.625" style="43" customWidth="1"/>
    <col min="9991" max="9991" width="5.375" style="43" bestFit="1" customWidth="1"/>
    <col min="9992" max="9992" width="18.375" style="43" bestFit="1" customWidth="1"/>
    <col min="9993" max="9994" width="9.625" style="43" customWidth="1"/>
    <col min="9995" max="9995" width="10.625" style="43" customWidth="1"/>
    <col min="9996" max="9997" width="4.125" style="43" customWidth="1"/>
    <col min="9998" max="9998" width="1.625" style="43" customWidth="1"/>
    <col min="9999" max="10242" width="9" style="43"/>
    <col min="10243" max="10244" width="15.625" style="43" customWidth="1"/>
    <col min="10245" max="10246" width="10.625" style="43" customWidth="1"/>
    <col min="10247" max="10247" width="5.375" style="43" bestFit="1" customWidth="1"/>
    <col min="10248" max="10248" width="18.375" style="43" bestFit="1" customWidth="1"/>
    <col min="10249" max="10250" width="9.625" style="43" customWidth="1"/>
    <col min="10251" max="10251" width="10.625" style="43" customWidth="1"/>
    <col min="10252" max="10253" width="4.125" style="43" customWidth="1"/>
    <col min="10254" max="10254" width="1.625" style="43" customWidth="1"/>
    <col min="10255" max="10498" width="9" style="43"/>
    <col min="10499" max="10500" width="15.625" style="43" customWidth="1"/>
    <col min="10501" max="10502" width="10.625" style="43" customWidth="1"/>
    <col min="10503" max="10503" width="5.375" style="43" bestFit="1" customWidth="1"/>
    <col min="10504" max="10504" width="18.375" style="43" bestFit="1" customWidth="1"/>
    <col min="10505" max="10506" width="9.625" style="43" customWidth="1"/>
    <col min="10507" max="10507" width="10.625" style="43" customWidth="1"/>
    <col min="10508" max="10509" width="4.125" style="43" customWidth="1"/>
    <col min="10510" max="10510" width="1.625" style="43" customWidth="1"/>
    <col min="10511" max="10754" width="9" style="43"/>
    <col min="10755" max="10756" width="15.625" style="43" customWidth="1"/>
    <col min="10757" max="10758" width="10.625" style="43" customWidth="1"/>
    <col min="10759" max="10759" width="5.375" style="43" bestFit="1" customWidth="1"/>
    <col min="10760" max="10760" width="18.375" style="43" bestFit="1" customWidth="1"/>
    <col min="10761" max="10762" width="9.625" style="43" customWidth="1"/>
    <col min="10763" max="10763" width="10.625" style="43" customWidth="1"/>
    <col min="10764" max="10765" width="4.125" style="43" customWidth="1"/>
    <col min="10766" max="10766" width="1.625" style="43" customWidth="1"/>
    <col min="10767" max="11010" width="9" style="43"/>
    <col min="11011" max="11012" width="15.625" style="43" customWidth="1"/>
    <col min="11013" max="11014" width="10.625" style="43" customWidth="1"/>
    <col min="11015" max="11015" width="5.375" style="43" bestFit="1" customWidth="1"/>
    <col min="11016" max="11016" width="18.375" style="43" bestFit="1" customWidth="1"/>
    <col min="11017" max="11018" width="9.625" style="43" customWidth="1"/>
    <col min="11019" max="11019" width="10.625" style="43" customWidth="1"/>
    <col min="11020" max="11021" width="4.125" style="43" customWidth="1"/>
    <col min="11022" max="11022" width="1.625" style="43" customWidth="1"/>
    <col min="11023" max="11266" width="9" style="43"/>
    <col min="11267" max="11268" width="15.625" style="43" customWidth="1"/>
    <col min="11269" max="11270" width="10.625" style="43" customWidth="1"/>
    <col min="11271" max="11271" width="5.375" style="43" bestFit="1" customWidth="1"/>
    <col min="11272" max="11272" width="18.375" style="43" bestFit="1" customWidth="1"/>
    <col min="11273" max="11274" width="9.625" style="43" customWidth="1"/>
    <col min="11275" max="11275" width="10.625" style="43" customWidth="1"/>
    <col min="11276" max="11277" width="4.125" style="43" customWidth="1"/>
    <col min="11278" max="11278" width="1.625" style="43" customWidth="1"/>
    <col min="11279" max="11522" width="9" style="43"/>
    <col min="11523" max="11524" width="15.625" style="43" customWidth="1"/>
    <col min="11525" max="11526" width="10.625" style="43" customWidth="1"/>
    <col min="11527" max="11527" width="5.375" style="43" bestFit="1" customWidth="1"/>
    <col min="11528" max="11528" width="18.375" style="43" bestFit="1" customWidth="1"/>
    <col min="11529" max="11530" width="9.625" style="43" customWidth="1"/>
    <col min="11531" max="11531" width="10.625" style="43" customWidth="1"/>
    <col min="11532" max="11533" width="4.125" style="43" customWidth="1"/>
    <col min="11534" max="11534" width="1.625" style="43" customWidth="1"/>
    <col min="11535" max="11778" width="9" style="43"/>
    <col min="11779" max="11780" width="15.625" style="43" customWidth="1"/>
    <col min="11781" max="11782" width="10.625" style="43" customWidth="1"/>
    <col min="11783" max="11783" width="5.375" style="43" bestFit="1" customWidth="1"/>
    <col min="11784" max="11784" width="18.375" style="43" bestFit="1" customWidth="1"/>
    <col min="11785" max="11786" width="9.625" style="43" customWidth="1"/>
    <col min="11787" max="11787" width="10.625" style="43" customWidth="1"/>
    <col min="11788" max="11789" width="4.125" style="43" customWidth="1"/>
    <col min="11790" max="11790" width="1.625" style="43" customWidth="1"/>
    <col min="11791" max="12034" width="9" style="43"/>
    <col min="12035" max="12036" width="15.625" style="43" customWidth="1"/>
    <col min="12037" max="12038" width="10.625" style="43" customWidth="1"/>
    <col min="12039" max="12039" width="5.375" style="43" bestFit="1" customWidth="1"/>
    <col min="12040" max="12040" width="18.375" style="43" bestFit="1" customWidth="1"/>
    <col min="12041" max="12042" width="9.625" style="43" customWidth="1"/>
    <col min="12043" max="12043" width="10.625" style="43" customWidth="1"/>
    <col min="12044" max="12045" width="4.125" style="43" customWidth="1"/>
    <col min="12046" max="12046" width="1.625" style="43" customWidth="1"/>
    <col min="12047" max="12290" width="9" style="43"/>
    <col min="12291" max="12292" width="15.625" style="43" customWidth="1"/>
    <col min="12293" max="12294" width="10.625" style="43" customWidth="1"/>
    <col min="12295" max="12295" width="5.375" style="43" bestFit="1" customWidth="1"/>
    <col min="12296" max="12296" width="18.375" style="43" bestFit="1" customWidth="1"/>
    <col min="12297" max="12298" width="9.625" style="43" customWidth="1"/>
    <col min="12299" max="12299" width="10.625" style="43" customWidth="1"/>
    <col min="12300" max="12301" width="4.125" style="43" customWidth="1"/>
    <col min="12302" max="12302" width="1.625" style="43" customWidth="1"/>
    <col min="12303" max="12546" width="9" style="43"/>
    <col min="12547" max="12548" width="15.625" style="43" customWidth="1"/>
    <col min="12549" max="12550" width="10.625" style="43" customWidth="1"/>
    <col min="12551" max="12551" width="5.375" style="43" bestFit="1" customWidth="1"/>
    <col min="12552" max="12552" width="18.375" style="43" bestFit="1" customWidth="1"/>
    <col min="12553" max="12554" width="9.625" style="43" customWidth="1"/>
    <col min="12555" max="12555" width="10.625" style="43" customWidth="1"/>
    <col min="12556" max="12557" width="4.125" style="43" customWidth="1"/>
    <col min="12558" max="12558" width="1.625" style="43" customWidth="1"/>
    <col min="12559" max="12802" width="9" style="43"/>
    <col min="12803" max="12804" width="15.625" style="43" customWidth="1"/>
    <col min="12805" max="12806" width="10.625" style="43" customWidth="1"/>
    <col min="12807" max="12807" width="5.375" style="43" bestFit="1" customWidth="1"/>
    <col min="12808" max="12808" width="18.375" style="43" bestFit="1" customWidth="1"/>
    <col min="12809" max="12810" width="9.625" style="43" customWidth="1"/>
    <col min="12811" max="12811" width="10.625" style="43" customWidth="1"/>
    <col min="12812" max="12813" width="4.125" style="43" customWidth="1"/>
    <col min="12814" max="12814" width="1.625" style="43" customWidth="1"/>
    <col min="12815" max="13058" width="9" style="43"/>
    <col min="13059" max="13060" width="15.625" style="43" customWidth="1"/>
    <col min="13061" max="13062" width="10.625" style="43" customWidth="1"/>
    <col min="13063" max="13063" width="5.375" style="43" bestFit="1" customWidth="1"/>
    <col min="13064" max="13064" width="18.375" style="43" bestFit="1" customWidth="1"/>
    <col min="13065" max="13066" width="9.625" style="43" customWidth="1"/>
    <col min="13067" max="13067" width="10.625" style="43" customWidth="1"/>
    <col min="13068" max="13069" width="4.125" style="43" customWidth="1"/>
    <col min="13070" max="13070" width="1.625" style="43" customWidth="1"/>
    <col min="13071" max="13314" width="9" style="43"/>
    <col min="13315" max="13316" width="15.625" style="43" customWidth="1"/>
    <col min="13317" max="13318" width="10.625" style="43" customWidth="1"/>
    <col min="13319" max="13319" width="5.375" style="43" bestFit="1" customWidth="1"/>
    <col min="13320" max="13320" width="18.375" style="43" bestFit="1" customWidth="1"/>
    <col min="13321" max="13322" width="9.625" style="43" customWidth="1"/>
    <col min="13323" max="13323" width="10.625" style="43" customWidth="1"/>
    <col min="13324" max="13325" width="4.125" style="43" customWidth="1"/>
    <col min="13326" max="13326" width="1.625" style="43" customWidth="1"/>
    <col min="13327" max="13570" width="9" style="43"/>
    <col min="13571" max="13572" width="15.625" style="43" customWidth="1"/>
    <col min="13573" max="13574" width="10.625" style="43" customWidth="1"/>
    <col min="13575" max="13575" width="5.375" style="43" bestFit="1" customWidth="1"/>
    <col min="13576" max="13576" width="18.375" style="43" bestFit="1" customWidth="1"/>
    <col min="13577" max="13578" width="9.625" style="43" customWidth="1"/>
    <col min="13579" max="13579" width="10.625" style="43" customWidth="1"/>
    <col min="13580" max="13581" width="4.125" style="43" customWidth="1"/>
    <col min="13582" max="13582" width="1.625" style="43" customWidth="1"/>
    <col min="13583" max="13826" width="9" style="43"/>
    <col min="13827" max="13828" width="15.625" style="43" customWidth="1"/>
    <col min="13829" max="13830" width="10.625" style="43" customWidth="1"/>
    <col min="13831" max="13831" width="5.375" style="43" bestFit="1" customWidth="1"/>
    <col min="13832" max="13832" width="18.375" style="43" bestFit="1" customWidth="1"/>
    <col min="13833" max="13834" width="9.625" style="43" customWidth="1"/>
    <col min="13835" max="13835" width="10.625" style="43" customWidth="1"/>
    <col min="13836" max="13837" width="4.125" style="43" customWidth="1"/>
    <col min="13838" max="13838" width="1.625" style="43" customWidth="1"/>
    <col min="13839" max="14082" width="9" style="43"/>
    <col min="14083" max="14084" width="15.625" style="43" customWidth="1"/>
    <col min="14085" max="14086" width="10.625" style="43" customWidth="1"/>
    <col min="14087" max="14087" width="5.375" style="43" bestFit="1" customWidth="1"/>
    <col min="14088" max="14088" width="18.375" style="43" bestFit="1" customWidth="1"/>
    <col min="14089" max="14090" width="9.625" style="43" customWidth="1"/>
    <col min="14091" max="14091" width="10.625" style="43" customWidth="1"/>
    <col min="14092" max="14093" width="4.125" style="43" customWidth="1"/>
    <col min="14094" max="14094" width="1.625" style="43" customWidth="1"/>
    <col min="14095" max="14338" width="9" style="43"/>
    <col min="14339" max="14340" width="15.625" style="43" customWidth="1"/>
    <col min="14341" max="14342" width="10.625" style="43" customWidth="1"/>
    <col min="14343" max="14343" width="5.375" style="43" bestFit="1" customWidth="1"/>
    <col min="14344" max="14344" width="18.375" style="43" bestFit="1" customWidth="1"/>
    <col min="14345" max="14346" width="9.625" style="43" customWidth="1"/>
    <col min="14347" max="14347" width="10.625" style="43" customWidth="1"/>
    <col min="14348" max="14349" width="4.125" style="43" customWidth="1"/>
    <col min="14350" max="14350" width="1.625" style="43" customWidth="1"/>
    <col min="14351" max="14594" width="9" style="43"/>
    <col min="14595" max="14596" width="15.625" style="43" customWidth="1"/>
    <col min="14597" max="14598" width="10.625" style="43" customWidth="1"/>
    <col min="14599" max="14599" width="5.375" style="43" bestFit="1" customWidth="1"/>
    <col min="14600" max="14600" width="18.375" style="43" bestFit="1" customWidth="1"/>
    <col min="14601" max="14602" width="9.625" style="43" customWidth="1"/>
    <col min="14603" max="14603" width="10.625" style="43" customWidth="1"/>
    <col min="14604" max="14605" width="4.125" style="43" customWidth="1"/>
    <col min="14606" max="14606" width="1.625" style="43" customWidth="1"/>
    <col min="14607" max="14850" width="9" style="43"/>
    <col min="14851" max="14852" width="15.625" style="43" customWidth="1"/>
    <col min="14853" max="14854" width="10.625" style="43" customWidth="1"/>
    <col min="14855" max="14855" width="5.375" style="43" bestFit="1" customWidth="1"/>
    <col min="14856" max="14856" width="18.375" style="43" bestFit="1" customWidth="1"/>
    <col min="14857" max="14858" width="9.625" style="43" customWidth="1"/>
    <col min="14859" max="14859" width="10.625" style="43" customWidth="1"/>
    <col min="14860" max="14861" width="4.125" style="43" customWidth="1"/>
    <col min="14862" max="14862" width="1.625" style="43" customWidth="1"/>
    <col min="14863" max="15106" width="9" style="43"/>
    <col min="15107" max="15108" width="15.625" style="43" customWidth="1"/>
    <col min="15109" max="15110" width="10.625" style="43" customWidth="1"/>
    <col min="15111" max="15111" width="5.375" style="43" bestFit="1" customWidth="1"/>
    <col min="15112" max="15112" width="18.375" style="43" bestFit="1" customWidth="1"/>
    <col min="15113" max="15114" width="9.625" style="43" customWidth="1"/>
    <col min="15115" max="15115" width="10.625" style="43" customWidth="1"/>
    <col min="15116" max="15117" width="4.125" style="43" customWidth="1"/>
    <col min="15118" max="15118" width="1.625" style="43" customWidth="1"/>
    <col min="15119" max="15362" width="9" style="43"/>
    <col min="15363" max="15364" width="15.625" style="43" customWidth="1"/>
    <col min="15365" max="15366" width="10.625" style="43" customWidth="1"/>
    <col min="15367" max="15367" width="5.375" style="43" bestFit="1" customWidth="1"/>
    <col min="15368" max="15368" width="18.375" style="43" bestFit="1" customWidth="1"/>
    <col min="15369" max="15370" width="9.625" style="43" customWidth="1"/>
    <col min="15371" max="15371" width="10.625" style="43" customWidth="1"/>
    <col min="15372" max="15373" width="4.125" style="43" customWidth="1"/>
    <col min="15374" max="15374" width="1.625" style="43" customWidth="1"/>
    <col min="15375" max="15618" width="9" style="43"/>
    <col min="15619" max="15620" width="15.625" style="43" customWidth="1"/>
    <col min="15621" max="15622" width="10.625" style="43" customWidth="1"/>
    <col min="15623" max="15623" width="5.375" style="43" bestFit="1" customWidth="1"/>
    <col min="15624" max="15624" width="18.375" style="43" bestFit="1" customWidth="1"/>
    <col min="15625" max="15626" width="9.625" style="43" customWidth="1"/>
    <col min="15627" max="15627" width="10.625" style="43" customWidth="1"/>
    <col min="15628" max="15629" width="4.125" style="43" customWidth="1"/>
    <col min="15630" max="15630" width="1.625" style="43" customWidth="1"/>
    <col min="15631" max="15874" width="9" style="43"/>
    <col min="15875" max="15876" width="15.625" style="43" customWidth="1"/>
    <col min="15877" max="15878" width="10.625" style="43" customWidth="1"/>
    <col min="15879" max="15879" width="5.375" style="43" bestFit="1" customWidth="1"/>
    <col min="15880" max="15880" width="18.375" style="43" bestFit="1" customWidth="1"/>
    <col min="15881" max="15882" width="9.625" style="43" customWidth="1"/>
    <col min="15883" max="15883" width="10.625" style="43" customWidth="1"/>
    <col min="15884" max="15885" width="4.125" style="43" customWidth="1"/>
    <col min="15886" max="15886" width="1.625" style="43" customWidth="1"/>
    <col min="15887" max="16130" width="9" style="43"/>
    <col min="16131" max="16132" width="15.625" style="43" customWidth="1"/>
    <col min="16133" max="16134" width="10.625" style="43" customWidth="1"/>
    <col min="16135" max="16135" width="5.375" style="43" bestFit="1" customWidth="1"/>
    <col min="16136" max="16136" width="18.375" style="43" bestFit="1" customWidth="1"/>
    <col min="16137" max="16138" width="9.625" style="43" customWidth="1"/>
    <col min="16139" max="16139" width="10.625" style="43" customWidth="1"/>
    <col min="16140" max="16141" width="4.125" style="43" customWidth="1"/>
    <col min="16142" max="16142" width="1.625" style="43" customWidth="1"/>
    <col min="16143" max="16384" width="9" style="43"/>
  </cols>
  <sheetData>
    <row r="1" spans="2:12" ht="20.25" customHeight="1">
      <c r="K1" s="66" t="str">
        <f>IF(基本情報!E31="見積書","見積書　別紙７",IF(基本情報!E31="契約書","別紙７"))</f>
        <v>見積書　別紙７</v>
      </c>
      <c r="L1" s="111"/>
    </row>
    <row r="2" spans="2:12" ht="20.25" customHeight="1">
      <c r="B2" s="579" t="s">
        <v>402</v>
      </c>
      <c r="I2" s="1006"/>
      <c r="J2" s="1006"/>
      <c r="K2" s="263"/>
      <c r="L2" s="263"/>
    </row>
    <row r="3" spans="2:12" ht="20.25" customHeight="1">
      <c r="I3" s="108"/>
      <c r="J3" s="108"/>
      <c r="K3" s="108"/>
      <c r="L3" s="108"/>
    </row>
    <row r="4" spans="2:12" ht="20.25" customHeight="1">
      <c r="B4" s="43" t="s">
        <v>403</v>
      </c>
      <c r="C4" s="264">
        <f>基本情報!$E$22</f>
        <v>45413</v>
      </c>
      <c r="D4" s="174" t="s">
        <v>404</v>
      </c>
      <c r="E4" s="1007">
        <f>基本情報!$E$23</f>
        <v>45525</v>
      </c>
      <c r="F4" s="1007"/>
      <c r="G4" s="111"/>
      <c r="H4" s="110"/>
      <c r="I4" s="110"/>
      <c r="J4" s="108"/>
      <c r="K4" s="108"/>
      <c r="L4" s="108"/>
    </row>
    <row r="5" spans="2:12" ht="20.25" customHeight="1">
      <c r="B5" s="43" t="s">
        <v>405</v>
      </c>
      <c r="C5" s="264">
        <f>基本情報!$E$26</f>
        <v>45446</v>
      </c>
      <c r="D5" s="174" t="s">
        <v>404</v>
      </c>
      <c r="E5" s="1007">
        <f>基本情報!$E$27</f>
        <v>45469</v>
      </c>
      <c r="F5" s="1007"/>
      <c r="G5" s="1008" t="s">
        <v>406</v>
      </c>
      <c r="H5" s="1008"/>
      <c r="I5" s="54">
        <f>'【7-1】見・配置表'!J5</f>
        <v>0</v>
      </c>
      <c r="J5" s="43" t="s">
        <v>407</v>
      </c>
    </row>
    <row r="6" spans="2:12" ht="20.25" customHeight="1">
      <c r="I6" s="108"/>
      <c r="J6" s="108"/>
      <c r="K6" s="108"/>
      <c r="L6" s="108"/>
    </row>
    <row r="7" spans="2:12" ht="20.25" customHeight="1">
      <c r="B7" s="189" t="s">
        <v>408</v>
      </c>
      <c r="C7" s="189" t="s">
        <v>409</v>
      </c>
      <c r="D7" s="1009" t="s">
        <v>410</v>
      </c>
      <c r="E7" s="1010"/>
      <c r="F7" s="1011" t="s">
        <v>411</v>
      </c>
      <c r="G7" s="1011"/>
      <c r="H7" s="1011"/>
      <c r="I7" s="1009" t="s">
        <v>412</v>
      </c>
      <c r="J7" s="1012"/>
      <c r="K7" s="189" t="s">
        <v>243</v>
      </c>
      <c r="L7" s="108"/>
    </row>
    <row r="8" spans="2:12" ht="20.25" customHeight="1">
      <c r="B8" s="1015" t="s">
        <v>413</v>
      </c>
      <c r="C8" s="867"/>
      <c r="D8" s="176"/>
      <c r="E8" s="116"/>
      <c r="F8" s="467" t="s">
        <v>414</v>
      </c>
      <c r="G8" s="415" t="str">
        <f>IF('【7-1】見・配置表'!H7="","",'【7-1】見・配置表'!H7)</f>
        <v/>
      </c>
      <c r="H8" s="177" t="s">
        <v>415</v>
      </c>
      <c r="I8" s="1017">
        <f>D9*G10</f>
        <v>0</v>
      </c>
      <c r="J8" s="1019" t="s">
        <v>416</v>
      </c>
      <c r="K8" s="867"/>
      <c r="L8" s="175"/>
    </row>
    <row r="9" spans="2:12" ht="20.25" customHeight="1">
      <c r="B9" s="1015"/>
      <c r="C9" s="868"/>
      <c r="D9" s="464">
        <f>単価表!$B$47</f>
        <v>31100</v>
      </c>
      <c r="E9" s="178" t="s">
        <v>417</v>
      </c>
      <c r="F9" s="179" t="s">
        <v>418</v>
      </c>
      <c r="G9" s="416" t="str">
        <f>IF('【7-1】見・配置表'!H8="","",'【7-1】見・配置表'!H8)</f>
        <v/>
      </c>
      <c r="H9" s="180" t="s">
        <v>415</v>
      </c>
      <c r="I9" s="1017"/>
      <c r="J9" s="1019"/>
      <c r="K9" s="868"/>
      <c r="L9" s="175"/>
    </row>
    <row r="10" spans="2:12" ht="20.25" customHeight="1">
      <c r="B10" s="1016"/>
      <c r="C10" s="869"/>
      <c r="F10" s="468" t="s">
        <v>419</v>
      </c>
      <c r="G10" s="181">
        <f>SUM(G8:G9)</f>
        <v>0</v>
      </c>
      <c r="H10" s="182" t="s">
        <v>420</v>
      </c>
      <c r="I10" s="1018"/>
      <c r="J10" s="1020"/>
      <c r="K10" s="869"/>
      <c r="L10" s="175"/>
    </row>
    <row r="11" spans="2:12" ht="20.25" customHeight="1">
      <c r="B11" s="1011" t="s">
        <v>421</v>
      </c>
      <c r="C11" s="867"/>
      <c r="D11" s="183"/>
      <c r="E11" s="184"/>
      <c r="F11" s="681" t="s">
        <v>422</v>
      </c>
      <c r="G11" s="682" t="str">
        <f>IF('【7-1】見・配置表'!P7="","",'【7-1】見・配置表'!P7)</f>
        <v/>
      </c>
      <c r="H11" s="683" t="s">
        <v>415</v>
      </c>
      <c r="I11" s="1021">
        <f>D12*G13</f>
        <v>0</v>
      </c>
      <c r="J11" s="1022" t="s">
        <v>416</v>
      </c>
      <c r="K11" s="867"/>
      <c r="L11" s="175"/>
    </row>
    <row r="12" spans="2:12" ht="20.25" customHeight="1">
      <c r="B12" s="1011"/>
      <c r="C12" s="868"/>
      <c r="D12" s="464">
        <f>単価表!$B$48</f>
        <v>22600</v>
      </c>
      <c r="E12" s="177" t="s">
        <v>417</v>
      </c>
      <c r="F12" s="468" t="s">
        <v>418</v>
      </c>
      <c r="G12" s="181" t="str">
        <f>IF('【7-1】見・配置表'!P8="","",'【7-1】見・配置表'!P8)</f>
        <v/>
      </c>
      <c r="H12" s="182" t="s">
        <v>415</v>
      </c>
      <c r="I12" s="1017"/>
      <c r="J12" s="1019"/>
      <c r="K12" s="868"/>
      <c r="L12" s="175"/>
    </row>
    <row r="13" spans="2:12" ht="20.25" customHeight="1">
      <c r="B13" s="1011"/>
      <c r="C13" s="869"/>
      <c r="D13" s="283"/>
      <c r="E13" s="513"/>
      <c r="F13" s="466" t="s">
        <v>419</v>
      </c>
      <c r="G13" s="181">
        <f>SUM(G11:G12)</f>
        <v>0</v>
      </c>
      <c r="H13" s="182" t="s">
        <v>420</v>
      </c>
      <c r="I13" s="1018"/>
      <c r="J13" s="1020"/>
      <c r="K13" s="869"/>
      <c r="L13" s="175"/>
    </row>
    <row r="14" spans="2:12" ht="24" customHeight="1">
      <c r="B14" s="110" t="s">
        <v>423</v>
      </c>
      <c r="C14" s="110"/>
      <c r="D14" s="110"/>
      <c r="E14" s="185"/>
      <c r="F14" s="1013" t="s">
        <v>424</v>
      </c>
      <c r="G14" s="1013"/>
      <c r="H14" s="1013"/>
      <c r="I14" s="186">
        <f>SUM(I8,I11)</f>
        <v>0</v>
      </c>
      <c r="J14" s="187" t="s">
        <v>425</v>
      </c>
      <c r="K14" s="58"/>
      <c r="L14" s="175"/>
    </row>
    <row r="15" spans="2:12" ht="23.25" customHeight="1">
      <c r="C15" s="110"/>
      <c r="D15" s="110"/>
      <c r="E15" s="185"/>
      <c r="F15" s="54"/>
      <c r="G15" s="54"/>
      <c r="H15" s="54"/>
      <c r="I15" s="188"/>
      <c r="J15" s="54"/>
      <c r="K15" s="54"/>
      <c r="L15" s="54"/>
    </row>
    <row r="16" spans="2:12" s="43" customFormat="1" ht="20.25" customHeight="1">
      <c r="B16" s="579" t="s">
        <v>426</v>
      </c>
      <c r="C16" s="110"/>
      <c r="D16" s="110"/>
      <c r="E16" s="185"/>
      <c r="F16" s="54"/>
      <c r="G16" s="54"/>
      <c r="H16" s="54"/>
      <c r="I16" s="188"/>
      <c r="J16" s="54"/>
      <c r="K16" s="54"/>
      <c r="L16" s="54"/>
    </row>
    <row r="17" spans="2:21" ht="20.25" customHeight="1">
      <c r="B17" s="2"/>
      <c r="C17" s="110"/>
      <c r="D17" s="110"/>
      <c r="E17" s="185"/>
      <c r="F17" s="54"/>
      <c r="G17" s="54"/>
      <c r="H17" s="54"/>
      <c r="I17" s="188"/>
      <c r="J17" s="54"/>
      <c r="K17" s="54"/>
      <c r="L17" s="54"/>
      <c r="P17" s="43"/>
    </row>
    <row r="18" spans="2:21" ht="24" customHeight="1">
      <c r="B18" s="189" t="s">
        <v>427</v>
      </c>
      <c r="C18" s="190"/>
      <c r="D18" s="191"/>
      <c r="E18" s="191"/>
      <c r="F18" s="1002" t="s">
        <v>428</v>
      </c>
      <c r="G18" s="1014"/>
      <c r="H18" s="1003"/>
      <c r="I18" s="192">
        <f>IF(C18="",0,ROUND((I14*C18),0))</f>
        <v>0</v>
      </c>
      <c r="J18" s="193" t="s">
        <v>425</v>
      </c>
      <c r="K18" s="58"/>
      <c r="L18" s="54"/>
      <c r="P18" s="43"/>
    </row>
    <row r="19" spans="2:21" ht="23.25" customHeight="1">
      <c r="L19" s="54"/>
      <c r="P19" s="43"/>
    </row>
    <row r="20" spans="2:21" ht="20.25" customHeight="1">
      <c r="E20" s="43"/>
    </row>
    <row r="21" spans="2:21" ht="20.25" customHeight="1">
      <c r="B21" s="59"/>
      <c r="C21" s="59"/>
      <c r="D21" s="59"/>
      <c r="E21" s="59"/>
      <c r="F21" s="194"/>
      <c r="G21" s="195"/>
      <c r="H21" s="195"/>
      <c r="I21" s="196"/>
      <c r="J21" s="195"/>
      <c r="K21" s="195"/>
      <c r="P21" s="43"/>
    </row>
    <row r="22" spans="2:21" ht="20.25" customHeight="1">
      <c r="L22" s="195"/>
      <c r="M22" s="59"/>
      <c r="N22" s="59"/>
      <c r="O22" s="59"/>
      <c r="P22" s="59"/>
      <c r="Q22" s="194"/>
      <c r="R22" s="195"/>
      <c r="S22" s="195"/>
      <c r="T22" s="196"/>
      <c r="U22" s="195"/>
    </row>
  </sheetData>
  <mergeCells count="19">
    <mergeCell ref="F14:H14"/>
    <mergeCell ref="F18:H18"/>
    <mergeCell ref="B8:B10"/>
    <mergeCell ref="I8:I10"/>
    <mergeCell ref="J8:J10"/>
    <mergeCell ref="B11:B13"/>
    <mergeCell ref="I11:I13"/>
    <mergeCell ref="J11:J13"/>
    <mergeCell ref="C8:C10"/>
    <mergeCell ref="C11:C13"/>
    <mergeCell ref="K8:K10"/>
    <mergeCell ref="K11:K13"/>
    <mergeCell ref="I2:J2"/>
    <mergeCell ref="E4:F4"/>
    <mergeCell ref="E5:F5"/>
    <mergeCell ref="G5:H5"/>
    <mergeCell ref="D7:E7"/>
    <mergeCell ref="F7:H7"/>
    <mergeCell ref="I7:J7"/>
  </mergeCells>
  <phoneticPr fontId="6"/>
  <dataValidations count="4">
    <dataValidation type="list" allowBlank="1" showInputMessage="1" showErrorMessage="1" sqref="D65553:D65554 JA65554:JA65555 SW65554:SW65555 ACS65554:ACS65555 AMO65554:AMO65555 AWK65554:AWK65555 BGG65554:BGG65555 BQC65554:BQC65555 BZY65554:BZY65555 CJU65554:CJU65555 CTQ65554:CTQ65555 DDM65554:DDM65555 DNI65554:DNI65555 DXE65554:DXE65555 EHA65554:EHA65555 EQW65554:EQW65555 FAS65554:FAS65555 FKO65554:FKO65555 FUK65554:FUK65555 GEG65554:GEG65555 GOC65554:GOC65555 GXY65554:GXY65555 HHU65554:HHU65555 HRQ65554:HRQ65555 IBM65554:IBM65555 ILI65554:ILI65555 IVE65554:IVE65555 JFA65554:JFA65555 JOW65554:JOW65555 JYS65554:JYS65555 KIO65554:KIO65555 KSK65554:KSK65555 LCG65554:LCG65555 LMC65554:LMC65555 LVY65554:LVY65555 MFU65554:MFU65555 MPQ65554:MPQ65555 MZM65554:MZM65555 NJI65554:NJI65555 NTE65554:NTE65555 ODA65554:ODA65555 OMW65554:OMW65555 OWS65554:OWS65555 PGO65554:PGO65555 PQK65554:PQK65555 QAG65554:QAG65555 QKC65554:QKC65555 QTY65554:QTY65555 RDU65554:RDU65555 RNQ65554:RNQ65555 RXM65554:RXM65555 SHI65554:SHI65555 SRE65554:SRE65555 TBA65554:TBA65555 TKW65554:TKW65555 TUS65554:TUS65555 UEO65554:UEO65555 UOK65554:UOK65555 UYG65554:UYG65555 VIC65554:VIC65555 VRY65554:VRY65555 WBU65554:WBU65555 WLQ65554:WLQ65555 WVM65554:WVM65555 D131089:D131090 JA131090:JA131091 SW131090:SW131091 ACS131090:ACS131091 AMO131090:AMO131091 AWK131090:AWK131091 BGG131090:BGG131091 BQC131090:BQC131091 BZY131090:BZY131091 CJU131090:CJU131091 CTQ131090:CTQ131091 DDM131090:DDM131091 DNI131090:DNI131091 DXE131090:DXE131091 EHA131090:EHA131091 EQW131090:EQW131091 FAS131090:FAS131091 FKO131090:FKO131091 FUK131090:FUK131091 GEG131090:GEG131091 GOC131090:GOC131091 GXY131090:GXY131091 HHU131090:HHU131091 HRQ131090:HRQ131091 IBM131090:IBM131091 ILI131090:ILI131091 IVE131090:IVE131091 JFA131090:JFA131091 JOW131090:JOW131091 JYS131090:JYS131091 KIO131090:KIO131091 KSK131090:KSK131091 LCG131090:LCG131091 LMC131090:LMC131091 LVY131090:LVY131091 MFU131090:MFU131091 MPQ131090:MPQ131091 MZM131090:MZM131091 NJI131090:NJI131091 NTE131090:NTE131091 ODA131090:ODA131091 OMW131090:OMW131091 OWS131090:OWS131091 PGO131090:PGO131091 PQK131090:PQK131091 QAG131090:QAG131091 QKC131090:QKC131091 QTY131090:QTY131091 RDU131090:RDU131091 RNQ131090:RNQ131091 RXM131090:RXM131091 SHI131090:SHI131091 SRE131090:SRE131091 TBA131090:TBA131091 TKW131090:TKW131091 TUS131090:TUS131091 UEO131090:UEO131091 UOK131090:UOK131091 UYG131090:UYG131091 VIC131090:VIC131091 VRY131090:VRY131091 WBU131090:WBU131091 WLQ131090:WLQ131091 WVM131090:WVM131091 D196625:D196626 JA196626:JA196627 SW196626:SW196627 ACS196626:ACS196627 AMO196626:AMO196627 AWK196626:AWK196627 BGG196626:BGG196627 BQC196626:BQC196627 BZY196626:BZY196627 CJU196626:CJU196627 CTQ196626:CTQ196627 DDM196626:DDM196627 DNI196626:DNI196627 DXE196626:DXE196627 EHA196626:EHA196627 EQW196626:EQW196627 FAS196626:FAS196627 FKO196626:FKO196627 FUK196626:FUK196627 GEG196626:GEG196627 GOC196626:GOC196627 GXY196626:GXY196627 HHU196626:HHU196627 HRQ196626:HRQ196627 IBM196626:IBM196627 ILI196626:ILI196627 IVE196626:IVE196627 JFA196626:JFA196627 JOW196626:JOW196627 JYS196626:JYS196627 KIO196626:KIO196627 KSK196626:KSK196627 LCG196626:LCG196627 LMC196626:LMC196627 LVY196626:LVY196627 MFU196626:MFU196627 MPQ196626:MPQ196627 MZM196626:MZM196627 NJI196626:NJI196627 NTE196626:NTE196627 ODA196626:ODA196627 OMW196626:OMW196627 OWS196626:OWS196627 PGO196626:PGO196627 PQK196626:PQK196627 QAG196626:QAG196627 QKC196626:QKC196627 QTY196626:QTY196627 RDU196626:RDU196627 RNQ196626:RNQ196627 RXM196626:RXM196627 SHI196626:SHI196627 SRE196626:SRE196627 TBA196626:TBA196627 TKW196626:TKW196627 TUS196626:TUS196627 UEO196626:UEO196627 UOK196626:UOK196627 UYG196626:UYG196627 VIC196626:VIC196627 VRY196626:VRY196627 WBU196626:WBU196627 WLQ196626:WLQ196627 WVM196626:WVM196627 D262161:D262162 JA262162:JA262163 SW262162:SW262163 ACS262162:ACS262163 AMO262162:AMO262163 AWK262162:AWK262163 BGG262162:BGG262163 BQC262162:BQC262163 BZY262162:BZY262163 CJU262162:CJU262163 CTQ262162:CTQ262163 DDM262162:DDM262163 DNI262162:DNI262163 DXE262162:DXE262163 EHA262162:EHA262163 EQW262162:EQW262163 FAS262162:FAS262163 FKO262162:FKO262163 FUK262162:FUK262163 GEG262162:GEG262163 GOC262162:GOC262163 GXY262162:GXY262163 HHU262162:HHU262163 HRQ262162:HRQ262163 IBM262162:IBM262163 ILI262162:ILI262163 IVE262162:IVE262163 JFA262162:JFA262163 JOW262162:JOW262163 JYS262162:JYS262163 KIO262162:KIO262163 KSK262162:KSK262163 LCG262162:LCG262163 LMC262162:LMC262163 LVY262162:LVY262163 MFU262162:MFU262163 MPQ262162:MPQ262163 MZM262162:MZM262163 NJI262162:NJI262163 NTE262162:NTE262163 ODA262162:ODA262163 OMW262162:OMW262163 OWS262162:OWS262163 PGO262162:PGO262163 PQK262162:PQK262163 QAG262162:QAG262163 QKC262162:QKC262163 QTY262162:QTY262163 RDU262162:RDU262163 RNQ262162:RNQ262163 RXM262162:RXM262163 SHI262162:SHI262163 SRE262162:SRE262163 TBA262162:TBA262163 TKW262162:TKW262163 TUS262162:TUS262163 UEO262162:UEO262163 UOK262162:UOK262163 UYG262162:UYG262163 VIC262162:VIC262163 VRY262162:VRY262163 WBU262162:WBU262163 WLQ262162:WLQ262163 WVM262162:WVM262163 D327697:D327698 JA327698:JA327699 SW327698:SW327699 ACS327698:ACS327699 AMO327698:AMO327699 AWK327698:AWK327699 BGG327698:BGG327699 BQC327698:BQC327699 BZY327698:BZY327699 CJU327698:CJU327699 CTQ327698:CTQ327699 DDM327698:DDM327699 DNI327698:DNI327699 DXE327698:DXE327699 EHA327698:EHA327699 EQW327698:EQW327699 FAS327698:FAS327699 FKO327698:FKO327699 FUK327698:FUK327699 GEG327698:GEG327699 GOC327698:GOC327699 GXY327698:GXY327699 HHU327698:HHU327699 HRQ327698:HRQ327699 IBM327698:IBM327699 ILI327698:ILI327699 IVE327698:IVE327699 JFA327698:JFA327699 JOW327698:JOW327699 JYS327698:JYS327699 KIO327698:KIO327699 KSK327698:KSK327699 LCG327698:LCG327699 LMC327698:LMC327699 LVY327698:LVY327699 MFU327698:MFU327699 MPQ327698:MPQ327699 MZM327698:MZM327699 NJI327698:NJI327699 NTE327698:NTE327699 ODA327698:ODA327699 OMW327698:OMW327699 OWS327698:OWS327699 PGO327698:PGO327699 PQK327698:PQK327699 QAG327698:QAG327699 QKC327698:QKC327699 QTY327698:QTY327699 RDU327698:RDU327699 RNQ327698:RNQ327699 RXM327698:RXM327699 SHI327698:SHI327699 SRE327698:SRE327699 TBA327698:TBA327699 TKW327698:TKW327699 TUS327698:TUS327699 UEO327698:UEO327699 UOK327698:UOK327699 UYG327698:UYG327699 VIC327698:VIC327699 VRY327698:VRY327699 WBU327698:WBU327699 WLQ327698:WLQ327699 WVM327698:WVM327699 D393233:D393234 JA393234:JA393235 SW393234:SW393235 ACS393234:ACS393235 AMO393234:AMO393235 AWK393234:AWK393235 BGG393234:BGG393235 BQC393234:BQC393235 BZY393234:BZY393235 CJU393234:CJU393235 CTQ393234:CTQ393235 DDM393234:DDM393235 DNI393234:DNI393235 DXE393234:DXE393235 EHA393234:EHA393235 EQW393234:EQW393235 FAS393234:FAS393235 FKO393234:FKO393235 FUK393234:FUK393235 GEG393234:GEG393235 GOC393234:GOC393235 GXY393234:GXY393235 HHU393234:HHU393235 HRQ393234:HRQ393235 IBM393234:IBM393235 ILI393234:ILI393235 IVE393234:IVE393235 JFA393234:JFA393235 JOW393234:JOW393235 JYS393234:JYS393235 KIO393234:KIO393235 KSK393234:KSK393235 LCG393234:LCG393235 LMC393234:LMC393235 LVY393234:LVY393235 MFU393234:MFU393235 MPQ393234:MPQ393235 MZM393234:MZM393235 NJI393234:NJI393235 NTE393234:NTE393235 ODA393234:ODA393235 OMW393234:OMW393235 OWS393234:OWS393235 PGO393234:PGO393235 PQK393234:PQK393235 QAG393234:QAG393235 QKC393234:QKC393235 QTY393234:QTY393235 RDU393234:RDU393235 RNQ393234:RNQ393235 RXM393234:RXM393235 SHI393234:SHI393235 SRE393234:SRE393235 TBA393234:TBA393235 TKW393234:TKW393235 TUS393234:TUS393235 UEO393234:UEO393235 UOK393234:UOK393235 UYG393234:UYG393235 VIC393234:VIC393235 VRY393234:VRY393235 WBU393234:WBU393235 WLQ393234:WLQ393235 WVM393234:WVM393235 D458769:D458770 JA458770:JA458771 SW458770:SW458771 ACS458770:ACS458771 AMO458770:AMO458771 AWK458770:AWK458771 BGG458770:BGG458771 BQC458770:BQC458771 BZY458770:BZY458771 CJU458770:CJU458771 CTQ458770:CTQ458771 DDM458770:DDM458771 DNI458770:DNI458771 DXE458770:DXE458771 EHA458770:EHA458771 EQW458770:EQW458771 FAS458770:FAS458771 FKO458770:FKO458771 FUK458770:FUK458771 GEG458770:GEG458771 GOC458770:GOC458771 GXY458770:GXY458771 HHU458770:HHU458771 HRQ458770:HRQ458771 IBM458770:IBM458771 ILI458770:ILI458771 IVE458770:IVE458771 JFA458770:JFA458771 JOW458770:JOW458771 JYS458770:JYS458771 KIO458770:KIO458771 KSK458770:KSK458771 LCG458770:LCG458771 LMC458770:LMC458771 LVY458770:LVY458771 MFU458770:MFU458771 MPQ458770:MPQ458771 MZM458770:MZM458771 NJI458770:NJI458771 NTE458770:NTE458771 ODA458770:ODA458771 OMW458770:OMW458771 OWS458770:OWS458771 PGO458770:PGO458771 PQK458770:PQK458771 QAG458770:QAG458771 QKC458770:QKC458771 QTY458770:QTY458771 RDU458770:RDU458771 RNQ458770:RNQ458771 RXM458770:RXM458771 SHI458770:SHI458771 SRE458770:SRE458771 TBA458770:TBA458771 TKW458770:TKW458771 TUS458770:TUS458771 UEO458770:UEO458771 UOK458770:UOK458771 UYG458770:UYG458771 VIC458770:VIC458771 VRY458770:VRY458771 WBU458770:WBU458771 WLQ458770:WLQ458771 WVM458770:WVM458771 D524305:D524306 JA524306:JA524307 SW524306:SW524307 ACS524306:ACS524307 AMO524306:AMO524307 AWK524306:AWK524307 BGG524306:BGG524307 BQC524306:BQC524307 BZY524306:BZY524307 CJU524306:CJU524307 CTQ524306:CTQ524307 DDM524306:DDM524307 DNI524306:DNI524307 DXE524306:DXE524307 EHA524306:EHA524307 EQW524306:EQW524307 FAS524306:FAS524307 FKO524306:FKO524307 FUK524306:FUK524307 GEG524306:GEG524307 GOC524306:GOC524307 GXY524306:GXY524307 HHU524306:HHU524307 HRQ524306:HRQ524307 IBM524306:IBM524307 ILI524306:ILI524307 IVE524306:IVE524307 JFA524306:JFA524307 JOW524306:JOW524307 JYS524306:JYS524307 KIO524306:KIO524307 KSK524306:KSK524307 LCG524306:LCG524307 LMC524306:LMC524307 LVY524306:LVY524307 MFU524306:MFU524307 MPQ524306:MPQ524307 MZM524306:MZM524307 NJI524306:NJI524307 NTE524306:NTE524307 ODA524306:ODA524307 OMW524306:OMW524307 OWS524306:OWS524307 PGO524306:PGO524307 PQK524306:PQK524307 QAG524306:QAG524307 QKC524306:QKC524307 QTY524306:QTY524307 RDU524306:RDU524307 RNQ524306:RNQ524307 RXM524306:RXM524307 SHI524306:SHI524307 SRE524306:SRE524307 TBA524306:TBA524307 TKW524306:TKW524307 TUS524306:TUS524307 UEO524306:UEO524307 UOK524306:UOK524307 UYG524306:UYG524307 VIC524306:VIC524307 VRY524306:VRY524307 WBU524306:WBU524307 WLQ524306:WLQ524307 WVM524306:WVM524307 D589841:D589842 JA589842:JA589843 SW589842:SW589843 ACS589842:ACS589843 AMO589842:AMO589843 AWK589842:AWK589843 BGG589842:BGG589843 BQC589842:BQC589843 BZY589842:BZY589843 CJU589842:CJU589843 CTQ589842:CTQ589843 DDM589842:DDM589843 DNI589842:DNI589843 DXE589842:DXE589843 EHA589842:EHA589843 EQW589842:EQW589843 FAS589842:FAS589843 FKO589842:FKO589843 FUK589842:FUK589843 GEG589842:GEG589843 GOC589842:GOC589843 GXY589842:GXY589843 HHU589842:HHU589843 HRQ589842:HRQ589843 IBM589842:IBM589843 ILI589842:ILI589843 IVE589842:IVE589843 JFA589842:JFA589843 JOW589842:JOW589843 JYS589842:JYS589843 KIO589842:KIO589843 KSK589842:KSK589843 LCG589842:LCG589843 LMC589842:LMC589843 LVY589842:LVY589843 MFU589842:MFU589843 MPQ589842:MPQ589843 MZM589842:MZM589843 NJI589842:NJI589843 NTE589842:NTE589843 ODA589842:ODA589843 OMW589842:OMW589843 OWS589842:OWS589843 PGO589842:PGO589843 PQK589842:PQK589843 QAG589842:QAG589843 QKC589842:QKC589843 QTY589842:QTY589843 RDU589842:RDU589843 RNQ589842:RNQ589843 RXM589842:RXM589843 SHI589842:SHI589843 SRE589842:SRE589843 TBA589842:TBA589843 TKW589842:TKW589843 TUS589842:TUS589843 UEO589842:UEO589843 UOK589842:UOK589843 UYG589842:UYG589843 VIC589842:VIC589843 VRY589842:VRY589843 WBU589842:WBU589843 WLQ589842:WLQ589843 WVM589842:WVM589843 D655377:D655378 JA655378:JA655379 SW655378:SW655379 ACS655378:ACS655379 AMO655378:AMO655379 AWK655378:AWK655379 BGG655378:BGG655379 BQC655378:BQC655379 BZY655378:BZY655379 CJU655378:CJU655379 CTQ655378:CTQ655379 DDM655378:DDM655379 DNI655378:DNI655379 DXE655378:DXE655379 EHA655378:EHA655379 EQW655378:EQW655379 FAS655378:FAS655379 FKO655378:FKO655379 FUK655378:FUK655379 GEG655378:GEG655379 GOC655378:GOC655379 GXY655378:GXY655379 HHU655378:HHU655379 HRQ655378:HRQ655379 IBM655378:IBM655379 ILI655378:ILI655379 IVE655378:IVE655379 JFA655378:JFA655379 JOW655378:JOW655379 JYS655378:JYS655379 KIO655378:KIO655379 KSK655378:KSK655379 LCG655378:LCG655379 LMC655378:LMC655379 LVY655378:LVY655379 MFU655378:MFU655379 MPQ655378:MPQ655379 MZM655378:MZM655379 NJI655378:NJI655379 NTE655378:NTE655379 ODA655378:ODA655379 OMW655378:OMW655379 OWS655378:OWS655379 PGO655378:PGO655379 PQK655378:PQK655379 QAG655378:QAG655379 QKC655378:QKC655379 QTY655378:QTY655379 RDU655378:RDU655379 RNQ655378:RNQ655379 RXM655378:RXM655379 SHI655378:SHI655379 SRE655378:SRE655379 TBA655378:TBA655379 TKW655378:TKW655379 TUS655378:TUS655379 UEO655378:UEO655379 UOK655378:UOK655379 UYG655378:UYG655379 VIC655378:VIC655379 VRY655378:VRY655379 WBU655378:WBU655379 WLQ655378:WLQ655379 WVM655378:WVM655379 D720913:D720914 JA720914:JA720915 SW720914:SW720915 ACS720914:ACS720915 AMO720914:AMO720915 AWK720914:AWK720915 BGG720914:BGG720915 BQC720914:BQC720915 BZY720914:BZY720915 CJU720914:CJU720915 CTQ720914:CTQ720915 DDM720914:DDM720915 DNI720914:DNI720915 DXE720914:DXE720915 EHA720914:EHA720915 EQW720914:EQW720915 FAS720914:FAS720915 FKO720914:FKO720915 FUK720914:FUK720915 GEG720914:GEG720915 GOC720914:GOC720915 GXY720914:GXY720915 HHU720914:HHU720915 HRQ720914:HRQ720915 IBM720914:IBM720915 ILI720914:ILI720915 IVE720914:IVE720915 JFA720914:JFA720915 JOW720914:JOW720915 JYS720914:JYS720915 KIO720914:KIO720915 KSK720914:KSK720915 LCG720914:LCG720915 LMC720914:LMC720915 LVY720914:LVY720915 MFU720914:MFU720915 MPQ720914:MPQ720915 MZM720914:MZM720915 NJI720914:NJI720915 NTE720914:NTE720915 ODA720914:ODA720915 OMW720914:OMW720915 OWS720914:OWS720915 PGO720914:PGO720915 PQK720914:PQK720915 QAG720914:QAG720915 QKC720914:QKC720915 QTY720914:QTY720915 RDU720914:RDU720915 RNQ720914:RNQ720915 RXM720914:RXM720915 SHI720914:SHI720915 SRE720914:SRE720915 TBA720914:TBA720915 TKW720914:TKW720915 TUS720914:TUS720915 UEO720914:UEO720915 UOK720914:UOK720915 UYG720914:UYG720915 VIC720914:VIC720915 VRY720914:VRY720915 WBU720914:WBU720915 WLQ720914:WLQ720915 WVM720914:WVM720915 D786449:D786450 JA786450:JA786451 SW786450:SW786451 ACS786450:ACS786451 AMO786450:AMO786451 AWK786450:AWK786451 BGG786450:BGG786451 BQC786450:BQC786451 BZY786450:BZY786451 CJU786450:CJU786451 CTQ786450:CTQ786451 DDM786450:DDM786451 DNI786450:DNI786451 DXE786450:DXE786451 EHA786450:EHA786451 EQW786450:EQW786451 FAS786450:FAS786451 FKO786450:FKO786451 FUK786450:FUK786451 GEG786450:GEG786451 GOC786450:GOC786451 GXY786450:GXY786451 HHU786450:HHU786451 HRQ786450:HRQ786451 IBM786450:IBM786451 ILI786450:ILI786451 IVE786450:IVE786451 JFA786450:JFA786451 JOW786450:JOW786451 JYS786450:JYS786451 KIO786450:KIO786451 KSK786450:KSK786451 LCG786450:LCG786451 LMC786450:LMC786451 LVY786450:LVY786451 MFU786450:MFU786451 MPQ786450:MPQ786451 MZM786450:MZM786451 NJI786450:NJI786451 NTE786450:NTE786451 ODA786450:ODA786451 OMW786450:OMW786451 OWS786450:OWS786451 PGO786450:PGO786451 PQK786450:PQK786451 QAG786450:QAG786451 QKC786450:QKC786451 QTY786450:QTY786451 RDU786450:RDU786451 RNQ786450:RNQ786451 RXM786450:RXM786451 SHI786450:SHI786451 SRE786450:SRE786451 TBA786450:TBA786451 TKW786450:TKW786451 TUS786450:TUS786451 UEO786450:UEO786451 UOK786450:UOK786451 UYG786450:UYG786451 VIC786450:VIC786451 VRY786450:VRY786451 WBU786450:WBU786451 WLQ786450:WLQ786451 WVM786450:WVM786451 D851985:D851986 JA851986:JA851987 SW851986:SW851987 ACS851986:ACS851987 AMO851986:AMO851987 AWK851986:AWK851987 BGG851986:BGG851987 BQC851986:BQC851987 BZY851986:BZY851987 CJU851986:CJU851987 CTQ851986:CTQ851987 DDM851986:DDM851987 DNI851986:DNI851987 DXE851986:DXE851987 EHA851986:EHA851987 EQW851986:EQW851987 FAS851986:FAS851987 FKO851986:FKO851987 FUK851986:FUK851987 GEG851986:GEG851987 GOC851986:GOC851987 GXY851986:GXY851987 HHU851986:HHU851987 HRQ851986:HRQ851987 IBM851986:IBM851987 ILI851986:ILI851987 IVE851986:IVE851987 JFA851986:JFA851987 JOW851986:JOW851987 JYS851986:JYS851987 KIO851986:KIO851987 KSK851986:KSK851987 LCG851986:LCG851987 LMC851986:LMC851987 LVY851986:LVY851987 MFU851986:MFU851987 MPQ851986:MPQ851987 MZM851986:MZM851987 NJI851986:NJI851987 NTE851986:NTE851987 ODA851986:ODA851987 OMW851986:OMW851987 OWS851986:OWS851987 PGO851986:PGO851987 PQK851986:PQK851987 QAG851986:QAG851987 QKC851986:QKC851987 QTY851986:QTY851987 RDU851986:RDU851987 RNQ851986:RNQ851987 RXM851986:RXM851987 SHI851986:SHI851987 SRE851986:SRE851987 TBA851986:TBA851987 TKW851986:TKW851987 TUS851986:TUS851987 UEO851986:UEO851987 UOK851986:UOK851987 UYG851986:UYG851987 VIC851986:VIC851987 VRY851986:VRY851987 WBU851986:WBU851987 WLQ851986:WLQ851987 WVM851986:WVM851987 D917521:D917522 JA917522:JA917523 SW917522:SW917523 ACS917522:ACS917523 AMO917522:AMO917523 AWK917522:AWK917523 BGG917522:BGG917523 BQC917522:BQC917523 BZY917522:BZY917523 CJU917522:CJU917523 CTQ917522:CTQ917523 DDM917522:DDM917523 DNI917522:DNI917523 DXE917522:DXE917523 EHA917522:EHA917523 EQW917522:EQW917523 FAS917522:FAS917523 FKO917522:FKO917523 FUK917522:FUK917523 GEG917522:GEG917523 GOC917522:GOC917523 GXY917522:GXY917523 HHU917522:HHU917523 HRQ917522:HRQ917523 IBM917522:IBM917523 ILI917522:ILI917523 IVE917522:IVE917523 JFA917522:JFA917523 JOW917522:JOW917523 JYS917522:JYS917523 KIO917522:KIO917523 KSK917522:KSK917523 LCG917522:LCG917523 LMC917522:LMC917523 LVY917522:LVY917523 MFU917522:MFU917523 MPQ917522:MPQ917523 MZM917522:MZM917523 NJI917522:NJI917523 NTE917522:NTE917523 ODA917522:ODA917523 OMW917522:OMW917523 OWS917522:OWS917523 PGO917522:PGO917523 PQK917522:PQK917523 QAG917522:QAG917523 QKC917522:QKC917523 QTY917522:QTY917523 RDU917522:RDU917523 RNQ917522:RNQ917523 RXM917522:RXM917523 SHI917522:SHI917523 SRE917522:SRE917523 TBA917522:TBA917523 TKW917522:TKW917523 TUS917522:TUS917523 UEO917522:UEO917523 UOK917522:UOK917523 UYG917522:UYG917523 VIC917522:VIC917523 VRY917522:VRY917523 WBU917522:WBU917523 WLQ917522:WLQ917523 WVM917522:WVM917523 D983057:D983058 JA983058:JA983059 SW983058:SW983059 ACS983058:ACS983059 AMO983058:AMO983059 AWK983058:AWK983059 BGG983058:BGG983059 BQC983058:BQC983059 BZY983058:BZY983059 CJU983058:CJU983059 CTQ983058:CTQ983059 DDM983058:DDM983059 DNI983058:DNI983059 DXE983058:DXE983059 EHA983058:EHA983059 EQW983058:EQW983059 FAS983058:FAS983059 FKO983058:FKO983059 FUK983058:FUK983059 GEG983058:GEG983059 GOC983058:GOC983059 GXY983058:GXY983059 HHU983058:HHU983059 HRQ983058:HRQ983059 IBM983058:IBM983059 ILI983058:ILI983059 IVE983058:IVE983059 JFA983058:JFA983059 JOW983058:JOW983059 JYS983058:JYS983059 KIO983058:KIO983059 KSK983058:KSK983059 LCG983058:LCG983059 LMC983058:LMC983059 LVY983058:LVY983059 MFU983058:MFU983059 MPQ983058:MPQ983059 MZM983058:MZM983059 NJI983058:NJI983059 NTE983058:NTE983059 ODA983058:ODA983059 OMW983058:OMW983059 OWS983058:OWS983059 PGO983058:PGO983059 PQK983058:PQK983059 QAG983058:QAG983059 QKC983058:QKC983059 QTY983058:QTY983059 RDU983058:RDU983059 RNQ983058:RNQ983059 RXM983058:RXM983059 SHI983058:SHI983059 SRE983058:SRE983059 TBA983058:TBA983059 TKW983058:TKW983059 TUS983058:TUS983059 UEO983058:UEO983059 UOK983058:UOK983059 UYG983058:UYG983059 VIC983058:VIC983059 VRY983058:VRY983059 WBU983058:WBU983059 WLQ983058:WLQ983059 WVM983058:WVM983059 O983058:O983059 O65554:O65555 O131090:O131091 O196626:O196627 O262162:O262163 O327698:O327699 O393234:O393235 O458770:O458771 O524306:O524307 O589842:O589843 O655378:O655379 O720914:O720915 O786450:O786451 O851986:O851987 O917522:O917523" xr:uid="{00000000-0002-0000-0A00-000000000000}">
      <formula1>"30%,40%"</formula1>
    </dataValidation>
    <dataValidation imeMode="off" allowBlank="1" showInputMessage="1" showErrorMessage="1" sqref="G8:G9 I5 G11:G12" xr:uid="{00000000-0002-0000-0A00-000001000000}"/>
    <dataValidation type="list" allowBlank="1" showInputMessage="1" sqref="C18" xr:uid="{00000000-0002-0000-0A00-000002000000}">
      <formula1>"40%,30%"</formula1>
    </dataValidation>
    <dataValidation imeMode="on" allowBlank="1" showInputMessage="1" showErrorMessage="1" sqref="C8:C13 K8:K13" xr:uid="{00000000-0002-0000-0A00-000003000000}"/>
  </dataValidations>
  <pageMargins left="0.78740157480314965" right="0.39370078740157483" top="0.59055118110236227" bottom="0.59055118110236227" header="0.31496062992125984" footer="0.31496062992125984"/>
  <pageSetup paperSize="9" scale="7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00FF"/>
    <pageSetUpPr fitToPage="1"/>
  </sheetPr>
  <dimension ref="B1:AE167"/>
  <sheetViews>
    <sheetView showGridLines="0" view="pageBreakPreview" zoomScale="80" zoomScaleNormal="85" zoomScaleSheetLayoutView="80" workbookViewId="0">
      <pane ySplit="13" topLeftCell="A14" activePane="bottomLeft" state="frozen"/>
      <selection activeCell="F15" sqref="F15"/>
      <selection pane="bottomLeft" activeCell="B1" sqref="B1"/>
    </sheetView>
  </sheetViews>
  <sheetFormatPr defaultRowHeight="13.5"/>
  <cols>
    <col min="1" max="1" width="64.75" style="43" customWidth="1"/>
    <col min="2" max="2" width="5.625" style="43" customWidth="1"/>
    <col min="3" max="3" width="6.25" style="43" customWidth="1"/>
    <col min="4" max="5" width="5.625" style="110" customWidth="1"/>
    <col min="6" max="6" width="18" style="43" customWidth="1"/>
    <col min="7" max="7" width="3.25" style="43" customWidth="1"/>
    <col min="8" max="8" width="36.375" style="43" customWidth="1"/>
    <col min="9" max="9" width="2.75" style="43" bestFit="1" customWidth="1"/>
    <col min="10" max="10" width="5.875" style="43" customWidth="1"/>
    <col min="11" max="11" width="6.25" style="43" customWidth="1"/>
    <col min="12" max="13" width="5.625" style="110" customWidth="1"/>
    <col min="14" max="14" width="17.75" style="110" customWidth="1"/>
    <col min="15" max="15" width="3.875" style="110" customWidth="1"/>
    <col min="16" max="16" width="36.375" style="43" customWidth="1"/>
    <col min="17" max="17" width="2.25" style="43" customWidth="1"/>
    <col min="18" max="18" width="4" style="43" customWidth="1"/>
    <col min="19" max="19" width="6.25" style="43" customWidth="1"/>
    <col min="20" max="21" width="5.625" style="110" customWidth="1"/>
    <col min="22" max="22" width="13.875" style="43" customWidth="1"/>
    <col min="23" max="23" width="3.25" style="43" customWidth="1"/>
    <col min="24" max="24" width="26.625" style="43" customWidth="1"/>
    <col min="25" max="25" width="2.75" style="43" bestFit="1" customWidth="1"/>
    <col min="26" max="26" width="4" style="43" customWidth="1"/>
    <col min="27" max="27" width="6.25" style="43" customWidth="1"/>
    <col min="28" max="29" width="5.625" style="110" customWidth="1"/>
    <col min="30" max="30" width="13.875" style="110" customWidth="1"/>
    <col min="31" max="31" width="3.375" style="110" customWidth="1"/>
    <col min="32" max="32" width="26.625" style="43" customWidth="1"/>
    <col min="33" max="279" width="9" style="43"/>
    <col min="280" max="280" width="3.375" style="43" bestFit="1" customWidth="1"/>
    <col min="281" max="281" width="36" style="43" customWidth="1"/>
    <col min="282" max="282" width="5.375" style="43" bestFit="1" customWidth="1"/>
    <col min="283" max="283" width="5.25" style="43" customWidth="1"/>
    <col min="284" max="284" width="9.75" style="43" customWidth="1"/>
    <col min="285" max="285" width="3.375" style="43" bestFit="1" customWidth="1"/>
    <col min="286" max="286" width="36" style="43" customWidth="1"/>
    <col min="287" max="287" width="5.25" style="43" bestFit="1" customWidth="1"/>
    <col min="288" max="535" width="9" style="43"/>
    <col min="536" max="536" width="3.375" style="43" bestFit="1" customWidth="1"/>
    <col min="537" max="537" width="36" style="43" customWidth="1"/>
    <col min="538" max="538" width="5.375" style="43" bestFit="1" customWidth="1"/>
    <col min="539" max="539" width="5.25" style="43" customWidth="1"/>
    <col min="540" max="540" width="9.75" style="43" customWidth="1"/>
    <col min="541" max="541" width="3.375" style="43" bestFit="1" customWidth="1"/>
    <col min="542" max="542" width="36" style="43" customWidth="1"/>
    <col min="543" max="543" width="5.25" style="43" bestFit="1" customWidth="1"/>
    <col min="544" max="791" width="9" style="43"/>
    <col min="792" max="792" width="3.375" style="43" bestFit="1" customWidth="1"/>
    <col min="793" max="793" width="36" style="43" customWidth="1"/>
    <col min="794" max="794" width="5.375" style="43" bestFit="1" customWidth="1"/>
    <col min="795" max="795" width="5.25" style="43" customWidth="1"/>
    <col min="796" max="796" width="9.75" style="43" customWidth="1"/>
    <col min="797" max="797" width="3.375" style="43" bestFit="1" customWidth="1"/>
    <col min="798" max="798" width="36" style="43" customWidth="1"/>
    <col min="799" max="799" width="5.25" style="43" bestFit="1" customWidth="1"/>
    <col min="800" max="1047" width="9" style="43"/>
    <col min="1048" max="1048" width="3.375" style="43" bestFit="1" customWidth="1"/>
    <col min="1049" max="1049" width="36" style="43" customWidth="1"/>
    <col min="1050" max="1050" width="5.375" style="43" bestFit="1" customWidth="1"/>
    <col min="1051" max="1051" width="5.25" style="43" customWidth="1"/>
    <col min="1052" max="1052" width="9.75" style="43" customWidth="1"/>
    <col min="1053" max="1053" width="3.375" style="43" bestFit="1" customWidth="1"/>
    <col min="1054" max="1054" width="36" style="43" customWidth="1"/>
    <col min="1055" max="1055" width="5.25" style="43" bestFit="1" customWidth="1"/>
    <col min="1056" max="1303" width="9" style="43"/>
    <col min="1304" max="1304" width="3.375" style="43" bestFit="1" customWidth="1"/>
    <col min="1305" max="1305" width="36" style="43" customWidth="1"/>
    <col min="1306" max="1306" width="5.375" style="43" bestFit="1" customWidth="1"/>
    <col min="1307" max="1307" width="5.25" style="43" customWidth="1"/>
    <col min="1308" max="1308" width="9.75" style="43" customWidth="1"/>
    <col min="1309" max="1309" width="3.375" style="43" bestFit="1" customWidth="1"/>
    <col min="1310" max="1310" width="36" style="43" customWidth="1"/>
    <col min="1311" max="1311" width="5.25" style="43" bestFit="1" customWidth="1"/>
    <col min="1312" max="1559" width="9" style="43"/>
    <col min="1560" max="1560" width="3.375" style="43" bestFit="1" customWidth="1"/>
    <col min="1561" max="1561" width="36" style="43" customWidth="1"/>
    <col min="1562" max="1562" width="5.375" style="43" bestFit="1" customWidth="1"/>
    <col min="1563" max="1563" width="5.25" style="43" customWidth="1"/>
    <col min="1564" max="1564" width="9.75" style="43" customWidth="1"/>
    <col min="1565" max="1565" width="3.375" style="43" bestFit="1" customWidth="1"/>
    <col min="1566" max="1566" width="36" style="43" customWidth="1"/>
    <col min="1567" max="1567" width="5.25" style="43" bestFit="1" customWidth="1"/>
    <col min="1568" max="1815" width="9" style="43"/>
    <col min="1816" max="1816" width="3.375" style="43" bestFit="1" customWidth="1"/>
    <col min="1817" max="1817" width="36" style="43" customWidth="1"/>
    <col min="1818" max="1818" width="5.375" style="43" bestFit="1" customWidth="1"/>
    <col min="1819" max="1819" width="5.25" style="43" customWidth="1"/>
    <col min="1820" max="1820" width="9.75" style="43" customWidth="1"/>
    <col min="1821" max="1821" width="3.375" style="43" bestFit="1" customWidth="1"/>
    <col min="1822" max="1822" width="36" style="43" customWidth="1"/>
    <col min="1823" max="1823" width="5.25" style="43" bestFit="1" customWidth="1"/>
    <col min="1824" max="2071" width="9" style="43"/>
    <col min="2072" max="2072" width="3.375" style="43" bestFit="1" customWidth="1"/>
    <col min="2073" max="2073" width="36" style="43" customWidth="1"/>
    <col min="2074" max="2074" width="5.375" style="43" bestFit="1" customWidth="1"/>
    <col min="2075" max="2075" width="5.25" style="43" customWidth="1"/>
    <col min="2076" max="2076" width="9.75" style="43" customWidth="1"/>
    <col min="2077" max="2077" width="3.375" style="43" bestFit="1" customWidth="1"/>
    <col min="2078" max="2078" width="36" style="43" customWidth="1"/>
    <col min="2079" max="2079" width="5.25" style="43" bestFit="1" customWidth="1"/>
    <col min="2080" max="2327" width="9" style="43"/>
    <col min="2328" max="2328" width="3.375" style="43" bestFit="1" customWidth="1"/>
    <col min="2329" max="2329" width="36" style="43" customWidth="1"/>
    <col min="2330" max="2330" width="5.375" style="43" bestFit="1" customWidth="1"/>
    <col min="2331" max="2331" width="5.25" style="43" customWidth="1"/>
    <col min="2332" max="2332" width="9.75" style="43" customWidth="1"/>
    <col min="2333" max="2333" width="3.375" style="43" bestFit="1" customWidth="1"/>
    <col min="2334" max="2334" width="36" style="43" customWidth="1"/>
    <col min="2335" max="2335" width="5.25" style="43" bestFit="1" customWidth="1"/>
    <col min="2336" max="2583" width="9" style="43"/>
    <col min="2584" max="2584" width="3.375" style="43" bestFit="1" customWidth="1"/>
    <col min="2585" max="2585" width="36" style="43" customWidth="1"/>
    <col min="2586" max="2586" width="5.375" style="43" bestFit="1" customWidth="1"/>
    <col min="2587" max="2587" width="5.25" style="43" customWidth="1"/>
    <col min="2588" max="2588" width="9.75" style="43" customWidth="1"/>
    <col min="2589" max="2589" width="3.375" style="43" bestFit="1" customWidth="1"/>
    <col min="2590" max="2590" width="36" style="43" customWidth="1"/>
    <col min="2591" max="2591" width="5.25" style="43" bestFit="1" customWidth="1"/>
    <col min="2592" max="2839" width="9" style="43"/>
    <col min="2840" max="2840" width="3.375" style="43" bestFit="1" customWidth="1"/>
    <col min="2841" max="2841" width="36" style="43" customWidth="1"/>
    <col min="2842" max="2842" width="5.375" style="43" bestFit="1" customWidth="1"/>
    <col min="2843" max="2843" width="5.25" style="43" customWidth="1"/>
    <col min="2844" max="2844" width="9.75" style="43" customWidth="1"/>
    <col min="2845" max="2845" width="3.375" style="43" bestFit="1" customWidth="1"/>
    <col min="2846" max="2846" width="36" style="43" customWidth="1"/>
    <col min="2847" max="2847" width="5.25" style="43" bestFit="1" customWidth="1"/>
    <col min="2848" max="3095" width="9" style="43"/>
    <col min="3096" max="3096" width="3.375" style="43" bestFit="1" customWidth="1"/>
    <col min="3097" max="3097" width="36" style="43" customWidth="1"/>
    <col min="3098" max="3098" width="5.375" style="43" bestFit="1" customWidth="1"/>
    <col min="3099" max="3099" width="5.25" style="43" customWidth="1"/>
    <col min="3100" max="3100" width="9.75" style="43" customWidth="1"/>
    <col min="3101" max="3101" width="3.375" style="43" bestFit="1" customWidth="1"/>
    <col min="3102" max="3102" width="36" style="43" customWidth="1"/>
    <col min="3103" max="3103" width="5.25" style="43" bestFit="1" customWidth="1"/>
    <col min="3104" max="3351" width="9" style="43"/>
    <col min="3352" max="3352" width="3.375" style="43" bestFit="1" customWidth="1"/>
    <col min="3353" max="3353" width="36" style="43" customWidth="1"/>
    <col min="3354" max="3354" width="5.375" style="43" bestFit="1" customWidth="1"/>
    <col min="3355" max="3355" width="5.25" style="43" customWidth="1"/>
    <col min="3356" max="3356" width="9.75" style="43" customWidth="1"/>
    <col min="3357" max="3357" width="3.375" style="43" bestFit="1" customWidth="1"/>
    <col min="3358" max="3358" width="36" style="43" customWidth="1"/>
    <col min="3359" max="3359" width="5.25" style="43" bestFit="1" customWidth="1"/>
    <col min="3360" max="3607" width="9" style="43"/>
    <col min="3608" max="3608" width="3.375" style="43" bestFit="1" customWidth="1"/>
    <col min="3609" max="3609" width="36" style="43" customWidth="1"/>
    <col min="3610" max="3610" width="5.375" style="43" bestFit="1" customWidth="1"/>
    <col min="3611" max="3611" width="5.25" style="43" customWidth="1"/>
    <col min="3612" max="3612" width="9.75" style="43" customWidth="1"/>
    <col min="3613" max="3613" width="3.375" style="43" bestFit="1" customWidth="1"/>
    <col min="3614" max="3614" width="36" style="43" customWidth="1"/>
    <col min="3615" max="3615" width="5.25" style="43" bestFit="1" customWidth="1"/>
    <col min="3616" max="3863" width="9" style="43"/>
    <col min="3864" max="3864" width="3.375" style="43" bestFit="1" customWidth="1"/>
    <col min="3865" max="3865" width="36" style="43" customWidth="1"/>
    <col min="3866" max="3866" width="5.375" style="43" bestFit="1" customWidth="1"/>
    <col min="3867" max="3867" width="5.25" style="43" customWidth="1"/>
    <col min="3868" max="3868" width="9.75" style="43" customWidth="1"/>
    <col min="3869" max="3869" width="3.375" style="43" bestFit="1" customWidth="1"/>
    <col min="3870" max="3870" width="36" style="43" customWidth="1"/>
    <col min="3871" max="3871" width="5.25" style="43" bestFit="1" customWidth="1"/>
    <col min="3872" max="4119" width="9" style="43"/>
    <col min="4120" max="4120" width="3.375" style="43" bestFit="1" customWidth="1"/>
    <col min="4121" max="4121" width="36" style="43" customWidth="1"/>
    <col min="4122" max="4122" width="5.375" style="43" bestFit="1" customWidth="1"/>
    <col min="4123" max="4123" width="5.25" style="43" customWidth="1"/>
    <col min="4124" max="4124" width="9.75" style="43" customWidth="1"/>
    <col min="4125" max="4125" width="3.375" style="43" bestFit="1" customWidth="1"/>
    <col min="4126" max="4126" width="36" style="43" customWidth="1"/>
    <col min="4127" max="4127" width="5.25" style="43" bestFit="1" customWidth="1"/>
    <col min="4128" max="4375" width="9" style="43"/>
    <col min="4376" max="4376" width="3.375" style="43" bestFit="1" customWidth="1"/>
    <col min="4377" max="4377" width="36" style="43" customWidth="1"/>
    <col min="4378" max="4378" width="5.375" style="43" bestFit="1" customWidth="1"/>
    <col min="4379" max="4379" width="5.25" style="43" customWidth="1"/>
    <col min="4380" max="4380" width="9.75" style="43" customWidth="1"/>
    <col min="4381" max="4381" width="3.375" style="43" bestFit="1" customWidth="1"/>
    <col min="4382" max="4382" width="36" style="43" customWidth="1"/>
    <col min="4383" max="4383" width="5.25" style="43" bestFit="1" customWidth="1"/>
    <col min="4384" max="4631" width="9" style="43"/>
    <col min="4632" max="4632" width="3.375" style="43" bestFit="1" customWidth="1"/>
    <col min="4633" max="4633" width="36" style="43" customWidth="1"/>
    <col min="4634" max="4634" width="5.375" style="43" bestFit="1" customWidth="1"/>
    <col min="4635" max="4635" width="5.25" style="43" customWidth="1"/>
    <col min="4636" max="4636" width="9.75" style="43" customWidth="1"/>
    <col min="4637" max="4637" width="3.375" style="43" bestFit="1" customWidth="1"/>
    <col min="4638" max="4638" width="36" style="43" customWidth="1"/>
    <col min="4639" max="4639" width="5.25" style="43" bestFit="1" customWidth="1"/>
    <col min="4640" max="4887" width="9" style="43"/>
    <col min="4888" max="4888" width="3.375" style="43" bestFit="1" customWidth="1"/>
    <col min="4889" max="4889" width="36" style="43" customWidth="1"/>
    <col min="4890" max="4890" width="5.375" style="43" bestFit="1" customWidth="1"/>
    <col min="4891" max="4891" width="5.25" style="43" customWidth="1"/>
    <col min="4892" max="4892" width="9.75" style="43" customWidth="1"/>
    <col min="4893" max="4893" width="3.375" style="43" bestFit="1" customWidth="1"/>
    <col min="4894" max="4894" width="36" style="43" customWidth="1"/>
    <col min="4895" max="4895" width="5.25" style="43" bestFit="1" customWidth="1"/>
    <col min="4896" max="5143" width="9" style="43"/>
    <col min="5144" max="5144" width="3.375" style="43" bestFit="1" customWidth="1"/>
    <col min="5145" max="5145" width="36" style="43" customWidth="1"/>
    <col min="5146" max="5146" width="5.375" style="43" bestFit="1" customWidth="1"/>
    <col min="5147" max="5147" width="5.25" style="43" customWidth="1"/>
    <col min="5148" max="5148" width="9.75" style="43" customWidth="1"/>
    <col min="5149" max="5149" width="3.375" style="43" bestFit="1" customWidth="1"/>
    <col min="5150" max="5150" width="36" style="43" customWidth="1"/>
    <col min="5151" max="5151" width="5.25" style="43" bestFit="1" customWidth="1"/>
    <col min="5152" max="5399" width="9" style="43"/>
    <col min="5400" max="5400" width="3.375" style="43" bestFit="1" customWidth="1"/>
    <col min="5401" max="5401" width="36" style="43" customWidth="1"/>
    <col min="5402" max="5402" width="5.375" style="43" bestFit="1" customWidth="1"/>
    <col min="5403" max="5403" width="5.25" style="43" customWidth="1"/>
    <col min="5404" max="5404" width="9.75" style="43" customWidth="1"/>
    <col min="5405" max="5405" width="3.375" style="43" bestFit="1" customWidth="1"/>
    <col min="5406" max="5406" width="36" style="43" customWidth="1"/>
    <col min="5407" max="5407" width="5.25" style="43" bestFit="1" customWidth="1"/>
    <col min="5408" max="5655" width="9" style="43"/>
    <col min="5656" max="5656" width="3.375" style="43" bestFit="1" customWidth="1"/>
    <col min="5657" max="5657" width="36" style="43" customWidth="1"/>
    <col min="5658" max="5658" width="5.375" style="43" bestFit="1" customWidth="1"/>
    <col min="5659" max="5659" width="5.25" style="43" customWidth="1"/>
    <col min="5660" max="5660" width="9.75" style="43" customWidth="1"/>
    <col min="5661" max="5661" width="3.375" style="43" bestFit="1" customWidth="1"/>
    <col min="5662" max="5662" width="36" style="43" customWidth="1"/>
    <col min="5663" max="5663" width="5.25" style="43" bestFit="1" customWidth="1"/>
    <col min="5664" max="5911" width="9" style="43"/>
    <col min="5912" max="5912" width="3.375" style="43" bestFit="1" customWidth="1"/>
    <col min="5913" max="5913" width="36" style="43" customWidth="1"/>
    <col min="5914" max="5914" width="5.375" style="43" bestFit="1" customWidth="1"/>
    <col min="5915" max="5915" width="5.25" style="43" customWidth="1"/>
    <col min="5916" max="5916" width="9.75" style="43" customWidth="1"/>
    <col min="5917" max="5917" width="3.375" style="43" bestFit="1" customWidth="1"/>
    <col min="5918" max="5918" width="36" style="43" customWidth="1"/>
    <col min="5919" max="5919" width="5.25" style="43" bestFit="1" customWidth="1"/>
    <col min="5920" max="6167" width="9" style="43"/>
    <col min="6168" max="6168" width="3.375" style="43" bestFit="1" customWidth="1"/>
    <col min="6169" max="6169" width="36" style="43" customWidth="1"/>
    <col min="6170" max="6170" width="5.375" style="43" bestFit="1" customWidth="1"/>
    <col min="6171" max="6171" width="5.25" style="43" customWidth="1"/>
    <col min="6172" max="6172" width="9.75" style="43" customWidth="1"/>
    <col min="6173" max="6173" width="3.375" style="43" bestFit="1" customWidth="1"/>
    <col min="6174" max="6174" width="36" style="43" customWidth="1"/>
    <col min="6175" max="6175" width="5.25" style="43" bestFit="1" customWidth="1"/>
    <col min="6176" max="6423" width="9" style="43"/>
    <col min="6424" max="6424" width="3.375" style="43" bestFit="1" customWidth="1"/>
    <col min="6425" max="6425" width="36" style="43" customWidth="1"/>
    <col min="6426" max="6426" width="5.375" style="43" bestFit="1" customWidth="1"/>
    <col min="6427" max="6427" width="5.25" style="43" customWidth="1"/>
    <col min="6428" max="6428" width="9.75" style="43" customWidth="1"/>
    <col min="6429" max="6429" width="3.375" style="43" bestFit="1" customWidth="1"/>
    <col min="6430" max="6430" width="36" style="43" customWidth="1"/>
    <col min="6431" max="6431" width="5.25" style="43" bestFit="1" customWidth="1"/>
    <col min="6432" max="6679" width="9" style="43"/>
    <col min="6680" max="6680" width="3.375" style="43" bestFit="1" customWidth="1"/>
    <col min="6681" max="6681" width="36" style="43" customWidth="1"/>
    <col min="6682" max="6682" width="5.375" style="43" bestFit="1" customWidth="1"/>
    <col min="6683" max="6683" width="5.25" style="43" customWidth="1"/>
    <col min="6684" max="6684" width="9.75" style="43" customWidth="1"/>
    <col min="6685" max="6685" width="3.375" style="43" bestFit="1" customWidth="1"/>
    <col min="6686" max="6686" width="36" style="43" customWidth="1"/>
    <col min="6687" max="6687" width="5.25" style="43" bestFit="1" customWidth="1"/>
    <col min="6688" max="6935" width="9" style="43"/>
    <col min="6936" max="6936" width="3.375" style="43" bestFit="1" customWidth="1"/>
    <col min="6937" max="6937" width="36" style="43" customWidth="1"/>
    <col min="6938" max="6938" width="5.375" style="43" bestFit="1" customWidth="1"/>
    <col min="6939" max="6939" width="5.25" style="43" customWidth="1"/>
    <col min="6940" max="6940" width="9.75" style="43" customWidth="1"/>
    <col min="6941" max="6941" width="3.375" style="43" bestFit="1" customWidth="1"/>
    <col min="6942" max="6942" width="36" style="43" customWidth="1"/>
    <col min="6943" max="6943" width="5.25" style="43" bestFit="1" customWidth="1"/>
    <col min="6944" max="7191" width="9" style="43"/>
    <col min="7192" max="7192" width="3.375" style="43" bestFit="1" customWidth="1"/>
    <col min="7193" max="7193" width="36" style="43" customWidth="1"/>
    <col min="7194" max="7194" width="5.375" style="43" bestFit="1" customWidth="1"/>
    <col min="7195" max="7195" width="5.25" style="43" customWidth="1"/>
    <col min="7196" max="7196" width="9.75" style="43" customWidth="1"/>
    <col min="7197" max="7197" width="3.375" style="43" bestFit="1" customWidth="1"/>
    <col min="7198" max="7198" width="36" style="43" customWidth="1"/>
    <col min="7199" max="7199" width="5.25" style="43" bestFit="1" customWidth="1"/>
    <col min="7200" max="7447" width="9" style="43"/>
    <col min="7448" max="7448" width="3.375" style="43" bestFit="1" customWidth="1"/>
    <col min="7449" max="7449" width="36" style="43" customWidth="1"/>
    <col min="7450" max="7450" width="5.375" style="43" bestFit="1" customWidth="1"/>
    <col min="7451" max="7451" width="5.25" style="43" customWidth="1"/>
    <col min="7452" max="7452" width="9.75" style="43" customWidth="1"/>
    <col min="7453" max="7453" width="3.375" style="43" bestFit="1" customWidth="1"/>
    <col min="7454" max="7454" width="36" style="43" customWidth="1"/>
    <col min="7455" max="7455" width="5.25" style="43" bestFit="1" customWidth="1"/>
    <col min="7456" max="7703" width="9" style="43"/>
    <col min="7704" max="7704" width="3.375" style="43" bestFit="1" customWidth="1"/>
    <col min="7705" max="7705" width="36" style="43" customWidth="1"/>
    <col min="7706" max="7706" width="5.375" style="43" bestFit="1" customWidth="1"/>
    <col min="7707" max="7707" width="5.25" style="43" customWidth="1"/>
    <col min="7708" max="7708" width="9.75" style="43" customWidth="1"/>
    <col min="7709" max="7709" width="3.375" style="43" bestFit="1" customWidth="1"/>
    <col min="7710" max="7710" width="36" style="43" customWidth="1"/>
    <col min="7711" max="7711" width="5.25" style="43" bestFit="1" customWidth="1"/>
    <col min="7712" max="7959" width="9" style="43"/>
    <col min="7960" max="7960" width="3.375" style="43" bestFit="1" customWidth="1"/>
    <col min="7961" max="7961" width="36" style="43" customWidth="1"/>
    <col min="7962" max="7962" width="5.375" style="43" bestFit="1" customWidth="1"/>
    <col min="7963" max="7963" width="5.25" style="43" customWidth="1"/>
    <col min="7964" max="7964" width="9.75" style="43" customWidth="1"/>
    <col min="7965" max="7965" width="3.375" style="43" bestFit="1" customWidth="1"/>
    <col min="7966" max="7966" width="36" style="43" customWidth="1"/>
    <col min="7967" max="7967" width="5.25" style="43" bestFit="1" customWidth="1"/>
    <col min="7968" max="8215" width="9" style="43"/>
    <col min="8216" max="8216" width="3.375" style="43" bestFit="1" customWidth="1"/>
    <col min="8217" max="8217" width="36" style="43" customWidth="1"/>
    <col min="8218" max="8218" width="5.375" style="43" bestFit="1" customWidth="1"/>
    <col min="8219" max="8219" width="5.25" style="43" customWidth="1"/>
    <col min="8220" max="8220" width="9.75" style="43" customWidth="1"/>
    <col min="8221" max="8221" width="3.375" style="43" bestFit="1" customWidth="1"/>
    <col min="8222" max="8222" width="36" style="43" customWidth="1"/>
    <col min="8223" max="8223" width="5.25" style="43" bestFit="1" customWidth="1"/>
    <col min="8224" max="8471" width="9" style="43"/>
    <col min="8472" max="8472" width="3.375" style="43" bestFit="1" customWidth="1"/>
    <col min="8473" max="8473" width="36" style="43" customWidth="1"/>
    <col min="8474" max="8474" width="5.375" style="43" bestFit="1" customWidth="1"/>
    <col min="8475" max="8475" width="5.25" style="43" customWidth="1"/>
    <col min="8476" max="8476" width="9.75" style="43" customWidth="1"/>
    <col min="8477" max="8477" width="3.375" style="43" bestFit="1" customWidth="1"/>
    <col min="8478" max="8478" width="36" style="43" customWidth="1"/>
    <col min="8479" max="8479" width="5.25" style="43" bestFit="1" customWidth="1"/>
    <col min="8480" max="8727" width="9" style="43"/>
    <col min="8728" max="8728" width="3.375" style="43" bestFit="1" customWidth="1"/>
    <col min="8729" max="8729" width="36" style="43" customWidth="1"/>
    <col min="8730" max="8730" width="5.375" style="43" bestFit="1" customWidth="1"/>
    <col min="8731" max="8731" width="5.25" style="43" customWidth="1"/>
    <col min="8732" max="8732" width="9.75" style="43" customWidth="1"/>
    <col min="8733" max="8733" width="3.375" style="43" bestFit="1" customWidth="1"/>
    <col min="8734" max="8734" width="36" style="43" customWidth="1"/>
    <col min="8735" max="8735" width="5.25" style="43" bestFit="1" customWidth="1"/>
    <col min="8736" max="8983" width="9" style="43"/>
    <col min="8984" max="8984" width="3.375" style="43" bestFit="1" customWidth="1"/>
    <col min="8985" max="8985" width="36" style="43" customWidth="1"/>
    <col min="8986" max="8986" width="5.375" style="43" bestFit="1" customWidth="1"/>
    <col min="8987" max="8987" width="5.25" style="43" customWidth="1"/>
    <col min="8988" max="8988" width="9.75" style="43" customWidth="1"/>
    <col min="8989" max="8989" width="3.375" style="43" bestFit="1" customWidth="1"/>
    <col min="8990" max="8990" width="36" style="43" customWidth="1"/>
    <col min="8991" max="8991" width="5.25" style="43" bestFit="1" customWidth="1"/>
    <col min="8992" max="9239" width="9" style="43"/>
    <col min="9240" max="9240" width="3.375" style="43" bestFit="1" customWidth="1"/>
    <col min="9241" max="9241" width="36" style="43" customWidth="1"/>
    <col min="9242" max="9242" width="5.375" style="43" bestFit="1" customWidth="1"/>
    <col min="9243" max="9243" width="5.25" style="43" customWidth="1"/>
    <col min="9244" max="9244" width="9.75" style="43" customWidth="1"/>
    <col min="9245" max="9245" width="3.375" style="43" bestFit="1" customWidth="1"/>
    <col min="9246" max="9246" width="36" style="43" customWidth="1"/>
    <col min="9247" max="9247" width="5.25" style="43" bestFit="1" customWidth="1"/>
    <col min="9248" max="9495" width="9" style="43"/>
    <col min="9496" max="9496" width="3.375" style="43" bestFit="1" customWidth="1"/>
    <col min="9497" max="9497" width="36" style="43" customWidth="1"/>
    <col min="9498" max="9498" width="5.375" style="43" bestFit="1" customWidth="1"/>
    <col min="9499" max="9499" width="5.25" style="43" customWidth="1"/>
    <col min="9500" max="9500" width="9.75" style="43" customWidth="1"/>
    <col min="9501" max="9501" width="3.375" style="43" bestFit="1" customWidth="1"/>
    <col min="9502" max="9502" width="36" style="43" customWidth="1"/>
    <col min="9503" max="9503" width="5.25" style="43" bestFit="1" customWidth="1"/>
    <col min="9504" max="9751" width="9" style="43"/>
    <col min="9752" max="9752" width="3.375" style="43" bestFit="1" customWidth="1"/>
    <col min="9753" max="9753" width="36" style="43" customWidth="1"/>
    <col min="9754" max="9754" width="5.375" style="43" bestFit="1" customWidth="1"/>
    <col min="9755" max="9755" width="5.25" style="43" customWidth="1"/>
    <col min="9756" max="9756" width="9.75" style="43" customWidth="1"/>
    <col min="9757" max="9757" width="3.375" style="43" bestFit="1" customWidth="1"/>
    <col min="9758" max="9758" width="36" style="43" customWidth="1"/>
    <col min="9759" max="9759" width="5.25" style="43" bestFit="1" customWidth="1"/>
    <col min="9760" max="10007" width="9" style="43"/>
    <col min="10008" max="10008" width="3.375" style="43" bestFit="1" customWidth="1"/>
    <col min="10009" max="10009" width="36" style="43" customWidth="1"/>
    <col min="10010" max="10010" width="5.375" style="43" bestFit="1" customWidth="1"/>
    <col min="10011" max="10011" width="5.25" style="43" customWidth="1"/>
    <col min="10012" max="10012" width="9.75" style="43" customWidth="1"/>
    <col min="10013" max="10013" width="3.375" style="43" bestFit="1" customWidth="1"/>
    <col min="10014" max="10014" width="36" style="43" customWidth="1"/>
    <col min="10015" max="10015" width="5.25" style="43" bestFit="1" customWidth="1"/>
    <col min="10016" max="10263" width="9" style="43"/>
    <col min="10264" max="10264" width="3.375" style="43" bestFit="1" customWidth="1"/>
    <col min="10265" max="10265" width="36" style="43" customWidth="1"/>
    <col min="10266" max="10266" width="5.375" style="43" bestFit="1" customWidth="1"/>
    <col min="10267" max="10267" width="5.25" style="43" customWidth="1"/>
    <col min="10268" max="10268" width="9.75" style="43" customWidth="1"/>
    <col min="10269" max="10269" width="3.375" style="43" bestFit="1" customWidth="1"/>
    <col min="10270" max="10270" width="36" style="43" customWidth="1"/>
    <col min="10271" max="10271" width="5.25" style="43" bestFit="1" customWidth="1"/>
    <col min="10272" max="10519" width="9" style="43"/>
    <col min="10520" max="10520" width="3.375" style="43" bestFit="1" customWidth="1"/>
    <col min="10521" max="10521" width="36" style="43" customWidth="1"/>
    <col min="10522" max="10522" width="5.375" style="43" bestFit="1" customWidth="1"/>
    <col min="10523" max="10523" width="5.25" style="43" customWidth="1"/>
    <col min="10524" max="10524" width="9.75" style="43" customWidth="1"/>
    <col min="10525" max="10525" width="3.375" style="43" bestFit="1" customWidth="1"/>
    <col min="10526" max="10526" width="36" style="43" customWidth="1"/>
    <col min="10527" max="10527" width="5.25" style="43" bestFit="1" customWidth="1"/>
    <col min="10528" max="10775" width="9" style="43"/>
    <col min="10776" max="10776" width="3.375" style="43" bestFit="1" customWidth="1"/>
    <col min="10777" max="10777" width="36" style="43" customWidth="1"/>
    <col min="10778" max="10778" width="5.375" style="43" bestFit="1" customWidth="1"/>
    <col min="10779" max="10779" width="5.25" style="43" customWidth="1"/>
    <col min="10780" max="10780" width="9.75" style="43" customWidth="1"/>
    <col min="10781" max="10781" width="3.375" style="43" bestFit="1" customWidth="1"/>
    <col min="10782" max="10782" width="36" style="43" customWidth="1"/>
    <col min="10783" max="10783" width="5.25" style="43" bestFit="1" customWidth="1"/>
    <col min="10784" max="11031" width="9" style="43"/>
    <col min="11032" max="11032" width="3.375" style="43" bestFit="1" customWidth="1"/>
    <col min="11033" max="11033" width="36" style="43" customWidth="1"/>
    <col min="11034" max="11034" width="5.375" style="43" bestFit="1" customWidth="1"/>
    <col min="11035" max="11035" width="5.25" style="43" customWidth="1"/>
    <col min="11036" max="11036" width="9.75" style="43" customWidth="1"/>
    <col min="11037" max="11037" width="3.375" style="43" bestFit="1" customWidth="1"/>
    <col min="11038" max="11038" width="36" style="43" customWidth="1"/>
    <col min="11039" max="11039" width="5.25" style="43" bestFit="1" customWidth="1"/>
    <col min="11040" max="11287" width="9" style="43"/>
    <col min="11288" max="11288" width="3.375" style="43" bestFit="1" customWidth="1"/>
    <col min="11289" max="11289" width="36" style="43" customWidth="1"/>
    <col min="11290" max="11290" width="5.375" style="43" bestFit="1" customWidth="1"/>
    <col min="11291" max="11291" width="5.25" style="43" customWidth="1"/>
    <col min="11292" max="11292" width="9.75" style="43" customWidth="1"/>
    <col min="11293" max="11293" width="3.375" style="43" bestFit="1" customWidth="1"/>
    <col min="11294" max="11294" width="36" style="43" customWidth="1"/>
    <col min="11295" max="11295" width="5.25" style="43" bestFit="1" customWidth="1"/>
    <col min="11296" max="11543" width="9" style="43"/>
    <col min="11544" max="11544" width="3.375" style="43" bestFit="1" customWidth="1"/>
    <col min="11545" max="11545" width="36" style="43" customWidth="1"/>
    <col min="11546" max="11546" width="5.375" style="43" bestFit="1" customWidth="1"/>
    <col min="11547" max="11547" width="5.25" style="43" customWidth="1"/>
    <col min="11548" max="11548" width="9.75" style="43" customWidth="1"/>
    <col min="11549" max="11549" width="3.375" style="43" bestFit="1" customWidth="1"/>
    <col min="11550" max="11550" width="36" style="43" customWidth="1"/>
    <col min="11551" max="11551" width="5.25" style="43" bestFit="1" customWidth="1"/>
    <col min="11552" max="11799" width="9" style="43"/>
    <col min="11800" max="11800" width="3.375" style="43" bestFit="1" customWidth="1"/>
    <col min="11801" max="11801" width="36" style="43" customWidth="1"/>
    <col min="11802" max="11802" width="5.375" style="43" bestFit="1" customWidth="1"/>
    <col min="11803" max="11803" width="5.25" style="43" customWidth="1"/>
    <col min="11804" max="11804" width="9.75" style="43" customWidth="1"/>
    <col min="11805" max="11805" width="3.375" style="43" bestFit="1" customWidth="1"/>
    <col min="11806" max="11806" width="36" style="43" customWidth="1"/>
    <col min="11807" max="11807" width="5.25" style="43" bestFit="1" customWidth="1"/>
    <col min="11808" max="12055" width="9" style="43"/>
    <col min="12056" max="12056" width="3.375" style="43" bestFit="1" customWidth="1"/>
    <col min="12057" max="12057" width="36" style="43" customWidth="1"/>
    <col min="12058" max="12058" width="5.375" style="43" bestFit="1" customWidth="1"/>
    <col min="12059" max="12059" width="5.25" style="43" customWidth="1"/>
    <col min="12060" max="12060" width="9.75" style="43" customWidth="1"/>
    <col min="12061" max="12061" width="3.375" style="43" bestFit="1" customWidth="1"/>
    <col min="12062" max="12062" width="36" style="43" customWidth="1"/>
    <col min="12063" max="12063" width="5.25" style="43" bestFit="1" customWidth="1"/>
    <col min="12064" max="12311" width="9" style="43"/>
    <col min="12312" max="12312" width="3.375" style="43" bestFit="1" customWidth="1"/>
    <col min="12313" max="12313" width="36" style="43" customWidth="1"/>
    <col min="12314" max="12314" width="5.375" style="43" bestFit="1" customWidth="1"/>
    <col min="12315" max="12315" width="5.25" style="43" customWidth="1"/>
    <col min="12316" max="12316" width="9.75" style="43" customWidth="1"/>
    <col min="12317" max="12317" width="3.375" style="43" bestFit="1" customWidth="1"/>
    <col min="12318" max="12318" width="36" style="43" customWidth="1"/>
    <col min="12319" max="12319" width="5.25" style="43" bestFit="1" customWidth="1"/>
    <col min="12320" max="12567" width="9" style="43"/>
    <col min="12568" max="12568" width="3.375" style="43" bestFit="1" customWidth="1"/>
    <col min="12569" max="12569" width="36" style="43" customWidth="1"/>
    <col min="12570" max="12570" width="5.375" style="43" bestFit="1" customWidth="1"/>
    <col min="12571" max="12571" width="5.25" style="43" customWidth="1"/>
    <col min="12572" max="12572" width="9.75" style="43" customWidth="1"/>
    <col min="12573" max="12573" width="3.375" style="43" bestFit="1" customWidth="1"/>
    <col min="12574" max="12574" width="36" style="43" customWidth="1"/>
    <col min="12575" max="12575" width="5.25" style="43" bestFit="1" customWidth="1"/>
    <col min="12576" max="12823" width="9" style="43"/>
    <col min="12824" max="12824" width="3.375" style="43" bestFit="1" customWidth="1"/>
    <col min="12825" max="12825" width="36" style="43" customWidth="1"/>
    <col min="12826" max="12826" width="5.375" style="43" bestFit="1" customWidth="1"/>
    <col min="12827" max="12827" width="5.25" style="43" customWidth="1"/>
    <col min="12828" max="12828" width="9.75" style="43" customWidth="1"/>
    <col min="12829" max="12829" width="3.375" style="43" bestFit="1" customWidth="1"/>
    <col min="12830" max="12830" width="36" style="43" customWidth="1"/>
    <col min="12831" max="12831" width="5.25" style="43" bestFit="1" customWidth="1"/>
    <col min="12832" max="13079" width="9" style="43"/>
    <col min="13080" max="13080" width="3.375" style="43" bestFit="1" customWidth="1"/>
    <col min="13081" max="13081" width="36" style="43" customWidth="1"/>
    <col min="13082" max="13082" width="5.375" style="43" bestFit="1" customWidth="1"/>
    <col min="13083" max="13083" width="5.25" style="43" customWidth="1"/>
    <col min="13084" max="13084" width="9.75" style="43" customWidth="1"/>
    <col min="13085" max="13085" width="3.375" style="43" bestFit="1" customWidth="1"/>
    <col min="13086" max="13086" width="36" style="43" customWidth="1"/>
    <col min="13087" max="13087" width="5.25" style="43" bestFit="1" customWidth="1"/>
    <col min="13088" max="13335" width="9" style="43"/>
    <col min="13336" max="13336" width="3.375" style="43" bestFit="1" customWidth="1"/>
    <col min="13337" max="13337" width="36" style="43" customWidth="1"/>
    <col min="13338" max="13338" width="5.375" style="43" bestFit="1" customWidth="1"/>
    <col min="13339" max="13339" width="5.25" style="43" customWidth="1"/>
    <col min="13340" max="13340" width="9.75" style="43" customWidth="1"/>
    <col min="13341" max="13341" width="3.375" style="43" bestFit="1" customWidth="1"/>
    <col min="13342" max="13342" width="36" style="43" customWidth="1"/>
    <col min="13343" max="13343" width="5.25" style="43" bestFit="1" customWidth="1"/>
    <col min="13344" max="13591" width="9" style="43"/>
    <col min="13592" max="13592" width="3.375" style="43" bestFit="1" customWidth="1"/>
    <col min="13593" max="13593" width="36" style="43" customWidth="1"/>
    <col min="13594" max="13594" width="5.375" style="43" bestFit="1" customWidth="1"/>
    <col min="13595" max="13595" width="5.25" style="43" customWidth="1"/>
    <col min="13596" max="13596" width="9.75" style="43" customWidth="1"/>
    <col min="13597" max="13597" width="3.375" style="43" bestFit="1" customWidth="1"/>
    <col min="13598" max="13598" width="36" style="43" customWidth="1"/>
    <col min="13599" max="13599" width="5.25" style="43" bestFit="1" customWidth="1"/>
    <col min="13600" max="13847" width="9" style="43"/>
    <col min="13848" max="13848" width="3.375" style="43" bestFit="1" customWidth="1"/>
    <col min="13849" max="13849" width="36" style="43" customWidth="1"/>
    <col min="13850" max="13850" width="5.375" style="43" bestFit="1" customWidth="1"/>
    <col min="13851" max="13851" width="5.25" style="43" customWidth="1"/>
    <col min="13852" max="13852" width="9.75" style="43" customWidth="1"/>
    <col min="13853" max="13853" width="3.375" style="43" bestFit="1" customWidth="1"/>
    <col min="13854" max="13854" width="36" style="43" customWidth="1"/>
    <col min="13855" max="13855" width="5.25" style="43" bestFit="1" customWidth="1"/>
    <col min="13856" max="14103" width="9" style="43"/>
    <col min="14104" max="14104" width="3.375" style="43" bestFit="1" customWidth="1"/>
    <col min="14105" max="14105" width="36" style="43" customWidth="1"/>
    <col min="14106" max="14106" width="5.375" style="43" bestFit="1" customWidth="1"/>
    <col min="14107" max="14107" width="5.25" style="43" customWidth="1"/>
    <col min="14108" max="14108" width="9.75" style="43" customWidth="1"/>
    <col min="14109" max="14109" width="3.375" style="43" bestFit="1" customWidth="1"/>
    <col min="14110" max="14110" width="36" style="43" customWidth="1"/>
    <col min="14111" max="14111" width="5.25" style="43" bestFit="1" customWidth="1"/>
    <col min="14112" max="14359" width="9" style="43"/>
    <col min="14360" max="14360" width="3.375" style="43" bestFit="1" customWidth="1"/>
    <col min="14361" max="14361" width="36" style="43" customWidth="1"/>
    <col min="14362" max="14362" width="5.375" style="43" bestFit="1" customWidth="1"/>
    <col min="14363" max="14363" width="5.25" style="43" customWidth="1"/>
    <col min="14364" max="14364" width="9.75" style="43" customWidth="1"/>
    <col min="14365" max="14365" width="3.375" style="43" bestFit="1" customWidth="1"/>
    <col min="14366" max="14366" width="36" style="43" customWidth="1"/>
    <col min="14367" max="14367" width="5.25" style="43" bestFit="1" customWidth="1"/>
    <col min="14368" max="14615" width="9" style="43"/>
    <col min="14616" max="14616" width="3.375" style="43" bestFit="1" customWidth="1"/>
    <col min="14617" max="14617" width="36" style="43" customWidth="1"/>
    <col min="14618" max="14618" width="5.375" style="43" bestFit="1" customWidth="1"/>
    <col min="14619" max="14619" width="5.25" style="43" customWidth="1"/>
    <col min="14620" max="14620" width="9.75" style="43" customWidth="1"/>
    <col min="14621" max="14621" width="3.375" style="43" bestFit="1" customWidth="1"/>
    <col min="14622" max="14622" width="36" style="43" customWidth="1"/>
    <col min="14623" max="14623" width="5.25" style="43" bestFit="1" customWidth="1"/>
    <col min="14624" max="14871" width="9" style="43"/>
    <col min="14872" max="14872" width="3.375" style="43" bestFit="1" customWidth="1"/>
    <col min="14873" max="14873" width="36" style="43" customWidth="1"/>
    <col min="14874" max="14874" width="5.375" style="43" bestFit="1" customWidth="1"/>
    <col min="14875" max="14875" width="5.25" style="43" customWidth="1"/>
    <col min="14876" max="14876" width="9.75" style="43" customWidth="1"/>
    <col min="14877" max="14877" width="3.375" style="43" bestFit="1" customWidth="1"/>
    <col min="14878" max="14878" width="36" style="43" customWidth="1"/>
    <col min="14879" max="14879" width="5.25" style="43" bestFit="1" customWidth="1"/>
    <col min="14880" max="15127" width="9" style="43"/>
    <col min="15128" max="15128" width="3.375" style="43" bestFit="1" customWidth="1"/>
    <col min="15129" max="15129" width="36" style="43" customWidth="1"/>
    <col min="15130" max="15130" width="5.375" style="43" bestFit="1" customWidth="1"/>
    <col min="15131" max="15131" width="5.25" style="43" customWidth="1"/>
    <col min="15132" max="15132" width="9.75" style="43" customWidth="1"/>
    <col min="15133" max="15133" width="3.375" style="43" bestFit="1" customWidth="1"/>
    <col min="15134" max="15134" width="36" style="43" customWidth="1"/>
    <col min="15135" max="15135" width="5.25" style="43" bestFit="1" customWidth="1"/>
    <col min="15136" max="15383" width="9" style="43"/>
    <col min="15384" max="15384" width="3.375" style="43" bestFit="1" customWidth="1"/>
    <col min="15385" max="15385" width="36" style="43" customWidth="1"/>
    <col min="15386" max="15386" width="5.375" style="43" bestFit="1" customWidth="1"/>
    <col min="15387" max="15387" width="5.25" style="43" customWidth="1"/>
    <col min="15388" max="15388" width="9.75" style="43" customWidth="1"/>
    <col min="15389" max="15389" width="3.375" style="43" bestFit="1" customWidth="1"/>
    <col min="15390" max="15390" width="36" style="43" customWidth="1"/>
    <col min="15391" max="15391" width="5.25" style="43" bestFit="1" customWidth="1"/>
    <col min="15392" max="15639" width="9" style="43"/>
    <col min="15640" max="15640" width="3.375" style="43" bestFit="1" customWidth="1"/>
    <col min="15641" max="15641" width="36" style="43" customWidth="1"/>
    <col min="15642" max="15642" width="5.375" style="43" bestFit="1" customWidth="1"/>
    <col min="15643" max="15643" width="5.25" style="43" customWidth="1"/>
    <col min="15644" max="15644" width="9.75" style="43" customWidth="1"/>
    <col min="15645" max="15645" width="3.375" style="43" bestFit="1" customWidth="1"/>
    <col min="15646" max="15646" width="36" style="43" customWidth="1"/>
    <col min="15647" max="15647" width="5.25" style="43" bestFit="1" customWidth="1"/>
    <col min="15648" max="15895" width="9" style="43"/>
    <col min="15896" max="15896" width="3.375" style="43" bestFit="1" customWidth="1"/>
    <col min="15897" max="15897" width="36" style="43" customWidth="1"/>
    <col min="15898" max="15898" width="5.375" style="43" bestFit="1" customWidth="1"/>
    <col min="15899" max="15899" width="5.25" style="43" customWidth="1"/>
    <col min="15900" max="15900" width="9.75" style="43" customWidth="1"/>
    <col min="15901" max="15901" width="3.375" style="43" bestFit="1" customWidth="1"/>
    <col min="15902" max="15902" width="36" style="43" customWidth="1"/>
    <col min="15903" max="15903" width="5.25" style="43" bestFit="1" customWidth="1"/>
    <col min="15904" max="16151" width="9" style="43"/>
    <col min="16152" max="16152" width="3.375" style="43" bestFit="1" customWidth="1"/>
    <col min="16153" max="16153" width="36" style="43" customWidth="1"/>
    <col min="16154" max="16154" width="5.375" style="43" bestFit="1" customWidth="1"/>
    <col min="16155" max="16155" width="5.25" style="43" customWidth="1"/>
    <col min="16156" max="16156" width="9.75" style="43" customWidth="1"/>
    <col min="16157" max="16157" width="3.375" style="43" bestFit="1" customWidth="1"/>
    <col min="16158" max="16158" width="36" style="43" customWidth="1"/>
    <col min="16159" max="16159" width="5.25" style="43" bestFit="1" customWidth="1"/>
    <col min="16160" max="16384" width="9" style="43"/>
  </cols>
  <sheetData>
    <row r="1" spans="2:16" ht="21" customHeight="1">
      <c r="D1" s="43"/>
      <c r="E1" s="43"/>
      <c r="P1" s="66" t="str">
        <f>IF(基本情報!E31="見積書","見積書　別紙７－１",IF(基本情報!E31="契約書","別紙７－１"))</f>
        <v>見積書　別紙７－１</v>
      </c>
    </row>
    <row r="2" spans="2:16" ht="19.5" customHeight="1">
      <c r="B2" s="1033" t="s">
        <v>429</v>
      </c>
      <c r="C2" s="1033"/>
      <c r="D2" s="1033"/>
      <c r="E2" s="1033"/>
      <c r="F2" s="1033"/>
      <c r="P2" s="111"/>
    </row>
    <row r="3" spans="2:16">
      <c r="P3" s="66"/>
    </row>
    <row r="4" spans="2:16">
      <c r="B4" s="831" t="s">
        <v>403</v>
      </c>
      <c r="C4" s="831"/>
      <c r="D4" s="831"/>
      <c r="E4" s="1007">
        <f>基本情報!$E$22</f>
        <v>45413</v>
      </c>
      <c r="F4" s="1007"/>
      <c r="G4" s="264" t="s">
        <v>404</v>
      </c>
      <c r="H4" s="264">
        <f>基本情報!$E$23</f>
        <v>45525</v>
      </c>
      <c r="L4" s="58"/>
      <c r="M4" s="58"/>
      <c r="N4" s="58"/>
      <c r="O4" s="58"/>
      <c r="P4" s="66"/>
    </row>
    <row r="5" spans="2:16">
      <c r="B5" s="831" t="s">
        <v>405</v>
      </c>
      <c r="C5" s="831"/>
      <c r="D5" s="831"/>
      <c r="E5" s="1007">
        <f>基本情報!$E$26</f>
        <v>45446</v>
      </c>
      <c r="F5" s="1007"/>
      <c r="G5" s="264" t="s">
        <v>404</v>
      </c>
      <c r="H5" s="264">
        <f>基本情報!$E$27</f>
        <v>45469</v>
      </c>
      <c r="I5" s="66" t="s">
        <v>430</v>
      </c>
      <c r="J5" s="66">
        <f>D167</f>
        <v>0</v>
      </c>
      <c r="K5" s="43" t="s">
        <v>407</v>
      </c>
      <c r="L5" s="58"/>
      <c r="M5" s="58"/>
      <c r="N5" s="58"/>
      <c r="O5" s="58"/>
      <c r="P5" s="66"/>
    </row>
    <row r="6" spans="2:16" s="110" customFormat="1"/>
    <row r="7" spans="2:16" ht="20.100000000000001" customHeight="1">
      <c r="B7" s="1034" t="s">
        <v>413</v>
      </c>
      <c r="C7" s="1035"/>
      <c r="D7" s="1040" t="s">
        <v>431</v>
      </c>
      <c r="E7" s="1041"/>
      <c r="F7" s="1041"/>
      <c r="G7" s="1041"/>
      <c r="H7" s="771"/>
      <c r="J7" s="1034" t="s">
        <v>421</v>
      </c>
      <c r="K7" s="1042"/>
      <c r="L7" s="515" t="s">
        <v>432</v>
      </c>
      <c r="M7" s="515"/>
      <c r="N7" s="515"/>
      <c r="O7" s="516"/>
      <c r="P7" s="771"/>
    </row>
    <row r="8" spans="2:16" ht="20.100000000000001" customHeight="1">
      <c r="B8" s="1036"/>
      <c r="C8" s="1037"/>
      <c r="D8" s="1045" t="s">
        <v>433</v>
      </c>
      <c r="E8" s="1046"/>
      <c r="F8" s="1046"/>
      <c r="G8" s="1046"/>
      <c r="H8" s="772"/>
      <c r="J8" s="1036"/>
      <c r="K8" s="1043"/>
      <c r="L8" s="465" t="s">
        <v>433</v>
      </c>
      <c r="M8" s="465"/>
      <c r="N8" s="465"/>
      <c r="O8" s="474"/>
      <c r="P8" s="772"/>
    </row>
    <row r="9" spans="2:16" ht="20.100000000000001" customHeight="1">
      <c r="B9" s="1038"/>
      <c r="C9" s="1039"/>
      <c r="D9" s="1047" t="s">
        <v>434</v>
      </c>
      <c r="E9" s="1048"/>
      <c r="F9" s="1048"/>
      <c r="G9" s="1049"/>
      <c r="H9" s="514">
        <f>SUM(H7:H8)</f>
        <v>0</v>
      </c>
      <c r="J9" s="1038"/>
      <c r="K9" s="1044"/>
      <c r="L9" s="1025" t="s">
        <v>434</v>
      </c>
      <c r="M9" s="1025"/>
      <c r="N9" s="1025"/>
      <c r="O9" s="517"/>
      <c r="P9" s="514">
        <f>SUM(P7:P8)</f>
        <v>0</v>
      </c>
    </row>
    <row r="10" spans="2:16">
      <c r="D10" s="43"/>
      <c r="E10" s="43"/>
      <c r="J10" s="110" t="s">
        <v>435</v>
      </c>
      <c r="L10" s="43"/>
      <c r="M10" s="43"/>
      <c r="N10" s="43"/>
      <c r="O10" s="43"/>
    </row>
    <row r="11" spans="2:16">
      <c r="D11" s="43"/>
      <c r="E11" s="43"/>
      <c r="L11" s="43"/>
      <c r="M11" s="43"/>
      <c r="N11" s="43"/>
      <c r="O11" s="43"/>
    </row>
    <row r="12" spans="2:16">
      <c r="B12" s="202" t="s">
        <v>436</v>
      </c>
      <c r="C12" s="202"/>
      <c r="D12" s="58"/>
      <c r="E12" s="58"/>
      <c r="J12" s="43" t="s">
        <v>437</v>
      </c>
      <c r="L12" s="58"/>
      <c r="M12" s="58"/>
      <c r="N12" s="58"/>
      <c r="O12" s="58"/>
    </row>
    <row r="13" spans="2:16" ht="48" customHeight="1" thickBot="1">
      <c r="B13" s="1029" t="s">
        <v>438</v>
      </c>
      <c r="C13" s="1030"/>
      <c r="D13" s="448" t="s">
        <v>439</v>
      </c>
      <c r="E13" s="203" t="s">
        <v>440</v>
      </c>
      <c r="F13" s="449" t="s">
        <v>441</v>
      </c>
      <c r="G13" s="1029" t="s">
        <v>442</v>
      </c>
      <c r="H13" s="1030"/>
      <c r="J13" s="1029" t="s">
        <v>438</v>
      </c>
      <c r="K13" s="1030"/>
      <c r="L13" s="448" t="s">
        <v>439</v>
      </c>
      <c r="M13" s="203" t="s">
        <v>440</v>
      </c>
      <c r="N13" s="203" t="s">
        <v>443</v>
      </c>
      <c r="O13" s="1031" t="s">
        <v>442</v>
      </c>
      <c r="P13" s="1032"/>
    </row>
    <row r="14" spans="2:16" ht="16.5" customHeight="1" thickTop="1">
      <c r="B14" s="1027">
        <f>基本情報!$E$22</f>
        <v>45413</v>
      </c>
      <c r="C14" s="1028"/>
      <c r="D14" s="204"/>
      <c r="E14" s="205"/>
      <c r="F14" s="451"/>
      <c r="G14" s="1026"/>
      <c r="H14" s="861"/>
      <c r="J14" s="1027">
        <f>基本情報!$E$22</f>
        <v>45413</v>
      </c>
      <c r="K14" s="1028"/>
      <c r="L14" s="204" t="str">
        <f t="shared" ref="L14" si="0">IF(D14="","",D14)</f>
        <v/>
      </c>
      <c r="M14" s="205"/>
      <c r="N14" s="451"/>
      <c r="O14" s="1026"/>
      <c r="P14" s="861"/>
    </row>
    <row r="15" spans="2:16" ht="16.5" customHeight="1">
      <c r="B15" s="1023">
        <f t="shared" ref="B15:B78" si="1">IF(B14="","",B14+1)</f>
        <v>45414</v>
      </c>
      <c r="C15" s="1024" t="str">
        <f t="shared" ref="C15:C78" si="2">IF(C13="","",C13+1)</f>
        <v/>
      </c>
      <c r="D15" s="204"/>
      <c r="E15" s="205"/>
      <c r="F15" s="451"/>
      <c r="G15" s="1026"/>
      <c r="H15" s="861"/>
      <c r="J15" s="1023">
        <f t="shared" ref="J15:J78" si="3">IF(J14="","",J14+1)</f>
        <v>45414</v>
      </c>
      <c r="K15" s="1024" t="str">
        <f t="shared" ref="K15:K78" si="4">IF(K13="","",K13+1)</f>
        <v/>
      </c>
      <c r="L15" s="204" t="str">
        <f t="shared" ref="L15:L78" si="5">IF(D15="","",D15)</f>
        <v/>
      </c>
      <c r="M15" s="205"/>
      <c r="N15" s="451"/>
      <c r="O15" s="1026"/>
      <c r="P15" s="861"/>
    </row>
    <row r="16" spans="2:16" ht="16.5" customHeight="1">
      <c r="B16" s="1023">
        <f t="shared" si="1"/>
        <v>45415</v>
      </c>
      <c r="C16" s="1024" t="str">
        <f t="shared" si="2"/>
        <v/>
      </c>
      <c r="D16" s="204"/>
      <c r="E16" s="205"/>
      <c r="F16" s="451"/>
      <c r="G16" s="1026"/>
      <c r="H16" s="861"/>
      <c r="J16" s="1023">
        <f t="shared" si="3"/>
        <v>45415</v>
      </c>
      <c r="K16" s="1024" t="str">
        <f t="shared" si="4"/>
        <v/>
      </c>
      <c r="L16" s="204" t="str">
        <f t="shared" si="5"/>
        <v/>
      </c>
      <c r="M16" s="205"/>
      <c r="N16" s="451"/>
      <c r="O16" s="1026"/>
      <c r="P16" s="861"/>
    </row>
    <row r="17" spans="2:16" ht="16.5" customHeight="1">
      <c r="B17" s="1023">
        <f t="shared" si="1"/>
        <v>45416</v>
      </c>
      <c r="C17" s="1024" t="str">
        <f t="shared" si="2"/>
        <v/>
      </c>
      <c r="D17" s="204"/>
      <c r="E17" s="205"/>
      <c r="F17" s="451"/>
      <c r="G17" s="1026"/>
      <c r="H17" s="861"/>
      <c r="J17" s="1023">
        <f t="shared" si="3"/>
        <v>45416</v>
      </c>
      <c r="K17" s="1024" t="str">
        <f t="shared" si="4"/>
        <v/>
      </c>
      <c r="L17" s="204"/>
      <c r="M17" s="205"/>
      <c r="N17" s="451"/>
      <c r="O17" s="1026"/>
      <c r="P17" s="861"/>
    </row>
    <row r="18" spans="2:16" ht="16.5" customHeight="1">
      <c r="B18" s="1023">
        <f t="shared" si="1"/>
        <v>45417</v>
      </c>
      <c r="C18" s="1024" t="str">
        <f t="shared" si="2"/>
        <v/>
      </c>
      <c r="D18" s="204"/>
      <c r="E18" s="205"/>
      <c r="F18" s="451"/>
      <c r="G18" s="1026"/>
      <c r="H18" s="861"/>
      <c r="J18" s="1023">
        <f t="shared" si="3"/>
        <v>45417</v>
      </c>
      <c r="K18" s="1024" t="str">
        <f t="shared" si="4"/>
        <v/>
      </c>
      <c r="L18" s="204"/>
      <c r="M18" s="205"/>
      <c r="N18" s="451"/>
      <c r="O18" s="1026"/>
      <c r="P18" s="861"/>
    </row>
    <row r="19" spans="2:16" ht="16.5" customHeight="1">
      <c r="B19" s="1023">
        <f t="shared" si="1"/>
        <v>45418</v>
      </c>
      <c r="C19" s="1024" t="str">
        <f t="shared" si="2"/>
        <v/>
      </c>
      <c r="D19" s="204"/>
      <c r="E19" s="205"/>
      <c r="F19" s="451"/>
      <c r="G19" s="1026"/>
      <c r="H19" s="861"/>
      <c r="J19" s="1023">
        <f t="shared" si="3"/>
        <v>45418</v>
      </c>
      <c r="K19" s="1024" t="str">
        <f t="shared" si="4"/>
        <v/>
      </c>
      <c r="L19" s="204"/>
      <c r="M19" s="205"/>
      <c r="N19" s="451"/>
      <c r="O19" s="1026"/>
      <c r="P19" s="861"/>
    </row>
    <row r="20" spans="2:16" ht="16.5" customHeight="1">
      <c r="B20" s="1023">
        <f t="shared" si="1"/>
        <v>45419</v>
      </c>
      <c r="C20" s="1024" t="str">
        <f t="shared" si="2"/>
        <v/>
      </c>
      <c r="D20" s="204"/>
      <c r="E20" s="205"/>
      <c r="F20" s="451"/>
      <c r="G20" s="1026"/>
      <c r="H20" s="861"/>
      <c r="J20" s="1023">
        <f t="shared" si="3"/>
        <v>45419</v>
      </c>
      <c r="K20" s="1024" t="str">
        <f t="shared" si="4"/>
        <v/>
      </c>
      <c r="L20" s="204" t="str">
        <f t="shared" si="5"/>
        <v/>
      </c>
      <c r="M20" s="205"/>
      <c r="N20" s="451"/>
      <c r="O20" s="1026"/>
      <c r="P20" s="861"/>
    </row>
    <row r="21" spans="2:16" ht="16.5" customHeight="1">
      <c r="B21" s="1023">
        <f t="shared" si="1"/>
        <v>45420</v>
      </c>
      <c r="C21" s="1024" t="str">
        <f t="shared" si="2"/>
        <v/>
      </c>
      <c r="D21" s="204"/>
      <c r="E21" s="205"/>
      <c r="F21" s="451"/>
      <c r="G21" s="1026"/>
      <c r="H21" s="861"/>
      <c r="J21" s="1023">
        <f t="shared" si="3"/>
        <v>45420</v>
      </c>
      <c r="K21" s="1024" t="str">
        <f t="shared" si="4"/>
        <v/>
      </c>
      <c r="L21" s="204" t="str">
        <f t="shared" si="5"/>
        <v/>
      </c>
      <c r="M21" s="205"/>
      <c r="N21" s="451"/>
      <c r="O21" s="1026"/>
      <c r="P21" s="861"/>
    </row>
    <row r="22" spans="2:16" ht="16.5" customHeight="1">
      <c r="B22" s="1023">
        <f t="shared" si="1"/>
        <v>45421</v>
      </c>
      <c r="C22" s="1024" t="str">
        <f t="shared" si="2"/>
        <v/>
      </c>
      <c r="D22" s="204"/>
      <c r="E22" s="205"/>
      <c r="F22" s="451"/>
      <c r="G22" s="1026"/>
      <c r="H22" s="861"/>
      <c r="J22" s="1023">
        <f t="shared" si="3"/>
        <v>45421</v>
      </c>
      <c r="K22" s="1024" t="str">
        <f t="shared" si="4"/>
        <v/>
      </c>
      <c r="L22" s="204" t="str">
        <f t="shared" si="5"/>
        <v/>
      </c>
      <c r="M22" s="205"/>
      <c r="N22" s="451"/>
      <c r="O22" s="1026"/>
      <c r="P22" s="861"/>
    </row>
    <row r="23" spans="2:16" ht="16.5" customHeight="1">
      <c r="B23" s="1023">
        <f t="shared" si="1"/>
        <v>45422</v>
      </c>
      <c r="C23" s="1024" t="str">
        <f t="shared" si="2"/>
        <v/>
      </c>
      <c r="D23" s="204"/>
      <c r="E23" s="205"/>
      <c r="F23" s="451"/>
      <c r="G23" s="1026"/>
      <c r="H23" s="861"/>
      <c r="J23" s="1023">
        <f t="shared" si="3"/>
        <v>45422</v>
      </c>
      <c r="K23" s="1024" t="str">
        <f t="shared" si="4"/>
        <v/>
      </c>
      <c r="L23" s="204" t="str">
        <f t="shared" si="5"/>
        <v/>
      </c>
      <c r="M23" s="205"/>
      <c r="N23" s="451"/>
      <c r="O23" s="1026"/>
      <c r="P23" s="861"/>
    </row>
    <row r="24" spans="2:16" ht="16.5" customHeight="1">
      <c r="B24" s="1023">
        <f t="shared" si="1"/>
        <v>45423</v>
      </c>
      <c r="C24" s="1024" t="str">
        <f t="shared" si="2"/>
        <v/>
      </c>
      <c r="D24" s="204"/>
      <c r="E24" s="205"/>
      <c r="F24" s="451"/>
      <c r="G24" s="1026"/>
      <c r="H24" s="861"/>
      <c r="J24" s="1023">
        <f t="shared" si="3"/>
        <v>45423</v>
      </c>
      <c r="K24" s="1024" t="str">
        <f t="shared" si="4"/>
        <v/>
      </c>
      <c r="L24" s="204" t="str">
        <f t="shared" si="5"/>
        <v/>
      </c>
      <c r="M24" s="205"/>
      <c r="N24" s="451"/>
      <c r="O24" s="1026"/>
      <c r="P24" s="861"/>
    </row>
    <row r="25" spans="2:16" ht="16.5" customHeight="1">
      <c r="B25" s="1023">
        <f t="shared" si="1"/>
        <v>45424</v>
      </c>
      <c r="C25" s="1024" t="str">
        <f t="shared" si="2"/>
        <v/>
      </c>
      <c r="D25" s="204"/>
      <c r="E25" s="205"/>
      <c r="F25" s="451"/>
      <c r="G25" s="1026"/>
      <c r="H25" s="861"/>
      <c r="J25" s="1023">
        <f t="shared" si="3"/>
        <v>45424</v>
      </c>
      <c r="K25" s="1024" t="str">
        <f t="shared" si="4"/>
        <v/>
      </c>
      <c r="L25" s="204" t="str">
        <f t="shared" si="5"/>
        <v/>
      </c>
      <c r="M25" s="205"/>
      <c r="N25" s="451"/>
      <c r="O25" s="1026"/>
      <c r="P25" s="861"/>
    </row>
    <row r="26" spans="2:16" ht="16.5" customHeight="1">
      <c r="B26" s="1023">
        <f t="shared" si="1"/>
        <v>45425</v>
      </c>
      <c r="C26" s="1024" t="str">
        <f t="shared" si="2"/>
        <v/>
      </c>
      <c r="D26" s="204"/>
      <c r="E26" s="205"/>
      <c r="F26" s="451"/>
      <c r="G26" s="1026"/>
      <c r="H26" s="861"/>
      <c r="J26" s="1023">
        <f t="shared" si="3"/>
        <v>45425</v>
      </c>
      <c r="K26" s="1024" t="str">
        <f t="shared" si="4"/>
        <v/>
      </c>
      <c r="L26" s="204" t="str">
        <f t="shared" si="5"/>
        <v/>
      </c>
      <c r="M26" s="205"/>
      <c r="N26" s="451"/>
      <c r="O26" s="1026"/>
      <c r="P26" s="861"/>
    </row>
    <row r="27" spans="2:16" ht="16.5" customHeight="1">
      <c r="B27" s="1023">
        <f t="shared" si="1"/>
        <v>45426</v>
      </c>
      <c r="C27" s="1024" t="str">
        <f t="shared" si="2"/>
        <v/>
      </c>
      <c r="D27" s="204"/>
      <c r="E27" s="205"/>
      <c r="F27" s="451"/>
      <c r="G27" s="1026"/>
      <c r="H27" s="861"/>
      <c r="J27" s="1023">
        <f t="shared" si="3"/>
        <v>45426</v>
      </c>
      <c r="K27" s="1024" t="str">
        <f t="shared" si="4"/>
        <v/>
      </c>
      <c r="L27" s="204" t="str">
        <f t="shared" si="5"/>
        <v/>
      </c>
      <c r="M27" s="205"/>
      <c r="N27" s="451"/>
      <c r="O27" s="1026"/>
      <c r="P27" s="861"/>
    </row>
    <row r="28" spans="2:16" ht="16.5" customHeight="1">
      <c r="B28" s="1023">
        <f t="shared" si="1"/>
        <v>45427</v>
      </c>
      <c r="C28" s="1024" t="str">
        <f t="shared" si="2"/>
        <v/>
      </c>
      <c r="D28" s="204"/>
      <c r="E28" s="205"/>
      <c r="F28" s="451"/>
      <c r="G28" s="1026"/>
      <c r="H28" s="861"/>
      <c r="J28" s="1023">
        <f t="shared" si="3"/>
        <v>45427</v>
      </c>
      <c r="K28" s="1024" t="str">
        <f t="shared" si="4"/>
        <v/>
      </c>
      <c r="L28" s="204" t="str">
        <f t="shared" si="5"/>
        <v/>
      </c>
      <c r="M28" s="205"/>
      <c r="N28" s="451"/>
      <c r="O28" s="1026"/>
      <c r="P28" s="861"/>
    </row>
    <row r="29" spans="2:16" ht="16.5" customHeight="1">
      <c r="B29" s="1023">
        <f t="shared" si="1"/>
        <v>45428</v>
      </c>
      <c r="C29" s="1024" t="str">
        <f t="shared" si="2"/>
        <v/>
      </c>
      <c r="D29" s="204"/>
      <c r="E29" s="205"/>
      <c r="F29" s="451"/>
      <c r="G29" s="1026"/>
      <c r="H29" s="861"/>
      <c r="J29" s="1023">
        <f t="shared" si="3"/>
        <v>45428</v>
      </c>
      <c r="K29" s="1024" t="str">
        <f t="shared" si="4"/>
        <v/>
      </c>
      <c r="L29" s="204" t="str">
        <f t="shared" si="5"/>
        <v/>
      </c>
      <c r="M29" s="205"/>
      <c r="N29" s="451"/>
      <c r="O29" s="1026"/>
      <c r="P29" s="861"/>
    </row>
    <row r="30" spans="2:16" ht="16.5" customHeight="1">
      <c r="B30" s="1023">
        <f t="shared" si="1"/>
        <v>45429</v>
      </c>
      <c r="C30" s="1024" t="str">
        <f t="shared" si="2"/>
        <v/>
      </c>
      <c r="D30" s="204"/>
      <c r="E30" s="205"/>
      <c r="F30" s="451"/>
      <c r="G30" s="1026"/>
      <c r="H30" s="861"/>
      <c r="J30" s="1023">
        <f t="shared" si="3"/>
        <v>45429</v>
      </c>
      <c r="K30" s="1024" t="str">
        <f t="shared" si="4"/>
        <v/>
      </c>
      <c r="L30" s="204" t="str">
        <f t="shared" si="5"/>
        <v/>
      </c>
      <c r="M30" s="205"/>
      <c r="N30" s="451"/>
      <c r="O30" s="1026"/>
      <c r="P30" s="861"/>
    </row>
    <row r="31" spans="2:16" ht="16.5" customHeight="1">
      <c r="B31" s="1023">
        <f t="shared" si="1"/>
        <v>45430</v>
      </c>
      <c r="C31" s="1024" t="str">
        <f t="shared" si="2"/>
        <v/>
      </c>
      <c r="D31" s="204"/>
      <c r="E31" s="205"/>
      <c r="F31" s="451"/>
      <c r="G31" s="1026"/>
      <c r="H31" s="861"/>
      <c r="J31" s="1023">
        <f t="shared" si="3"/>
        <v>45430</v>
      </c>
      <c r="K31" s="1024" t="str">
        <f t="shared" si="4"/>
        <v/>
      </c>
      <c r="L31" s="204" t="str">
        <f t="shared" si="5"/>
        <v/>
      </c>
      <c r="M31" s="205"/>
      <c r="N31" s="451"/>
      <c r="O31" s="1026"/>
      <c r="P31" s="861"/>
    </row>
    <row r="32" spans="2:16" ht="16.5" customHeight="1">
      <c r="B32" s="1023">
        <f t="shared" si="1"/>
        <v>45431</v>
      </c>
      <c r="C32" s="1024" t="str">
        <f t="shared" si="2"/>
        <v/>
      </c>
      <c r="D32" s="204"/>
      <c r="E32" s="205"/>
      <c r="F32" s="451"/>
      <c r="G32" s="1026"/>
      <c r="H32" s="861"/>
      <c r="J32" s="1023">
        <f t="shared" si="3"/>
        <v>45431</v>
      </c>
      <c r="K32" s="1024" t="str">
        <f t="shared" si="4"/>
        <v/>
      </c>
      <c r="L32" s="204" t="str">
        <f t="shared" si="5"/>
        <v/>
      </c>
      <c r="M32" s="205"/>
      <c r="N32" s="451"/>
      <c r="O32" s="1026"/>
      <c r="P32" s="861"/>
    </row>
    <row r="33" spans="2:16" ht="16.5" customHeight="1">
      <c r="B33" s="1023">
        <f t="shared" si="1"/>
        <v>45432</v>
      </c>
      <c r="C33" s="1024" t="str">
        <f t="shared" si="2"/>
        <v/>
      </c>
      <c r="D33" s="204"/>
      <c r="E33" s="205"/>
      <c r="F33" s="451"/>
      <c r="G33" s="1026"/>
      <c r="H33" s="861"/>
      <c r="J33" s="1023">
        <f t="shared" si="3"/>
        <v>45432</v>
      </c>
      <c r="K33" s="1024" t="str">
        <f t="shared" si="4"/>
        <v/>
      </c>
      <c r="L33" s="204" t="str">
        <f t="shared" si="5"/>
        <v/>
      </c>
      <c r="M33" s="205"/>
      <c r="N33" s="451"/>
      <c r="O33" s="1026"/>
      <c r="P33" s="861"/>
    </row>
    <row r="34" spans="2:16" ht="16.5" customHeight="1">
      <c r="B34" s="1023">
        <f t="shared" si="1"/>
        <v>45433</v>
      </c>
      <c r="C34" s="1024" t="str">
        <f t="shared" si="2"/>
        <v/>
      </c>
      <c r="D34" s="204"/>
      <c r="E34" s="205"/>
      <c r="F34" s="451"/>
      <c r="G34" s="1026"/>
      <c r="H34" s="861"/>
      <c r="J34" s="1023">
        <f t="shared" si="3"/>
        <v>45433</v>
      </c>
      <c r="K34" s="1024" t="str">
        <f t="shared" si="4"/>
        <v/>
      </c>
      <c r="L34" s="204" t="str">
        <f t="shared" si="5"/>
        <v/>
      </c>
      <c r="M34" s="205"/>
      <c r="N34" s="451"/>
      <c r="O34" s="1026"/>
      <c r="P34" s="861"/>
    </row>
    <row r="35" spans="2:16" ht="16.5" customHeight="1">
      <c r="B35" s="1023">
        <f t="shared" si="1"/>
        <v>45434</v>
      </c>
      <c r="C35" s="1024" t="str">
        <f t="shared" si="2"/>
        <v/>
      </c>
      <c r="D35" s="204"/>
      <c r="E35" s="205"/>
      <c r="F35" s="451"/>
      <c r="G35" s="1026"/>
      <c r="H35" s="861"/>
      <c r="J35" s="1023">
        <f t="shared" si="3"/>
        <v>45434</v>
      </c>
      <c r="K35" s="1024" t="str">
        <f t="shared" si="4"/>
        <v/>
      </c>
      <c r="L35" s="204" t="str">
        <f t="shared" si="5"/>
        <v/>
      </c>
      <c r="M35" s="205"/>
      <c r="N35" s="451"/>
      <c r="O35" s="1026"/>
      <c r="P35" s="861"/>
    </row>
    <row r="36" spans="2:16" ht="16.5" customHeight="1">
      <c r="B36" s="1023">
        <f t="shared" si="1"/>
        <v>45435</v>
      </c>
      <c r="C36" s="1024" t="str">
        <f t="shared" si="2"/>
        <v/>
      </c>
      <c r="D36" s="204"/>
      <c r="E36" s="205"/>
      <c r="F36" s="451"/>
      <c r="G36" s="1026"/>
      <c r="H36" s="861"/>
      <c r="J36" s="1023">
        <f t="shared" si="3"/>
        <v>45435</v>
      </c>
      <c r="K36" s="1024" t="str">
        <f t="shared" si="4"/>
        <v/>
      </c>
      <c r="L36" s="204" t="str">
        <f t="shared" si="5"/>
        <v/>
      </c>
      <c r="M36" s="205"/>
      <c r="N36" s="451"/>
      <c r="O36" s="1026"/>
      <c r="P36" s="861"/>
    </row>
    <row r="37" spans="2:16" ht="16.5" customHeight="1">
      <c r="B37" s="1023">
        <f t="shared" si="1"/>
        <v>45436</v>
      </c>
      <c r="C37" s="1024" t="str">
        <f t="shared" si="2"/>
        <v/>
      </c>
      <c r="D37" s="204"/>
      <c r="E37" s="205"/>
      <c r="F37" s="451"/>
      <c r="G37" s="1026"/>
      <c r="H37" s="861"/>
      <c r="J37" s="1023">
        <f t="shared" si="3"/>
        <v>45436</v>
      </c>
      <c r="K37" s="1024" t="str">
        <f t="shared" si="4"/>
        <v/>
      </c>
      <c r="L37" s="204" t="str">
        <f t="shared" si="5"/>
        <v/>
      </c>
      <c r="M37" s="205"/>
      <c r="N37" s="451"/>
      <c r="O37" s="1026"/>
      <c r="P37" s="861"/>
    </row>
    <row r="38" spans="2:16" ht="16.5" customHeight="1">
      <c r="B38" s="1023">
        <f t="shared" si="1"/>
        <v>45437</v>
      </c>
      <c r="C38" s="1024" t="str">
        <f t="shared" si="2"/>
        <v/>
      </c>
      <c r="D38" s="204"/>
      <c r="E38" s="205"/>
      <c r="F38" s="451"/>
      <c r="G38" s="1026"/>
      <c r="H38" s="861"/>
      <c r="J38" s="1023">
        <f t="shared" si="3"/>
        <v>45437</v>
      </c>
      <c r="K38" s="1024" t="str">
        <f t="shared" si="4"/>
        <v/>
      </c>
      <c r="L38" s="204" t="str">
        <f t="shared" si="5"/>
        <v/>
      </c>
      <c r="M38" s="205"/>
      <c r="N38" s="451"/>
      <c r="O38" s="1026"/>
      <c r="P38" s="861"/>
    </row>
    <row r="39" spans="2:16" ht="16.5" customHeight="1">
      <c r="B39" s="1023">
        <f t="shared" si="1"/>
        <v>45438</v>
      </c>
      <c r="C39" s="1024" t="str">
        <f t="shared" si="2"/>
        <v/>
      </c>
      <c r="D39" s="204"/>
      <c r="E39" s="205"/>
      <c r="F39" s="451"/>
      <c r="G39" s="1026"/>
      <c r="H39" s="861"/>
      <c r="J39" s="1023">
        <f t="shared" si="3"/>
        <v>45438</v>
      </c>
      <c r="K39" s="1024" t="str">
        <f t="shared" si="4"/>
        <v/>
      </c>
      <c r="L39" s="204" t="str">
        <f t="shared" si="5"/>
        <v/>
      </c>
      <c r="M39" s="205"/>
      <c r="N39" s="451"/>
      <c r="O39" s="1026"/>
      <c r="P39" s="861"/>
    </row>
    <row r="40" spans="2:16" ht="16.5" customHeight="1">
      <c r="B40" s="1023">
        <f t="shared" si="1"/>
        <v>45439</v>
      </c>
      <c r="C40" s="1024" t="str">
        <f t="shared" si="2"/>
        <v/>
      </c>
      <c r="D40" s="204"/>
      <c r="E40" s="205"/>
      <c r="F40" s="451"/>
      <c r="G40" s="1026"/>
      <c r="H40" s="861"/>
      <c r="J40" s="1023">
        <f t="shared" si="3"/>
        <v>45439</v>
      </c>
      <c r="K40" s="1024" t="str">
        <f t="shared" si="4"/>
        <v/>
      </c>
      <c r="L40" s="204" t="str">
        <f t="shared" si="5"/>
        <v/>
      </c>
      <c r="M40" s="205"/>
      <c r="N40" s="451"/>
      <c r="O40" s="1026"/>
      <c r="P40" s="861"/>
    </row>
    <row r="41" spans="2:16" ht="16.5" customHeight="1">
      <c r="B41" s="1023">
        <f t="shared" si="1"/>
        <v>45440</v>
      </c>
      <c r="C41" s="1024" t="str">
        <f t="shared" si="2"/>
        <v/>
      </c>
      <c r="D41" s="204"/>
      <c r="E41" s="205"/>
      <c r="F41" s="451"/>
      <c r="G41" s="1026"/>
      <c r="H41" s="861"/>
      <c r="J41" s="1023">
        <f t="shared" si="3"/>
        <v>45440</v>
      </c>
      <c r="K41" s="1024" t="str">
        <f t="shared" si="4"/>
        <v/>
      </c>
      <c r="L41" s="204" t="str">
        <f t="shared" si="5"/>
        <v/>
      </c>
      <c r="M41" s="205"/>
      <c r="N41" s="451"/>
      <c r="O41" s="1026"/>
      <c r="P41" s="861"/>
    </row>
    <row r="42" spans="2:16" ht="16.5" customHeight="1">
      <c r="B42" s="1023">
        <f t="shared" si="1"/>
        <v>45441</v>
      </c>
      <c r="C42" s="1024" t="str">
        <f t="shared" si="2"/>
        <v/>
      </c>
      <c r="D42" s="204"/>
      <c r="E42" s="205"/>
      <c r="F42" s="451"/>
      <c r="G42" s="1026"/>
      <c r="H42" s="861"/>
      <c r="J42" s="1023">
        <f t="shared" si="3"/>
        <v>45441</v>
      </c>
      <c r="K42" s="1024" t="str">
        <f t="shared" si="4"/>
        <v/>
      </c>
      <c r="L42" s="204" t="str">
        <f t="shared" si="5"/>
        <v/>
      </c>
      <c r="M42" s="205"/>
      <c r="N42" s="451"/>
      <c r="O42" s="1026"/>
      <c r="P42" s="861"/>
    </row>
    <row r="43" spans="2:16" ht="16.5" customHeight="1">
      <c r="B43" s="1023">
        <f t="shared" si="1"/>
        <v>45442</v>
      </c>
      <c r="C43" s="1024" t="str">
        <f t="shared" si="2"/>
        <v/>
      </c>
      <c r="D43" s="204"/>
      <c r="E43" s="205"/>
      <c r="F43" s="451"/>
      <c r="G43" s="1026"/>
      <c r="H43" s="861"/>
      <c r="J43" s="1023">
        <f t="shared" si="3"/>
        <v>45442</v>
      </c>
      <c r="K43" s="1024" t="str">
        <f t="shared" si="4"/>
        <v/>
      </c>
      <c r="L43" s="204" t="str">
        <f t="shared" si="5"/>
        <v/>
      </c>
      <c r="M43" s="205"/>
      <c r="N43" s="451"/>
      <c r="O43" s="1026"/>
      <c r="P43" s="861"/>
    </row>
    <row r="44" spans="2:16" ht="16.5" customHeight="1">
      <c r="B44" s="1023">
        <f t="shared" si="1"/>
        <v>45443</v>
      </c>
      <c r="C44" s="1024" t="str">
        <f t="shared" si="2"/>
        <v/>
      </c>
      <c r="D44" s="204"/>
      <c r="E44" s="205"/>
      <c r="F44" s="451"/>
      <c r="G44" s="1026"/>
      <c r="H44" s="861"/>
      <c r="J44" s="1023">
        <f t="shared" si="3"/>
        <v>45443</v>
      </c>
      <c r="K44" s="1024" t="str">
        <f t="shared" si="4"/>
        <v/>
      </c>
      <c r="L44" s="204" t="str">
        <f t="shared" si="5"/>
        <v/>
      </c>
      <c r="M44" s="205"/>
      <c r="N44" s="451"/>
      <c r="O44" s="1026"/>
      <c r="P44" s="861"/>
    </row>
    <row r="45" spans="2:16" ht="16.5" customHeight="1">
      <c r="B45" s="1023">
        <f t="shared" si="1"/>
        <v>45444</v>
      </c>
      <c r="C45" s="1024" t="str">
        <f t="shared" si="2"/>
        <v/>
      </c>
      <c r="D45" s="204"/>
      <c r="E45" s="205"/>
      <c r="F45" s="451"/>
      <c r="G45" s="1026"/>
      <c r="H45" s="861"/>
      <c r="J45" s="1023">
        <f t="shared" si="3"/>
        <v>45444</v>
      </c>
      <c r="K45" s="1024" t="str">
        <f t="shared" si="4"/>
        <v/>
      </c>
      <c r="L45" s="204" t="str">
        <f t="shared" si="5"/>
        <v/>
      </c>
      <c r="M45" s="205"/>
      <c r="N45" s="451"/>
      <c r="O45" s="1026"/>
      <c r="P45" s="861"/>
    </row>
    <row r="46" spans="2:16" ht="16.5" customHeight="1">
      <c r="B46" s="1023">
        <f t="shared" si="1"/>
        <v>45445</v>
      </c>
      <c r="C46" s="1024" t="str">
        <f t="shared" si="2"/>
        <v/>
      </c>
      <c r="D46" s="204"/>
      <c r="E46" s="205"/>
      <c r="F46" s="451"/>
      <c r="G46" s="1026"/>
      <c r="H46" s="861"/>
      <c r="J46" s="1023">
        <f t="shared" si="3"/>
        <v>45445</v>
      </c>
      <c r="K46" s="1024" t="str">
        <f t="shared" si="4"/>
        <v/>
      </c>
      <c r="L46" s="204" t="str">
        <f t="shared" si="5"/>
        <v/>
      </c>
      <c r="M46" s="205"/>
      <c r="N46" s="451"/>
      <c r="O46" s="1026"/>
      <c r="P46" s="861"/>
    </row>
    <row r="47" spans="2:16" ht="16.5" customHeight="1">
      <c r="B47" s="1023">
        <f t="shared" si="1"/>
        <v>45446</v>
      </c>
      <c r="C47" s="1024" t="str">
        <f t="shared" si="2"/>
        <v/>
      </c>
      <c r="D47" s="204"/>
      <c r="E47" s="205"/>
      <c r="F47" s="451"/>
      <c r="G47" s="1026"/>
      <c r="H47" s="861"/>
      <c r="J47" s="1023">
        <f t="shared" si="3"/>
        <v>45446</v>
      </c>
      <c r="K47" s="1024" t="str">
        <f t="shared" si="4"/>
        <v/>
      </c>
      <c r="L47" s="204" t="str">
        <f t="shared" si="5"/>
        <v/>
      </c>
      <c r="M47" s="205"/>
      <c r="N47" s="451"/>
      <c r="O47" s="1026"/>
      <c r="P47" s="861"/>
    </row>
    <row r="48" spans="2:16" ht="16.5" customHeight="1">
      <c r="B48" s="1023">
        <f t="shared" si="1"/>
        <v>45447</v>
      </c>
      <c r="C48" s="1024" t="str">
        <f t="shared" si="2"/>
        <v/>
      </c>
      <c r="D48" s="204"/>
      <c r="E48" s="205"/>
      <c r="F48" s="451"/>
      <c r="G48" s="1026"/>
      <c r="H48" s="861"/>
      <c r="J48" s="1023">
        <f t="shared" si="3"/>
        <v>45447</v>
      </c>
      <c r="K48" s="1024" t="str">
        <f t="shared" si="4"/>
        <v/>
      </c>
      <c r="L48" s="204" t="str">
        <f t="shared" si="5"/>
        <v/>
      </c>
      <c r="M48" s="205"/>
      <c r="N48" s="451"/>
      <c r="O48" s="1026"/>
      <c r="P48" s="861"/>
    </row>
    <row r="49" spans="2:16" ht="16.5" customHeight="1">
      <c r="B49" s="1023">
        <f t="shared" si="1"/>
        <v>45448</v>
      </c>
      <c r="C49" s="1024" t="str">
        <f t="shared" si="2"/>
        <v/>
      </c>
      <c r="D49" s="204"/>
      <c r="E49" s="205"/>
      <c r="F49" s="451"/>
      <c r="G49" s="1026"/>
      <c r="H49" s="861"/>
      <c r="J49" s="1023">
        <f t="shared" si="3"/>
        <v>45448</v>
      </c>
      <c r="K49" s="1024" t="str">
        <f t="shared" si="4"/>
        <v/>
      </c>
      <c r="L49" s="204" t="str">
        <f t="shared" si="5"/>
        <v/>
      </c>
      <c r="M49" s="205"/>
      <c r="N49" s="451"/>
      <c r="O49" s="1026"/>
      <c r="P49" s="861"/>
    </row>
    <row r="50" spans="2:16" ht="16.5" customHeight="1">
      <c r="B50" s="1023">
        <f t="shared" si="1"/>
        <v>45449</v>
      </c>
      <c r="C50" s="1024" t="str">
        <f t="shared" si="2"/>
        <v/>
      </c>
      <c r="D50" s="204"/>
      <c r="E50" s="205"/>
      <c r="F50" s="451"/>
      <c r="G50" s="1026"/>
      <c r="H50" s="861"/>
      <c r="J50" s="1023">
        <f t="shared" si="3"/>
        <v>45449</v>
      </c>
      <c r="K50" s="1024" t="str">
        <f t="shared" si="4"/>
        <v/>
      </c>
      <c r="L50" s="204" t="str">
        <f t="shared" si="5"/>
        <v/>
      </c>
      <c r="M50" s="205"/>
      <c r="N50" s="451"/>
      <c r="O50" s="1026"/>
      <c r="P50" s="861"/>
    </row>
    <row r="51" spans="2:16" ht="16.5" customHeight="1">
      <c r="B51" s="1023">
        <f t="shared" si="1"/>
        <v>45450</v>
      </c>
      <c r="C51" s="1024" t="str">
        <f t="shared" si="2"/>
        <v/>
      </c>
      <c r="D51" s="204"/>
      <c r="E51" s="205"/>
      <c r="F51" s="451"/>
      <c r="G51" s="1026"/>
      <c r="H51" s="861"/>
      <c r="J51" s="1023">
        <f t="shared" si="3"/>
        <v>45450</v>
      </c>
      <c r="K51" s="1024" t="str">
        <f t="shared" si="4"/>
        <v/>
      </c>
      <c r="L51" s="204" t="str">
        <f t="shared" si="5"/>
        <v/>
      </c>
      <c r="M51" s="205"/>
      <c r="N51" s="451"/>
      <c r="O51" s="1026"/>
      <c r="P51" s="861"/>
    </row>
    <row r="52" spans="2:16" ht="16.5" customHeight="1">
      <c r="B52" s="1023">
        <f t="shared" si="1"/>
        <v>45451</v>
      </c>
      <c r="C52" s="1024" t="str">
        <f t="shared" si="2"/>
        <v/>
      </c>
      <c r="D52" s="204"/>
      <c r="E52" s="205"/>
      <c r="F52" s="451"/>
      <c r="G52" s="1026"/>
      <c r="H52" s="861"/>
      <c r="J52" s="1023">
        <f t="shared" si="3"/>
        <v>45451</v>
      </c>
      <c r="K52" s="1024" t="str">
        <f t="shared" si="4"/>
        <v/>
      </c>
      <c r="L52" s="204" t="str">
        <f t="shared" si="5"/>
        <v/>
      </c>
      <c r="M52" s="205"/>
      <c r="N52" s="451"/>
      <c r="O52" s="1026"/>
      <c r="P52" s="861"/>
    </row>
    <row r="53" spans="2:16" ht="16.5" customHeight="1">
      <c r="B53" s="1023">
        <f t="shared" si="1"/>
        <v>45452</v>
      </c>
      <c r="C53" s="1024" t="str">
        <f t="shared" si="2"/>
        <v/>
      </c>
      <c r="D53" s="204"/>
      <c r="E53" s="205"/>
      <c r="F53" s="451"/>
      <c r="G53" s="1026"/>
      <c r="H53" s="861"/>
      <c r="J53" s="1023">
        <f t="shared" si="3"/>
        <v>45452</v>
      </c>
      <c r="K53" s="1024" t="str">
        <f t="shared" si="4"/>
        <v/>
      </c>
      <c r="L53" s="204" t="str">
        <f t="shared" si="5"/>
        <v/>
      </c>
      <c r="M53" s="205"/>
      <c r="N53" s="451"/>
      <c r="O53" s="1026"/>
      <c r="P53" s="861"/>
    </row>
    <row r="54" spans="2:16" ht="16.5" customHeight="1">
      <c r="B54" s="1023">
        <f t="shared" si="1"/>
        <v>45453</v>
      </c>
      <c r="C54" s="1024" t="str">
        <f t="shared" si="2"/>
        <v/>
      </c>
      <c r="D54" s="204"/>
      <c r="E54" s="205"/>
      <c r="F54" s="451"/>
      <c r="G54" s="1026"/>
      <c r="H54" s="861"/>
      <c r="J54" s="1023">
        <f t="shared" si="3"/>
        <v>45453</v>
      </c>
      <c r="K54" s="1024" t="str">
        <f t="shared" si="4"/>
        <v/>
      </c>
      <c r="L54" s="204" t="str">
        <f t="shared" si="5"/>
        <v/>
      </c>
      <c r="M54" s="205"/>
      <c r="N54" s="451"/>
      <c r="O54" s="1026"/>
      <c r="P54" s="861"/>
    </row>
    <row r="55" spans="2:16" ht="16.5" customHeight="1">
      <c r="B55" s="1023">
        <f t="shared" si="1"/>
        <v>45454</v>
      </c>
      <c r="C55" s="1024" t="str">
        <f t="shared" si="2"/>
        <v/>
      </c>
      <c r="D55" s="204"/>
      <c r="E55" s="205"/>
      <c r="F55" s="451"/>
      <c r="G55" s="1026"/>
      <c r="H55" s="861"/>
      <c r="J55" s="1023">
        <f t="shared" si="3"/>
        <v>45454</v>
      </c>
      <c r="K55" s="1024" t="str">
        <f t="shared" si="4"/>
        <v/>
      </c>
      <c r="L55" s="204" t="str">
        <f t="shared" si="5"/>
        <v/>
      </c>
      <c r="M55" s="205"/>
      <c r="N55" s="451"/>
      <c r="O55" s="1026"/>
      <c r="P55" s="861"/>
    </row>
    <row r="56" spans="2:16" ht="16.5" customHeight="1">
      <c r="B56" s="1023">
        <f t="shared" si="1"/>
        <v>45455</v>
      </c>
      <c r="C56" s="1024" t="str">
        <f t="shared" si="2"/>
        <v/>
      </c>
      <c r="D56" s="204"/>
      <c r="E56" s="205"/>
      <c r="F56" s="451"/>
      <c r="G56" s="1026"/>
      <c r="H56" s="861"/>
      <c r="J56" s="1023">
        <f t="shared" si="3"/>
        <v>45455</v>
      </c>
      <c r="K56" s="1024" t="str">
        <f t="shared" si="4"/>
        <v/>
      </c>
      <c r="L56" s="204" t="str">
        <f t="shared" si="5"/>
        <v/>
      </c>
      <c r="M56" s="205"/>
      <c r="N56" s="451"/>
      <c r="O56" s="1026"/>
      <c r="P56" s="861"/>
    </row>
    <row r="57" spans="2:16" ht="16.5" customHeight="1">
      <c r="B57" s="1023">
        <f t="shared" si="1"/>
        <v>45456</v>
      </c>
      <c r="C57" s="1024" t="str">
        <f t="shared" si="2"/>
        <v/>
      </c>
      <c r="D57" s="204"/>
      <c r="E57" s="205"/>
      <c r="F57" s="451"/>
      <c r="G57" s="1026"/>
      <c r="H57" s="861"/>
      <c r="J57" s="1023">
        <f t="shared" si="3"/>
        <v>45456</v>
      </c>
      <c r="K57" s="1024" t="str">
        <f t="shared" si="4"/>
        <v/>
      </c>
      <c r="L57" s="204" t="str">
        <f t="shared" si="5"/>
        <v/>
      </c>
      <c r="M57" s="205"/>
      <c r="N57" s="451"/>
      <c r="O57" s="1026"/>
      <c r="P57" s="861"/>
    </row>
    <row r="58" spans="2:16" ht="16.5" customHeight="1">
      <c r="B58" s="1023">
        <f t="shared" si="1"/>
        <v>45457</v>
      </c>
      <c r="C58" s="1024" t="str">
        <f t="shared" si="2"/>
        <v/>
      </c>
      <c r="D58" s="204"/>
      <c r="E58" s="205"/>
      <c r="F58" s="451"/>
      <c r="G58" s="1026"/>
      <c r="H58" s="861"/>
      <c r="J58" s="1023">
        <f t="shared" si="3"/>
        <v>45457</v>
      </c>
      <c r="K58" s="1024" t="str">
        <f t="shared" si="4"/>
        <v/>
      </c>
      <c r="L58" s="204" t="str">
        <f t="shared" si="5"/>
        <v/>
      </c>
      <c r="M58" s="205"/>
      <c r="N58" s="451"/>
      <c r="O58" s="1026"/>
      <c r="P58" s="861"/>
    </row>
    <row r="59" spans="2:16" ht="16.5" customHeight="1">
      <c r="B59" s="1023">
        <f t="shared" si="1"/>
        <v>45458</v>
      </c>
      <c r="C59" s="1024" t="str">
        <f t="shared" si="2"/>
        <v/>
      </c>
      <c r="D59" s="204"/>
      <c r="E59" s="205"/>
      <c r="F59" s="451"/>
      <c r="G59" s="1026"/>
      <c r="H59" s="861"/>
      <c r="J59" s="1023">
        <f t="shared" si="3"/>
        <v>45458</v>
      </c>
      <c r="K59" s="1024" t="str">
        <f t="shared" si="4"/>
        <v/>
      </c>
      <c r="L59" s="204" t="str">
        <f t="shared" si="5"/>
        <v/>
      </c>
      <c r="M59" s="205"/>
      <c r="N59" s="451"/>
      <c r="O59" s="1026"/>
      <c r="P59" s="861"/>
    </row>
    <row r="60" spans="2:16" ht="16.5" customHeight="1">
      <c r="B60" s="1023">
        <f t="shared" si="1"/>
        <v>45459</v>
      </c>
      <c r="C60" s="1024" t="str">
        <f t="shared" si="2"/>
        <v/>
      </c>
      <c r="D60" s="204"/>
      <c r="E60" s="205"/>
      <c r="F60" s="451"/>
      <c r="G60" s="1026"/>
      <c r="H60" s="861"/>
      <c r="J60" s="1023">
        <f t="shared" si="3"/>
        <v>45459</v>
      </c>
      <c r="K60" s="1024" t="str">
        <f t="shared" si="4"/>
        <v/>
      </c>
      <c r="L60" s="204" t="str">
        <f t="shared" si="5"/>
        <v/>
      </c>
      <c r="M60" s="205"/>
      <c r="N60" s="451"/>
      <c r="O60" s="1026"/>
      <c r="P60" s="861"/>
    </row>
    <row r="61" spans="2:16" ht="16.5" customHeight="1">
      <c r="B61" s="1023">
        <f t="shared" si="1"/>
        <v>45460</v>
      </c>
      <c r="C61" s="1024" t="str">
        <f t="shared" si="2"/>
        <v/>
      </c>
      <c r="D61" s="204"/>
      <c r="E61" s="205"/>
      <c r="F61" s="451"/>
      <c r="G61" s="1026"/>
      <c r="H61" s="861"/>
      <c r="J61" s="1023">
        <f t="shared" si="3"/>
        <v>45460</v>
      </c>
      <c r="K61" s="1024" t="str">
        <f t="shared" si="4"/>
        <v/>
      </c>
      <c r="L61" s="204" t="str">
        <f t="shared" si="5"/>
        <v/>
      </c>
      <c r="M61" s="205"/>
      <c r="N61" s="451"/>
      <c r="O61" s="1026"/>
      <c r="P61" s="861"/>
    </row>
    <row r="62" spans="2:16" ht="16.5" customHeight="1">
      <c r="B62" s="1023">
        <f t="shared" si="1"/>
        <v>45461</v>
      </c>
      <c r="C62" s="1024" t="str">
        <f t="shared" si="2"/>
        <v/>
      </c>
      <c r="D62" s="204"/>
      <c r="E62" s="205"/>
      <c r="F62" s="451"/>
      <c r="G62" s="1026"/>
      <c r="H62" s="861"/>
      <c r="J62" s="1023">
        <f t="shared" si="3"/>
        <v>45461</v>
      </c>
      <c r="K62" s="1024" t="str">
        <f t="shared" si="4"/>
        <v/>
      </c>
      <c r="L62" s="204" t="str">
        <f t="shared" si="5"/>
        <v/>
      </c>
      <c r="M62" s="205"/>
      <c r="N62" s="451"/>
      <c r="O62" s="1026"/>
      <c r="P62" s="861"/>
    </row>
    <row r="63" spans="2:16" ht="16.5" customHeight="1">
      <c r="B63" s="1023">
        <f t="shared" si="1"/>
        <v>45462</v>
      </c>
      <c r="C63" s="1024" t="str">
        <f t="shared" si="2"/>
        <v/>
      </c>
      <c r="D63" s="204"/>
      <c r="E63" s="205"/>
      <c r="F63" s="451"/>
      <c r="G63" s="1026"/>
      <c r="H63" s="861"/>
      <c r="J63" s="1023">
        <f t="shared" si="3"/>
        <v>45462</v>
      </c>
      <c r="K63" s="1024" t="str">
        <f t="shared" si="4"/>
        <v/>
      </c>
      <c r="L63" s="204" t="str">
        <f t="shared" si="5"/>
        <v/>
      </c>
      <c r="M63" s="205"/>
      <c r="N63" s="451"/>
      <c r="O63" s="1026"/>
      <c r="P63" s="861"/>
    </row>
    <row r="64" spans="2:16" ht="16.5" customHeight="1">
      <c r="B64" s="1023">
        <f t="shared" si="1"/>
        <v>45463</v>
      </c>
      <c r="C64" s="1024" t="str">
        <f t="shared" si="2"/>
        <v/>
      </c>
      <c r="D64" s="204"/>
      <c r="E64" s="205"/>
      <c r="F64" s="451"/>
      <c r="G64" s="1026"/>
      <c r="H64" s="861"/>
      <c r="J64" s="1023">
        <f t="shared" si="3"/>
        <v>45463</v>
      </c>
      <c r="K64" s="1024" t="str">
        <f t="shared" si="4"/>
        <v/>
      </c>
      <c r="L64" s="204" t="str">
        <f t="shared" si="5"/>
        <v/>
      </c>
      <c r="M64" s="205"/>
      <c r="N64" s="451"/>
      <c r="O64" s="1026"/>
      <c r="P64" s="861"/>
    </row>
    <row r="65" spans="2:16" ht="16.5" customHeight="1">
      <c r="B65" s="1023">
        <f t="shared" si="1"/>
        <v>45464</v>
      </c>
      <c r="C65" s="1024" t="str">
        <f t="shared" si="2"/>
        <v/>
      </c>
      <c r="D65" s="204"/>
      <c r="E65" s="205"/>
      <c r="F65" s="451"/>
      <c r="G65" s="1026"/>
      <c r="H65" s="861"/>
      <c r="J65" s="1023">
        <f t="shared" si="3"/>
        <v>45464</v>
      </c>
      <c r="K65" s="1024" t="str">
        <f t="shared" si="4"/>
        <v/>
      </c>
      <c r="L65" s="204" t="str">
        <f t="shared" si="5"/>
        <v/>
      </c>
      <c r="M65" s="205"/>
      <c r="N65" s="451"/>
      <c r="O65" s="1026"/>
      <c r="P65" s="861"/>
    </row>
    <row r="66" spans="2:16" ht="16.5" customHeight="1">
      <c r="B66" s="1023">
        <f t="shared" si="1"/>
        <v>45465</v>
      </c>
      <c r="C66" s="1024" t="str">
        <f t="shared" si="2"/>
        <v/>
      </c>
      <c r="D66" s="204"/>
      <c r="E66" s="205"/>
      <c r="F66" s="451"/>
      <c r="G66" s="1026"/>
      <c r="H66" s="861"/>
      <c r="J66" s="1023">
        <f t="shared" si="3"/>
        <v>45465</v>
      </c>
      <c r="K66" s="1024" t="str">
        <f t="shared" si="4"/>
        <v/>
      </c>
      <c r="L66" s="204" t="str">
        <f t="shared" si="5"/>
        <v/>
      </c>
      <c r="M66" s="205"/>
      <c r="N66" s="451"/>
      <c r="O66" s="1026"/>
      <c r="P66" s="861"/>
    </row>
    <row r="67" spans="2:16" ht="16.5" customHeight="1">
      <c r="B67" s="1023">
        <f t="shared" si="1"/>
        <v>45466</v>
      </c>
      <c r="C67" s="1024" t="str">
        <f t="shared" si="2"/>
        <v/>
      </c>
      <c r="D67" s="204"/>
      <c r="E67" s="205"/>
      <c r="F67" s="451"/>
      <c r="G67" s="1026"/>
      <c r="H67" s="861"/>
      <c r="J67" s="1023">
        <f t="shared" si="3"/>
        <v>45466</v>
      </c>
      <c r="K67" s="1024" t="str">
        <f t="shared" si="4"/>
        <v/>
      </c>
      <c r="L67" s="204" t="str">
        <f t="shared" si="5"/>
        <v/>
      </c>
      <c r="M67" s="205"/>
      <c r="N67" s="451"/>
      <c r="O67" s="1026"/>
      <c r="P67" s="861"/>
    </row>
    <row r="68" spans="2:16" ht="16.5" customHeight="1">
      <c r="B68" s="1023">
        <f t="shared" si="1"/>
        <v>45467</v>
      </c>
      <c r="C68" s="1024" t="str">
        <f t="shared" si="2"/>
        <v/>
      </c>
      <c r="D68" s="204"/>
      <c r="E68" s="205"/>
      <c r="F68" s="451"/>
      <c r="G68" s="1026"/>
      <c r="H68" s="861"/>
      <c r="J68" s="1023">
        <f t="shared" si="3"/>
        <v>45467</v>
      </c>
      <c r="K68" s="1024" t="str">
        <f t="shared" si="4"/>
        <v/>
      </c>
      <c r="L68" s="204" t="str">
        <f t="shared" si="5"/>
        <v/>
      </c>
      <c r="M68" s="205"/>
      <c r="N68" s="451"/>
      <c r="O68" s="1026"/>
      <c r="P68" s="861"/>
    </row>
    <row r="69" spans="2:16" ht="16.5" customHeight="1">
      <c r="B69" s="1023">
        <f t="shared" si="1"/>
        <v>45468</v>
      </c>
      <c r="C69" s="1024" t="str">
        <f t="shared" si="2"/>
        <v/>
      </c>
      <c r="D69" s="204"/>
      <c r="E69" s="205"/>
      <c r="F69" s="451"/>
      <c r="G69" s="1026"/>
      <c r="H69" s="861"/>
      <c r="J69" s="1023">
        <f t="shared" si="3"/>
        <v>45468</v>
      </c>
      <c r="K69" s="1024" t="str">
        <f t="shared" si="4"/>
        <v/>
      </c>
      <c r="L69" s="204" t="str">
        <f t="shared" si="5"/>
        <v/>
      </c>
      <c r="M69" s="205"/>
      <c r="N69" s="451"/>
      <c r="O69" s="1026"/>
      <c r="P69" s="861"/>
    </row>
    <row r="70" spans="2:16" ht="16.5" customHeight="1">
      <c r="B70" s="1023">
        <f t="shared" si="1"/>
        <v>45469</v>
      </c>
      <c r="C70" s="1024" t="str">
        <f t="shared" si="2"/>
        <v/>
      </c>
      <c r="D70" s="204"/>
      <c r="E70" s="205"/>
      <c r="F70" s="451"/>
      <c r="G70" s="1026"/>
      <c r="H70" s="861"/>
      <c r="J70" s="1023">
        <f t="shared" si="3"/>
        <v>45469</v>
      </c>
      <c r="K70" s="1024" t="str">
        <f t="shared" si="4"/>
        <v/>
      </c>
      <c r="L70" s="204" t="str">
        <f t="shared" si="5"/>
        <v/>
      </c>
      <c r="M70" s="205"/>
      <c r="N70" s="451"/>
      <c r="O70" s="1026"/>
      <c r="P70" s="861"/>
    </row>
    <row r="71" spans="2:16" ht="16.5" customHeight="1">
      <c r="B71" s="1023">
        <f t="shared" si="1"/>
        <v>45470</v>
      </c>
      <c r="C71" s="1024" t="str">
        <f t="shared" si="2"/>
        <v/>
      </c>
      <c r="D71" s="204"/>
      <c r="E71" s="205"/>
      <c r="F71" s="451"/>
      <c r="G71" s="1026"/>
      <c r="H71" s="861"/>
      <c r="J71" s="1023">
        <f t="shared" si="3"/>
        <v>45470</v>
      </c>
      <c r="K71" s="1024" t="str">
        <f t="shared" si="4"/>
        <v/>
      </c>
      <c r="L71" s="204" t="str">
        <f t="shared" si="5"/>
        <v/>
      </c>
      <c r="M71" s="205"/>
      <c r="N71" s="451"/>
      <c r="O71" s="1026"/>
      <c r="P71" s="861"/>
    </row>
    <row r="72" spans="2:16" ht="16.5" customHeight="1">
      <c r="B72" s="1023">
        <f t="shared" si="1"/>
        <v>45471</v>
      </c>
      <c r="C72" s="1024" t="str">
        <f t="shared" si="2"/>
        <v/>
      </c>
      <c r="D72" s="204"/>
      <c r="E72" s="205"/>
      <c r="F72" s="451"/>
      <c r="G72" s="1026"/>
      <c r="H72" s="861"/>
      <c r="J72" s="1023">
        <f t="shared" si="3"/>
        <v>45471</v>
      </c>
      <c r="K72" s="1024" t="str">
        <f t="shared" si="4"/>
        <v/>
      </c>
      <c r="L72" s="204" t="str">
        <f t="shared" si="5"/>
        <v/>
      </c>
      <c r="M72" s="205"/>
      <c r="N72" s="451"/>
      <c r="O72" s="1026"/>
      <c r="P72" s="861"/>
    </row>
    <row r="73" spans="2:16" ht="16.5" customHeight="1">
      <c r="B73" s="1023">
        <f t="shared" si="1"/>
        <v>45472</v>
      </c>
      <c r="C73" s="1024" t="str">
        <f t="shared" si="2"/>
        <v/>
      </c>
      <c r="D73" s="204"/>
      <c r="E73" s="205"/>
      <c r="F73" s="451"/>
      <c r="G73" s="1026"/>
      <c r="H73" s="861"/>
      <c r="J73" s="1023">
        <f t="shared" si="3"/>
        <v>45472</v>
      </c>
      <c r="K73" s="1024" t="str">
        <f t="shared" si="4"/>
        <v/>
      </c>
      <c r="L73" s="204" t="str">
        <f t="shared" si="5"/>
        <v/>
      </c>
      <c r="M73" s="205"/>
      <c r="N73" s="451"/>
      <c r="O73" s="1026"/>
      <c r="P73" s="861"/>
    </row>
    <row r="74" spans="2:16" ht="16.5" customHeight="1">
      <c r="B74" s="1023">
        <f t="shared" si="1"/>
        <v>45473</v>
      </c>
      <c r="C74" s="1024" t="str">
        <f t="shared" si="2"/>
        <v/>
      </c>
      <c r="D74" s="204"/>
      <c r="E74" s="205"/>
      <c r="F74" s="451"/>
      <c r="G74" s="1026"/>
      <c r="H74" s="861"/>
      <c r="J74" s="1023">
        <f t="shared" si="3"/>
        <v>45473</v>
      </c>
      <c r="K74" s="1024" t="str">
        <f t="shared" si="4"/>
        <v/>
      </c>
      <c r="L74" s="204" t="str">
        <f t="shared" si="5"/>
        <v/>
      </c>
      <c r="M74" s="205"/>
      <c r="N74" s="451"/>
      <c r="O74" s="1026"/>
      <c r="P74" s="861"/>
    </row>
    <row r="75" spans="2:16" ht="16.5" customHeight="1">
      <c r="B75" s="1023">
        <f t="shared" si="1"/>
        <v>45474</v>
      </c>
      <c r="C75" s="1024" t="str">
        <f t="shared" si="2"/>
        <v/>
      </c>
      <c r="D75" s="204"/>
      <c r="E75" s="205"/>
      <c r="F75" s="451"/>
      <c r="G75" s="1026"/>
      <c r="H75" s="861"/>
      <c r="J75" s="1023">
        <f t="shared" si="3"/>
        <v>45474</v>
      </c>
      <c r="K75" s="1024" t="str">
        <f t="shared" si="4"/>
        <v/>
      </c>
      <c r="L75" s="204" t="str">
        <f t="shared" si="5"/>
        <v/>
      </c>
      <c r="M75" s="205"/>
      <c r="N75" s="451"/>
      <c r="O75" s="1026"/>
      <c r="P75" s="861"/>
    </row>
    <row r="76" spans="2:16" ht="16.5" customHeight="1">
      <c r="B76" s="1023">
        <f t="shared" si="1"/>
        <v>45475</v>
      </c>
      <c r="C76" s="1024" t="str">
        <f t="shared" si="2"/>
        <v/>
      </c>
      <c r="D76" s="204"/>
      <c r="E76" s="205"/>
      <c r="F76" s="451"/>
      <c r="G76" s="1026"/>
      <c r="H76" s="861"/>
      <c r="J76" s="1023">
        <f t="shared" si="3"/>
        <v>45475</v>
      </c>
      <c r="K76" s="1024" t="str">
        <f t="shared" si="4"/>
        <v/>
      </c>
      <c r="L76" s="204" t="str">
        <f t="shared" si="5"/>
        <v/>
      </c>
      <c r="M76" s="205"/>
      <c r="N76" s="451"/>
      <c r="O76" s="1026"/>
      <c r="P76" s="861"/>
    </row>
    <row r="77" spans="2:16" ht="16.5" customHeight="1">
      <c r="B77" s="1023">
        <f t="shared" si="1"/>
        <v>45476</v>
      </c>
      <c r="C77" s="1024" t="str">
        <f t="shared" si="2"/>
        <v/>
      </c>
      <c r="D77" s="204"/>
      <c r="E77" s="205"/>
      <c r="F77" s="451"/>
      <c r="G77" s="1026"/>
      <c r="H77" s="861"/>
      <c r="J77" s="1023">
        <f t="shared" si="3"/>
        <v>45476</v>
      </c>
      <c r="K77" s="1024" t="str">
        <f t="shared" si="4"/>
        <v/>
      </c>
      <c r="L77" s="204" t="str">
        <f t="shared" si="5"/>
        <v/>
      </c>
      <c r="M77" s="205"/>
      <c r="N77" s="451"/>
      <c r="O77" s="1026"/>
      <c r="P77" s="861"/>
    </row>
    <row r="78" spans="2:16" ht="16.5" customHeight="1">
      <c r="B78" s="1023">
        <f t="shared" si="1"/>
        <v>45477</v>
      </c>
      <c r="C78" s="1024" t="str">
        <f t="shared" si="2"/>
        <v/>
      </c>
      <c r="D78" s="204"/>
      <c r="E78" s="205"/>
      <c r="F78" s="451"/>
      <c r="G78" s="1026"/>
      <c r="H78" s="861"/>
      <c r="J78" s="1023">
        <f t="shared" si="3"/>
        <v>45477</v>
      </c>
      <c r="K78" s="1024" t="str">
        <f t="shared" si="4"/>
        <v/>
      </c>
      <c r="L78" s="204" t="str">
        <f t="shared" si="5"/>
        <v/>
      </c>
      <c r="M78" s="205"/>
      <c r="N78" s="451"/>
      <c r="O78" s="1026"/>
      <c r="P78" s="861"/>
    </row>
    <row r="79" spans="2:16" ht="16.5" customHeight="1">
      <c r="B79" s="1023">
        <f t="shared" ref="B79:B142" si="6">IF(B78="","",B78+1)</f>
        <v>45478</v>
      </c>
      <c r="C79" s="1024" t="str">
        <f t="shared" ref="C79:C142" si="7">IF(C77="","",C77+1)</f>
        <v/>
      </c>
      <c r="D79" s="204"/>
      <c r="E79" s="205"/>
      <c r="F79" s="451"/>
      <c r="G79" s="1026"/>
      <c r="H79" s="861"/>
      <c r="J79" s="1023">
        <f t="shared" ref="J79:J142" si="8">IF(J78="","",J78+1)</f>
        <v>45478</v>
      </c>
      <c r="K79" s="1024" t="str">
        <f t="shared" ref="K79:K142" si="9">IF(K77="","",K77+1)</f>
        <v/>
      </c>
      <c r="L79" s="204" t="str">
        <f t="shared" ref="L79:L142" si="10">IF(D79="","",D79)</f>
        <v/>
      </c>
      <c r="M79" s="205"/>
      <c r="N79" s="451"/>
      <c r="O79" s="1026"/>
      <c r="P79" s="861"/>
    </row>
    <row r="80" spans="2:16" ht="16.5" customHeight="1">
      <c r="B80" s="1023">
        <f t="shared" si="6"/>
        <v>45479</v>
      </c>
      <c r="C80" s="1024" t="str">
        <f t="shared" si="7"/>
        <v/>
      </c>
      <c r="D80" s="204"/>
      <c r="E80" s="205"/>
      <c r="F80" s="451"/>
      <c r="G80" s="1026"/>
      <c r="H80" s="861"/>
      <c r="J80" s="1023">
        <f t="shared" si="8"/>
        <v>45479</v>
      </c>
      <c r="K80" s="1024" t="str">
        <f t="shared" si="9"/>
        <v/>
      </c>
      <c r="L80" s="204" t="str">
        <f t="shared" si="10"/>
        <v/>
      </c>
      <c r="M80" s="205"/>
      <c r="N80" s="451"/>
      <c r="O80" s="1026"/>
      <c r="P80" s="861"/>
    </row>
    <row r="81" spans="2:16" ht="16.5" customHeight="1">
      <c r="B81" s="1023">
        <f t="shared" si="6"/>
        <v>45480</v>
      </c>
      <c r="C81" s="1024" t="str">
        <f t="shared" si="7"/>
        <v/>
      </c>
      <c r="D81" s="204"/>
      <c r="E81" s="205"/>
      <c r="F81" s="451"/>
      <c r="G81" s="1026"/>
      <c r="H81" s="861"/>
      <c r="J81" s="1023">
        <f t="shared" si="8"/>
        <v>45480</v>
      </c>
      <c r="K81" s="1024" t="str">
        <f t="shared" si="9"/>
        <v/>
      </c>
      <c r="L81" s="204" t="str">
        <f t="shared" si="10"/>
        <v/>
      </c>
      <c r="M81" s="205"/>
      <c r="N81" s="451"/>
      <c r="O81" s="1026"/>
      <c r="P81" s="861"/>
    </row>
    <row r="82" spans="2:16" ht="16.5" customHeight="1">
      <c r="B82" s="1023">
        <f t="shared" si="6"/>
        <v>45481</v>
      </c>
      <c r="C82" s="1024" t="str">
        <f t="shared" si="7"/>
        <v/>
      </c>
      <c r="D82" s="204"/>
      <c r="E82" s="205"/>
      <c r="F82" s="451"/>
      <c r="G82" s="1026"/>
      <c r="H82" s="861"/>
      <c r="J82" s="1023">
        <f t="shared" si="8"/>
        <v>45481</v>
      </c>
      <c r="K82" s="1024" t="str">
        <f t="shared" si="9"/>
        <v/>
      </c>
      <c r="L82" s="204" t="str">
        <f t="shared" si="10"/>
        <v/>
      </c>
      <c r="M82" s="205"/>
      <c r="N82" s="451"/>
      <c r="O82" s="1026"/>
      <c r="P82" s="861"/>
    </row>
    <row r="83" spans="2:16" ht="16.5" customHeight="1">
      <c r="B83" s="1023">
        <f t="shared" si="6"/>
        <v>45482</v>
      </c>
      <c r="C83" s="1024" t="str">
        <f t="shared" si="7"/>
        <v/>
      </c>
      <c r="D83" s="204"/>
      <c r="E83" s="205"/>
      <c r="F83" s="451"/>
      <c r="G83" s="1026"/>
      <c r="H83" s="861"/>
      <c r="J83" s="1023">
        <f t="shared" si="8"/>
        <v>45482</v>
      </c>
      <c r="K83" s="1024" t="str">
        <f t="shared" si="9"/>
        <v/>
      </c>
      <c r="L83" s="204" t="str">
        <f t="shared" si="10"/>
        <v/>
      </c>
      <c r="M83" s="205"/>
      <c r="N83" s="451"/>
      <c r="O83" s="1026"/>
      <c r="P83" s="861"/>
    </row>
    <row r="84" spans="2:16" ht="16.5" customHeight="1">
      <c r="B84" s="1023">
        <f t="shared" si="6"/>
        <v>45483</v>
      </c>
      <c r="C84" s="1024" t="str">
        <f t="shared" si="7"/>
        <v/>
      </c>
      <c r="D84" s="204"/>
      <c r="E84" s="205"/>
      <c r="F84" s="451"/>
      <c r="G84" s="1026"/>
      <c r="H84" s="861"/>
      <c r="J84" s="1023">
        <f t="shared" si="8"/>
        <v>45483</v>
      </c>
      <c r="K84" s="1024" t="str">
        <f t="shared" si="9"/>
        <v/>
      </c>
      <c r="L84" s="204" t="str">
        <f t="shared" si="10"/>
        <v/>
      </c>
      <c r="M84" s="205"/>
      <c r="N84" s="451"/>
      <c r="O84" s="1026"/>
      <c r="P84" s="861"/>
    </row>
    <row r="85" spans="2:16" ht="16.5" customHeight="1">
      <c r="B85" s="1023">
        <f t="shared" si="6"/>
        <v>45484</v>
      </c>
      <c r="C85" s="1024" t="str">
        <f t="shared" si="7"/>
        <v/>
      </c>
      <c r="D85" s="204"/>
      <c r="E85" s="205"/>
      <c r="F85" s="451"/>
      <c r="G85" s="1026"/>
      <c r="H85" s="861"/>
      <c r="J85" s="1023">
        <f t="shared" si="8"/>
        <v>45484</v>
      </c>
      <c r="K85" s="1024" t="str">
        <f t="shared" si="9"/>
        <v/>
      </c>
      <c r="L85" s="204" t="str">
        <f t="shared" si="10"/>
        <v/>
      </c>
      <c r="M85" s="205"/>
      <c r="N85" s="451"/>
      <c r="O85" s="1026"/>
      <c r="P85" s="861"/>
    </row>
    <row r="86" spans="2:16" ht="16.5" customHeight="1">
      <c r="B86" s="1023">
        <f t="shared" si="6"/>
        <v>45485</v>
      </c>
      <c r="C86" s="1024" t="str">
        <f t="shared" si="7"/>
        <v/>
      </c>
      <c r="D86" s="204"/>
      <c r="E86" s="205"/>
      <c r="F86" s="451"/>
      <c r="G86" s="1026"/>
      <c r="H86" s="861"/>
      <c r="J86" s="1023">
        <f t="shared" si="8"/>
        <v>45485</v>
      </c>
      <c r="K86" s="1024" t="str">
        <f t="shared" si="9"/>
        <v/>
      </c>
      <c r="L86" s="204" t="str">
        <f t="shared" si="10"/>
        <v/>
      </c>
      <c r="M86" s="205"/>
      <c r="N86" s="451"/>
      <c r="O86" s="1026"/>
      <c r="P86" s="861"/>
    </row>
    <row r="87" spans="2:16" ht="16.5" customHeight="1">
      <c r="B87" s="1023">
        <f t="shared" si="6"/>
        <v>45486</v>
      </c>
      <c r="C87" s="1024" t="str">
        <f t="shared" si="7"/>
        <v/>
      </c>
      <c r="D87" s="204"/>
      <c r="E87" s="205"/>
      <c r="F87" s="451"/>
      <c r="G87" s="1026"/>
      <c r="H87" s="861"/>
      <c r="J87" s="1023">
        <f t="shared" si="8"/>
        <v>45486</v>
      </c>
      <c r="K87" s="1024" t="str">
        <f t="shared" si="9"/>
        <v/>
      </c>
      <c r="L87" s="204" t="str">
        <f t="shared" si="10"/>
        <v/>
      </c>
      <c r="M87" s="205"/>
      <c r="N87" s="451"/>
      <c r="O87" s="1026"/>
      <c r="P87" s="861"/>
    </row>
    <row r="88" spans="2:16" ht="16.5" customHeight="1">
      <c r="B88" s="1023">
        <f t="shared" si="6"/>
        <v>45487</v>
      </c>
      <c r="C88" s="1024" t="str">
        <f t="shared" si="7"/>
        <v/>
      </c>
      <c r="D88" s="204"/>
      <c r="E88" s="205"/>
      <c r="F88" s="451"/>
      <c r="G88" s="1026"/>
      <c r="H88" s="861"/>
      <c r="J88" s="1023">
        <f t="shared" si="8"/>
        <v>45487</v>
      </c>
      <c r="K88" s="1024" t="str">
        <f t="shared" si="9"/>
        <v/>
      </c>
      <c r="L88" s="204" t="str">
        <f t="shared" si="10"/>
        <v/>
      </c>
      <c r="M88" s="205"/>
      <c r="N88" s="451"/>
      <c r="O88" s="1026"/>
      <c r="P88" s="861"/>
    </row>
    <row r="89" spans="2:16" ht="16.5" customHeight="1">
      <c r="B89" s="1023">
        <f t="shared" si="6"/>
        <v>45488</v>
      </c>
      <c r="C89" s="1024" t="str">
        <f t="shared" si="7"/>
        <v/>
      </c>
      <c r="D89" s="204"/>
      <c r="E89" s="205"/>
      <c r="F89" s="451"/>
      <c r="G89" s="1026"/>
      <c r="H89" s="861"/>
      <c r="J89" s="1023">
        <f t="shared" si="8"/>
        <v>45488</v>
      </c>
      <c r="K89" s="1024" t="str">
        <f t="shared" si="9"/>
        <v/>
      </c>
      <c r="L89" s="204" t="str">
        <f t="shared" si="10"/>
        <v/>
      </c>
      <c r="M89" s="205"/>
      <c r="N89" s="451"/>
      <c r="O89" s="1026"/>
      <c r="P89" s="861"/>
    </row>
    <row r="90" spans="2:16" ht="16.5" customHeight="1">
      <c r="B90" s="1023">
        <f t="shared" si="6"/>
        <v>45489</v>
      </c>
      <c r="C90" s="1024" t="str">
        <f t="shared" si="7"/>
        <v/>
      </c>
      <c r="D90" s="204"/>
      <c r="E90" s="205"/>
      <c r="F90" s="451"/>
      <c r="G90" s="1026"/>
      <c r="H90" s="861"/>
      <c r="J90" s="1023">
        <f t="shared" si="8"/>
        <v>45489</v>
      </c>
      <c r="K90" s="1024" t="str">
        <f t="shared" si="9"/>
        <v/>
      </c>
      <c r="L90" s="204" t="str">
        <f t="shared" si="10"/>
        <v/>
      </c>
      <c r="M90" s="205"/>
      <c r="N90" s="451"/>
      <c r="O90" s="1026"/>
      <c r="P90" s="861"/>
    </row>
    <row r="91" spans="2:16" ht="16.5" customHeight="1">
      <c r="B91" s="1023">
        <f t="shared" si="6"/>
        <v>45490</v>
      </c>
      <c r="C91" s="1024" t="str">
        <f t="shared" si="7"/>
        <v/>
      </c>
      <c r="D91" s="204"/>
      <c r="E91" s="205"/>
      <c r="F91" s="451"/>
      <c r="G91" s="1026"/>
      <c r="H91" s="861"/>
      <c r="J91" s="1023">
        <f t="shared" si="8"/>
        <v>45490</v>
      </c>
      <c r="K91" s="1024" t="str">
        <f t="shared" si="9"/>
        <v/>
      </c>
      <c r="L91" s="204" t="str">
        <f t="shared" si="10"/>
        <v/>
      </c>
      <c r="M91" s="205"/>
      <c r="N91" s="451"/>
      <c r="O91" s="1026"/>
      <c r="P91" s="861"/>
    </row>
    <row r="92" spans="2:16" ht="16.5" customHeight="1">
      <c r="B92" s="1023">
        <f t="shared" si="6"/>
        <v>45491</v>
      </c>
      <c r="C92" s="1024" t="str">
        <f t="shared" si="7"/>
        <v/>
      </c>
      <c r="D92" s="204"/>
      <c r="E92" s="205"/>
      <c r="F92" s="451"/>
      <c r="G92" s="1026"/>
      <c r="H92" s="861"/>
      <c r="J92" s="1023">
        <f t="shared" si="8"/>
        <v>45491</v>
      </c>
      <c r="K92" s="1024" t="str">
        <f t="shared" si="9"/>
        <v/>
      </c>
      <c r="L92" s="204" t="str">
        <f t="shared" si="10"/>
        <v/>
      </c>
      <c r="M92" s="205"/>
      <c r="N92" s="451"/>
      <c r="O92" s="1026"/>
      <c r="P92" s="861"/>
    </row>
    <row r="93" spans="2:16" ht="16.5" customHeight="1">
      <c r="B93" s="1023">
        <f t="shared" si="6"/>
        <v>45492</v>
      </c>
      <c r="C93" s="1024" t="str">
        <f t="shared" si="7"/>
        <v/>
      </c>
      <c r="D93" s="204"/>
      <c r="E93" s="205"/>
      <c r="F93" s="451"/>
      <c r="G93" s="1026"/>
      <c r="H93" s="861"/>
      <c r="J93" s="1023">
        <f t="shared" si="8"/>
        <v>45492</v>
      </c>
      <c r="K93" s="1024" t="str">
        <f t="shared" si="9"/>
        <v/>
      </c>
      <c r="L93" s="204" t="str">
        <f t="shared" si="10"/>
        <v/>
      </c>
      <c r="M93" s="205"/>
      <c r="N93" s="451"/>
      <c r="O93" s="1026"/>
      <c r="P93" s="861"/>
    </row>
    <row r="94" spans="2:16" ht="16.5" customHeight="1">
      <c r="B94" s="1023">
        <f t="shared" si="6"/>
        <v>45493</v>
      </c>
      <c r="C94" s="1024" t="str">
        <f t="shared" si="7"/>
        <v/>
      </c>
      <c r="D94" s="204"/>
      <c r="E94" s="205"/>
      <c r="F94" s="451"/>
      <c r="G94" s="1026"/>
      <c r="H94" s="861"/>
      <c r="J94" s="1023">
        <f t="shared" si="8"/>
        <v>45493</v>
      </c>
      <c r="K94" s="1024" t="str">
        <f t="shared" si="9"/>
        <v/>
      </c>
      <c r="L94" s="204" t="str">
        <f t="shared" si="10"/>
        <v/>
      </c>
      <c r="M94" s="205"/>
      <c r="N94" s="451"/>
      <c r="O94" s="1026"/>
      <c r="P94" s="861"/>
    </row>
    <row r="95" spans="2:16" ht="16.5" customHeight="1">
      <c r="B95" s="1023">
        <f t="shared" si="6"/>
        <v>45494</v>
      </c>
      <c r="C95" s="1024" t="str">
        <f t="shared" si="7"/>
        <v/>
      </c>
      <c r="D95" s="204"/>
      <c r="E95" s="205"/>
      <c r="F95" s="451"/>
      <c r="G95" s="1026"/>
      <c r="H95" s="861"/>
      <c r="J95" s="1023">
        <f t="shared" si="8"/>
        <v>45494</v>
      </c>
      <c r="K95" s="1024" t="str">
        <f t="shared" si="9"/>
        <v/>
      </c>
      <c r="L95" s="204" t="str">
        <f t="shared" si="10"/>
        <v/>
      </c>
      <c r="M95" s="205"/>
      <c r="N95" s="451"/>
      <c r="O95" s="1026"/>
      <c r="P95" s="861"/>
    </row>
    <row r="96" spans="2:16" ht="16.5" customHeight="1">
      <c r="B96" s="1023">
        <f t="shared" si="6"/>
        <v>45495</v>
      </c>
      <c r="C96" s="1024" t="str">
        <f t="shared" si="7"/>
        <v/>
      </c>
      <c r="D96" s="204"/>
      <c r="E96" s="205"/>
      <c r="F96" s="451"/>
      <c r="G96" s="1026"/>
      <c r="H96" s="861"/>
      <c r="J96" s="1023">
        <f t="shared" si="8"/>
        <v>45495</v>
      </c>
      <c r="K96" s="1024" t="str">
        <f t="shared" si="9"/>
        <v/>
      </c>
      <c r="L96" s="204" t="str">
        <f t="shared" si="10"/>
        <v/>
      </c>
      <c r="M96" s="205"/>
      <c r="N96" s="451"/>
      <c r="O96" s="1026"/>
      <c r="P96" s="861"/>
    </row>
    <row r="97" spans="2:16" ht="16.5" customHeight="1">
      <c r="B97" s="1023">
        <f t="shared" si="6"/>
        <v>45496</v>
      </c>
      <c r="C97" s="1024" t="str">
        <f t="shared" si="7"/>
        <v/>
      </c>
      <c r="D97" s="204"/>
      <c r="E97" s="205"/>
      <c r="F97" s="451"/>
      <c r="G97" s="1026"/>
      <c r="H97" s="861"/>
      <c r="J97" s="1023">
        <f t="shared" si="8"/>
        <v>45496</v>
      </c>
      <c r="K97" s="1024" t="str">
        <f t="shared" si="9"/>
        <v/>
      </c>
      <c r="L97" s="204" t="str">
        <f t="shared" si="10"/>
        <v/>
      </c>
      <c r="M97" s="205"/>
      <c r="N97" s="451"/>
      <c r="O97" s="1026"/>
      <c r="P97" s="861"/>
    </row>
    <row r="98" spans="2:16" ht="16.5" customHeight="1">
      <c r="B98" s="1023">
        <f t="shared" si="6"/>
        <v>45497</v>
      </c>
      <c r="C98" s="1024" t="str">
        <f t="shared" si="7"/>
        <v/>
      </c>
      <c r="D98" s="204"/>
      <c r="E98" s="205"/>
      <c r="F98" s="451"/>
      <c r="G98" s="1026"/>
      <c r="H98" s="861"/>
      <c r="J98" s="1023">
        <f t="shared" si="8"/>
        <v>45497</v>
      </c>
      <c r="K98" s="1024" t="str">
        <f t="shared" si="9"/>
        <v/>
      </c>
      <c r="L98" s="204" t="str">
        <f t="shared" si="10"/>
        <v/>
      </c>
      <c r="M98" s="205"/>
      <c r="N98" s="451"/>
      <c r="O98" s="1026"/>
      <c r="P98" s="861"/>
    </row>
    <row r="99" spans="2:16" ht="16.5" customHeight="1">
      <c r="B99" s="1023">
        <f t="shared" si="6"/>
        <v>45498</v>
      </c>
      <c r="C99" s="1024" t="str">
        <f t="shared" si="7"/>
        <v/>
      </c>
      <c r="D99" s="204"/>
      <c r="E99" s="205"/>
      <c r="F99" s="451"/>
      <c r="G99" s="1026"/>
      <c r="H99" s="861"/>
      <c r="J99" s="1023">
        <f t="shared" si="8"/>
        <v>45498</v>
      </c>
      <c r="K99" s="1024" t="str">
        <f t="shared" si="9"/>
        <v/>
      </c>
      <c r="L99" s="204" t="str">
        <f t="shared" si="10"/>
        <v/>
      </c>
      <c r="M99" s="205"/>
      <c r="N99" s="451"/>
      <c r="O99" s="1026"/>
      <c r="P99" s="861"/>
    </row>
    <row r="100" spans="2:16" ht="16.5" customHeight="1">
      <c r="B100" s="1023">
        <f t="shared" si="6"/>
        <v>45499</v>
      </c>
      <c r="C100" s="1024" t="str">
        <f t="shared" si="7"/>
        <v/>
      </c>
      <c r="D100" s="204"/>
      <c r="E100" s="205"/>
      <c r="F100" s="451"/>
      <c r="G100" s="1026"/>
      <c r="H100" s="861"/>
      <c r="J100" s="1023">
        <f t="shared" si="8"/>
        <v>45499</v>
      </c>
      <c r="K100" s="1024" t="str">
        <f t="shared" si="9"/>
        <v/>
      </c>
      <c r="L100" s="204" t="str">
        <f t="shared" si="10"/>
        <v/>
      </c>
      <c r="M100" s="205"/>
      <c r="N100" s="451"/>
      <c r="O100" s="1026"/>
      <c r="P100" s="861"/>
    </row>
    <row r="101" spans="2:16" ht="16.5" customHeight="1">
      <c r="B101" s="1023">
        <f t="shared" si="6"/>
        <v>45500</v>
      </c>
      <c r="C101" s="1024" t="str">
        <f t="shared" si="7"/>
        <v/>
      </c>
      <c r="D101" s="204"/>
      <c r="E101" s="205"/>
      <c r="F101" s="451"/>
      <c r="G101" s="1026"/>
      <c r="H101" s="861"/>
      <c r="J101" s="1023">
        <f t="shared" si="8"/>
        <v>45500</v>
      </c>
      <c r="K101" s="1024" t="str">
        <f t="shared" si="9"/>
        <v/>
      </c>
      <c r="L101" s="204" t="str">
        <f t="shared" si="10"/>
        <v/>
      </c>
      <c r="M101" s="205"/>
      <c r="N101" s="451"/>
      <c r="O101" s="1026"/>
      <c r="P101" s="861"/>
    </row>
    <row r="102" spans="2:16" ht="16.5" customHeight="1">
      <c r="B102" s="1023">
        <f t="shared" si="6"/>
        <v>45501</v>
      </c>
      <c r="C102" s="1024" t="str">
        <f t="shared" si="7"/>
        <v/>
      </c>
      <c r="D102" s="204"/>
      <c r="E102" s="205"/>
      <c r="F102" s="451"/>
      <c r="G102" s="1026"/>
      <c r="H102" s="861"/>
      <c r="J102" s="1023">
        <f t="shared" si="8"/>
        <v>45501</v>
      </c>
      <c r="K102" s="1024" t="str">
        <f t="shared" si="9"/>
        <v/>
      </c>
      <c r="L102" s="204" t="str">
        <f t="shared" si="10"/>
        <v/>
      </c>
      <c r="M102" s="205"/>
      <c r="N102" s="451"/>
      <c r="O102" s="1026"/>
      <c r="P102" s="861"/>
    </row>
    <row r="103" spans="2:16" ht="16.5" customHeight="1">
      <c r="B103" s="1023">
        <f t="shared" si="6"/>
        <v>45502</v>
      </c>
      <c r="C103" s="1024" t="str">
        <f t="shared" si="7"/>
        <v/>
      </c>
      <c r="D103" s="204"/>
      <c r="E103" s="205"/>
      <c r="F103" s="451"/>
      <c r="G103" s="1026"/>
      <c r="H103" s="861"/>
      <c r="J103" s="1023">
        <f t="shared" si="8"/>
        <v>45502</v>
      </c>
      <c r="K103" s="1024" t="str">
        <f t="shared" si="9"/>
        <v/>
      </c>
      <c r="L103" s="204" t="str">
        <f t="shared" si="10"/>
        <v/>
      </c>
      <c r="M103" s="205"/>
      <c r="N103" s="451"/>
      <c r="O103" s="1026"/>
      <c r="P103" s="861"/>
    </row>
    <row r="104" spans="2:16" ht="16.5" customHeight="1">
      <c r="B104" s="1023">
        <f t="shared" si="6"/>
        <v>45503</v>
      </c>
      <c r="C104" s="1024" t="str">
        <f t="shared" si="7"/>
        <v/>
      </c>
      <c r="D104" s="204"/>
      <c r="E104" s="205"/>
      <c r="F104" s="451"/>
      <c r="G104" s="1026"/>
      <c r="H104" s="861"/>
      <c r="J104" s="1023">
        <f t="shared" si="8"/>
        <v>45503</v>
      </c>
      <c r="K104" s="1024" t="str">
        <f t="shared" si="9"/>
        <v/>
      </c>
      <c r="L104" s="204" t="str">
        <f t="shared" si="10"/>
        <v/>
      </c>
      <c r="M104" s="205"/>
      <c r="N104" s="451"/>
      <c r="O104" s="1026"/>
      <c r="P104" s="861"/>
    </row>
    <row r="105" spans="2:16" ht="16.5" customHeight="1">
      <c r="B105" s="1023">
        <f t="shared" si="6"/>
        <v>45504</v>
      </c>
      <c r="C105" s="1024" t="str">
        <f t="shared" si="7"/>
        <v/>
      </c>
      <c r="D105" s="204"/>
      <c r="E105" s="205"/>
      <c r="F105" s="451"/>
      <c r="G105" s="1026"/>
      <c r="H105" s="861"/>
      <c r="J105" s="1023">
        <f t="shared" si="8"/>
        <v>45504</v>
      </c>
      <c r="K105" s="1024" t="str">
        <f t="shared" si="9"/>
        <v/>
      </c>
      <c r="L105" s="204" t="str">
        <f t="shared" si="10"/>
        <v/>
      </c>
      <c r="M105" s="205"/>
      <c r="N105" s="451"/>
      <c r="O105" s="1026"/>
      <c r="P105" s="861"/>
    </row>
    <row r="106" spans="2:16" ht="16.5" customHeight="1">
      <c r="B106" s="1023">
        <f t="shared" si="6"/>
        <v>45505</v>
      </c>
      <c r="C106" s="1024" t="str">
        <f t="shared" si="7"/>
        <v/>
      </c>
      <c r="D106" s="204"/>
      <c r="E106" s="205"/>
      <c r="F106" s="451"/>
      <c r="G106" s="1026"/>
      <c r="H106" s="861"/>
      <c r="J106" s="1023">
        <f t="shared" si="8"/>
        <v>45505</v>
      </c>
      <c r="K106" s="1024" t="str">
        <f t="shared" si="9"/>
        <v/>
      </c>
      <c r="L106" s="204" t="str">
        <f t="shared" si="10"/>
        <v/>
      </c>
      <c r="M106" s="205"/>
      <c r="N106" s="451"/>
      <c r="O106" s="1026"/>
      <c r="P106" s="861"/>
    </row>
    <row r="107" spans="2:16" ht="16.5" customHeight="1">
      <c r="B107" s="1023">
        <f t="shared" si="6"/>
        <v>45506</v>
      </c>
      <c r="C107" s="1024" t="str">
        <f t="shared" si="7"/>
        <v/>
      </c>
      <c r="D107" s="204"/>
      <c r="E107" s="205"/>
      <c r="F107" s="451"/>
      <c r="G107" s="1026"/>
      <c r="H107" s="861"/>
      <c r="J107" s="1023">
        <f t="shared" si="8"/>
        <v>45506</v>
      </c>
      <c r="K107" s="1024" t="str">
        <f t="shared" si="9"/>
        <v/>
      </c>
      <c r="L107" s="204" t="str">
        <f t="shared" si="10"/>
        <v/>
      </c>
      <c r="M107" s="205"/>
      <c r="N107" s="451"/>
      <c r="O107" s="1026"/>
      <c r="P107" s="861"/>
    </row>
    <row r="108" spans="2:16" ht="16.5" customHeight="1">
      <c r="B108" s="1023">
        <f t="shared" si="6"/>
        <v>45507</v>
      </c>
      <c r="C108" s="1024" t="str">
        <f t="shared" si="7"/>
        <v/>
      </c>
      <c r="D108" s="204"/>
      <c r="E108" s="205"/>
      <c r="F108" s="451"/>
      <c r="G108" s="1026"/>
      <c r="H108" s="861"/>
      <c r="J108" s="1023">
        <f t="shared" si="8"/>
        <v>45507</v>
      </c>
      <c r="K108" s="1024" t="str">
        <f t="shared" si="9"/>
        <v/>
      </c>
      <c r="L108" s="204" t="str">
        <f t="shared" si="10"/>
        <v/>
      </c>
      <c r="M108" s="205"/>
      <c r="N108" s="451"/>
      <c r="O108" s="1026"/>
      <c r="P108" s="861"/>
    </row>
    <row r="109" spans="2:16" ht="16.5" customHeight="1">
      <c r="B109" s="1023">
        <f t="shared" si="6"/>
        <v>45508</v>
      </c>
      <c r="C109" s="1024" t="str">
        <f t="shared" si="7"/>
        <v/>
      </c>
      <c r="D109" s="204"/>
      <c r="E109" s="205"/>
      <c r="F109" s="451"/>
      <c r="G109" s="1026"/>
      <c r="H109" s="861"/>
      <c r="J109" s="1023">
        <f t="shared" si="8"/>
        <v>45508</v>
      </c>
      <c r="K109" s="1024" t="str">
        <f t="shared" si="9"/>
        <v/>
      </c>
      <c r="L109" s="204" t="str">
        <f t="shared" si="10"/>
        <v/>
      </c>
      <c r="M109" s="205"/>
      <c r="N109" s="451"/>
      <c r="O109" s="1026"/>
      <c r="P109" s="861"/>
    </row>
    <row r="110" spans="2:16" ht="16.5" customHeight="1">
      <c r="B110" s="1023">
        <f t="shared" si="6"/>
        <v>45509</v>
      </c>
      <c r="C110" s="1024" t="str">
        <f t="shared" si="7"/>
        <v/>
      </c>
      <c r="D110" s="204"/>
      <c r="E110" s="205"/>
      <c r="F110" s="451"/>
      <c r="G110" s="1026"/>
      <c r="H110" s="861"/>
      <c r="J110" s="1023">
        <f t="shared" si="8"/>
        <v>45509</v>
      </c>
      <c r="K110" s="1024" t="str">
        <f t="shared" si="9"/>
        <v/>
      </c>
      <c r="L110" s="204" t="str">
        <f t="shared" si="10"/>
        <v/>
      </c>
      <c r="M110" s="205"/>
      <c r="N110" s="451"/>
      <c r="O110" s="1026"/>
      <c r="P110" s="861"/>
    </row>
    <row r="111" spans="2:16" ht="16.5" customHeight="1">
      <c r="B111" s="1023">
        <f t="shared" si="6"/>
        <v>45510</v>
      </c>
      <c r="C111" s="1024" t="str">
        <f t="shared" si="7"/>
        <v/>
      </c>
      <c r="D111" s="204"/>
      <c r="E111" s="205"/>
      <c r="F111" s="451"/>
      <c r="G111" s="1026"/>
      <c r="H111" s="861"/>
      <c r="J111" s="1023">
        <f t="shared" si="8"/>
        <v>45510</v>
      </c>
      <c r="K111" s="1024" t="str">
        <f t="shared" si="9"/>
        <v/>
      </c>
      <c r="L111" s="204" t="str">
        <f t="shared" si="10"/>
        <v/>
      </c>
      <c r="M111" s="205"/>
      <c r="N111" s="451"/>
      <c r="O111" s="1026"/>
      <c r="P111" s="861"/>
    </row>
    <row r="112" spans="2:16" ht="16.5" customHeight="1">
      <c r="B112" s="1023">
        <f t="shared" si="6"/>
        <v>45511</v>
      </c>
      <c r="C112" s="1024" t="str">
        <f t="shared" si="7"/>
        <v/>
      </c>
      <c r="D112" s="204"/>
      <c r="E112" s="205"/>
      <c r="F112" s="451"/>
      <c r="G112" s="1026"/>
      <c r="H112" s="861"/>
      <c r="J112" s="1023">
        <f t="shared" si="8"/>
        <v>45511</v>
      </c>
      <c r="K112" s="1024" t="str">
        <f t="shared" si="9"/>
        <v/>
      </c>
      <c r="L112" s="204" t="str">
        <f t="shared" si="10"/>
        <v/>
      </c>
      <c r="M112" s="205"/>
      <c r="N112" s="451"/>
      <c r="O112" s="1026"/>
      <c r="P112" s="861"/>
    </row>
    <row r="113" spans="2:16" ht="16.5" customHeight="1">
      <c r="B113" s="1023">
        <f t="shared" si="6"/>
        <v>45512</v>
      </c>
      <c r="C113" s="1024" t="str">
        <f t="shared" si="7"/>
        <v/>
      </c>
      <c r="D113" s="204"/>
      <c r="E113" s="205"/>
      <c r="F113" s="451"/>
      <c r="G113" s="1026"/>
      <c r="H113" s="861"/>
      <c r="J113" s="1023">
        <f t="shared" si="8"/>
        <v>45512</v>
      </c>
      <c r="K113" s="1024" t="str">
        <f t="shared" si="9"/>
        <v/>
      </c>
      <c r="L113" s="204" t="str">
        <f t="shared" si="10"/>
        <v/>
      </c>
      <c r="M113" s="205"/>
      <c r="N113" s="451"/>
      <c r="O113" s="1026"/>
      <c r="P113" s="861"/>
    </row>
    <row r="114" spans="2:16" ht="16.5" customHeight="1">
      <c r="B114" s="1023">
        <f t="shared" si="6"/>
        <v>45513</v>
      </c>
      <c r="C114" s="1024" t="str">
        <f t="shared" si="7"/>
        <v/>
      </c>
      <c r="D114" s="204"/>
      <c r="E114" s="205"/>
      <c r="F114" s="451"/>
      <c r="G114" s="1026"/>
      <c r="H114" s="861"/>
      <c r="J114" s="1023">
        <f t="shared" si="8"/>
        <v>45513</v>
      </c>
      <c r="K114" s="1024" t="str">
        <f t="shared" si="9"/>
        <v/>
      </c>
      <c r="L114" s="204" t="str">
        <f t="shared" si="10"/>
        <v/>
      </c>
      <c r="M114" s="205"/>
      <c r="N114" s="451"/>
      <c r="O114" s="1026"/>
      <c r="P114" s="861"/>
    </row>
    <row r="115" spans="2:16" ht="16.5" customHeight="1">
      <c r="B115" s="1023">
        <f t="shared" si="6"/>
        <v>45514</v>
      </c>
      <c r="C115" s="1024" t="str">
        <f t="shared" si="7"/>
        <v/>
      </c>
      <c r="D115" s="204"/>
      <c r="E115" s="205"/>
      <c r="F115" s="451"/>
      <c r="G115" s="1026"/>
      <c r="H115" s="861"/>
      <c r="J115" s="1023">
        <f t="shared" si="8"/>
        <v>45514</v>
      </c>
      <c r="K115" s="1024" t="str">
        <f t="shared" si="9"/>
        <v/>
      </c>
      <c r="L115" s="204" t="str">
        <f t="shared" si="10"/>
        <v/>
      </c>
      <c r="M115" s="205"/>
      <c r="N115" s="451"/>
      <c r="O115" s="1026"/>
      <c r="P115" s="861"/>
    </row>
    <row r="116" spans="2:16" ht="16.5" customHeight="1">
      <c r="B116" s="1023">
        <f t="shared" si="6"/>
        <v>45515</v>
      </c>
      <c r="C116" s="1024" t="str">
        <f t="shared" si="7"/>
        <v/>
      </c>
      <c r="D116" s="204"/>
      <c r="E116" s="205"/>
      <c r="F116" s="451"/>
      <c r="G116" s="1026"/>
      <c r="H116" s="861"/>
      <c r="J116" s="1023">
        <f t="shared" si="8"/>
        <v>45515</v>
      </c>
      <c r="K116" s="1024" t="str">
        <f t="shared" si="9"/>
        <v/>
      </c>
      <c r="L116" s="204" t="str">
        <f t="shared" si="10"/>
        <v/>
      </c>
      <c r="M116" s="205"/>
      <c r="N116" s="451"/>
      <c r="O116" s="1026"/>
      <c r="P116" s="861"/>
    </row>
    <row r="117" spans="2:16" ht="16.5" customHeight="1">
      <c r="B117" s="1023">
        <f t="shared" si="6"/>
        <v>45516</v>
      </c>
      <c r="C117" s="1024" t="str">
        <f t="shared" si="7"/>
        <v/>
      </c>
      <c r="D117" s="204"/>
      <c r="E117" s="205"/>
      <c r="F117" s="451"/>
      <c r="G117" s="1026"/>
      <c r="H117" s="861"/>
      <c r="J117" s="1023">
        <f t="shared" si="8"/>
        <v>45516</v>
      </c>
      <c r="K117" s="1024" t="str">
        <f t="shared" si="9"/>
        <v/>
      </c>
      <c r="L117" s="204" t="str">
        <f t="shared" si="10"/>
        <v/>
      </c>
      <c r="M117" s="205"/>
      <c r="N117" s="451"/>
      <c r="O117" s="1026"/>
      <c r="P117" s="861"/>
    </row>
    <row r="118" spans="2:16" ht="16.5" customHeight="1">
      <c r="B118" s="1023">
        <f t="shared" si="6"/>
        <v>45517</v>
      </c>
      <c r="C118" s="1024" t="str">
        <f t="shared" si="7"/>
        <v/>
      </c>
      <c r="D118" s="204"/>
      <c r="E118" s="205"/>
      <c r="F118" s="451"/>
      <c r="G118" s="1026"/>
      <c r="H118" s="861"/>
      <c r="J118" s="1023">
        <f t="shared" si="8"/>
        <v>45517</v>
      </c>
      <c r="K118" s="1024" t="str">
        <f t="shared" si="9"/>
        <v/>
      </c>
      <c r="L118" s="204" t="str">
        <f t="shared" si="10"/>
        <v/>
      </c>
      <c r="M118" s="205"/>
      <c r="N118" s="451"/>
      <c r="O118" s="1026"/>
      <c r="P118" s="861"/>
    </row>
    <row r="119" spans="2:16" ht="16.5" customHeight="1">
      <c r="B119" s="1023">
        <f t="shared" si="6"/>
        <v>45518</v>
      </c>
      <c r="C119" s="1024" t="str">
        <f t="shared" si="7"/>
        <v/>
      </c>
      <c r="D119" s="204"/>
      <c r="E119" s="205"/>
      <c r="F119" s="451"/>
      <c r="G119" s="1026"/>
      <c r="H119" s="861"/>
      <c r="J119" s="1023">
        <f t="shared" si="8"/>
        <v>45518</v>
      </c>
      <c r="K119" s="1024" t="str">
        <f t="shared" si="9"/>
        <v/>
      </c>
      <c r="L119" s="204" t="str">
        <f t="shared" si="10"/>
        <v/>
      </c>
      <c r="M119" s="205"/>
      <c r="N119" s="451"/>
      <c r="O119" s="1026"/>
      <c r="P119" s="861"/>
    </row>
    <row r="120" spans="2:16" ht="16.5" customHeight="1">
      <c r="B120" s="1023">
        <f t="shared" si="6"/>
        <v>45519</v>
      </c>
      <c r="C120" s="1024" t="str">
        <f t="shared" si="7"/>
        <v/>
      </c>
      <c r="D120" s="204"/>
      <c r="E120" s="205"/>
      <c r="F120" s="451"/>
      <c r="G120" s="1026"/>
      <c r="H120" s="861"/>
      <c r="J120" s="1023">
        <f t="shared" si="8"/>
        <v>45519</v>
      </c>
      <c r="K120" s="1024" t="str">
        <f t="shared" si="9"/>
        <v/>
      </c>
      <c r="L120" s="204" t="str">
        <f t="shared" si="10"/>
        <v/>
      </c>
      <c r="M120" s="205"/>
      <c r="N120" s="451"/>
      <c r="O120" s="1026"/>
      <c r="P120" s="861"/>
    </row>
    <row r="121" spans="2:16" ht="16.5" customHeight="1">
      <c r="B121" s="1023">
        <f t="shared" si="6"/>
        <v>45520</v>
      </c>
      <c r="C121" s="1024" t="str">
        <f t="shared" si="7"/>
        <v/>
      </c>
      <c r="D121" s="204"/>
      <c r="E121" s="205"/>
      <c r="F121" s="451"/>
      <c r="G121" s="1026"/>
      <c r="H121" s="861"/>
      <c r="J121" s="1023">
        <f t="shared" si="8"/>
        <v>45520</v>
      </c>
      <c r="K121" s="1024" t="str">
        <f t="shared" si="9"/>
        <v/>
      </c>
      <c r="L121" s="204" t="str">
        <f t="shared" si="10"/>
        <v/>
      </c>
      <c r="M121" s="205"/>
      <c r="N121" s="451"/>
      <c r="O121" s="1026"/>
      <c r="P121" s="861"/>
    </row>
    <row r="122" spans="2:16" ht="16.5" customHeight="1">
      <c r="B122" s="1023">
        <f t="shared" si="6"/>
        <v>45521</v>
      </c>
      <c r="C122" s="1024" t="str">
        <f t="shared" si="7"/>
        <v/>
      </c>
      <c r="D122" s="204"/>
      <c r="E122" s="205"/>
      <c r="F122" s="451"/>
      <c r="G122" s="1026"/>
      <c r="H122" s="861"/>
      <c r="J122" s="1023">
        <f t="shared" si="8"/>
        <v>45521</v>
      </c>
      <c r="K122" s="1024" t="str">
        <f t="shared" si="9"/>
        <v/>
      </c>
      <c r="L122" s="204" t="str">
        <f t="shared" si="10"/>
        <v/>
      </c>
      <c r="M122" s="205"/>
      <c r="N122" s="451"/>
      <c r="O122" s="1026"/>
      <c r="P122" s="861"/>
    </row>
    <row r="123" spans="2:16" ht="16.5" customHeight="1">
      <c r="B123" s="1023">
        <f t="shared" si="6"/>
        <v>45522</v>
      </c>
      <c r="C123" s="1024" t="str">
        <f t="shared" si="7"/>
        <v/>
      </c>
      <c r="D123" s="204"/>
      <c r="E123" s="205"/>
      <c r="F123" s="451"/>
      <c r="G123" s="1026"/>
      <c r="H123" s="861"/>
      <c r="J123" s="1023">
        <f t="shared" si="8"/>
        <v>45522</v>
      </c>
      <c r="K123" s="1024" t="str">
        <f t="shared" si="9"/>
        <v/>
      </c>
      <c r="L123" s="204" t="str">
        <f t="shared" si="10"/>
        <v/>
      </c>
      <c r="M123" s="205"/>
      <c r="N123" s="451"/>
      <c r="O123" s="1026"/>
      <c r="P123" s="861"/>
    </row>
    <row r="124" spans="2:16" ht="16.5" customHeight="1">
      <c r="B124" s="1023">
        <f t="shared" si="6"/>
        <v>45523</v>
      </c>
      <c r="C124" s="1024" t="str">
        <f t="shared" si="7"/>
        <v/>
      </c>
      <c r="D124" s="204"/>
      <c r="E124" s="205"/>
      <c r="F124" s="451"/>
      <c r="G124" s="1026"/>
      <c r="H124" s="861"/>
      <c r="J124" s="1023">
        <f t="shared" si="8"/>
        <v>45523</v>
      </c>
      <c r="K124" s="1024" t="str">
        <f t="shared" si="9"/>
        <v/>
      </c>
      <c r="L124" s="204" t="str">
        <f t="shared" si="10"/>
        <v/>
      </c>
      <c r="M124" s="205"/>
      <c r="N124" s="451"/>
      <c r="O124" s="1026"/>
      <c r="P124" s="861"/>
    </row>
    <row r="125" spans="2:16" ht="16.5" customHeight="1">
      <c r="B125" s="1023">
        <f t="shared" si="6"/>
        <v>45524</v>
      </c>
      <c r="C125" s="1024" t="str">
        <f t="shared" si="7"/>
        <v/>
      </c>
      <c r="D125" s="204"/>
      <c r="E125" s="205"/>
      <c r="F125" s="451"/>
      <c r="G125" s="1026"/>
      <c r="H125" s="861"/>
      <c r="J125" s="1023">
        <f t="shared" si="8"/>
        <v>45524</v>
      </c>
      <c r="K125" s="1024" t="str">
        <f t="shared" si="9"/>
        <v/>
      </c>
      <c r="L125" s="204" t="str">
        <f t="shared" si="10"/>
        <v/>
      </c>
      <c r="M125" s="205"/>
      <c r="N125" s="451"/>
      <c r="O125" s="1026"/>
      <c r="P125" s="861"/>
    </row>
    <row r="126" spans="2:16" ht="16.5" customHeight="1">
      <c r="B126" s="1023">
        <f t="shared" si="6"/>
        <v>45525</v>
      </c>
      <c r="C126" s="1024" t="str">
        <f t="shared" si="7"/>
        <v/>
      </c>
      <c r="D126" s="204"/>
      <c r="E126" s="205"/>
      <c r="F126" s="451"/>
      <c r="G126" s="1026"/>
      <c r="H126" s="861"/>
      <c r="J126" s="1023">
        <f t="shared" si="8"/>
        <v>45525</v>
      </c>
      <c r="K126" s="1024" t="str">
        <f t="shared" si="9"/>
        <v/>
      </c>
      <c r="L126" s="204" t="str">
        <f t="shared" si="10"/>
        <v/>
      </c>
      <c r="M126" s="205"/>
      <c r="N126" s="451"/>
      <c r="O126" s="1026"/>
      <c r="P126" s="861"/>
    </row>
    <row r="127" spans="2:16" ht="16.5" customHeight="1">
      <c r="B127" s="1023">
        <f t="shared" si="6"/>
        <v>45526</v>
      </c>
      <c r="C127" s="1024" t="str">
        <f t="shared" si="7"/>
        <v/>
      </c>
      <c r="D127" s="204"/>
      <c r="E127" s="205"/>
      <c r="F127" s="451"/>
      <c r="G127" s="1026"/>
      <c r="H127" s="861"/>
      <c r="J127" s="1023">
        <f t="shared" si="8"/>
        <v>45526</v>
      </c>
      <c r="K127" s="1024" t="str">
        <f t="shared" si="9"/>
        <v/>
      </c>
      <c r="L127" s="204" t="str">
        <f t="shared" si="10"/>
        <v/>
      </c>
      <c r="M127" s="205"/>
      <c r="N127" s="451"/>
      <c r="O127" s="1026"/>
      <c r="P127" s="861"/>
    </row>
    <row r="128" spans="2:16" ht="16.5" customHeight="1">
      <c r="B128" s="1023">
        <f t="shared" si="6"/>
        <v>45527</v>
      </c>
      <c r="C128" s="1024" t="str">
        <f t="shared" si="7"/>
        <v/>
      </c>
      <c r="D128" s="204"/>
      <c r="E128" s="205"/>
      <c r="F128" s="451"/>
      <c r="G128" s="1026"/>
      <c r="H128" s="861"/>
      <c r="J128" s="1023">
        <f t="shared" si="8"/>
        <v>45527</v>
      </c>
      <c r="K128" s="1024" t="str">
        <f t="shared" si="9"/>
        <v/>
      </c>
      <c r="L128" s="204" t="str">
        <f t="shared" si="10"/>
        <v/>
      </c>
      <c r="M128" s="205"/>
      <c r="N128" s="451"/>
      <c r="O128" s="1026"/>
      <c r="P128" s="861"/>
    </row>
    <row r="129" spans="2:16" ht="16.5" customHeight="1">
      <c r="B129" s="1023">
        <f t="shared" si="6"/>
        <v>45528</v>
      </c>
      <c r="C129" s="1024" t="str">
        <f t="shared" si="7"/>
        <v/>
      </c>
      <c r="D129" s="204"/>
      <c r="E129" s="205"/>
      <c r="F129" s="451"/>
      <c r="G129" s="1026"/>
      <c r="H129" s="861"/>
      <c r="J129" s="1023">
        <f t="shared" si="8"/>
        <v>45528</v>
      </c>
      <c r="K129" s="1024" t="str">
        <f t="shared" si="9"/>
        <v/>
      </c>
      <c r="L129" s="204" t="str">
        <f t="shared" si="10"/>
        <v/>
      </c>
      <c r="M129" s="205"/>
      <c r="N129" s="451"/>
      <c r="O129" s="1026"/>
      <c r="P129" s="861"/>
    </row>
    <row r="130" spans="2:16" ht="16.5" customHeight="1">
      <c r="B130" s="1023">
        <f t="shared" si="6"/>
        <v>45529</v>
      </c>
      <c r="C130" s="1024" t="str">
        <f t="shared" si="7"/>
        <v/>
      </c>
      <c r="D130" s="204"/>
      <c r="E130" s="205"/>
      <c r="F130" s="451"/>
      <c r="G130" s="1026"/>
      <c r="H130" s="861"/>
      <c r="J130" s="1023">
        <f t="shared" si="8"/>
        <v>45529</v>
      </c>
      <c r="K130" s="1024" t="str">
        <f t="shared" si="9"/>
        <v/>
      </c>
      <c r="L130" s="204" t="str">
        <f t="shared" si="10"/>
        <v/>
      </c>
      <c r="M130" s="205"/>
      <c r="N130" s="451"/>
      <c r="O130" s="1026"/>
      <c r="P130" s="861"/>
    </row>
    <row r="131" spans="2:16" ht="16.5" customHeight="1">
      <c r="B131" s="1023">
        <f t="shared" si="6"/>
        <v>45530</v>
      </c>
      <c r="C131" s="1024" t="str">
        <f t="shared" si="7"/>
        <v/>
      </c>
      <c r="D131" s="204"/>
      <c r="E131" s="205"/>
      <c r="F131" s="451"/>
      <c r="G131" s="1026"/>
      <c r="H131" s="861"/>
      <c r="J131" s="1023">
        <f t="shared" si="8"/>
        <v>45530</v>
      </c>
      <c r="K131" s="1024" t="str">
        <f t="shared" si="9"/>
        <v/>
      </c>
      <c r="L131" s="204" t="str">
        <f t="shared" si="10"/>
        <v/>
      </c>
      <c r="M131" s="205"/>
      <c r="N131" s="451"/>
      <c r="O131" s="1026"/>
      <c r="P131" s="861"/>
    </row>
    <row r="132" spans="2:16" ht="16.5" customHeight="1">
      <c r="B132" s="1023">
        <f t="shared" si="6"/>
        <v>45531</v>
      </c>
      <c r="C132" s="1024" t="str">
        <f t="shared" si="7"/>
        <v/>
      </c>
      <c r="D132" s="204"/>
      <c r="E132" s="205"/>
      <c r="F132" s="451"/>
      <c r="G132" s="1026"/>
      <c r="H132" s="861"/>
      <c r="J132" s="1023">
        <f t="shared" si="8"/>
        <v>45531</v>
      </c>
      <c r="K132" s="1024" t="str">
        <f t="shared" si="9"/>
        <v/>
      </c>
      <c r="L132" s="204" t="str">
        <f t="shared" si="10"/>
        <v/>
      </c>
      <c r="M132" s="205"/>
      <c r="N132" s="451"/>
      <c r="O132" s="1026"/>
      <c r="P132" s="861"/>
    </row>
    <row r="133" spans="2:16" ht="16.5" customHeight="1">
      <c r="B133" s="1023">
        <f t="shared" si="6"/>
        <v>45532</v>
      </c>
      <c r="C133" s="1024" t="str">
        <f t="shared" si="7"/>
        <v/>
      </c>
      <c r="D133" s="204"/>
      <c r="E133" s="205"/>
      <c r="F133" s="451"/>
      <c r="G133" s="1026"/>
      <c r="H133" s="861"/>
      <c r="J133" s="1023">
        <f t="shared" si="8"/>
        <v>45532</v>
      </c>
      <c r="K133" s="1024" t="str">
        <f t="shared" si="9"/>
        <v/>
      </c>
      <c r="L133" s="204" t="str">
        <f t="shared" si="10"/>
        <v/>
      </c>
      <c r="M133" s="205"/>
      <c r="N133" s="451"/>
      <c r="O133" s="1026"/>
      <c r="P133" s="861"/>
    </row>
    <row r="134" spans="2:16" ht="16.5" customHeight="1">
      <c r="B134" s="1023">
        <f t="shared" si="6"/>
        <v>45533</v>
      </c>
      <c r="C134" s="1024" t="str">
        <f t="shared" si="7"/>
        <v/>
      </c>
      <c r="D134" s="204"/>
      <c r="E134" s="205"/>
      <c r="F134" s="451"/>
      <c r="G134" s="1026"/>
      <c r="H134" s="861"/>
      <c r="J134" s="1023">
        <f t="shared" si="8"/>
        <v>45533</v>
      </c>
      <c r="K134" s="1024" t="str">
        <f t="shared" si="9"/>
        <v/>
      </c>
      <c r="L134" s="204" t="str">
        <f t="shared" si="10"/>
        <v/>
      </c>
      <c r="M134" s="205"/>
      <c r="N134" s="451"/>
      <c r="O134" s="1026"/>
      <c r="P134" s="861"/>
    </row>
    <row r="135" spans="2:16" ht="16.5" customHeight="1">
      <c r="B135" s="1023">
        <f t="shared" si="6"/>
        <v>45534</v>
      </c>
      <c r="C135" s="1024" t="str">
        <f t="shared" si="7"/>
        <v/>
      </c>
      <c r="D135" s="204"/>
      <c r="E135" s="205"/>
      <c r="F135" s="451"/>
      <c r="G135" s="1026"/>
      <c r="H135" s="861"/>
      <c r="J135" s="1023">
        <f t="shared" si="8"/>
        <v>45534</v>
      </c>
      <c r="K135" s="1024" t="str">
        <f t="shared" si="9"/>
        <v/>
      </c>
      <c r="L135" s="204" t="str">
        <f t="shared" si="10"/>
        <v/>
      </c>
      <c r="M135" s="205"/>
      <c r="N135" s="451"/>
      <c r="O135" s="1026"/>
      <c r="P135" s="861"/>
    </row>
    <row r="136" spans="2:16" ht="16.5" customHeight="1">
      <c r="B136" s="1023">
        <f t="shared" si="6"/>
        <v>45535</v>
      </c>
      <c r="C136" s="1024" t="str">
        <f t="shared" si="7"/>
        <v/>
      </c>
      <c r="D136" s="204"/>
      <c r="E136" s="205"/>
      <c r="F136" s="451"/>
      <c r="G136" s="1026"/>
      <c r="H136" s="861"/>
      <c r="J136" s="1023">
        <f t="shared" si="8"/>
        <v>45535</v>
      </c>
      <c r="K136" s="1024" t="str">
        <f t="shared" si="9"/>
        <v/>
      </c>
      <c r="L136" s="204" t="str">
        <f t="shared" si="10"/>
        <v/>
      </c>
      <c r="M136" s="205"/>
      <c r="N136" s="451"/>
      <c r="O136" s="1026"/>
      <c r="P136" s="861"/>
    </row>
    <row r="137" spans="2:16" ht="16.5" customHeight="1">
      <c r="B137" s="1023">
        <f t="shared" si="6"/>
        <v>45536</v>
      </c>
      <c r="C137" s="1024" t="str">
        <f t="shared" si="7"/>
        <v/>
      </c>
      <c r="D137" s="204"/>
      <c r="E137" s="205"/>
      <c r="F137" s="451"/>
      <c r="G137" s="1026"/>
      <c r="H137" s="861"/>
      <c r="J137" s="1023">
        <f t="shared" si="8"/>
        <v>45536</v>
      </c>
      <c r="K137" s="1024" t="str">
        <f t="shared" si="9"/>
        <v/>
      </c>
      <c r="L137" s="204" t="str">
        <f t="shared" si="10"/>
        <v/>
      </c>
      <c r="M137" s="205"/>
      <c r="N137" s="451"/>
      <c r="O137" s="1026"/>
      <c r="P137" s="861"/>
    </row>
    <row r="138" spans="2:16" ht="16.5" customHeight="1">
      <c r="B138" s="1023">
        <f t="shared" si="6"/>
        <v>45537</v>
      </c>
      <c r="C138" s="1024" t="str">
        <f t="shared" si="7"/>
        <v/>
      </c>
      <c r="D138" s="204"/>
      <c r="E138" s="205"/>
      <c r="F138" s="451"/>
      <c r="G138" s="1026"/>
      <c r="H138" s="861"/>
      <c r="J138" s="1023">
        <f t="shared" si="8"/>
        <v>45537</v>
      </c>
      <c r="K138" s="1024" t="str">
        <f t="shared" si="9"/>
        <v/>
      </c>
      <c r="L138" s="204" t="str">
        <f t="shared" si="10"/>
        <v/>
      </c>
      <c r="M138" s="205"/>
      <c r="N138" s="451"/>
      <c r="O138" s="1026"/>
      <c r="P138" s="861"/>
    </row>
    <row r="139" spans="2:16" ht="16.5" customHeight="1">
      <c r="B139" s="1023">
        <f t="shared" si="6"/>
        <v>45538</v>
      </c>
      <c r="C139" s="1024" t="str">
        <f t="shared" si="7"/>
        <v/>
      </c>
      <c r="D139" s="204"/>
      <c r="E139" s="205"/>
      <c r="F139" s="451"/>
      <c r="G139" s="1026"/>
      <c r="H139" s="861"/>
      <c r="J139" s="1023">
        <f t="shared" si="8"/>
        <v>45538</v>
      </c>
      <c r="K139" s="1024" t="str">
        <f t="shared" si="9"/>
        <v/>
      </c>
      <c r="L139" s="204" t="str">
        <f t="shared" si="10"/>
        <v/>
      </c>
      <c r="M139" s="205"/>
      <c r="N139" s="451"/>
      <c r="O139" s="1026"/>
      <c r="P139" s="861"/>
    </row>
    <row r="140" spans="2:16" ht="16.5" customHeight="1">
      <c r="B140" s="1023">
        <f t="shared" si="6"/>
        <v>45539</v>
      </c>
      <c r="C140" s="1024" t="str">
        <f t="shared" si="7"/>
        <v/>
      </c>
      <c r="D140" s="204"/>
      <c r="E140" s="205"/>
      <c r="F140" s="451"/>
      <c r="G140" s="1026"/>
      <c r="H140" s="861"/>
      <c r="J140" s="1023">
        <f t="shared" si="8"/>
        <v>45539</v>
      </c>
      <c r="K140" s="1024" t="str">
        <f t="shared" si="9"/>
        <v/>
      </c>
      <c r="L140" s="204" t="str">
        <f t="shared" si="10"/>
        <v/>
      </c>
      <c r="M140" s="205"/>
      <c r="N140" s="451"/>
      <c r="O140" s="1026"/>
      <c r="P140" s="861"/>
    </row>
    <row r="141" spans="2:16" ht="16.5" customHeight="1">
      <c r="B141" s="1023">
        <f t="shared" si="6"/>
        <v>45540</v>
      </c>
      <c r="C141" s="1024" t="str">
        <f t="shared" si="7"/>
        <v/>
      </c>
      <c r="D141" s="204"/>
      <c r="E141" s="205"/>
      <c r="F141" s="451"/>
      <c r="G141" s="1026"/>
      <c r="H141" s="861"/>
      <c r="J141" s="1023">
        <f t="shared" si="8"/>
        <v>45540</v>
      </c>
      <c r="K141" s="1024" t="str">
        <f t="shared" si="9"/>
        <v/>
      </c>
      <c r="L141" s="204" t="str">
        <f t="shared" si="10"/>
        <v/>
      </c>
      <c r="M141" s="205"/>
      <c r="N141" s="451"/>
      <c r="O141" s="1026"/>
      <c r="P141" s="861"/>
    </row>
    <row r="142" spans="2:16" ht="16.5" customHeight="1">
      <c r="B142" s="1023">
        <f t="shared" si="6"/>
        <v>45541</v>
      </c>
      <c r="C142" s="1024" t="str">
        <f t="shared" si="7"/>
        <v/>
      </c>
      <c r="D142" s="204"/>
      <c r="E142" s="205"/>
      <c r="F142" s="451"/>
      <c r="G142" s="1026"/>
      <c r="H142" s="861"/>
      <c r="J142" s="1023">
        <f t="shared" si="8"/>
        <v>45541</v>
      </c>
      <c r="K142" s="1024" t="str">
        <f t="shared" si="9"/>
        <v/>
      </c>
      <c r="L142" s="204" t="str">
        <f t="shared" si="10"/>
        <v/>
      </c>
      <c r="M142" s="205"/>
      <c r="N142" s="451"/>
      <c r="O142" s="1026"/>
      <c r="P142" s="861"/>
    </row>
    <row r="143" spans="2:16" ht="16.5" customHeight="1">
      <c r="B143" s="1023">
        <f t="shared" ref="B143:B166" si="11">IF(B142="","",B142+1)</f>
        <v>45542</v>
      </c>
      <c r="C143" s="1024" t="str">
        <f t="shared" ref="C143:C166" si="12">IF(C141="","",C141+1)</f>
        <v/>
      </c>
      <c r="D143" s="204"/>
      <c r="E143" s="205"/>
      <c r="F143" s="451"/>
      <c r="G143" s="1026"/>
      <c r="H143" s="861"/>
      <c r="J143" s="1023">
        <f t="shared" ref="J143:J166" si="13">IF(J142="","",J142+1)</f>
        <v>45542</v>
      </c>
      <c r="K143" s="1024" t="str">
        <f t="shared" ref="K143:K166" si="14">IF(K141="","",K141+1)</f>
        <v/>
      </c>
      <c r="L143" s="204" t="str">
        <f t="shared" ref="L143:L166" si="15">IF(D143="","",D143)</f>
        <v/>
      </c>
      <c r="M143" s="205"/>
      <c r="N143" s="451"/>
      <c r="O143" s="1026"/>
      <c r="P143" s="861"/>
    </row>
    <row r="144" spans="2:16" ht="16.5" customHeight="1">
      <c r="B144" s="1023">
        <f t="shared" si="11"/>
        <v>45543</v>
      </c>
      <c r="C144" s="1024" t="str">
        <f t="shared" si="12"/>
        <v/>
      </c>
      <c r="D144" s="204"/>
      <c r="E144" s="205"/>
      <c r="F144" s="451"/>
      <c r="G144" s="1026"/>
      <c r="H144" s="861"/>
      <c r="J144" s="1023">
        <f t="shared" si="13"/>
        <v>45543</v>
      </c>
      <c r="K144" s="1024" t="str">
        <f t="shared" si="14"/>
        <v/>
      </c>
      <c r="L144" s="204" t="str">
        <f t="shared" si="15"/>
        <v/>
      </c>
      <c r="M144" s="205"/>
      <c r="N144" s="451"/>
      <c r="O144" s="1026"/>
      <c r="P144" s="861"/>
    </row>
    <row r="145" spans="2:16" ht="16.5" customHeight="1">
      <c r="B145" s="1023">
        <f t="shared" si="11"/>
        <v>45544</v>
      </c>
      <c r="C145" s="1024" t="str">
        <f t="shared" si="12"/>
        <v/>
      </c>
      <c r="D145" s="204"/>
      <c r="E145" s="205"/>
      <c r="F145" s="451"/>
      <c r="G145" s="1026"/>
      <c r="H145" s="861"/>
      <c r="J145" s="1023">
        <f t="shared" si="13"/>
        <v>45544</v>
      </c>
      <c r="K145" s="1024" t="str">
        <f t="shared" si="14"/>
        <v/>
      </c>
      <c r="L145" s="204" t="str">
        <f t="shared" si="15"/>
        <v/>
      </c>
      <c r="M145" s="205"/>
      <c r="N145" s="451"/>
      <c r="O145" s="1026"/>
      <c r="P145" s="861"/>
    </row>
    <row r="146" spans="2:16" ht="16.5" customHeight="1">
      <c r="B146" s="1023">
        <f t="shared" si="11"/>
        <v>45545</v>
      </c>
      <c r="C146" s="1024" t="str">
        <f t="shared" si="12"/>
        <v/>
      </c>
      <c r="D146" s="204"/>
      <c r="E146" s="205"/>
      <c r="F146" s="451"/>
      <c r="G146" s="1026"/>
      <c r="H146" s="861"/>
      <c r="J146" s="1023">
        <f t="shared" si="13"/>
        <v>45545</v>
      </c>
      <c r="K146" s="1024" t="str">
        <f t="shared" si="14"/>
        <v/>
      </c>
      <c r="L146" s="204" t="str">
        <f t="shared" si="15"/>
        <v/>
      </c>
      <c r="M146" s="205"/>
      <c r="N146" s="451"/>
      <c r="O146" s="1026"/>
      <c r="P146" s="861"/>
    </row>
    <row r="147" spans="2:16" ht="16.5" customHeight="1">
      <c r="B147" s="1023">
        <f t="shared" si="11"/>
        <v>45546</v>
      </c>
      <c r="C147" s="1024" t="str">
        <f t="shared" si="12"/>
        <v/>
      </c>
      <c r="D147" s="204"/>
      <c r="E147" s="205"/>
      <c r="F147" s="451"/>
      <c r="G147" s="1026"/>
      <c r="H147" s="861"/>
      <c r="J147" s="1023">
        <f t="shared" si="13"/>
        <v>45546</v>
      </c>
      <c r="K147" s="1024" t="str">
        <f t="shared" si="14"/>
        <v/>
      </c>
      <c r="L147" s="204" t="str">
        <f t="shared" si="15"/>
        <v/>
      </c>
      <c r="M147" s="205"/>
      <c r="N147" s="451"/>
      <c r="O147" s="1026"/>
      <c r="P147" s="861"/>
    </row>
    <row r="148" spans="2:16" ht="16.5" customHeight="1">
      <c r="B148" s="1023">
        <f t="shared" si="11"/>
        <v>45547</v>
      </c>
      <c r="C148" s="1024" t="str">
        <f t="shared" si="12"/>
        <v/>
      </c>
      <c r="D148" s="204"/>
      <c r="E148" s="205"/>
      <c r="F148" s="451"/>
      <c r="G148" s="1026"/>
      <c r="H148" s="861"/>
      <c r="J148" s="1023">
        <f t="shared" si="13"/>
        <v>45547</v>
      </c>
      <c r="K148" s="1024" t="str">
        <f t="shared" si="14"/>
        <v/>
      </c>
      <c r="L148" s="204" t="str">
        <f t="shared" si="15"/>
        <v/>
      </c>
      <c r="M148" s="205"/>
      <c r="N148" s="451"/>
      <c r="O148" s="1026"/>
      <c r="P148" s="861"/>
    </row>
    <row r="149" spans="2:16" ht="16.5" customHeight="1">
      <c r="B149" s="1023">
        <f t="shared" si="11"/>
        <v>45548</v>
      </c>
      <c r="C149" s="1024" t="str">
        <f t="shared" si="12"/>
        <v/>
      </c>
      <c r="D149" s="204"/>
      <c r="E149" s="205"/>
      <c r="F149" s="451"/>
      <c r="G149" s="1026"/>
      <c r="H149" s="861"/>
      <c r="J149" s="1023">
        <f t="shared" si="13"/>
        <v>45548</v>
      </c>
      <c r="K149" s="1024" t="str">
        <f t="shared" si="14"/>
        <v/>
      </c>
      <c r="L149" s="204" t="str">
        <f t="shared" si="15"/>
        <v/>
      </c>
      <c r="M149" s="205"/>
      <c r="N149" s="451"/>
      <c r="O149" s="1026"/>
      <c r="P149" s="861"/>
    </row>
    <row r="150" spans="2:16" ht="16.5" customHeight="1">
      <c r="B150" s="1023">
        <f t="shared" si="11"/>
        <v>45549</v>
      </c>
      <c r="C150" s="1024" t="str">
        <f t="shared" si="12"/>
        <v/>
      </c>
      <c r="D150" s="204"/>
      <c r="E150" s="205"/>
      <c r="F150" s="451"/>
      <c r="G150" s="1026"/>
      <c r="H150" s="861"/>
      <c r="J150" s="1023">
        <f t="shared" si="13"/>
        <v>45549</v>
      </c>
      <c r="K150" s="1024" t="str">
        <f t="shared" si="14"/>
        <v/>
      </c>
      <c r="L150" s="204" t="str">
        <f t="shared" si="15"/>
        <v/>
      </c>
      <c r="M150" s="205"/>
      <c r="N150" s="451"/>
      <c r="O150" s="1026"/>
      <c r="P150" s="861"/>
    </row>
    <row r="151" spans="2:16" ht="16.5" customHeight="1">
      <c r="B151" s="1023">
        <f t="shared" si="11"/>
        <v>45550</v>
      </c>
      <c r="C151" s="1024" t="str">
        <f t="shared" si="12"/>
        <v/>
      </c>
      <c r="D151" s="204"/>
      <c r="E151" s="205"/>
      <c r="F151" s="451"/>
      <c r="G151" s="1026"/>
      <c r="H151" s="861"/>
      <c r="J151" s="1023">
        <f t="shared" si="13"/>
        <v>45550</v>
      </c>
      <c r="K151" s="1024" t="str">
        <f t="shared" si="14"/>
        <v/>
      </c>
      <c r="L151" s="204" t="str">
        <f t="shared" si="15"/>
        <v/>
      </c>
      <c r="M151" s="205"/>
      <c r="N151" s="451"/>
      <c r="O151" s="1026"/>
      <c r="P151" s="861"/>
    </row>
    <row r="152" spans="2:16" ht="16.5" customHeight="1">
      <c r="B152" s="1023">
        <f t="shared" si="11"/>
        <v>45551</v>
      </c>
      <c r="C152" s="1024" t="str">
        <f t="shared" si="12"/>
        <v/>
      </c>
      <c r="D152" s="204"/>
      <c r="E152" s="205"/>
      <c r="F152" s="451"/>
      <c r="G152" s="1026"/>
      <c r="H152" s="861"/>
      <c r="J152" s="1023">
        <f t="shared" si="13"/>
        <v>45551</v>
      </c>
      <c r="K152" s="1024" t="str">
        <f t="shared" si="14"/>
        <v/>
      </c>
      <c r="L152" s="204" t="str">
        <f t="shared" si="15"/>
        <v/>
      </c>
      <c r="M152" s="205"/>
      <c r="N152" s="451"/>
      <c r="O152" s="1026"/>
      <c r="P152" s="861"/>
    </row>
    <row r="153" spans="2:16" ht="16.5" customHeight="1">
      <c r="B153" s="1023">
        <f t="shared" si="11"/>
        <v>45552</v>
      </c>
      <c r="C153" s="1024" t="str">
        <f t="shared" si="12"/>
        <v/>
      </c>
      <c r="D153" s="204"/>
      <c r="E153" s="205"/>
      <c r="F153" s="451"/>
      <c r="G153" s="1026"/>
      <c r="H153" s="861"/>
      <c r="J153" s="1023">
        <f t="shared" si="13"/>
        <v>45552</v>
      </c>
      <c r="K153" s="1024" t="str">
        <f t="shared" si="14"/>
        <v/>
      </c>
      <c r="L153" s="204" t="str">
        <f t="shared" si="15"/>
        <v/>
      </c>
      <c r="M153" s="205"/>
      <c r="N153" s="451"/>
      <c r="O153" s="1026"/>
      <c r="P153" s="861"/>
    </row>
    <row r="154" spans="2:16" ht="16.5" customHeight="1">
      <c r="B154" s="1023">
        <f t="shared" si="11"/>
        <v>45553</v>
      </c>
      <c r="C154" s="1024" t="str">
        <f t="shared" si="12"/>
        <v/>
      </c>
      <c r="D154" s="204"/>
      <c r="E154" s="205"/>
      <c r="F154" s="451"/>
      <c r="G154" s="1026"/>
      <c r="H154" s="861"/>
      <c r="J154" s="1023">
        <f t="shared" si="13"/>
        <v>45553</v>
      </c>
      <c r="K154" s="1024" t="str">
        <f t="shared" si="14"/>
        <v/>
      </c>
      <c r="L154" s="204" t="str">
        <f t="shared" si="15"/>
        <v/>
      </c>
      <c r="M154" s="205"/>
      <c r="N154" s="451"/>
      <c r="O154" s="1026"/>
      <c r="P154" s="861"/>
    </row>
    <row r="155" spans="2:16" ht="16.5" customHeight="1">
      <c r="B155" s="1023">
        <f t="shared" si="11"/>
        <v>45554</v>
      </c>
      <c r="C155" s="1024" t="str">
        <f t="shared" si="12"/>
        <v/>
      </c>
      <c r="D155" s="204"/>
      <c r="E155" s="205"/>
      <c r="F155" s="451"/>
      <c r="G155" s="1026"/>
      <c r="H155" s="861"/>
      <c r="J155" s="1023">
        <f t="shared" si="13"/>
        <v>45554</v>
      </c>
      <c r="K155" s="1024" t="str">
        <f t="shared" si="14"/>
        <v/>
      </c>
      <c r="L155" s="204" t="str">
        <f t="shared" si="15"/>
        <v/>
      </c>
      <c r="M155" s="205"/>
      <c r="N155" s="451"/>
      <c r="O155" s="1026"/>
      <c r="P155" s="861"/>
    </row>
    <row r="156" spans="2:16" ht="16.5" customHeight="1">
      <c r="B156" s="1023">
        <f t="shared" si="11"/>
        <v>45555</v>
      </c>
      <c r="C156" s="1024" t="str">
        <f t="shared" si="12"/>
        <v/>
      </c>
      <c r="D156" s="204"/>
      <c r="E156" s="205"/>
      <c r="F156" s="451"/>
      <c r="G156" s="1026"/>
      <c r="H156" s="861"/>
      <c r="J156" s="1023">
        <f t="shared" si="13"/>
        <v>45555</v>
      </c>
      <c r="K156" s="1024" t="str">
        <f t="shared" si="14"/>
        <v/>
      </c>
      <c r="L156" s="204" t="str">
        <f t="shared" si="15"/>
        <v/>
      </c>
      <c r="M156" s="205"/>
      <c r="N156" s="451"/>
      <c r="O156" s="1026"/>
      <c r="P156" s="861"/>
    </row>
    <row r="157" spans="2:16" ht="16.5" customHeight="1">
      <c r="B157" s="1023">
        <f t="shared" si="11"/>
        <v>45556</v>
      </c>
      <c r="C157" s="1024" t="str">
        <f t="shared" si="12"/>
        <v/>
      </c>
      <c r="D157" s="204"/>
      <c r="E157" s="205"/>
      <c r="F157" s="451"/>
      <c r="G157" s="1026"/>
      <c r="H157" s="861"/>
      <c r="J157" s="1023">
        <f t="shared" si="13"/>
        <v>45556</v>
      </c>
      <c r="K157" s="1024" t="str">
        <f t="shared" si="14"/>
        <v/>
      </c>
      <c r="L157" s="204" t="str">
        <f t="shared" si="15"/>
        <v/>
      </c>
      <c r="M157" s="205"/>
      <c r="N157" s="451"/>
      <c r="O157" s="1026"/>
      <c r="P157" s="861"/>
    </row>
    <row r="158" spans="2:16" ht="16.5" customHeight="1">
      <c r="B158" s="1023">
        <f t="shared" si="11"/>
        <v>45557</v>
      </c>
      <c r="C158" s="1024" t="str">
        <f t="shared" si="12"/>
        <v/>
      </c>
      <c r="D158" s="204"/>
      <c r="E158" s="205"/>
      <c r="F158" s="451"/>
      <c r="G158" s="1026"/>
      <c r="H158" s="861"/>
      <c r="J158" s="1023">
        <f t="shared" si="13"/>
        <v>45557</v>
      </c>
      <c r="K158" s="1024" t="str">
        <f t="shared" si="14"/>
        <v/>
      </c>
      <c r="L158" s="204" t="str">
        <f t="shared" si="15"/>
        <v/>
      </c>
      <c r="M158" s="205"/>
      <c r="N158" s="451"/>
      <c r="O158" s="1026"/>
      <c r="P158" s="861"/>
    </row>
    <row r="159" spans="2:16" ht="16.5" customHeight="1">
      <c r="B159" s="1023">
        <f t="shared" si="11"/>
        <v>45558</v>
      </c>
      <c r="C159" s="1024" t="str">
        <f t="shared" si="12"/>
        <v/>
      </c>
      <c r="D159" s="204"/>
      <c r="E159" s="205"/>
      <c r="F159" s="451"/>
      <c r="G159" s="1026"/>
      <c r="H159" s="861"/>
      <c r="J159" s="1023">
        <f t="shared" si="13"/>
        <v>45558</v>
      </c>
      <c r="K159" s="1024" t="str">
        <f t="shared" si="14"/>
        <v/>
      </c>
      <c r="L159" s="204" t="str">
        <f t="shared" si="15"/>
        <v/>
      </c>
      <c r="M159" s="205"/>
      <c r="N159" s="451"/>
      <c r="O159" s="1026"/>
      <c r="P159" s="861"/>
    </row>
    <row r="160" spans="2:16" ht="16.5" customHeight="1">
      <c r="B160" s="1023">
        <f t="shared" si="11"/>
        <v>45559</v>
      </c>
      <c r="C160" s="1024" t="str">
        <f t="shared" si="12"/>
        <v/>
      </c>
      <c r="D160" s="204"/>
      <c r="E160" s="205"/>
      <c r="F160" s="451"/>
      <c r="G160" s="1026"/>
      <c r="H160" s="861"/>
      <c r="J160" s="1023">
        <f t="shared" si="13"/>
        <v>45559</v>
      </c>
      <c r="K160" s="1024" t="str">
        <f t="shared" si="14"/>
        <v/>
      </c>
      <c r="L160" s="204" t="str">
        <f t="shared" si="15"/>
        <v/>
      </c>
      <c r="M160" s="205"/>
      <c r="N160" s="451"/>
      <c r="O160" s="1026"/>
      <c r="P160" s="861"/>
    </row>
    <row r="161" spans="2:16" ht="16.5" customHeight="1">
      <c r="B161" s="1023">
        <f t="shared" si="11"/>
        <v>45560</v>
      </c>
      <c r="C161" s="1024" t="str">
        <f t="shared" si="12"/>
        <v/>
      </c>
      <c r="D161" s="204"/>
      <c r="E161" s="205"/>
      <c r="F161" s="451"/>
      <c r="G161" s="1026"/>
      <c r="H161" s="861"/>
      <c r="J161" s="1023">
        <f t="shared" si="13"/>
        <v>45560</v>
      </c>
      <c r="K161" s="1024" t="str">
        <f t="shared" si="14"/>
        <v/>
      </c>
      <c r="L161" s="204" t="str">
        <f t="shared" si="15"/>
        <v/>
      </c>
      <c r="M161" s="205"/>
      <c r="N161" s="451"/>
      <c r="O161" s="1026"/>
      <c r="P161" s="861"/>
    </row>
    <row r="162" spans="2:16" ht="16.5" customHeight="1">
      <c r="B162" s="1023">
        <f t="shared" si="11"/>
        <v>45561</v>
      </c>
      <c r="C162" s="1024" t="str">
        <f t="shared" si="12"/>
        <v/>
      </c>
      <c r="D162" s="204"/>
      <c r="E162" s="205"/>
      <c r="F162" s="451"/>
      <c r="G162" s="1026"/>
      <c r="H162" s="861"/>
      <c r="J162" s="1023">
        <f t="shared" si="13"/>
        <v>45561</v>
      </c>
      <c r="K162" s="1024" t="str">
        <f t="shared" si="14"/>
        <v/>
      </c>
      <c r="L162" s="204" t="str">
        <f t="shared" si="15"/>
        <v/>
      </c>
      <c r="M162" s="205"/>
      <c r="N162" s="451"/>
      <c r="O162" s="1026"/>
      <c r="P162" s="861"/>
    </row>
    <row r="163" spans="2:16" ht="16.5" customHeight="1">
      <c r="B163" s="1023">
        <f t="shared" si="11"/>
        <v>45562</v>
      </c>
      <c r="C163" s="1024" t="str">
        <f t="shared" si="12"/>
        <v/>
      </c>
      <c r="D163" s="204"/>
      <c r="E163" s="205"/>
      <c r="F163" s="451"/>
      <c r="G163" s="1026"/>
      <c r="H163" s="861"/>
      <c r="J163" s="1023">
        <f t="shared" si="13"/>
        <v>45562</v>
      </c>
      <c r="K163" s="1024" t="str">
        <f t="shared" si="14"/>
        <v/>
      </c>
      <c r="L163" s="204" t="str">
        <f t="shared" si="15"/>
        <v/>
      </c>
      <c r="M163" s="205"/>
      <c r="N163" s="451"/>
      <c r="O163" s="1026"/>
      <c r="P163" s="861"/>
    </row>
    <row r="164" spans="2:16" ht="16.5" customHeight="1">
      <c r="B164" s="1023">
        <f t="shared" si="11"/>
        <v>45563</v>
      </c>
      <c r="C164" s="1024" t="str">
        <f t="shared" si="12"/>
        <v/>
      </c>
      <c r="D164" s="204"/>
      <c r="E164" s="205"/>
      <c r="F164" s="451"/>
      <c r="G164" s="1026"/>
      <c r="H164" s="861"/>
      <c r="J164" s="1023">
        <f t="shared" si="13"/>
        <v>45563</v>
      </c>
      <c r="K164" s="1024" t="str">
        <f t="shared" si="14"/>
        <v/>
      </c>
      <c r="L164" s="204" t="str">
        <f t="shared" si="15"/>
        <v/>
      </c>
      <c r="M164" s="205"/>
      <c r="N164" s="451"/>
      <c r="O164" s="1026"/>
      <c r="P164" s="861"/>
    </row>
    <row r="165" spans="2:16" ht="16.5" customHeight="1">
      <c r="B165" s="1023">
        <f t="shared" si="11"/>
        <v>45564</v>
      </c>
      <c r="C165" s="1024" t="str">
        <f t="shared" si="12"/>
        <v/>
      </c>
      <c r="D165" s="204"/>
      <c r="E165" s="205"/>
      <c r="F165" s="451"/>
      <c r="G165" s="1026"/>
      <c r="H165" s="861"/>
      <c r="J165" s="1023">
        <f t="shared" si="13"/>
        <v>45564</v>
      </c>
      <c r="K165" s="1024" t="str">
        <f t="shared" si="14"/>
        <v/>
      </c>
      <c r="L165" s="204" t="str">
        <f t="shared" si="15"/>
        <v/>
      </c>
      <c r="M165" s="205"/>
      <c r="N165" s="451"/>
      <c r="O165" s="1026"/>
      <c r="P165" s="861"/>
    </row>
    <row r="166" spans="2:16" ht="16.5" customHeight="1">
      <c r="B166" s="1023">
        <f t="shared" si="11"/>
        <v>45565</v>
      </c>
      <c r="C166" s="1024" t="str">
        <f t="shared" si="12"/>
        <v/>
      </c>
      <c r="D166" s="204"/>
      <c r="E166" s="205"/>
      <c r="F166" s="451"/>
      <c r="G166" s="1026"/>
      <c r="H166" s="861"/>
      <c r="J166" s="1023">
        <f t="shared" si="13"/>
        <v>45565</v>
      </c>
      <c r="K166" s="1024" t="str">
        <f t="shared" si="14"/>
        <v/>
      </c>
      <c r="L166" s="204" t="str">
        <f t="shared" si="15"/>
        <v/>
      </c>
      <c r="M166" s="205"/>
      <c r="N166" s="451"/>
      <c r="O166" s="1026"/>
      <c r="P166" s="861"/>
    </row>
    <row r="167" spans="2:16" ht="21" customHeight="1">
      <c r="D167" s="110">
        <f>COUNTIF(D14:D166,"●")</f>
        <v>0</v>
      </c>
      <c r="E167" s="206">
        <f>SUM(E14:E166)</f>
        <v>0</v>
      </c>
      <c r="L167" s="110">
        <f>COUNTIF(L14:L166,"●")</f>
        <v>0</v>
      </c>
      <c r="M167" s="207">
        <f>SUM(M14:M166)</f>
        <v>0</v>
      </c>
    </row>
  </sheetData>
  <mergeCells count="627">
    <mergeCell ref="B104:C104"/>
    <mergeCell ref="G104:H104"/>
    <mergeCell ref="J104:K104"/>
    <mergeCell ref="O104:P104"/>
    <mergeCell ref="B164:C164"/>
    <mergeCell ref="G164:H164"/>
    <mergeCell ref="J164:K164"/>
    <mergeCell ref="O164:P164"/>
    <mergeCell ref="B102:C102"/>
    <mergeCell ref="G102:H102"/>
    <mergeCell ref="J102:K102"/>
    <mergeCell ref="O102:P102"/>
    <mergeCell ref="B103:C103"/>
    <mergeCell ref="G103:H103"/>
    <mergeCell ref="J103:K103"/>
    <mergeCell ref="O103:P103"/>
    <mergeCell ref="B120:C120"/>
    <mergeCell ref="G120:H120"/>
    <mergeCell ref="J120:K120"/>
    <mergeCell ref="O120:P120"/>
    <mergeCell ref="B116:C116"/>
    <mergeCell ref="G116:H116"/>
    <mergeCell ref="J116:K116"/>
    <mergeCell ref="O116:P116"/>
    <mergeCell ref="B100:C100"/>
    <mergeCell ref="G100:H100"/>
    <mergeCell ref="J100:K100"/>
    <mergeCell ref="O100:P100"/>
    <mergeCell ref="B101:C101"/>
    <mergeCell ref="G101:H101"/>
    <mergeCell ref="J101:K101"/>
    <mergeCell ref="O101:P101"/>
    <mergeCell ref="B98:C98"/>
    <mergeCell ref="G98:H98"/>
    <mergeCell ref="J98:K98"/>
    <mergeCell ref="O98:P98"/>
    <mergeCell ref="B99:C99"/>
    <mergeCell ref="G99:H99"/>
    <mergeCell ref="J99:K99"/>
    <mergeCell ref="O99:P99"/>
    <mergeCell ref="B96:C96"/>
    <mergeCell ref="G96:H96"/>
    <mergeCell ref="J96:K96"/>
    <mergeCell ref="O96:P96"/>
    <mergeCell ref="B97:C97"/>
    <mergeCell ref="G97:H97"/>
    <mergeCell ref="J97:K97"/>
    <mergeCell ref="O97:P97"/>
    <mergeCell ref="B94:C94"/>
    <mergeCell ref="G94:H94"/>
    <mergeCell ref="J94:K94"/>
    <mergeCell ref="O94:P94"/>
    <mergeCell ref="B95:C95"/>
    <mergeCell ref="G95:H95"/>
    <mergeCell ref="J95:K95"/>
    <mergeCell ref="O95:P95"/>
    <mergeCell ref="B92:C92"/>
    <mergeCell ref="G92:H92"/>
    <mergeCell ref="J92:K92"/>
    <mergeCell ref="O92:P92"/>
    <mergeCell ref="B93:C93"/>
    <mergeCell ref="G93:H93"/>
    <mergeCell ref="J93:K93"/>
    <mergeCell ref="O93:P93"/>
    <mergeCell ref="B90:C90"/>
    <mergeCell ref="G90:H90"/>
    <mergeCell ref="J90:K90"/>
    <mergeCell ref="O90:P90"/>
    <mergeCell ref="B91:C91"/>
    <mergeCell ref="G91:H91"/>
    <mergeCell ref="J91:K91"/>
    <mergeCell ref="O91:P91"/>
    <mergeCell ref="B88:C88"/>
    <mergeCell ref="G88:H88"/>
    <mergeCell ref="J88:K88"/>
    <mergeCell ref="O88:P88"/>
    <mergeCell ref="B89:C89"/>
    <mergeCell ref="G89:H89"/>
    <mergeCell ref="J89:K89"/>
    <mergeCell ref="O89:P89"/>
    <mergeCell ref="B86:C86"/>
    <mergeCell ref="G86:H86"/>
    <mergeCell ref="J86:K86"/>
    <mergeCell ref="O86:P86"/>
    <mergeCell ref="B87:C87"/>
    <mergeCell ref="G87:H87"/>
    <mergeCell ref="J87:K87"/>
    <mergeCell ref="O87:P87"/>
    <mergeCell ref="B84:C84"/>
    <mergeCell ref="G84:H84"/>
    <mergeCell ref="J84:K84"/>
    <mergeCell ref="O84:P84"/>
    <mergeCell ref="B85:C85"/>
    <mergeCell ref="G85:H85"/>
    <mergeCell ref="J85:K85"/>
    <mergeCell ref="O85:P85"/>
    <mergeCell ref="B82:C82"/>
    <mergeCell ref="G82:H82"/>
    <mergeCell ref="J82:K82"/>
    <mergeCell ref="O82:P82"/>
    <mergeCell ref="B83:C83"/>
    <mergeCell ref="G83:H83"/>
    <mergeCell ref="J83:K83"/>
    <mergeCell ref="O83:P83"/>
    <mergeCell ref="B80:C80"/>
    <mergeCell ref="G80:H80"/>
    <mergeCell ref="J80:K80"/>
    <mergeCell ref="O80:P80"/>
    <mergeCell ref="B81:C81"/>
    <mergeCell ref="G81:H81"/>
    <mergeCell ref="J81:K81"/>
    <mergeCell ref="O81:P81"/>
    <mergeCell ref="B78:C78"/>
    <mergeCell ref="G78:H78"/>
    <mergeCell ref="J78:K78"/>
    <mergeCell ref="O78:P78"/>
    <mergeCell ref="B79:C79"/>
    <mergeCell ref="G79:H79"/>
    <mergeCell ref="J79:K79"/>
    <mergeCell ref="O79:P79"/>
    <mergeCell ref="B76:C76"/>
    <mergeCell ref="G76:H76"/>
    <mergeCell ref="J76:K76"/>
    <mergeCell ref="O76:P76"/>
    <mergeCell ref="B77:C77"/>
    <mergeCell ref="G77:H77"/>
    <mergeCell ref="J77:K77"/>
    <mergeCell ref="O77:P77"/>
    <mergeCell ref="B74:C74"/>
    <mergeCell ref="G74:H74"/>
    <mergeCell ref="J74:K74"/>
    <mergeCell ref="O74:P74"/>
    <mergeCell ref="B75:C75"/>
    <mergeCell ref="G75:H75"/>
    <mergeCell ref="J75:K75"/>
    <mergeCell ref="O75:P75"/>
    <mergeCell ref="B72:C72"/>
    <mergeCell ref="G72:H72"/>
    <mergeCell ref="J72:K72"/>
    <mergeCell ref="O72:P72"/>
    <mergeCell ref="B73:C73"/>
    <mergeCell ref="G73:H73"/>
    <mergeCell ref="J73:K73"/>
    <mergeCell ref="O73:P73"/>
    <mergeCell ref="B70:C70"/>
    <mergeCell ref="G70:H70"/>
    <mergeCell ref="J70:K70"/>
    <mergeCell ref="O70:P70"/>
    <mergeCell ref="B71:C71"/>
    <mergeCell ref="G71:H71"/>
    <mergeCell ref="J71:K71"/>
    <mergeCell ref="O71:P71"/>
    <mergeCell ref="B68:C68"/>
    <mergeCell ref="G68:H68"/>
    <mergeCell ref="J68:K68"/>
    <mergeCell ref="O68:P68"/>
    <mergeCell ref="B69:C69"/>
    <mergeCell ref="G69:H69"/>
    <mergeCell ref="J69:K69"/>
    <mergeCell ref="O69:P69"/>
    <mergeCell ref="B66:C66"/>
    <mergeCell ref="G66:H66"/>
    <mergeCell ref="J66:K66"/>
    <mergeCell ref="O66:P66"/>
    <mergeCell ref="B67:C67"/>
    <mergeCell ref="G67:H67"/>
    <mergeCell ref="J67:K67"/>
    <mergeCell ref="O67:P67"/>
    <mergeCell ref="B64:C64"/>
    <mergeCell ref="G64:H64"/>
    <mergeCell ref="J64:K64"/>
    <mergeCell ref="O64:P64"/>
    <mergeCell ref="B65:C65"/>
    <mergeCell ref="G65:H65"/>
    <mergeCell ref="J65:K65"/>
    <mergeCell ref="O65:P65"/>
    <mergeCell ref="B62:C62"/>
    <mergeCell ref="G62:H62"/>
    <mergeCell ref="J62:K62"/>
    <mergeCell ref="O62:P62"/>
    <mergeCell ref="B63:C63"/>
    <mergeCell ref="G63:H63"/>
    <mergeCell ref="J63:K63"/>
    <mergeCell ref="O63:P63"/>
    <mergeCell ref="B60:C60"/>
    <mergeCell ref="G60:H60"/>
    <mergeCell ref="J60:K60"/>
    <mergeCell ref="O60:P60"/>
    <mergeCell ref="B61:C61"/>
    <mergeCell ref="G61:H61"/>
    <mergeCell ref="J61:K61"/>
    <mergeCell ref="O61:P61"/>
    <mergeCell ref="B58:C58"/>
    <mergeCell ref="G58:H58"/>
    <mergeCell ref="J58:K58"/>
    <mergeCell ref="O58:P58"/>
    <mergeCell ref="B59:C59"/>
    <mergeCell ref="G59:H59"/>
    <mergeCell ref="J59:K59"/>
    <mergeCell ref="O59:P59"/>
    <mergeCell ref="B56:C56"/>
    <mergeCell ref="G56:H56"/>
    <mergeCell ref="J56:K56"/>
    <mergeCell ref="O56:P56"/>
    <mergeCell ref="B57:C57"/>
    <mergeCell ref="G57:H57"/>
    <mergeCell ref="J57:K57"/>
    <mergeCell ref="O57:P57"/>
    <mergeCell ref="B54:C54"/>
    <mergeCell ref="G54:H54"/>
    <mergeCell ref="J54:K54"/>
    <mergeCell ref="O54:P54"/>
    <mergeCell ref="B55:C55"/>
    <mergeCell ref="G55:H55"/>
    <mergeCell ref="J55:K55"/>
    <mergeCell ref="O55:P55"/>
    <mergeCell ref="G52:H52"/>
    <mergeCell ref="J52:K52"/>
    <mergeCell ref="O52:P52"/>
    <mergeCell ref="B53:C53"/>
    <mergeCell ref="G53:H53"/>
    <mergeCell ref="J53:K53"/>
    <mergeCell ref="O53:P53"/>
    <mergeCell ref="B50:C50"/>
    <mergeCell ref="G50:H50"/>
    <mergeCell ref="J50:K50"/>
    <mergeCell ref="O50:P50"/>
    <mergeCell ref="B51:C51"/>
    <mergeCell ref="G51:H51"/>
    <mergeCell ref="J51:K51"/>
    <mergeCell ref="O51:P51"/>
    <mergeCell ref="O48:P48"/>
    <mergeCell ref="B49:C49"/>
    <mergeCell ref="G49:H49"/>
    <mergeCell ref="J49:K49"/>
    <mergeCell ref="O49:P49"/>
    <mergeCell ref="B46:C46"/>
    <mergeCell ref="G46:H46"/>
    <mergeCell ref="J46:K46"/>
    <mergeCell ref="O46:P46"/>
    <mergeCell ref="B47:C47"/>
    <mergeCell ref="G47:H47"/>
    <mergeCell ref="J47:K47"/>
    <mergeCell ref="O47:P47"/>
    <mergeCell ref="O44:P44"/>
    <mergeCell ref="B45:C45"/>
    <mergeCell ref="G45:H45"/>
    <mergeCell ref="J45:K45"/>
    <mergeCell ref="O45:P45"/>
    <mergeCell ref="B119:C119"/>
    <mergeCell ref="G119:H119"/>
    <mergeCell ref="J119:K119"/>
    <mergeCell ref="O119:P119"/>
    <mergeCell ref="B115:C115"/>
    <mergeCell ref="G115:H115"/>
    <mergeCell ref="J115:K115"/>
    <mergeCell ref="O115:P115"/>
    <mergeCell ref="B117:C117"/>
    <mergeCell ref="G117:H117"/>
    <mergeCell ref="J117:K117"/>
    <mergeCell ref="O117:P117"/>
    <mergeCell ref="B118:C118"/>
    <mergeCell ref="G118:H118"/>
    <mergeCell ref="J118:K118"/>
    <mergeCell ref="O118:P118"/>
    <mergeCell ref="B48:C48"/>
    <mergeCell ref="G48:H48"/>
    <mergeCell ref="J48:K48"/>
    <mergeCell ref="O113:P113"/>
    <mergeCell ref="B114:C114"/>
    <mergeCell ref="G114:H114"/>
    <mergeCell ref="J114:K114"/>
    <mergeCell ref="O114:P114"/>
    <mergeCell ref="O111:P111"/>
    <mergeCell ref="B112:C112"/>
    <mergeCell ref="G112:H112"/>
    <mergeCell ref="J112:K112"/>
    <mergeCell ref="O112:P112"/>
    <mergeCell ref="O142:P142"/>
    <mergeCell ref="O143:P143"/>
    <mergeCell ref="O144:P144"/>
    <mergeCell ref="O145:P145"/>
    <mergeCell ref="O146:P146"/>
    <mergeCell ref="O147:P147"/>
    <mergeCell ref="O148:P148"/>
    <mergeCell ref="O149:P149"/>
    <mergeCell ref="O150:P150"/>
    <mergeCell ref="O165:P165"/>
    <mergeCell ref="O166:P166"/>
    <mergeCell ref="O151:P151"/>
    <mergeCell ref="O152:P152"/>
    <mergeCell ref="O153:P153"/>
    <mergeCell ref="O154:P154"/>
    <mergeCell ref="O155:P155"/>
    <mergeCell ref="O156:P156"/>
    <mergeCell ref="O161:P161"/>
    <mergeCell ref="O162:P162"/>
    <mergeCell ref="O136:P136"/>
    <mergeCell ref="O137:P137"/>
    <mergeCell ref="O138:P138"/>
    <mergeCell ref="O139:P139"/>
    <mergeCell ref="O140:P140"/>
    <mergeCell ref="O141:P141"/>
    <mergeCell ref="O105:P105"/>
    <mergeCell ref="B106:C106"/>
    <mergeCell ref="G106:H106"/>
    <mergeCell ref="J106:K106"/>
    <mergeCell ref="O106:P106"/>
    <mergeCell ref="O109:P109"/>
    <mergeCell ref="B110:C110"/>
    <mergeCell ref="G110:H110"/>
    <mergeCell ref="J110:K110"/>
    <mergeCell ref="O110:P110"/>
    <mergeCell ref="O107:P107"/>
    <mergeCell ref="B108:C108"/>
    <mergeCell ref="G108:H108"/>
    <mergeCell ref="J108:K108"/>
    <mergeCell ref="O108:P108"/>
    <mergeCell ref="B113:C113"/>
    <mergeCell ref="G113:H113"/>
    <mergeCell ref="J113:K113"/>
    <mergeCell ref="G165:H165"/>
    <mergeCell ref="G166:H166"/>
    <mergeCell ref="O19:P19"/>
    <mergeCell ref="O18:P18"/>
    <mergeCell ref="O17:P17"/>
    <mergeCell ref="O20:P20"/>
    <mergeCell ref="O21:P21"/>
    <mergeCell ref="O22:P22"/>
    <mergeCell ref="O23:P23"/>
    <mergeCell ref="O24:P24"/>
    <mergeCell ref="O25:P25"/>
    <mergeCell ref="O26:P26"/>
    <mergeCell ref="O27:P27"/>
    <mergeCell ref="O28:P28"/>
    <mergeCell ref="O29:P29"/>
    <mergeCell ref="O30:P30"/>
    <mergeCell ref="O31:P31"/>
    <mergeCell ref="O32:P32"/>
    <mergeCell ref="O33:P33"/>
    <mergeCell ref="O34:P34"/>
    <mergeCell ref="J21:K21"/>
    <mergeCell ref="O35:P35"/>
    <mergeCell ref="O36:P36"/>
    <mergeCell ref="O37:P37"/>
    <mergeCell ref="G160:H160"/>
    <mergeCell ref="O163:P163"/>
    <mergeCell ref="O157:P157"/>
    <mergeCell ref="O158:P158"/>
    <mergeCell ref="O159:P159"/>
    <mergeCell ref="O160:P160"/>
    <mergeCell ref="O16:P16"/>
    <mergeCell ref="G124:H124"/>
    <mergeCell ref="G111:H111"/>
    <mergeCell ref="J111:K111"/>
    <mergeCell ref="G131:H131"/>
    <mergeCell ref="G132:H132"/>
    <mergeCell ref="G139:H139"/>
    <mergeCell ref="G140:H140"/>
    <mergeCell ref="J37:K37"/>
    <mergeCell ref="G36:H36"/>
    <mergeCell ref="G37:H37"/>
    <mergeCell ref="G38:H38"/>
    <mergeCell ref="G39:H39"/>
    <mergeCell ref="G42:H42"/>
    <mergeCell ref="G43:H43"/>
    <mergeCell ref="O133:P133"/>
    <mergeCell ref="O134:P134"/>
    <mergeCell ref="O135:P135"/>
    <mergeCell ref="O15:P15"/>
    <mergeCell ref="O14:P14"/>
    <mergeCell ref="G161:H161"/>
    <mergeCell ref="G162:H162"/>
    <mergeCell ref="G163:H163"/>
    <mergeCell ref="O38:P38"/>
    <mergeCell ref="O39:P39"/>
    <mergeCell ref="O40:P40"/>
    <mergeCell ref="O41:P41"/>
    <mergeCell ref="O42:P42"/>
    <mergeCell ref="O43:P43"/>
    <mergeCell ref="O121:P121"/>
    <mergeCell ref="O122:P122"/>
    <mergeCell ref="O123:P123"/>
    <mergeCell ref="O124:P124"/>
    <mergeCell ref="O125:P125"/>
    <mergeCell ref="O126:P126"/>
    <mergeCell ref="O127:P127"/>
    <mergeCell ref="O128:P128"/>
    <mergeCell ref="O129:P129"/>
    <mergeCell ref="O130:P130"/>
    <mergeCell ref="O131:P131"/>
    <mergeCell ref="O132:P132"/>
    <mergeCell ref="G123:H123"/>
    <mergeCell ref="B22:C22"/>
    <mergeCell ref="J22:K22"/>
    <mergeCell ref="B23:C23"/>
    <mergeCell ref="J23:K23"/>
    <mergeCell ref="B20:C20"/>
    <mergeCell ref="J20:K20"/>
    <mergeCell ref="B21:C21"/>
    <mergeCell ref="G19:H19"/>
    <mergeCell ref="G18:H18"/>
    <mergeCell ref="G20:H20"/>
    <mergeCell ref="G21:H21"/>
    <mergeCell ref="G22:H22"/>
    <mergeCell ref="G23:H23"/>
    <mergeCell ref="B18:C18"/>
    <mergeCell ref="J18:K18"/>
    <mergeCell ref="B19:C19"/>
    <mergeCell ref="J19:K19"/>
    <mergeCell ref="O13:P13"/>
    <mergeCell ref="B2:F2"/>
    <mergeCell ref="B4:D4"/>
    <mergeCell ref="B5:D5"/>
    <mergeCell ref="B7:C9"/>
    <mergeCell ref="D7:G7"/>
    <mergeCell ref="J7:K9"/>
    <mergeCell ref="D8:G8"/>
    <mergeCell ref="D9:G9"/>
    <mergeCell ref="B14:C14"/>
    <mergeCell ref="J14:K14"/>
    <mergeCell ref="G14:H14"/>
    <mergeCell ref="J13:K13"/>
    <mergeCell ref="E5:F5"/>
    <mergeCell ref="E4:F4"/>
    <mergeCell ref="B16:C16"/>
    <mergeCell ref="J16:K16"/>
    <mergeCell ref="B17:C17"/>
    <mergeCell ref="J17:K17"/>
    <mergeCell ref="G17:H17"/>
    <mergeCell ref="B15:C15"/>
    <mergeCell ref="B13:C13"/>
    <mergeCell ref="J15:K15"/>
    <mergeCell ref="G16:H16"/>
    <mergeCell ref="G15:H15"/>
    <mergeCell ref="G13:H13"/>
    <mergeCell ref="B33:C33"/>
    <mergeCell ref="J33:K33"/>
    <mergeCell ref="G32:H32"/>
    <mergeCell ref="G33:H33"/>
    <mergeCell ref="G34:H34"/>
    <mergeCell ref="G35:H35"/>
    <mergeCell ref="B30:C30"/>
    <mergeCell ref="J30:K30"/>
    <mergeCell ref="B31:C31"/>
    <mergeCell ref="J31:K31"/>
    <mergeCell ref="B34:C34"/>
    <mergeCell ref="J34:K34"/>
    <mergeCell ref="B35:C35"/>
    <mergeCell ref="J35:K35"/>
    <mergeCell ref="B28:C28"/>
    <mergeCell ref="J28:K28"/>
    <mergeCell ref="B29:C29"/>
    <mergeCell ref="J29:K29"/>
    <mergeCell ref="G28:H28"/>
    <mergeCell ref="G29:H29"/>
    <mergeCell ref="G30:H30"/>
    <mergeCell ref="G31:H31"/>
    <mergeCell ref="B32:C32"/>
    <mergeCell ref="J32:K32"/>
    <mergeCell ref="B26:C26"/>
    <mergeCell ref="J26:K26"/>
    <mergeCell ref="B27:C27"/>
    <mergeCell ref="J27:K27"/>
    <mergeCell ref="B24:C24"/>
    <mergeCell ref="J24:K24"/>
    <mergeCell ref="B25:C25"/>
    <mergeCell ref="J25:K25"/>
    <mergeCell ref="G24:H24"/>
    <mergeCell ref="G25:H25"/>
    <mergeCell ref="G26:H26"/>
    <mergeCell ref="G27:H27"/>
    <mergeCell ref="B36:C36"/>
    <mergeCell ref="J36:K36"/>
    <mergeCell ref="B37:C37"/>
    <mergeCell ref="B40:C40"/>
    <mergeCell ref="J40:K40"/>
    <mergeCell ref="B41:C41"/>
    <mergeCell ref="J41:K41"/>
    <mergeCell ref="G40:H40"/>
    <mergeCell ref="G41:H41"/>
    <mergeCell ref="B38:C38"/>
    <mergeCell ref="J38:K38"/>
    <mergeCell ref="B39:C39"/>
    <mergeCell ref="J39:K39"/>
    <mergeCell ref="B121:C121"/>
    <mergeCell ref="J121:K121"/>
    <mergeCell ref="B122:C122"/>
    <mergeCell ref="J122:K122"/>
    <mergeCell ref="G121:H121"/>
    <mergeCell ref="G122:H122"/>
    <mergeCell ref="B42:C42"/>
    <mergeCell ref="J42:K42"/>
    <mergeCell ref="B43:C43"/>
    <mergeCell ref="J43:K43"/>
    <mergeCell ref="B105:C105"/>
    <mergeCell ref="G105:H105"/>
    <mergeCell ref="J105:K105"/>
    <mergeCell ref="B107:C107"/>
    <mergeCell ref="G107:H107"/>
    <mergeCell ref="J107:K107"/>
    <mergeCell ref="B109:C109"/>
    <mergeCell ref="G109:H109"/>
    <mergeCell ref="J109:K109"/>
    <mergeCell ref="B111:C111"/>
    <mergeCell ref="B44:C44"/>
    <mergeCell ref="G44:H44"/>
    <mergeCell ref="J44:K44"/>
    <mergeCell ref="B52:C52"/>
    <mergeCell ref="B125:C125"/>
    <mergeCell ref="J125:K125"/>
    <mergeCell ref="B126:C126"/>
    <mergeCell ref="J126:K126"/>
    <mergeCell ref="G125:H125"/>
    <mergeCell ref="G126:H126"/>
    <mergeCell ref="G127:H127"/>
    <mergeCell ref="G128:H128"/>
    <mergeCell ref="B123:C123"/>
    <mergeCell ref="J123:K123"/>
    <mergeCell ref="B124:C124"/>
    <mergeCell ref="J124:K124"/>
    <mergeCell ref="B129:C129"/>
    <mergeCell ref="J129:K129"/>
    <mergeCell ref="B130:C130"/>
    <mergeCell ref="J130:K130"/>
    <mergeCell ref="G129:H129"/>
    <mergeCell ref="G130:H130"/>
    <mergeCell ref="B127:C127"/>
    <mergeCell ref="J127:K127"/>
    <mergeCell ref="B128:C128"/>
    <mergeCell ref="J128:K128"/>
    <mergeCell ref="B133:C133"/>
    <mergeCell ref="J133:K133"/>
    <mergeCell ref="B134:C134"/>
    <mergeCell ref="J134:K134"/>
    <mergeCell ref="G133:H133"/>
    <mergeCell ref="G134:H134"/>
    <mergeCell ref="G135:H135"/>
    <mergeCell ref="G136:H136"/>
    <mergeCell ref="B131:C131"/>
    <mergeCell ref="J131:K131"/>
    <mergeCell ref="B132:C132"/>
    <mergeCell ref="J132:K132"/>
    <mergeCell ref="B137:C137"/>
    <mergeCell ref="J137:K137"/>
    <mergeCell ref="B138:C138"/>
    <mergeCell ref="J138:K138"/>
    <mergeCell ref="G137:H137"/>
    <mergeCell ref="G138:H138"/>
    <mergeCell ref="B135:C135"/>
    <mergeCell ref="J135:K135"/>
    <mergeCell ref="B136:C136"/>
    <mergeCell ref="J136:K136"/>
    <mergeCell ref="B141:C141"/>
    <mergeCell ref="J141:K141"/>
    <mergeCell ref="B142:C142"/>
    <mergeCell ref="J142:K142"/>
    <mergeCell ref="G141:H141"/>
    <mergeCell ref="G142:H142"/>
    <mergeCell ref="G143:H143"/>
    <mergeCell ref="G144:H144"/>
    <mergeCell ref="B139:C139"/>
    <mergeCell ref="J139:K139"/>
    <mergeCell ref="B140:C140"/>
    <mergeCell ref="J140:K140"/>
    <mergeCell ref="B145:C145"/>
    <mergeCell ref="J145:K145"/>
    <mergeCell ref="B146:C146"/>
    <mergeCell ref="J146:K146"/>
    <mergeCell ref="G145:H145"/>
    <mergeCell ref="G146:H146"/>
    <mergeCell ref="B143:C143"/>
    <mergeCell ref="J143:K143"/>
    <mergeCell ref="B144:C144"/>
    <mergeCell ref="J144:K144"/>
    <mergeCell ref="B149:C149"/>
    <mergeCell ref="J149:K149"/>
    <mergeCell ref="B150:C150"/>
    <mergeCell ref="J150:K150"/>
    <mergeCell ref="G149:H149"/>
    <mergeCell ref="G150:H150"/>
    <mergeCell ref="G151:H151"/>
    <mergeCell ref="G152:H152"/>
    <mergeCell ref="B147:C147"/>
    <mergeCell ref="J147:K147"/>
    <mergeCell ref="B148:C148"/>
    <mergeCell ref="J148:K148"/>
    <mergeCell ref="J151:K151"/>
    <mergeCell ref="B152:C152"/>
    <mergeCell ref="J152:K152"/>
    <mergeCell ref="G147:H147"/>
    <mergeCell ref="G148:H148"/>
    <mergeCell ref="B151:C151"/>
    <mergeCell ref="B156:C156"/>
    <mergeCell ref="J156:K156"/>
    <mergeCell ref="B153:C153"/>
    <mergeCell ref="J153:K153"/>
    <mergeCell ref="B154:C154"/>
    <mergeCell ref="J154:K154"/>
    <mergeCell ref="G153:H153"/>
    <mergeCell ref="G154:H154"/>
    <mergeCell ref="G155:H155"/>
    <mergeCell ref="G156:H156"/>
    <mergeCell ref="B160:C160"/>
    <mergeCell ref="B157:C157"/>
    <mergeCell ref="B158:C158"/>
    <mergeCell ref="B166:C166"/>
    <mergeCell ref="J166:K166"/>
    <mergeCell ref="L9:N9"/>
    <mergeCell ref="B163:C163"/>
    <mergeCell ref="J163:K163"/>
    <mergeCell ref="B165:C165"/>
    <mergeCell ref="J165:K165"/>
    <mergeCell ref="B161:C161"/>
    <mergeCell ref="J161:K161"/>
    <mergeCell ref="B162:C162"/>
    <mergeCell ref="J162:K162"/>
    <mergeCell ref="B159:C159"/>
    <mergeCell ref="J159:K159"/>
    <mergeCell ref="J160:K160"/>
    <mergeCell ref="J157:K157"/>
    <mergeCell ref="J158:K158"/>
    <mergeCell ref="G157:H157"/>
    <mergeCell ref="G158:H158"/>
    <mergeCell ref="G159:H159"/>
    <mergeCell ref="B155:C155"/>
    <mergeCell ref="J155:K155"/>
  </mergeCells>
  <phoneticPr fontId="6"/>
  <conditionalFormatting sqref="B14:C14">
    <cfRule type="expression" dxfId="23" priority="12">
      <formula>OR(WEEKDAY($B14)=7,WEEKDAY($B14)=1)</formula>
    </cfRule>
  </conditionalFormatting>
  <conditionalFormatting sqref="D14:D166">
    <cfRule type="expression" dxfId="22" priority="11">
      <formula>OR(WEEKDAY($B14)=7,WEEKDAY($B14)=1)</formula>
    </cfRule>
  </conditionalFormatting>
  <conditionalFormatting sqref="E14:E166">
    <cfRule type="expression" dxfId="21" priority="10">
      <formula>OR(WEEKDAY($B14)=7,WEEKDAY($B14)=1)</formula>
    </cfRule>
  </conditionalFormatting>
  <conditionalFormatting sqref="F14:F166">
    <cfRule type="expression" dxfId="20" priority="9">
      <formula>OR(WEEKDAY($B14)=7,WEEKDAY($B14)=1)</formula>
    </cfRule>
  </conditionalFormatting>
  <conditionalFormatting sqref="G14:H166">
    <cfRule type="expression" dxfId="19" priority="8">
      <formula>OR(WEEKDAY($B14)=7,WEEKDAY($B14)=1)</formula>
    </cfRule>
  </conditionalFormatting>
  <conditionalFormatting sqref="B15:C166">
    <cfRule type="expression" dxfId="18" priority="7">
      <formula>OR(WEEKDAY($B15)=7,WEEKDAY($B15)=1)</formula>
    </cfRule>
  </conditionalFormatting>
  <conditionalFormatting sqref="J15:K166">
    <cfRule type="expression" dxfId="17" priority="6">
      <formula>OR(WEEKDAY($J15)=7,WEEKDAY($J15)=1)</formula>
    </cfRule>
  </conditionalFormatting>
  <conditionalFormatting sqref="J14:K14">
    <cfRule type="expression" dxfId="16" priority="5">
      <formula>OR(WEEKDAY($J14)=7,WEEKDAY($J14)=1)</formula>
    </cfRule>
  </conditionalFormatting>
  <conditionalFormatting sqref="L14:L166">
    <cfRule type="expression" dxfId="15" priority="4">
      <formula>OR(WEEKDAY($J14)=7,WEEKDAY($J14)=1)</formula>
    </cfRule>
  </conditionalFormatting>
  <conditionalFormatting sqref="M14:M166">
    <cfRule type="expression" dxfId="14" priority="3">
      <formula>OR(WEEKDAY($J14)=7,WEEKDAY($J14)=1)</formula>
    </cfRule>
  </conditionalFormatting>
  <conditionalFormatting sqref="N14:N166">
    <cfRule type="expression" dxfId="13" priority="2">
      <formula>OR(WEEKDAY($J14)=7,WEEKDAY($J14)=1)</formula>
    </cfRule>
  </conditionalFormatting>
  <conditionalFormatting sqref="O14:P166">
    <cfRule type="expression" dxfId="12" priority="1">
      <formula>OR(WEEKDAY($J14)=7,WEEKDAY($J14)=1)</formula>
    </cfRule>
  </conditionalFormatting>
  <dataValidations count="5">
    <dataValidation type="list" allowBlank="1" showInputMessage="1" showErrorMessage="1" sqref="D14:D166" xr:uid="{00000000-0002-0000-0B00-000000000000}">
      <formula1>"●"</formula1>
    </dataValidation>
    <dataValidation type="list" allowBlank="1" showInputMessage="1" showErrorMessage="1" sqref="M14:M166 E14:E166" xr:uid="{00000000-0002-0000-0B00-000001000000}">
      <formula1>"0.5,1"</formula1>
    </dataValidation>
    <dataValidation imeMode="off" allowBlank="1" showInputMessage="1" showErrorMessage="1" sqref="J14:K166 B14:C166" xr:uid="{00000000-0002-0000-0B00-000002000000}"/>
    <dataValidation imeMode="on" allowBlank="1" showInputMessage="1" showErrorMessage="1" sqref="N14:P166 F14:H166" xr:uid="{00000000-0002-0000-0B00-000003000000}"/>
    <dataValidation type="list" allowBlank="1" showInputMessage="1" sqref="L14:L166" xr:uid="{00000000-0002-0000-0B00-000004000000}">
      <formula1>"●"</formula1>
    </dataValidation>
  </dataValidations>
  <pageMargins left="0.78740157480314965" right="0.39370078740157483" top="0.59055118110236227" bottom="0.59055118110236227" header="0.31496062992125984" footer="0.31496062992125984"/>
  <pageSetup paperSize="9" scale="55" fitToHeight="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00FF"/>
  </sheetPr>
  <dimension ref="A2:F13"/>
  <sheetViews>
    <sheetView showGridLines="0" workbookViewId="0"/>
  </sheetViews>
  <sheetFormatPr defaultColWidth="9" defaultRowHeight="13.5"/>
  <cols>
    <col min="1" max="1" width="7.625" style="42" customWidth="1"/>
    <col min="2" max="2" width="19.875" style="42" customWidth="1"/>
    <col min="3" max="6" width="14.625" style="42" customWidth="1"/>
    <col min="7" max="16384" width="9" style="42"/>
  </cols>
  <sheetData>
    <row r="2" spans="1:6" ht="19.5" customHeight="1">
      <c r="B2" s="265" t="s">
        <v>444</v>
      </c>
      <c r="C2" s="197"/>
      <c r="D2" s="197"/>
      <c r="E2" s="197"/>
    </row>
    <row r="3" spans="1:6" ht="60.75" customHeight="1">
      <c r="B3" s="1052" t="s">
        <v>445</v>
      </c>
      <c r="C3" s="1052"/>
      <c r="D3" s="1052"/>
      <c r="E3" s="1052"/>
      <c r="F3" s="236"/>
    </row>
    <row r="4" spans="1:6" ht="13.5" customHeight="1">
      <c r="B4" s="198"/>
      <c r="C4" s="198"/>
      <c r="D4" s="198"/>
      <c r="E4" s="198"/>
      <c r="F4" s="198"/>
    </row>
    <row r="6" spans="1:6" ht="14.25" thickBot="1">
      <c r="A6" s="43"/>
      <c r="B6" s="43" t="s">
        <v>446</v>
      </c>
      <c r="E6" s="199" t="s">
        <v>447</v>
      </c>
    </row>
    <row r="7" spans="1:6" ht="17.25" customHeight="1">
      <c r="A7" s="43"/>
      <c r="B7" s="43"/>
      <c r="C7" s="1050" t="s">
        <v>448</v>
      </c>
      <c r="D7" s="237" t="s">
        <v>449</v>
      </c>
      <c r="E7" s="238" t="s">
        <v>450</v>
      </c>
    </row>
    <row r="8" spans="1:6" ht="17.25" customHeight="1" thickBot="1">
      <c r="A8" s="43"/>
      <c r="B8" s="43"/>
      <c r="C8" s="1051"/>
      <c r="D8" s="441" t="s">
        <v>451</v>
      </c>
      <c r="E8" s="441" t="s">
        <v>451</v>
      </c>
    </row>
    <row r="9" spans="1:6" ht="22.5" customHeight="1" thickBot="1">
      <c r="B9" s="446" t="s">
        <v>452</v>
      </c>
      <c r="C9" s="239">
        <f>IF(C10="",0,IF(C10&lt;=10,10,IF(C10&lt;=20,C10,IF(C10&lt;=59,(20+(C10-20)*0.33),IF(C10&gt;=60,33.3)))))</f>
        <v>0</v>
      </c>
      <c r="D9" s="201">
        <f>IF($C$9="",0,$C$9/2)</f>
        <v>0</v>
      </c>
      <c r="E9" s="201">
        <f>IF($C$9="",0,$C$9/2)</f>
        <v>0</v>
      </c>
    </row>
    <row r="10" spans="1:6" ht="22.5" customHeight="1" thickBot="1">
      <c r="B10" s="442" t="s">
        <v>225</v>
      </c>
      <c r="C10" s="443"/>
      <c r="D10" s="444">
        <f>$C$10*(7/10)</f>
        <v>0</v>
      </c>
      <c r="E10" s="445">
        <f>$C$10*(3/10)</f>
        <v>0</v>
      </c>
    </row>
    <row r="11" spans="1:6" ht="22.5" customHeight="1" thickBot="1">
      <c r="A11" s="43"/>
      <c r="B11" s="200" t="s">
        <v>453</v>
      </c>
      <c r="C11" s="239">
        <f>SUM(C9:C10)</f>
        <v>0</v>
      </c>
      <c r="D11" s="201">
        <f t="shared" ref="D11:E11" si="0">SUM(D9:D10)</f>
        <v>0</v>
      </c>
      <c r="E11" s="201">
        <f t="shared" si="0"/>
        <v>0</v>
      </c>
    </row>
    <row r="13" spans="1:6">
      <c r="B13" s="684" t="s">
        <v>454</v>
      </c>
    </row>
  </sheetData>
  <mergeCells count="2">
    <mergeCell ref="C7:C8"/>
    <mergeCell ref="B3:E3"/>
  </mergeCells>
  <phoneticPr fontId="6"/>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pageSetUpPr fitToPage="1"/>
  </sheetPr>
  <dimension ref="A2:AA43"/>
  <sheetViews>
    <sheetView showGridLines="0" view="pageBreakPreview" zoomScale="80" zoomScaleNormal="100" zoomScaleSheetLayoutView="80" workbookViewId="0">
      <selection activeCell="U15" sqref="U15"/>
    </sheetView>
  </sheetViews>
  <sheetFormatPr defaultColWidth="5.25" defaultRowHeight="18" customHeight="1"/>
  <cols>
    <col min="1" max="16384" width="5.25" style="64"/>
  </cols>
  <sheetData>
    <row r="2" spans="1:27" ht="18" customHeight="1">
      <c r="O2" s="820" t="s">
        <v>163</v>
      </c>
      <c r="P2" s="820"/>
      <c r="Q2" s="820"/>
      <c r="R2" s="820"/>
    </row>
    <row r="3" spans="1:27" ht="18" customHeight="1">
      <c r="A3" s="2"/>
    </row>
    <row r="4" spans="1:27" ht="18" customHeight="1">
      <c r="A4" s="2" t="str">
        <f>基本情報!$E$5</f>
        <v>独立行政法人国際協力機構</v>
      </c>
    </row>
    <row r="5" spans="1:27" ht="18" customHeight="1">
      <c r="A5" s="2" t="str">
        <f>基本情報!$E$6</f>
        <v>筑波センター　契約担当役</v>
      </c>
    </row>
    <row r="6" spans="1:27" ht="18" customHeight="1">
      <c r="A6" s="2" t="str">
        <f>基本情報!$E$7&amp;"　"&amp;基本情報!$E$8&amp;"　殿"</f>
        <v>所長　高橋　亮　殿</v>
      </c>
    </row>
    <row r="7" spans="1:27" ht="18" customHeight="1">
      <c r="A7" s="2"/>
    </row>
    <row r="8" spans="1:27" ht="18" customHeight="1">
      <c r="L8" s="64">
        <f>基本情報!$E$11</f>
        <v>0</v>
      </c>
    </row>
    <row r="9" spans="1:27" ht="18" customHeight="1">
      <c r="L9" s="64" t="str">
        <f>IF(基本情報!$E$12="","",基本情報!$E$12)</f>
        <v/>
      </c>
    </row>
    <row r="10" spans="1:27" ht="18" customHeight="1">
      <c r="L10" s="64" t="str">
        <f>基本情報!$E$13&amp;"　"&amp;基本情報!$E$14</f>
        <v>　</v>
      </c>
      <c r="R10" s="2" t="s">
        <v>164</v>
      </c>
    </row>
    <row r="13" spans="1:27" ht="18" customHeight="1">
      <c r="A13" s="822" t="s">
        <v>455</v>
      </c>
      <c r="B13" s="822"/>
      <c r="C13" s="822"/>
      <c r="D13" s="822"/>
      <c r="E13" s="822"/>
      <c r="F13" s="822"/>
      <c r="G13" s="822"/>
      <c r="H13" s="822"/>
      <c r="I13" s="822"/>
      <c r="J13" s="822"/>
      <c r="K13" s="822"/>
      <c r="L13" s="822"/>
      <c r="M13" s="822"/>
      <c r="N13" s="822"/>
      <c r="O13" s="822"/>
      <c r="P13" s="822"/>
      <c r="Q13" s="822"/>
      <c r="R13" s="822"/>
    </row>
    <row r="15" spans="1:27" ht="18" customHeight="1">
      <c r="AA15" s="145"/>
    </row>
    <row r="16" spans="1:27" ht="18" customHeight="1">
      <c r="B16" s="823" t="s">
        <v>148</v>
      </c>
      <c r="C16" s="823"/>
      <c r="D16" s="823"/>
      <c r="E16" s="823"/>
      <c r="F16" s="824" t="str">
        <f>基本情報!$E$17&amp;基本情報!$F$17&amp;"　"&amp;基本情報!$E$18&amp;基本情報!$F$18&amp;"「"&amp;基本情報!$E$19&amp;"」"</f>
        <v>年度　研修「」</v>
      </c>
      <c r="G16" s="824"/>
      <c r="H16" s="824"/>
      <c r="I16" s="824"/>
      <c r="J16" s="824"/>
      <c r="K16" s="824"/>
      <c r="L16" s="824"/>
      <c r="M16" s="824"/>
      <c r="N16" s="824"/>
      <c r="O16" s="824"/>
      <c r="P16" s="824"/>
      <c r="Q16" s="824"/>
    </row>
    <row r="17" spans="1:18" ht="18" customHeight="1">
      <c r="C17" s="261"/>
      <c r="D17" s="261"/>
      <c r="E17" s="261"/>
      <c r="F17" s="824"/>
      <c r="G17" s="824"/>
      <c r="H17" s="824"/>
      <c r="I17" s="824"/>
      <c r="J17" s="824"/>
      <c r="K17" s="824"/>
      <c r="L17" s="824"/>
      <c r="M17" s="824"/>
      <c r="N17" s="824"/>
      <c r="O17" s="824"/>
      <c r="P17" s="824"/>
      <c r="Q17" s="824"/>
    </row>
    <row r="18" spans="1:18" ht="18" customHeight="1">
      <c r="C18" s="261"/>
      <c r="D18" s="261"/>
      <c r="E18" s="261"/>
      <c r="F18" s="824"/>
      <c r="G18" s="824"/>
      <c r="H18" s="824"/>
      <c r="I18" s="824"/>
      <c r="J18" s="824"/>
      <c r="K18" s="824"/>
      <c r="L18" s="824"/>
      <c r="M18" s="824"/>
      <c r="N18" s="824"/>
      <c r="O18" s="824"/>
      <c r="P18" s="824"/>
      <c r="Q18" s="824"/>
    </row>
    <row r="19" spans="1:18" ht="18" customHeight="1">
      <c r="B19" s="823" t="s">
        <v>150</v>
      </c>
      <c r="C19" s="823"/>
      <c r="D19" s="823"/>
      <c r="E19" s="823"/>
      <c r="F19" s="825">
        <f>基本情報!$E$20</f>
        <v>0</v>
      </c>
      <c r="G19" s="825"/>
    </row>
    <row r="21" spans="1:18" ht="18" customHeight="1">
      <c r="B21" s="823" t="s">
        <v>167</v>
      </c>
      <c r="C21" s="823"/>
      <c r="D21" s="823"/>
      <c r="E21" s="823"/>
      <c r="F21" s="821">
        <f>基本情報!$E$22</f>
        <v>45413</v>
      </c>
      <c r="G21" s="821"/>
      <c r="H21" s="821"/>
      <c r="I21" s="821"/>
      <c r="J21" s="260" t="s">
        <v>168</v>
      </c>
      <c r="K21" s="821">
        <f>基本情報!$E$23</f>
        <v>45525</v>
      </c>
      <c r="L21" s="821"/>
      <c r="M21" s="821"/>
      <c r="N21" s="821"/>
    </row>
    <row r="22" spans="1:18" ht="18" customHeight="1">
      <c r="B22" s="823" t="s">
        <v>169</v>
      </c>
      <c r="C22" s="823"/>
      <c r="D22" s="823"/>
      <c r="E22" s="823"/>
      <c r="F22" s="821">
        <f>基本情報!E26</f>
        <v>45446</v>
      </c>
      <c r="G22" s="821"/>
      <c r="H22" s="821"/>
      <c r="I22" s="821"/>
      <c r="J22" s="260" t="s">
        <v>168</v>
      </c>
      <c r="K22" s="821">
        <f>基本情報!$E$27</f>
        <v>45469</v>
      </c>
      <c r="L22" s="821"/>
      <c r="M22" s="821"/>
      <c r="N22" s="821"/>
    </row>
    <row r="25" spans="1:18" ht="18" customHeight="1">
      <c r="A25" s="826" t="s">
        <v>456</v>
      </c>
      <c r="B25" s="826"/>
      <c r="C25" s="826"/>
      <c r="D25" s="826"/>
      <c r="E25" s="826"/>
      <c r="F25" s="826"/>
      <c r="G25" s="826"/>
      <c r="H25" s="826"/>
      <c r="I25" s="826"/>
      <c r="J25" s="826"/>
      <c r="K25" s="826"/>
      <c r="L25" s="826"/>
      <c r="M25" s="826"/>
      <c r="N25" s="826"/>
      <c r="O25" s="826"/>
      <c r="P25" s="826"/>
      <c r="Q25" s="826"/>
      <c r="R25" s="826"/>
    </row>
    <row r="26" spans="1:18" ht="18" customHeight="1">
      <c r="A26" s="260"/>
      <c r="B26" s="260"/>
      <c r="C26" s="260"/>
      <c r="D26" s="260"/>
      <c r="E26" s="260"/>
      <c r="F26" s="260"/>
      <c r="G26" s="260"/>
      <c r="H26" s="260"/>
      <c r="I26" s="260"/>
      <c r="J26" s="260"/>
      <c r="K26" s="260"/>
      <c r="L26" s="260"/>
      <c r="M26" s="260"/>
      <c r="N26" s="260"/>
      <c r="O26" s="260"/>
      <c r="P26" s="260"/>
      <c r="Q26" s="260"/>
      <c r="R26" s="260"/>
    </row>
    <row r="28" spans="1:18" ht="18" customHeight="1">
      <c r="A28" s="826" t="s">
        <v>171</v>
      </c>
      <c r="B28" s="826"/>
      <c r="C28" s="826"/>
      <c r="D28" s="826"/>
      <c r="E28" s="826"/>
      <c r="F28" s="826"/>
      <c r="G28" s="826"/>
      <c r="H28" s="826"/>
      <c r="I28" s="826"/>
      <c r="J28" s="826"/>
      <c r="K28" s="826"/>
      <c r="L28" s="826"/>
      <c r="M28" s="826"/>
      <c r="N28" s="826"/>
      <c r="O28" s="826"/>
      <c r="P28" s="826"/>
      <c r="Q28" s="826"/>
      <c r="R28" s="826"/>
    </row>
    <row r="29" spans="1:18" ht="18" customHeight="1">
      <c r="A29" s="260"/>
      <c r="B29" s="260"/>
      <c r="C29" s="260"/>
      <c r="D29" s="260"/>
      <c r="E29" s="260"/>
      <c r="F29" s="260"/>
      <c r="G29" s="260"/>
      <c r="H29" s="260"/>
      <c r="I29" s="260"/>
      <c r="J29" s="260"/>
      <c r="K29" s="260"/>
      <c r="L29" s="260"/>
      <c r="M29" s="260"/>
      <c r="N29" s="260"/>
      <c r="O29" s="260"/>
      <c r="P29" s="260"/>
      <c r="Q29" s="260"/>
      <c r="R29" s="260"/>
    </row>
    <row r="31" spans="1:18" ht="18" customHeight="1">
      <c r="B31" s="1055" t="s">
        <v>457</v>
      </c>
      <c r="C31" s="1055"/>
      <c r="D31" s="1055"/>
      <c r="E31" s="1057">
        <f>【1】概算!C34</f>
        <v>0</v>
      </c>
      <c r="F31" s="1057"/>
      <c r="G31" s="1057"/>
      <c r="H31" s="350" t="s">
        <v>458</v>
      </c>
      <c r="I31" s="350"/>
      <c r="J31" s="350"/>
      <c r="K31" s="350"/>
      <c r="L31" s="350"/>
      <c r="M31" s="350"/>
      <c r="N31" s="350"/>
      <c r="O31" s="1056">
        <f>【1】概算!C33</f>
        <v>0</v>
      </c>
      <c r="P31" s="1056"/>
      <c r="Q31" s="1056"/>
    </row>
    <row r="32" spans="1:18" ht="18" customHeight="1">
      <c r="B32" s="145"/>
      <c r="C32" s="145"/>
      <c r="D32" s="145"/>
      <c r="E32" s="145"/>
      <c r="F32" s="145"/>
      <c r="G32" s="145"/>
      <c r="H32" s="145"/>
      <c r="I32" s="145"/>
      <c r="J32" s="145"/>
      <c r="K32" s="145"/>
      <c r="L32" s="145"/>
      <c r="M32" s="145"/>
      <c r="N32" s="145"/>
      <c r="O32" s="145"/>
      <c r="P32" s="145"/>
      <c r="Q32" s="145"/>
    </row>
    <row r="33" spans="2:18" ht="18" customHeight="1">
      <c r="B33" s="1055" t="s">
        <v>174</v>
      </c>
      <c r="C33" s="1055"/>
      <c r="D33" s="1055"/>
      <c r="E33" s="350" t="s">
        <v>459</v>
      </c>
      <c r="F33" s="350"/>
      <c r="G33" s="350"/>
      <c r="H33" s="350"/>
      <c r="I33" s="350"/>
      <c r="J33" s="350"/>
      <c r="K33" s="350"/>
      <c r="L33" s="350"/>
      <c r="M33" s="350"/>
      <c r="N33" s="350"/>
      <c r="O33" s="350"/>
      <c r="P33" s="350"/>
      <c r="Q33" s="350"/>
    </row>
    <row r="34" spans="2:18" ht="18" customHeight="1">
      <c r="B34" s="145"/>
      <c r="C34" s="145"/>
      <c r="D34" s="145"/>
      <c r="E34" s="145"/>
      <c r="F34" s="145"/>
      <c r="G34" s="145"/>
      <c r="H34" s="145"/>
      <c r="I34" s="145"/>
      <c r="J34" s="145"/>
      <c r="K34" s="145"/>
      <c r="L34" s="145"/>
      <c r="M34" s="145"/>
      <c r="N34" s="145"/>
      <c r="O34" s="145"/>
      <c r="P34" s="145"/>
      <c r="Q34" s="145"/>
    </row>
    <row r="35" spans="2:18" ht="18" customHeight="1">
      <c r="B35" s="1055" t="s">
        <v>460</v>
      </c>
      <c r="C35" s="1055"/>
      <c r="D35" s="1055"/>
      <c r="E35" s="145"/>
      <c r="F35" s="145"/>
      <c r="G35" s="145"/>
      <c r="H35" s="145"/>
      <c r="I35" s="145"/>
      <c r="J35" s="145"/>
      <c r="K35" s="145"/>
      <c r="L35" s="145"/>
      <c r="M35" s="145"/>
      <c r="N35" s="145"/>
      <c r="O35" s="145"/>
      <c r="P35" s="145"/>
      <c r="Q35" s="145"/>
    </row>
    <row r="36" spans="2:18" ht="21.75" customHeight="1">
      <c r="B36" s="351" t="s">
        <v>461</v>
      </c>
      <c r="C36" s="352"/>
      <c r="D36" s="352"/>
      <c r="E36" s="352"/>
      <c r="F36" s="353"/>
      <c r="G36" s="1053"/>
      <c r="H36" s="1053"/>
      <c r="I36" s="1053"/>
      <c r="J36" s="1053"/>
      <c r="K36" s="1053"/>
      <c r="L36" s="1053"/>
      <c r="M36" s="1053"/>
      <c r="N36" s="1053"/>
      <c r="O36" s="1053"/>
      <c r="P36" s="1053"/>
      <c r="Q36" s="1053"/>
    </row>
    <row r="37" spans="2:18" ht="21.75" customHeight="1">
      <c r="B37" s="351" t="s">
        <v>462</v>
      </c>
      <c r="C37" s="352"/>
      <c r="D37" s="352"/>
      <c r="E37" s="352"/>
      <c r="F37" s="353"/>
      <c r="G37" s="1054"/>
      <c r="H37" s="1054"/>
      <c r="I37" s="1054"/>
      <c r="J37" s="1054"/>
      <c r="K37" s="1054"/>
      <c r="L37" s="1054"/>
      <c r="M37" s="1054"/>
      <c r="N37" s="1054"/>
      <c r="O37" s="1054"/>
      <c r="P37" s="1054"/>
      <c r="Q37" s="1054"/>
    </row>
    <row r="38" spans="2:18" ht="21.75" customHeight="1">
      <c r="B38" s="351" t="s">
        <v>463</v>
      </c>
      <c r="C38" s="352"/>
      <c r="D38" s="352"/>
      <c r="E38" s="352"/>
      <c r="F38" s="353"/>
      <c r="G38" s="1053"/>
      <c r="H38" s="1053"/>
      <c r="I38" s="1053"/>
      <c r="J38" s="1053"/>
      <c r="K38" s="1053"/>
      <c r="L38" s="1053"/>
      <c r="M38" s="1053"/>
      <c r="N38" s="1053"/>
      <c r="O38" s="1053"/>
      <c r="P38" s="1053"/>
      <c r="Q38" s="1053"/>
    </row>
    <row r="39" spans="2:18" ht="21.75" customHeight="1">
      <c r="B39" s="351" t="s">
        <v>464</v>
      </c>
      <c r="C39" s="352"/>
      <c r="D39" s="352"/>
      <c r="E39" s="352"/>
      <c r="F39" s="353"/>
      <c r="G39" s="1054"/>
      <c r="H39" s="1054"/>
      <c r="I39" s="1054"/>
      <c r="J39" s="1054"/>
      <c r="K39" s="1054"/>
      <c r="L39" s="1054"/>
      <c r="M39" s="1054"/>
      <c r="N39" s="1054"/>
      <c r="O39" s="1054"/>
      <c r="P39" s="1054"/>
      <c r="Q39" s="1054"/>
    </row>
    <row r="40" spans="2:18" ht="21.75" customHeight="1">
      <c r="B40" s="351" t="s">
        <v>465</v>
      </c>
      <c r="C40" s="352"/>
      <c r="D40" s="352"/>
      <c r="E40" s="352"/>
      <c r="F40" s="353"/>
      <c r="G40" s="1053"/>
      <c r="H40" s="1053"/>
      <c r="I40" s="1053"/>
      <c r="J40" s="1053"/>
      <c r="K40" s="1053"/>
      <c r="L40" s="1053"/>
      <c r="M40" s="1053"/>
      <c r="N40" s="1053"/>
      <c r="O40" s="1053"/>
      <c r="P40" s="1053"/>
      <c r="Q40" s="1053"/>
    </row>
    <row r="41" spans="2:18" ht="21.75" customHeight="1">
      <c r="B41" s="351" t="s">
        <v>466</v>
      </c>
      <c r="C41" s="352"/>
      <c r="D41" s="352"/>
      <c r="E41" s="352"/>
      <c r="F41" s="353"/>
      <c r="G41" s="1054"/>
      <c r="H41" s="1054"/>
      <c r="I41" s="1054"/>
      <c r="J41" s="1054"/>
      <c r="K41" s="1054"/>
      <c r="L41" s="1054"/>
      <c r="M41" s="1054"/>
      <c r="N41" s="1054"/>
      <c r="O41" s="1054"/>
      <c r="P41" s="1054"/>
      <c r="Q41" s="1054"/>
    </row>
    <row r="43" spans="2:18" ht="18" customHeight="1">
      <c r="R43" s="734" t="s">
        <v>177</v>
      </c>
    </row>
  </sheetData>
  <mergeCells count="25">
    <mergeCell ref="O2:R2"/>
    <mergeCell ref="B16:E16"/>
    <mergeCell ref="F16:Q18"/>
    <mergeCell ref="B19:E19"/>
    <mergeCell ref="B21:E21"/>
    <mergeCell ref="F21:I21"/>
    <mergeCell ref="K21:N21"/>
    <mergeCell ref="F19:G19"/>
    <mergeCell ref="A13:R13"/>
    <mergeCell ref="B22:E22"/>
    <mergeCell ref="F22:I22"/>
    <mergeCell ref="K22:N22"/>
    <mergeCell ref="A25:R25"/>
    <mergeCell ref="A28:R28"/>
    <mergeCell ref="B31:D31"/>
    <mergeCell ref="O31:Q31"/>
    <mergeCell ref="G36:Q36"/>
    <mergeCell ref="G37:Q37"/>
    <mergeCell ref="E31:G31"/>
    <mergeCell ref="G38:Q38"/>
    <mergeCell ref="G39:Q39"/>
    <mergeCell ref="G40:Q40"/>
    <mergeCell ref="G41:Q41"/>
    <mergeCell ref="B33:D33"/>
    <mergeCell ref="B35:D35"/>
  </mergeCells>
  <phoneticPr fontId="6"/>
  <dataValidations count="3">
    <dataValidation imeMode="off" allowBlank="1" showInputMessage="1" showErrorMessage="1" sqref="F19" xr:uid="{00000000-0002-0000-0D00-000000000000}"/>
    <dataValidation imeMode="on" allowBlank="1" showInputMessage="1" showErrorMessage="1" sqref="A3:A7 B36:B41 R10" xr:uid="{00000000-0002-0000-0D00-000001000000}"/>
    <dataValidation type="list" allowBlank="1" showInputMessage="1" sqref="G38:Q38" xr:uid="{00000000-0002-0000-0D00-000002000000}">
      <formula1>"当座,普通"</formula1>
    </dataValidation>
  </dataValidations>
  <pageMargins left="0.70866141732283472" right="0.70866141732283472" top="0.74803149606299213" bottom="0.74803149606299213" header="0.31496062992125984" footer="0.31496062992125984"/>
  <pageSetup paperSize="9" scale="94" orientation="portrait"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A1:AA38"/>
  <sheetViews>
    <sheetView showGridLines="0" view="pageBreakPreview" zoomScale="80" zoomScaleNormal="80" zoomScaleSheetLayoutView="80" workbookViewId="0">
      <selection activeCell="O31" sqref="O31"/>
    </sheetView>
  </sheetViews>
  <sheetFormatPr defaultColWidth="9" defaultRowHeight="17.100000000000001" customHeight="1"/>
  <cols>
    <col min="1" max="1" width="34.25" style="2" customWidth="1"/>
    <col min="2" max="4" width="17.375" style="326" customWidth="1"/>
    <col min="5" max="5" width="19.625" style="326" customWidth="1"/>
    <col min="6" max="6" width="3.375" style="2" customWidth="1"/>
    <col min="7" max="7" width="3.625" style="2" customWidth="1"/>
    <col min="8" max="9" width="5.75" style="2" customWidth="1"/>
    <col min="10" max="10" width="7.125" style="2" customWidth="1"/>
    <col min="11" max="11" width="10.125" style="2" customWidth="1"/>
    <col min="12" max="12" width="2.25" style="2" customWidth="1"/>
    <col min="13" max="16384" width="9" style="2"/>
  </cols>
  <sheetData>
    <row r="1" spans="1:27" ht="15" customHeight="1">
      <c r="A1" s="1058" t="s">
        <v>467</v>
      </c>
      <c r="B1" s="1058"/>
      <c r="C1" s="1058"/>
      <c r="D1" s="1058"/>
      <c r="E1" s="1058"/>
    </row>
    <row r="2" spans="1:27" ht="15" customHeight="1">
      <c r="A2" s="289"/>
      <c r="B2" s="289"/>
      <c r="C2" s="289"/>
      <c r="D2" s="289"/>
      <c r="E2" s="289"/>
    </row>
    <row r="3" spans="1:27" ht="17.25">
      <c r="A3" s="832" t="s">
        <v>178</v>
      </c>
      <c r="B3" s="832"/>
      <c r="C3" s="832"/>
      <c r="D3" s="832"/>
      <c r="E3" s="832"/>
    </row>
    <row r="4" spans="1:27" ht="21" customHeight="1" thickBot="1">
      <c r="A4" s="290"/>
      <c r="B4" s="354"/>
      <c r="C4" s="354"/>
      <c r="D4" s="354"/>
      <c r="E4" s="66" t="s">
        <v>179</v>
      </c>
    </row>
    <row r="5" spans="1:27" ht="37.5" customHeight="1" thickBot="1">
      <c r="A5" s="67" t="s">
        <v>180</v>
      </c>
      <c r="B5" s="355" t="s">
        <v>468</v>
      </c>
      <c r="C5" s="68" t="s">
        <v>469</v>
      </c>
      <c r="D5" s="68" t="s">
        <v>470</v>
      </c>
      <c r="E5" s="69" t="s">
        <v>182</v>
      </c>
    </row>
    <row r="6" spans="1:27" ht="24.75" customHeight="1">
      <c r="A6" s="70" t="s">
        <v>183</v>
      </c>
      <c r="B6" s="71">
        <f>【1】内訳書!B6</f>
        <v>0</v>
      </c>
      <c r="C6" s="71">
        <f>SUM(C7,C13,C16,C21)</f>
        <v>0</v>
      </c>
      <c r="D6" s="71">
        <f>SUM(D7,D13,D16,D21)</f>
        <v>0</v>
      </c>
      <c r="E6" s="72"/>
    </row>
    <row r="7" spans="1:27" ht="24.75" customHeight="1">
      <c r="A7" s="356" t="s">
        <v>184</v>
      </c>
      <c r="B7" s="357">
        <f>【1】内訳書!B7</f>
        <v>0</v>
      </c>
      <c r="C7" s="357">
        <f>SUM(C8:C12)</f>
        <v>0</v>
      </c>
      <c r="D7" s="357">
        <f>SUM(D8:D12)</f>
        <v>0</v>
      </c>
      <c r="E7" s="299"/>
    </row>
    <row r="8" spans="1:27" ht="24.75" customHeight="1">
      <c r="A8" s="73" t="s">
        <v>185</v>
      </c>
      <c r="B8" s="74">
        <f>【1】内訳書!B8</f>
        <v>0</v>
      </c>
      <c r="C8" s="693"/>
      <c r="D8" s="74">
        <f>B8-C8</f>
        <v>0</v>
      </c>
      <c r="E8" s="75"/>
    </row>
    <row r="9" spans="1:27" ht="24.75" customHeight="1">
      <c r="A9" s="76" t="s">
        <v>187</v>
      </c>
      <c r="B9" s="77">
        <f>【1】内訳書!B9</f>
        <v>0</v>
      </c>
      <c r="C9" s="694"/>
      <c r="D9" s="358">
        <f>B9-C9</f>
        <v>0</v>
      </c>
      <c r="E9" s="78"/>
    </row>
    <row r="10" spans="1:27" ht="24.75" customHeight="1">
      <c r="A10" s="76" t="s">
        <v>188</v>
      </c>
      <c r="B10" s="77">
        <f>【1】内訳書!B10</f>
        <v>0</v>
      </c>
      <c r="C10" s="695"/>
      <c r="D10" s="77">
        <f>B10-C10</f>
        <v>0</v>
      </c>
      <c r="E10" s="78"/>
    </row>
    <row r="11" spans="1:27" ht="24.75" customHeight="1">
      <c r="A11" s="76" t="s">
        <v>189</v>
      </c>
      <c r="B11" s="77">
        <f>【1】内訳書!B11</f>
        <v>0</v>
      </c>
      <c r="C11" s="695"/>
      <c r="D11" s="77">
        <f>B11-C11</f>
        <v>0</v>
      </c>
      <c r="E11" s="78"/>
    </row>
    <row r="12" spans="1:27" ht="24.75" customHeight="1">
      <c r="A12" s="79" t="s">
        <v>190</v>
      </c>
      <c r="B12" s="80">
        <f>【1】内訳書!B12</f>
        <v>0</v>
      </c>
      <c r="C12" s="696"/>
      <c r="D12" s="80">
        <f>B12-C12</f>
        <v>0</v>
      </c>
      <c r="E12" s="81"/>
    </row>
    <row r="13" spans="1:27" ht="24.75" customHeight="1">
      <c r="A13" s="359" t="s">
        <v>191</v>
      </c>
      <c r="B13" s="360">
        <f>【1】内訳書!B13</f>
        <v>0</v>
      </c>
      <c r="C13" s="360">
        <f>SUM(C14:C15)</f>
        <v>0</v>
      </c>
      <c r="D13" s="360">
        <f>SUM(D14:D15)</f>
        <v>0</v>
      </c>
      <c r="E13" s="311"/>
    </row>
    <row r="14" spans="1:27" ht="24.75" customHeight="1">
      <c r="A14" s="73" t="s">
        <v>192</v>
      </c>
      <c r="B14" s="82">
        <f>【1】内訳書!B14</f>
        <v>0</v>
      </c>
      <c r="C14" s="697"/>
      <c r="D14" s="82">
        <f>B14-C14</f>
        <v>0</v>
      </c>
      <c r="E14" s="75"/>
    </row>
    <row r="15" spans="1:27" ht="24.75" customHeight="1">
      <c r="A15" s="83" t="s">
        <v>194</v>
      </c>
      <c r="B15" s="84">
        <f>【1】内訳書!B15</f>
        <v>0</v>
      </c>
      <c r="C15" s="694"/>
      <c r="D15" s="358">
        <f>B15-C15</f>
        <v>0</v>
      </c>
      <c r="E15" s="85"/>
    </row>
    <row r="16" spans="1:27" ht="24.75" customHeight="1">
      <c r="A16" s="359" t="s">
        <v>196</v>
      </c>
      <c r="B16" s="360">
        <f>【1】内訳書!B16</f>
        <v>0</v>
      </c>
      <c r="C16" s="360">
        <f>SUM(C17:C20)</f>
        <v>0</v>
      </c>
      <c r="D16" s="360">
        <f>SUM(D17:D20)</f>
        <v>0</v>
      </c>
      <c r="E16" s="311"/>
      <c r="AA16" s="314"/>
    </row>
    <row r="17" spans="1:5" ht="24.75" customHeight="1">
      <c r="A17" s="86" t="s">
        <v>197</v>
      </c>
      <c r="B17" s="87">
        <f>【1】内訳書!B17</f>
        <v>0</v>
      </c>
      <c r="C17" s="698"/>
      <c r="D17" s="87">
        <f>B17-C17</f>
        <v>0</v>
      </c>
      <c r="E17" s="75"/>
    </row>
    <row r="18" spans="1:5" ht="24.75" customHeight="1">
      <c r="A18" s="88" t="s">
        <v>199</v>
      </c>
      <c r="B18" s="77">
        <f>【1】内訳書!B18</f>
        <v>0</v>
      </c>
      <c r="C18" s="695"/>
      <c r="D18" s="77">
        <f>B18-C18</f>
        <v>0</v>
      </c>
      <c r="E18" s="78"/>
    </row>
    <row r="19" spans="1:5" ht="24.75" customHeight="1">
      <c r="A19" s="88" t="s">
        <v>200</v>
      </c>
      <c r="B19" s="77">
        <f>【1】内訳書!B19</f>
        <v>0</v>
      </c>
      <c r="C19" s="695"/>
      <c r="D19" s="77">
        <f>B19-C19</f>
        <v>0</v>
      </c>
      <c r="E19" s="78"/>
    </row>
    <row r="20" spans="1:5" ht="24.75" customHeight="1">
      <c r="A20" s="79" t="s">
        <v>201</v>
      </c>
      <c r="B20" s="89">
        <f>【1】内訳書!B20</f>
        <v>0</v>
      </c>
      <c r="C20" s="699"/>
      <c r="D20" s="89">
        <f>B20-C20</f>
        <v>0</v>
      </c>
      <c r="E20" s="90"/>
    </row>
    <row r="21" spans="1:5" ht="24.75" customHeight="1">
      <c r="A21" s="359" t="s">
        <v>202</v>
      </c>
      <c r="B21" s="360">
        <f>【1】内訳書!B21</f>
        <v>0</v>
      </c>
      <c r="C21" s="360">
        <f>SUM(C22:C29)</f>
        <v>0</v>
      </c>
      <c r="D21" s="360">
        <f>SUM(D22:D29)</f>
        <v>0</v>
      </c>
      <c r="E21" s="311"/>
    </row>
    <row r="22" spans="1:5" ht="24.75" customHeight="1">
      <c r="A22" s="86" t="s">
        <v>203</v>
      </c>
      <c r="B22" s="87">
        <f>【1】内訳書!B22</f>
        <v>0</v>
      </c>
      <c r="C22" s="698"/>
      <c r="D22" s="87">
        <f t="shared" ref="D22:D30" si="0">B22-C22</f>
        <v>0</v>
      </c>
      <c r="E22" s="75"/>
    </row>
    <row r="23" spans="1:5" ht="24.75" customHeight="1">
      <c r="A23" s="88" t="s">
        <v>205</v>
      </c>
      <c r="B23" s="77">
        <f>【1】内訳書!B23</f>
        <v>0</v>
      </c>
      <c r="C23" s="695"/>
      <c r="D23" s="77">
        <f t="shared" si="0"/>
        <v>0</v>
      </c>
      <c r="E23" s="78"/>
    </row>
    <row r="24" spans="1:5" ht="24.75" customHeight="1">
      <c r="A24" s="88" t="s">
        <v>206</v>
      </c>
      <c r="B24" s="77">
        <f>【1】内訳書!B24</f>
        <v>0</v>
      </c>
      <c r="C24" s="695"/>
      <c r="D24" s="77">
        <f t="shared" si="0"/>
        <v>0</v>
      </c>
      <c r="E24" s="78"/>
    </row>
    <row r="25" spans="1:5" ht="24.75" customHeight="1">
      <c r="A25" s="88" t="s">
        <v>207</v>
      </c>
      <c r="B25" s="77">
        <f>【1】内訳書!B25</f>
        <v>0</v>
      </c>
      <c r="C25" s="695"/>
      <c r="D25" s="77">
        <f t="shared" si="0"/>
        <v>0</v>
      </c>
      <c r="E25" s="78"/>
    </row>
    <row r="26" spans="1:5" ht="24.75" customHeight="1">
      <c r="A26" s="88" t="s">
        <v>208</v>
      </c>
      <c r="B26" s="77">
        <f>【1】内訳書!B26</f>
        <v>0</v>
      </c>
      <c r="C26" s="695"/>
      <c r="D26" s="77">
        <f t="shared" si="0"/>
        <v>0</v>
      </c>
      <c r="E26" s="78"/>
    </row>
    <row r="27" spans="1:5" ht="24.75" customHeight="1">
      <c r="A27" s="88" t="s">
        <v>209</v>
      </c>
      <c r="B27" s="77">
        <f>【1】内訳書!B27</f>
        <v>0</v>
      </c>
      <c r="C27" s="695"/>
      <c r="D27" s="77">
        <f t="shared" si="0"/>
        <v>0</v>
      </c>
      <c r="E27" s="78"/>
    </row>
    <row r="28" spans="1:5" ht="24.75" customHeight="1">
      <c r="A28" s="88" t="s">
        <v>471</v>
      </c>
      <c r="B28" s="77">
        <f>【1】内訳書!B28</f>
        <v>0</v>
      </c>
      <c r="C28" s="700"/>
      <c r="D28" s="77">
        <f t="shared" si="0"/>
        <v>0</v>
      </c>
      <c r="E28" s="93"/>
    </row>
    <row r="29" spans="1:5" ht="24.75" customHeight="1" thickBot="1">
      <c r="A29" s="91" t="s">
        <v>211</v>
      </c>
      <c r="B29" s="92">
        <f>【1】内訳書!B29</f>
        <v>0</v>
      </c>
      <c r="C29" s="700"/>
      <c r="D29" s="92">
        <f t="shared" si="0"/>
        <v>0</v>
      </c>
      <c r="E29" s="93"/>
    </row>
    <row r="30" spans="1:5" ht="24.75" customHeight="1" thickBot="1">
      <c r="A30" s="94" t="s">
        <v>212</v>
      </c>
      <c r="B30" s="95">
        <f>【1】内訳書!B30</f>
        <v>0</v>
      </c>
      <c r="C30" s="701"/>
      <c r="D30" s="95">
        <f t="shared" si="0"/>
        <v>0</v>
      </c>
      <c r="E30" s="96"/>
    </row>
    <row r="31" spans="1:5" ht="24.75" customHeight="1" thickBot="1">
      <c r="A31" s="94" t="s">
        <v>215</v>
      </c>
      <c r="B31" s="95">
        <f>【1】内訳書!B31</f>
        <v>0</v>
      </c>
      <c r="C31" s="701"/>
      <c r="D31" s="95">
        <f>B31-C31</f>
        <v>0</v>
      </c>
      <c r="E31" s="96"/>
    </row>
    <row r="32" spans="1:5" ht="24.75" customHeight="1" thickBot="1">
      <c r="A32" s="97" t="s">
        <v>217</v>
      </c>
      <c r="B32" s="98">
        <f>【1】内訳書!B32</f>
        <v>0</v>
      </c>
      <c r="C32" s="98">
        <f>SUM(C6,C30,C31)</f>
        <v>0</v>
      </c>
      <c r="D32" s="98">
        <f>SUM(D6,D30,D31)</f>
        <v>0</v>
      </c>
      <c r="E32" s="99"/>
    </row>
    <row r="33" spans="1:5" ht="30.75" customHeight="1" thickTop="1" thickBot="1">
      <c r="A33" s="100" t="s">
        <v>218</v>
      </c>
      <c r="B33" s="101">
        <f>【1】内訳書!B33</f>
        <v>0</v>
      </c>
      <c r="C33" s="101">
        <f>IF(基本情報!$J$5="",ROUNDDOWN(C32*0.1,0),ROUNDDOWN(C32*0.08,0))</f>
        <v>0</v>
      </c>
      <c r="D33" s="101">
        <f>B33-C33</f>
        <v>0</v>
      </c>
      <c r="E33" s="733" t="s">
        <v>219</v>
      </c>
    </row>
    <row r="34" spans="1:5" ht="30.75" customHeight="1" thickBot="1">
      <c r="A34" s="102" t="s">
        <v>220</v>
      </c>
      <c r="B34" s="103">
        <f>【1】内訳書!B34</f>
        <v>0</v>
      </c>
      <c r="C34" s="103">
        <f>SUM(C32:C33)</f>
        <v>0</v>
      </c>
      <c r="D34" s="103">
        <f>SUM(D32:D33)</f>
        <v>0</v>
      </c>
      <c r="E34" s="104"/>
    </row>
    <row r="35" spans="1:5" ht="21.75" customHeight="1">
      <c r="A35" s="2" t="s">
        <v>472</v>
      </c>
    </row>
    <row r="36" spans="1:5" ht="15" customHeight="1">
      <c r="B36" s="2"/>
      <c r="C36" s="2"/>
      <c r="D36" s="2"/>
      <c r="E36" s="2"/>
    </row>
    <row r="37" spans="1:5" ht="15" customHeight="1">
      <c r="A37" s="290"/>
      <c r="B37" s="361"/>
      <c r="C37" s="361"/>
      <c r="D37" s="361"/>
      <c r="E37" s="328"/>
    </row>
    <row r="38" spans="1:5" ht="15" customHeight="1">
      <c r="A38" s="290"/>
      <c r="B38" s="361"/>
      <c r="C38" s="361"/>
      <c r="D38" s="361"/>
      <c r="E38" s="328"/>
    </row>
  </sheetData>
  <mergeCells count="2">
    <mergeCell ref="A1:E1"/>
    <mergeCell ref="A3:E3"/>
  </mergeCells>
  <phoneticPr fontId="6"/>
  <dataValidations count="1">
    <dataValidation imeMode="off" allowBlank="1" showInputMessage="1" showErrorMessage="1" sqref="B6:D34" xr:uid="{00000000-0002-0000-0E00-000000000000}"/>
  </dataValidations>
  <printOptions gridLinesSet="0"/>
  <pageMargins left="0.98425196850393704" right="0.59055118110236227" top="0.59055118110236227" bottom="0.59055118110236227" header="0.31496062992125984" footer="0.31496062992125984"/>
  <pageSetup paperSize="9" scale="81"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A8BCC-A58A-454F-8B0B-D1C42E9BF121}">
  <sheetPr>
    <tabColor rgb="FFFFFF00"/>
    <pageSetUpPr fitToPage="1"/>
  </sheetPr>
  <dimension ref="A1:R34"/>
  <sheetViews>
    <sheetView showGridLines="0" view="pageBreakPreview" zoomScale="90" zoomScaleNormal="100" zoomScaleSheetLayoutView="90" workbookViewId="0"/>
  </sheetViews>
  <sheetFormatPr defaultColWidth="9" defaultRowHeight="18" customHeight="1"/>
  <cols>
    <col min="1" max="1" width="4.75" style="64" customWidth="1"/>
    <col min="2" max="2" width="5.375" style="64" customWidth="1"/>
    <col min="3" max="3" width="6.875" style="64" customWidth="1"/>
    <col min="4" max="4" width="5.375" style="64" customWidth="1"/>
    <col min="5" max="9" width="4.75" style="64" customWidth="1"/>
    <col min="10" max="10" width="5.5" style="64" customWidth="1"/>
    <col min="11" max="16" width="4.75" style="64" customWidth="1"/>
    <col min="17" max="20" width="5.625" style="64" customWidth="1"/>
    <col min="21" max="16384" width="9" style="64"/>
  </cols>
  <sheetData>
    <row r="1" spans="1:18" ht="18" customHeight="1">
      <c r="O1" s="820" t="s">
        <v>163</v>
      </c>
      <c r="P1" s="820"/>
      <c r="Q1" s="820"/>
      <c r="R1" s="820"/>
    </row>
    <row r="2" spans="1:18" ht="18" customHeight="1">
      <c r="A2" s="2"/>
    </row>
    <row r="3" spans="1:18" ht="18" customHeight="1">
      <c r="A3" s="2" t="str">
        <f>基本情報!$E$5</f>
        <v>独立行政法人国際協力機構</v>
      </c>
    </row>
    <row r="4" spans="1:18" ht="18" customHeight="1">
      <c r="A4" s="2" t="str">
        <f>基本情報!$E$6</f>
        <v>筑波センター　契約担当役</v>
      </c>
    </row>
    <row r="5" spans="1:18" ht="18" customHeight="1">
      <c r="A5" s="2" t="str">
        <f>基本情報!$E$7&amp;"　"&amp;基本情報!$E$8&amp;"　殿"</f>
        <v>所長　高橋　亮　殿</v>
      </c>
    </row>
    <row r="7" spans="1:18" ht="18" customHeight="1">
      <c r="L7" s="64">
        <f>基本情報!$E$11</f>
        <v>0</v>
      </c>
    </row>
    <row r="8" spans="1:18" ht="18" customHeight="1">
      <c r="L8" s="64" t="str">
        <f>IF(基本情報!$E$12="","",基本情報!$E$12)</f>
        <v/>
      </c>
    </row>
    <row r="9" spans="1:18" ht="18" customHeight="1">
      <c r="L9" s="64" t="str">
        <f>基本情報!$E$13&amp;"　"&amp;基本情報!$E$14</f>
        <v>　</v>
      </c>
      <c r="R9" s="2" t="s">
        <v>164</v>
      </c>
    </row>
    <row r="10" spans="1:18" ht="18" customHeight="1">
      <c r="L10" s="64" t="s">
        <v>473</v>
      </c>
      <c r="R10" s="2"/>
    </row>
    <row r="11" spans="1:18" ht="26.25" customHeight="1"/>
    <row r="12" spans="1:18" ht="18" customHeight="1">
      <c r="A12" s="822" t="s">
        <v>474</v>
      </c>
      <c r="B12" s="822"/>
      <c r="C12" s="822"/>
      <c r="D12" s="822"/>
      <c r="E12" s="822"/>
      <c r="F12" s="822"/>
      <c r="G12" s="822"/>
      <c r="H12" s="822"/>
      <c r="I12" s="822"/>
      <c r="J12" s="822"/>
      <c r="K12" s="822"/>
      <c r="L12" s="822"/>
      <c r="M12" s="822"/>
      <c r="N12" s="822"/>
      <c r="O12" s="822"/>
      <c r="P12" s="822"/>
      <c r="Q12" s="822"/>
      <c r="R12" s="822"/>
    </row>
    <row r="13" spans="1:18" ht="33" customHeight="1"/>
    <row r="14" spans="1:18" ht="18" customHeight="1">
      <c r="B14" s="823" t="s">
        <v>148</v>
      </c>
      <c r="C14" s="823"/>
      <c r="D14" s="823"/>
      <c r="E14" s="823"/>
      <c r="F14" s="824" t="str">
        <f>基本情報!$E$17&amp;基本情報!$F$17&amp;"　"&amp;基本情報!$E$18&amp;基本情報!$F$18&amp;"「"&amp;基本情報!$E$19&amp;"」"</f>
        <v>年度　研修「」</v>
      </c>
      <c r="G14" s="824"/>
      <c r="H14" s="824"/>
      <c r="I14" s="824"/>
      <c r="J14" s="824"/>
      <c r="K14" s="824"/>
      <c r="L14" s="824"/>
      <c r="M14" s="824"/>
      <c r="N14" s="824"/>
      <c r="O14" s="824"/>
      <c r="P14" s="824"/>
      <c r="Q14" s="824"/>
    </row>
    <row r="15" spans="1:18" ht="18" customHeight="1">
      <c r="C15" s="261"/>
      <c r="D15" s="261"/>
      <c r="E15" s="261"/>
      <c r="F15" s="824"/>
      <c r="G15" s="824"/>
      <c r="H15" s="824"/>
      <c r="I15" s="824"/>
      <c r="J15" s="824"/>
      <c r="K15" s="824"/>
      <c r="L15" s="824"/>
      <c r="M15" s="824"/>
      <c r="N15" s="824"/>
      <c r="O15" s="824"/>
      <c r="P15" s="824"/>
      <c r="Q15" s="824"/>
    </row>
    <row r="16" spans="1:18" ht="18" customHeight="1">
      <c r="B16" s="823" t="s">
        <v>150</v>
      </c>
      <c r="C16" s="823"/>
      <c r="D16" s="823"/>
      <c r="E16" s="823"/>
      <c r="F16" s="825">
        <f>基本情報!$E$20</f>
        <v>0</v>
      </c>
      <c r="G16" s="825"/>
    </row>
    <row r="18" spans="1:18" ht="18" customHeight="1">
      <c r="B18" s="823" t="s">
        <v>167</v>
      </c>
      <c r="C18" s="823"/>
      <c r="D18" s="823"/>
      <c r="E18" s="823"/>
      <c r="F18" s="821">
        <f>基本情報!$E$22</f>
        <v>45413</v>
      </c>
      <c r="G18" s="821"/>
      <c r="H18" s="821"/>
      <c r="I18" s="821"/>
      <c r="J18" s="260" t="s">
        <v>168</v>
      </c>
      <c r="K18" s="821">
        <f>基本情報!$E$23</f>
        <v>45525</v>
      </c>
      <c r="L18" s="821"/>
      <c r="M18" s="821"/>
      <c r="N18" s="821"/>
    </row>
    <row r="19" spans="1:18" ht="18" customHeight="1">
      <c r="B19" s="823" t="s">
        <v>169</v>
      </c>
      <c r="C19" s="823"/>
      <c r="D19" s="823"/>
      <c r="E19" s="823"/>
      <c r="F19" s="821">
        <f>基本情報!$E$26</f>
        <v>45446</v>
      </c>
      <c r="G19" s="821"/>
      <c r="H19" s="821"/>
      <c r="I19" s="821"/>
      <c r="J19" s="260" t="s">
        <v>168</v>
      </c>
      <c r="K19" s="821">
        <f>基本情報!$E$27</f>
        <v>45469</v>
      </c>
      <c r="L19" s="821"/>
      <c r="M19" s="821"/>
      <c r="N19" s="821"/>
    </row>
    <row r="21" spans="1:18" ht="54" customHeight="1">
      <c r="B21" s="1063" t="s">
        <v>544</v>
      </c>
      <c r="C21" s="1063"/>
      <c r="D21" s="1063"/>
      <c r="E21" s="1063"/>
      <c r="F21" s="1063"/>
      <c r="G21" s="1063"/>
      <c r="H21" s="1063"/>
      <c r="I21" s="1063"/>
      <c r="J21" s="1063"/>
      <c r="K21" s="1063"/>
      <c r="L21" s="1063"/>
      <c r="M21" s="1063"/>
      <c r="N21" s="1063"/>
      <c r="O21" s="1063"/>
      <c r="P21" s="1063"/>
      <c r="Q21" s="1063"/>
      <c r="R21" s="362"/>
    </row>
    <row r="23" spans="1:18" ht="18" customHeight="1">
      <c r="A23" s="826" t="s">
        <v>171</v>
      </c>
      <c r="B23" s="826"/>
      <c r="C23" s="826"/>
      <c r="D23" s="826"/>
      <c r="E23" s="826"/>
      <c r="F23" s="826"/>
      <c r="G23" s="826"/>
      <c r="H23" s="826"/>
      <c r="I23" s="826"/>
      <c r="J23" s="826"/>
      <c r="K23" s="826"/>
      <c r="L23" s="826"/>
      <c r="M23" s="826"/>
      <c r="N23" s="826"/>
      <c r="O23" s="826"/>
      <c r="P23" s="826"/>
      <c r="Q23" s="826"/>
      <c r="R23" s="826"/>
    </row>
    <row r="25" spans="1:18" ht="18" customHeight="1">
      <c r="B25" s="827" t="s">
        <v>475</v>
      </c>
      <c r="C25" s="827"/>
      <c r="D25" s="827"/>
      <c r="E25" s="1060">
        <f>【1】精・内訳!$E$33</f>
        <v>0</v>
      </c>
      <c r="F25" s="1060"/>
      <c r="G25" s="1060"/>
      <c r="H25" s="65" t="s">
        <v>476</v>
      </c>
      <c r="I25" s="350"/>
      <c r="J25" s="65"/>
      <c r="K25" s="65"/>
      <c r="L25" s="65"/>
      <c r="M25" s="65"/>
      <c r="N25" s="65"/>
      <c r="O25" s="828">
        <f>【1】精・内訳!$E$32</f>
        <v>0</v>
      </c>
      <c r="P25" s="828"/>
      <c r="Q25" s="828"/>
    </row>
    <row r="27" spans="1:18" ht="18" customHeight="1">
      <c r="B27" s="827" t="s">
        <v>174</v>
      </c>
      <c r="C27" s="827"/>
      <c r="D27" s="827"/>
      <c r="E27" s="1059" t="s">
        <v>459</v>
      </c>
      <c r="F27" s="1059"/>
      <c r="G27" s="1059"/>
      <c r="H27" s="1059"/>
      <c r="I27" s="65"/>
      <c r="J27" s="65"/>
      <c r="K27" s="65"/>
      <c r="L27" s="65"/>
      <c r="M27" s="65"/>
      <c r="N27" s="65"/>
      <c r="O27" s="65"/>
      <c r="P27" s="65"/>
      <c r="Q27" s="65"/>
    </row>
    <row r="29" spans="1:18" ht="18" customHeight="1">
      <c r="B29" s="827" t="s">
        <v>477</v>
      </c>
      <c r="C29" s="827"/>
      <c r="D29" s="827"/>
      <c r="E29" s="1060">
        <f>【1】精・内訳!$G$33</f>
        <v>0</v>
      </c>
      <c r="F29" s="1060"/>
      <c r="G29" s="1060"/>
      <c r="H29" s="65" t="s">
        <v>478</v>
      </c>
      <c r="I29" s="65"/>
      <c r="J29" s="65"/>
      <c r="K29" s="65"/>
      <c r="L29" s="65"/>
      <c r="M29" s="65"/>
      <c r="N29" s="65"/>
      <c r="O29" s="828"/>
      <c r="P29" s="828"/>
      <c r="Q29" s="828"/>
    </row>
    <row r="31" spans="1:18" ht="18" customHeight="1">
      <c r="B31" s="827" t="s">
        <v>479</v>
      </c>
      <c r="C31" s="827"/>
      <c r="D31" s="827"/>
      <c r="E31" s="1061">
        <f>【1】精・内訳!$H$33</f>
        <v>0</v>
      </c>
      <c r="F31" s="1061"/>
      <c r="G31" s="1061"/>
      <c r="H31" s="65" t="s">
        <v>478</v>
      </c>
      <c r="I31" s="350"/>
      <c r="J31" s="65"/>
      <c r="K31" s="65"/>
      <c r="L31" s="65"/>
      <c r="M31" s="65"/>
      <c r="N31" s="65"/>
      <c r="O31" s="1062"/>
      <c r="P31" s="1062"/>
      <c r="Q31" s="1062"/>
    </row>
    <row r="33" spans="2:18" ht="21.75" customHeight="1">
      <c r="B33" s="290"/>
      <c r="G33" s="363"/>
      <c r="H33" s="363"/>
      <c r="I33" s="363"/>
      <c r="J33" s="363"/>
      <c r="K33" s="363"/>
      <c r="L33" s="363"/>
      <c r="M33" s="363"/>
      <c r="N33" s="363"/>
      <c r="O33" s="363"/>
      <c r="P33" s="363"/>
      <c r="Q33" s="363"/>
    </row>
    <row r="34" spans="2:18" ht="18" customHeight="1">
      <c r="R34" s="734" t="s">
        <v>177</v>
      </c>
    </row>
  </sheetData>
  <mergeCells count="25">
    <mergeCell ref="O1:R1"/>
    <mergeCell ref="A12:R12"/>
    <mergeCell ref="B14:E14"/>
    <mergeCell ref="F14:Q15"/>
    <mergeCell ref="B16:E16"/>
    <mergeCell ref="F16:G16"/>
    <mergeCell ref="B18:E18"/>
    <mergeCell ref="F18:I18"/>
    <mergeCell ref="K18:N18"/>
    <mergeCell ref="B19:E19"/>
    <mergeCell ref="F19:I19"/>
    <mergeCell ref="K19:N19"/>
    <mergeCell ref="B21:Q21"/>
    <mergeCell ref="A23:R23"/>
    <mergeCell ref="B25:D25"/>
    <mergeCell ref="E25:G25"/>
    <mergeCell ref="O25:Q25"/>
    <mergeCell ref="E27:H27"/>
    <mergeCell ref="B29:D29"/>
    <mergeCell ref="E29:G29"/>
    <mergeCell ref="O29:Q29"/>
    <mergeCell ref="B31:D31"/>
    <mergeCell ref="E31:G31"/>
    <mergeCell ref="O31:Q31"/>
    <mergeCell ref="B27:D27"/>
  </mergeCells>
  <phoneticPr fontId="6"/>
  <dataValidations count="3">
    <dataValidation allowBlank="1" showInputMessage="1" sqref="S1" xr:uid="{2C71E31B-F46A-4F16-9FAE-31F9D5AE61F7}"/>
    <dataValidation imeMode="on" allowBlank="1" showInputMessage="1" showErrorMessage="1" sqref="A2:A5 R9:R10 B33" xr:uid="{19F4D499-71EB-4E45-B3BC-8B01154DB113}"/>
    <dataValidation imeMode="off" allowBlank="1" showInputMessage="1" showErrorMessage="1" sqref="F16" xr:uid="{9EA1C4C7-45B3-4B45-A70A-097593AEEA1E}"/>
  </dataValidations>
  <pageMargins left="0.70866141732283472" right="0.70866141732283472" top="0.74803149606299213" bottom="0.55118110236220474" header="0.31496062992125984" footer="0.31496062992125984"/>
  <pageSetup paperSize="9" scale="96" orientation="portrait"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1:R41"/>
  <sheetViews>
    <sheetView showGridLines="0" view="pageBreakPreview" zoomScale="90" zoomScaleNormal="100" zoomScaleSheetLayoutView="90" workbookViewId="0"/>
  </sheetViews>
  <sheetFormatPr defaultColWidth="9" defaultRowHeight="18" customHeight="1"/>
  <cols>
    <col min="1" max="1" width="4.75" style="64" customWidth="1"/>
    <col min="2" max="2" width="5.375" style="64" customWidth="1"/>
    <col min="3" max="3" width="6.5" style="64" customWidth="1"/>
    <col min="4" max="4" width="5.625" style="64" customWidth="1"/>
    <col min="5" max="7" width="4.75" style="64" customWidth="1"/>
    <col min="8" max="8" width="5.875" style="64" customWidth="1"/>
    <col min="9" max="12" width="4.75" style="64" customWidth="1"/>
    <col min="13" max="13" width="6" style="64" customWidth="1"/>
    <col min="14" max="16" width="4.75" style="64" customWidth="1"/>
    <col min="17" max="20" width="5.625" style="64" customWidth="1"/>
    <col min="21" max="16384" width="9" style="64"/>
  </cols>
  <sheetData>
    <row r="1" spans="1:18" ht="18" customHeight="1">
      <c r="O1" s="820" t="s">
        <v>163</v>
      </c>
      <c r="P1" s="820"/>
      <c r="Q1" s="820"/>
      <c r="R1" s="820"/>
    </row>
    <row r="2" spans="1:18" ht="18" customHeight="1">
      <c r="A2" s="2"/>
    </row>
    <row r="3" spans="1:18" ht="18" customHeight="1">
      <c r="A3" s="2" t="str">
        <f>基本情報!$E$5</f>
        <v>独立行政法人国際協力機構</v>
      </c>
    </row>
    <row r="4" spans="1:18" ht="18" customHeight="1">
      <c r="A4" s="2" t="str">
        <f>基本情報!$E$6</f>
        <v>筑波センター　契約担当役</v>
      </c>
    </row>
    <row r="5" spans="1:18" ht="18" customHeight="1">
      <c r="A5" s="2" t="str">
        <f>基本情報!$E$7&amp;"　"&amp;基本情報!$E$8&amp;"　殿"</f>
        <v>所長　高橋　亮　殿</v>
      </c>
    </row>
    <row r="7" spans="1:18" ht="18" customHeight="1">
      <c r="L7" s="64">
        <f>基本情報!$E$11</f>
        <v>0</v>
      </c>
    </row>
    <row r="8" spans="1:18" ht="18" customHeight="1">
      <c r="L8" s="64" t="str">
        <f>IF(基本情報!$E$12="","",基本情報!$E$12)</f>
        <v/>
      </c>
    </row>
    <row r="9" spans="1:18" ht="18" customHeight="1">
      <c r="L9" s="64" t="str">
        <f>基本情報!$E$13&amp;"　"&amp;基本情報!$E$14</f>
        <v>　</v>
      </c>
      <c r="R9" s="2" t="s">
        <v>164</v>
      </c>
    </row>
    <row r="10" spans="1:18" ht="18" customHeight="1">
      <c r="M10" s="64" t="s">
        <v>473</v>
      </c>
      <c r="R10" s="2"/>
    </row>
    <row r="12" spans="1:18" ht="18" customHeight="1">
      <c r="A12" s="822" t="s">
        <v>480</v>
      </c>
      <c r="B12" s="822"/>
      <c r="C12" s="822"/>
      <c r="D12" s="822"/>
      <c r="E12" s="822"/>
      <c r="F12" s="822"/>
      <c r="G12" s="822"/>
      <c r="H12" s="822"/>
      <c r="I12" s="822"/>
      <c r="J12" s="822"/>
      <c r="K12" s="822"/>
      <c r="L12" s="822"/>
      <c r="M12" s="822"/>
      <c r="N12" s="822"/>
      <c r="O12" s="822"/>
      <c r="P12" s="822"/>
      <c r="Q12" s="822"/>
      <c r="R12" s="822"/>
    </row>
    <row r="13" spans="1:18" ht="37.5" customHeight="1"/>
    <row r="14" spans="1:18" ht="18" customHeight="1">
      <c r="B14" s="823" t="s">
        <v>148</v>
      </c>
      <c r="C14" s="823"/>
      <c r="D14" s="823"/>
      <c r="E14" s="823"/>
      <c r="F14" s="824" t="str">
        <f>基本情報!$E$17&amp;基本情報!$F$17&amp;"　"&amp;基本情報!$E$18&amp;基本情報!$F$18&amp;"「"&amp;基本情報!$E$19&amp;"」"</f>
        <v>年度　研修「」</v>
      </c>
      <c r="G14" s="824"/>
      <c r="H14" s="824"/>
      <c r="I14" s="824"/>
      <c r="J14" s="824"/>
      <c r="K14" s="824"/>
      <c r="L14" s="824"/>
      <c r="M14" s="824"/>
      <c r="N14" s="824"/>
      <c r="O14" s="824"/>
      <c r="P14" s="824"/>
      <c r="Q14" s="824"/>
    </row>
    <row r="15" spans="1:18" ht="18" customHeight="1">
      <c r="C15" s="261"/>
      <c r="D15" s="261"/>
      <c r="E15" s="261"/>
      <c r="F15" s="824"/>
      <c r="G15" s="824"/>
      <c r="H15" s="824"/>
      <c r="I15" s="824"/>
      <c r="J15" s="824"/>
      <c r="K15" s="824"/>
      <c r="L15" s="824"/>
      <c r="M15" s="824"/>
      <c r="N15" s="824"/>
      <c r="O15" s="824"/>
      <c r="P15" s="824"/>
      <c r="Q15" s="824"/>
    </row>
    <row r="16" spans="1:18" ht="18" customHeight="1">
      <c r="B16" s="823" t="s">
        <v>150</v>
      </c>
      <c r="C16" s="823"/>
      <c r="D16" s="823"/>
      <c r="E16" s="823"/>
      <c r="F16" s="825">
        <f>基本情報!$E$20</f>
        <v>0</v>
      </c>
      <c r="G16" s="825"/>
    </row>
    <row r="18" spans="1:18" ht="18" customHeight="1">
      <c r="B18" s="823" t="s">
        <v>167</v>
      </c>
      <c r="C18" s="823"/>
      <c r="D18" s="823"/>
      <c r="E18" s="823"/>
      <c r="F18" s="821">
        <f>基本情報!$E$22</f>
        <v>45413</v>
      </c>
      <c r="G18" s="821"/>
      <c r="H18" s="821"/>
      <c r="I18" s="821"/>
      <c r="J18" s="260" t="s">
        <v>168</v>
      </c>
      <c r="K18" s="821">
        <f>基本情報!$E$23</f>
        <v>45525</v>
      </c>
      <c r="L18" s="821"/>
      <c r="M18" s="821"/>
      <c r="N18" s="821"/>
    </row>
    <row r="19" spans="1:18" ht="18" customHeight="1">
      <c r="B19" s="823" t="s">
        <v>169</v>
      </c>
      <c r="C19" s="823"/>
      <c r="D19" s="823"/>
      <c r="E19" s="823"/>
      <c r="F19" s="821">
        <f>基本情報!$E$26</f>
        <v>45446</v>
      </c>
      <c r="G19" s="821"/>
      <c r="H19" s="821"/>
      <c r="I19" s="821"/>
      <c r="J19" s="260" t="s">
        <v>168</v>
      </c>
      <c r="K19" s="821">
        <f>基本情報!$E$27</f>
        <v>45469</v>
      </c>
      <c r="L19" s="821"/>
      <c r="M19" s="821"/>
      <c r="N19" s="821"/>
    </row>
    <row r="21" spans="1:18" ht="54" customHeight="1">
      <c r="B21" s="1064" t="s">
        <v>545</v>
      </c>
      <c r="C21" s="1064"/>
      <c r="D21" s="1064"/>
      <c r="E21" s="1064"/>
      <c r="F21" s="1064"/>
      <c r="G21" s="1064"/>
      <c r="H21" s="1064"/>
      <c r="I21" s="1064"/>
      <c r="J21" s="1064"/>
      <c r="K21" s="1064"/>
      <c r="L21" s="1064"/>
      <c r="M21" s="1064"/>
      <c r="N21" s="1064"/>
      <c r="O21" s="1064"/>
      <c r="P21" s="1064"/>
      <c r="Q21" s="1064"/>
      <c r="R21" s="362"/>
    </row>
    <row r="23" spans="1:18" ht="18" customHeight="1">
      <c r="A23" s="826" t="s">
        <v>171</v>
      </c>
      <c r="B23" s="826"/>
      <c r="C23" s="826"/>
      <c r="D23" s="826"/>
      <c r="E23" s="826"/>
      <c r="F23" s="826"/>
      <c r="G23" s="826"/>
      <c r="H23" s="826"/>
      <c r="I23" s="826"/>
      <c r="J23" s="826"/>
      <c r="K23" s="826"/>
      <c r="L23" s="826"/>
      <c r="M23" s="826"/>
      <c r="N23" s="826"/>
      <c r="O23" s="826"/>
      <c r="P23" s="826"/>
      <c r="Q23" s="826"/>
      <c r="R23" s="826"/>
    </row>
    <row r="25" spans="1:18" ht="18" customHeight="1">
      <c r="B25" s="827" t="s">
        <v>475</v>
      </c>
      <c r="C25" s="827"/>
      <c r="D25" s="827"/>
      <c r="E25" s="1060">
        <f>【1】精・内訳!$E$33</f>
        <v>0</v>
      </c>
      <c r="F25" s="1060"/>
      <c r="G25" s="1060"/>
      <c r="H25" s="65" t="s">
        <v>481</v>
      </c>
      <c r="I25" s="350"/>
      <c r="J25" s="65"/>
      <c r="K25" s="65"/>
      <c r="L25" s="65"/>
      <c r="M25" s="65"/>
      <c r="N25" s="65"/>
      <c r="O25" s="828">
        <f>【1】精・内訳!$E$32</f>
        <v>0</v>
      </c>
      <c r="P25" s="828"/>
      <c r="Q25" s="828"/>
    </row>
    <row r="27" spans="1:18" ht="18" customHeight="1">
      <c r="B27" s="827" t="s">
        <v>174</v>
      </c>
      <c r="C27" s="827"/>
      <c r="D27" s="827"/>
      <c r="E27" s="65" t="s">
        <v>459</v>
      </c>
      <c r="F27" s="65"/>
      <c r="G27" s="65"/>
      <c r="H27" s="65"/>
      <c r="I27" s="65"/>
      <c r="J27" s="65"/>
      <c r="K27" s="65"/>
      <c r="L27" s="65"/>
      <c r="M27" s="65"/>
      <c r="N27" s="65"/>
      <c r="O27" s="65"/>
      <c r="P27" s="65"/>
      <c r="Q27" s="65"/>
    </row>
    <row r="29" spans="1:18" ht="18" customHeight="1">
      <c r="B29" s="827" t="s">
        <v>477</v>
      </c>
      <c r="C29" s="827"/>
      <c r="D29" s="827"/>
      <c r="E29" s="1060">
        <f>【1】精・内訳!$G$33</f>
        <v>0</v>
      </c>
      <c r="F29" s="1060"/>
      <c r="G29" s="1060"/>
      <c r="H29" s="65" t="s">
        <v>478</v>
      </c>
      <c r="I29" s="65"/>
      <c r="J29" s="65"/>
      <c r="K29" s="65"/>
      <c r="L29" s="65"/>
      <c r="M29" s="65"/>
      <c r="N29" s="65"/>
      <c r="O29" s="828"/>
      <c r="P29" s="828"/>
      <c r="Q29" s="828"/>
    </row>
    <row r="31" spans="1:18" ht="18" customHeight="1">
      <c r="B31" s="827" t="s">
        <v>482</v>
      </c>
      <c r="C31" s="827"/>
      <c r="D31" s="827"/>
      <c r="E31" s="1061">
        <f>【1】精・内訳!$H$33</f>
        <v>0</v>
      </c>
      <c r="F31" s="1061"/>
      <c r="G31" s="1061"/>
      <c r="H31" s="65" t="s">
        <v>478</v>
      </c>
      <c r="I31" s="350"/>
      <c r="J31" s="65"/>
      <c r="K31" s="65"/>
      <c r="L31" s="65"/>
      <c r="M31" s="65"/>
      <c r="N31" s="65"/>
      <c r="O31" s="1062"/>
      <c r="P31" s="1062"/>
      <c r="Q31" s="1062"/>
    </row>
    <row r="33" spans="2:18" ht="18" customHeight="1">
      <c r="B33" s="827" t="s">
        <v>483</v>
      </c>
      <c r="C33" s="827"/>
      <c r="D33" s="827"/>
    </row>
    <row r="34" spans="2:18" ht="21.75" customHeight="1">
      <c r="B34" s="351" t="s">
        <v>461</v>
      </c>
      <c r="C34" s="352"/>
      <c r="D34" s="352"/>
      <c r="E34" s="352"/>
      <c r="F34" s="353"/>
      <c r="G34" s="1053" t="str">
        <f>IF('請求書(概算)'!G36="","",'請求書(概算)'!G36)</f>
        <v/>
      </c>
      <c r="H34" s="1053"/>
      <c r="I34" s="1053"/>
      <c r="J34" s="1053"/>
      <c r="K34" s="1053"/>
      <c r="L34" s="1053"/>
      <c r="M34" s="1053"/>
      <c r="N34" s="1053"/>
      <c r="O34" s="1053"/>
      <c r="P34" s="1053"/>
      <c r="Q34" s="1053"/>
    </row>
    <row r="35" spans="2:18" ht="21.75" customHeight="1">
      <c r="B35" s="351" t="s">
        <v>462</v>
      </c>
      <c r="C35" s="352"/>
      <c r="D35" s="352"/>
      <c r="E35" s="352"/>
      <c r="F35" s="353"/>
      <c r="G35" s="1054" t="str">
        <f>IF('請求書(概算)'!G37="","",'請求書(概算)'!G37)</f>
        <v/>
      </c>
      <c r="H35" s="1054"/>
      <c r="I35" s="1054"/>
      <c r="J35" s="1054"/>
      <c r="K35" s="1054"/>
      <c r="L35" s="1054"/>
      <c r="M35" s="1054"/>
      <c r="N35" s="1054"/>
      <c r="O35" s="1054"/>
      <c r="P35" s="1054"/>
      <c r="Q35" s="1054"/>
    </row>
    <row r="36" spans="2:18" ht="21.75" customHeight="1">
      <c r="B36" s="351" t="s">
        <v>463</v>
      </c>
      <c r="C36" s="352"/>
      <c r="D36" s="352"/>
      <c r="E36" s="352"/>
      <c r="F36" s="353"/>
      <c r="G36" s="1053" t="str">
        <f>IF('請求書(概算)'!G38="","",'請求書(概算)'!G38)</f>
        <v/>
      </c>
      <c r="H36" s="1053"/>
      <c r="I36" s="1053"/>
      <c r="J36" s="1053"/>
      <c r="K36" s="1053"/>
      <c r="L36" s="1053"/>
      <c r="M36" s="1053"/>
      <c r="N36" s="1053"/>
      <c r="O36" s="1053"/>
      <c r="P36" s="1053"/>
      <c r="Q36" s="1053"/>
    </row>
    <row r="37" spans="2:18" ht="21.75" customHeight="1">
      <c r="B37" s="351" t="s">
        <v>464</v>
      </c>
      <c r="C37" s="352"/>
      <c r="D37" s="352"/>
      <c r="E37" s="352"/>
      <c r="F37" s="353"/>
      <c r="G37" s="1054" t="str">
        <f>IF('請求書(概算)'!G39="","",'請求書(概算)'!G39)</f>
        <v/>
      </c>
      <c r="H37" s="1054"/>
      <c r="I37" s="1054"/>
      <c r="J37" s="1054"/>
      <c r="K37" s="1054"/>
      <c r="L37" s="1054"/>
      <c r="M37" s="1054"/>
      <c r="N37" s="1054"/>
      <c r="O37" s="1054"/>
      <c r="P37" s="1054"/>
      <c r="Q37" s="1054"/>
    </row>
    <row r="38" spans="2:18" ht="21.75" customHeight="1">
      <c r="B38" s="351" t="s">
        <v>465</v>
      </c>
      <c r="C38" s="352"/>
      <c r="D38" s="352"/>
      <c r="E38" s="352"/>
      <c r="F38" s="353"/>
      <c r="G38" s="1053" t="str">
        <f>IF('請求書(概算)'!G40="","",'請求書(概算)'!G40)</f>
        <v/>
      </c>
      <c r="H38" s="1053"/>
      <c r="I38" s="1053"/>
      <c r="J38" s="1053"/>
      <c r="K38" s="1053"/>
      <c r="L38" s="1053"/>
      <c r="M38" s="1053"/>
      <c r="N38" s="1053"/>
      <c r="O38" s="1053"/>
      <c r="P38" s="1053"/>
      <c r="Q38" s="1053"/>
    </row>
    <row r="39" spans="2:18" ht="21.75" customHeight="1">
      <c r="B39" s="351" t="s">
        <v>466</v>
      </c>
      <c r="C39" s="352"/>
      <c r="D39" s="352"/>
      <c r="E39" s="352"/>
      <c r="F39" s="353"/>
      <c r="G39" s="1054" t="str">
        <f>IF('請求書(概算)'!G41="","",'請求書(概算)'!G41)</f>
        <v/>
      </c>
      <c r="H39" s="1054"/>
      <c r="I39" s="1054"/>
      <c r="J39" s="1054"/>
      <c r="K39" s="1054"/>
      <c r="L39" s="1054"/>
      <c r="M39" s="1054"/>
      <c r="N39" s="1054"/>
      <c r="O39" s="1054"/>
      <c r="P39" s="1054"/>
      <c r="Q39" s="1054"/>
    </row>
    <row r="40" spans="2:18" ht="21.75" customHeight="1">
      <c r="B40" s="290"/>
      <c r="G40" s="363"/>
      <c r="H40" s="363"/>
      <c r="I40" s="363"/>
      <c r="J40" s="363"/>
      <c r="K40" s="363"/>
      <c r="L40" s="363"/>
      <c r="M40" s="363"/>
      <c r="N40" s="363"/>
      <c r="O40" s="363"/>
      <c r="P40" s="363"/>
      <c r="Q40" s="363"/>
    </row>
    <row r="41" spans="2:18" ht="18" customHeight="1">
      <c r="R41" s="734" t="s">
        <v>177</v>
      </c>
    </row>
  </sheetData>
  <mergeCells count="31">
    <mergeCell ref="G37:Q37"/>
    <mergeCell ref="G39:Q39"/>
    <mergeCell ref="B29:D29"/>
    <mergeCell ref="B31:D31"/>
    <mergeCell ref="O29:Q29"/>
    <mergeCell ref="O31:Q31"/>
    <mergeCell ref="G38:Q38"/>
    <mergeCell ref="E31:G31"/>
    <mergeCell ref="E29:G29"/>
    <mergeCell ref="B33:D33"/>
    <mergeCell ref="B27:D27"/>
    <mergeCell ref="G34:Q34"/>
    <mergeCell ref="G35:Q35"/>
    <mergeCell ref="G36:Q36"/>
    <mergeCell ref="E25:G25"/>
    <mergeCell ref="A12:R12"/>
    <mergeCell ref="B25:D25"/>
    <mergeCell ref="O25:Q25"/>
    <mergeCell ref="O1:R1"/>
    <mergeCell ref="B14:E14"/>
    <mergeCell ref="F14:Q15"/>
    <mergeCell ref="B16:E16"/>
    <mergeCell ref="B18:E18"/>
    <mergeCell ref="F18:I18"/>
    <mergeCell ref="K18:N18"/>
    <mergeCell ref="B19:E19"/>
    <mergeCell ref="F19:I19"/>
    <mergeCell ref="K19:N19"/>
    <mergeCell ref="B21:Q21"/>
    <mergeCell ref="A23:R23"/>
    <mergeCell ref="F16:G16"/>
  </mergeCells>
  <phoneticPr fontId="6"/>
  <dataValidations count="4">
    <dataValidation imeMode="off" allowBlank="1" showInputMessage="1" showErrorMessage="1" sqref="F16" xr:uid="{00000000-0002-0000-0F00-000000000000}"/>
    <dataValidation imeMode="on" allowBlank="1" showInputMessage="1" showErrorMessage="1" sqref="A2:A5 R9:R10 B34:B40" xr:uid="{00000000-0002-0000-0F00-000001000000}"/>
    <dataValidation type="list" allowBlank="1" showInputMessage="1" sqref="G36:Q36" xr:uid="{00000000-0002-0000-0F00-000002000000}">
      <formula1>"当座,普通"</formula1>
    </dataValidation>
    <dataValidation allowBlank="1" showInputMessage="1" sqref="S1" xr:uid="{00000000-0002-0000-0F00-000003000000}"/>
  </dataValidations>
  <pageMargins left="0.70866141732283472" right="0.70866141732283472" top="0.74803149606299213" bottom="0.55118110236220474" header="0.31496062992125984" footer="0.31496062992125984"/>
  <pageSetup paperSize="9" scale="96" orientation="portrait"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99FF"/>
    <pageSetUpPr fitToPage="1"/>
  </sheetPr>
  <dimension ref="A2:AA37"/>
  <sheetViews>
    <sheetView showGridLines="0" view="pageBreakPreview" zoomScale="80" zoomScaleNormal="100" zoomScaleSheetLayoutView="80" workbookViewId="0">
      <selection activeCell="U16" sqref="U16"/>
    </sheetView>
  </sheetViews>
  <sheetFormatPr defaultColWidth="9" defaultRowHeight="18" customHeight="1"/>
  <cols>
    <col min="1" max="16" width="4.75" style="64" customWidth="1"/>
    <col min="17" max="20" width="5.625" style="64" customWidth="1"/>
    <col min="21" max="16384" width="9" style="64"/>
  </cols>
  <sheetData>
    <row r="2" spans="1:27" ht="18" customHeight="1">
      <c r="O2" s="820" t="s">
        <v>163</v>
      </c>
      <c r="P2" s="820"/>
      <c r="Q2" s="820"/>
      <c r="R2" s="820"/>
    </row>
    <row r="3" spans="1:27" ht="18" customHeight="1">
      <c r="A3" s="2"/>
    </row>
    <row r="4" spans="1:27" ht="18" customHeight="1">
      <c r="A4" s="2" t="str">
        <f>基本情報!$E$5</f>
        <v>独立行政法人国際協力機構</v>
      </c>
    </row>
    <row r="5" spans="1:27" ht="18" customHeight="1">
      <c r="A5" s="2" t="str">
        <f>基本情報!$E$6</f>
        <v>筑波センター　契約担当役</v>
      </c>
    </row>
    <row r="6" spans="1:27" ht="18" customHeight="1">
      <c r="A6" s="2" t="str">
        <f>基本情報!$E$7&amp;"　"&amp;基本情報!$E$8&amp;"　殿"</f>
        <v>所長　高橋　亮　殿</v>
      </c>
    </row>
    <row r="7" spans="1:27" ht="18" customHeight="1">
      <c r="A7" s="2"/>
    </row>
    <row r="9" spans="1:27" ht="18" customHeight="1">
      <c r="L9" s="64">
        <f>基本情報!$E$11</f>
        <v>0</v>
      </c>
    </row>
    <row r="10" spans="1:27" ht="18" customHeight="1">
      <c r="L10" s="64" t="str">
        <f>IF(基本情報!$E$12="","",基本情報!$E$12)</f>
        <v/>
      </c>
    </row>
    <row r="11" spans="1:27" ht="18" customHeight="1">
      <c r="L11" s="64" t="str">
        <f>基本情報!$E$13&amp;"　"&amp;基本情報!$E$14</f>
        <v>　</v>
      </c>
      <c r="R11" s="2" t="s">
        <v>164</v>
      </c>
    </row>
    <row r="14" spans="1:27" ht="18" customHeight="1">
      <c r="A14" s="822" t="s">
        <v>484</v>
      </c>
      <c r="B14" s="822"/>
      <c r="C14" s="822"/>
      <c r="D14" s="822"/>
      <c r="E14" s="822"/>
      <c r="F14" s="822"/>
      <c r="G14" s="822"/>
      <c r="H14" s="822"/>
      <c r="I14" s="822"/>
      <c r="J14" s="822"/>
      <c r="K14" s="822"/>
      <c r="L14" s="822"/>
      <c r="M14" s="822"/>
      <c r="N14" s="822"/>
      <c r="O14" s="822"/>
      <c r="P14" s="822"/>
      <c r="Q14" s="822"/>
      <c r="R14" s="822"/>
    </row>
    <row r="16" spans="1:27" ht="18" customHeight="1">
      <c r="AA16" s="145"/>
    </row>
    <row r="17" spans="1:18" ht="72" customHeight="1">
      <c r="B17" s="1064" t="s">
        <v>485</v>
      </c>
      <c r="C17" s="1064"/>
      <c r="D17" s="1064"/>
      <c r="E17" s="1064"/>
      <c r="F17" s="1064"/>
      <c r="G17" s="1064"/>
      <c r="H17" s="1064"/>
      <c r="I17" s="1064"/>
      <c r="J17" s="1064"/>
      <c r="K17" s="1064"/>
      <c r="L17" s="1064"/>
      <c r="M17" s="1064"/>
      <c r="N17" s="1064"/>
      <c r="O17" s="1064"/>
      <c r="P17" s="1064"/>
      <c r="Q17" s="1064"/>
      <c r="R17" s="364"/>
    </row>
    <row r="19" spans="1:18" ht="18" customHeight="1">
      <c r="A19" s="826" t="s">
        <v>171</v>
      </c>
      <c r="B19" s="826"/>
      <c r="C19" s="826"/>
      <c r="D19" s="826"/>
      <c r="E19" s="826"/>
      <c r="F19" s="826"/>
      <c r="G19" s="826"/>
      <c r="H19" s="826"/>
      <c r="I19" s="826"/>
      <c r="J19" s="826"/>
      <c r="K19" s="826"/>
      <c r="L19" s="826"/>
      <c r="M19" s="826"/>
      <c r="N19" s="826"/>
      <c r="O19" s="826"/>
      <c r="P19" s="826"/>
      <c r="Q19" s="826"/>
      <c r="R19" s="826"/>
    </row>
    <row r="20" spans="1:18" ht="18" customHeight="1">
      <c r="A20" s="260"/>
      <c r="B20" s="260"/>
      <c r="C20" s="260"/>
      <c r="D20" s="260"/>
      <c r="E20" s="260"/>
      <c r="F20" s="260"/>
      <c r="G20" s="260"/>
      <c r="H20" s="260"/>
      <c r="I20" s="260"/>
      <c r="J20" s="260"/>
      <c r="K20" s="260"/>
      <c r="L20" s="260"/>
      <c r="M20" s="260"/>
      <c r="N20" s="260"/>
      <c r="O20" s="260"/>
      <c r="P20" s="260"/>
      <c r="Q20" s="260"/>
      <c r="R20" s="260"/>
    </row>
    <row r="22" spans="1:18" ht="18" customHeight="1">
      <c r="B22" s="823" t="s">
        <v>148</v>
      </c>
      <c r="C22" s="823"/>
      <c r="D22" s="823"/>
      <c r="E22" s="823"/>
      <c r="F22" s="824" t="str">
        <f>基本情報!$E$17&amp;基本情報!$F$17&amp;"　"&amp;基本情報!$E$18&amp;基本情報!$F$18&amp;"「"&amp;基本情報!$E$19&amp;"」"</f>
        <v>年度　研修「」</v>
      </c>
      <c r="G22" s="824"/>
      <c r="H22" s="824"/>
      <c r="I22" s="824"/>
      <c r="J22" s="824"/>
      <c r="K22" s="824"/>
      <c r="L22" s="824"/>
      <c r="M22" s="824"/>
      <c r="N22" s="824"/>
      <c r="O22" s="824"/>
      <c r="P22" s="824"/>
      <c r="Q22" s="824"/>
    </row>
    <row r="23" spans="1:18" ht="18" customHeight="1">
      <c r="C23" s="261"/>
      <c r="D23" s="261"/>
      <c r="E23" s="261"/>
      <c r="F23" s="824"/>
      <c r="G23" s="824"/>
      <c r="H23" s="824"/>
      <c r="I23" s="824"/>
      <c r="J23" s="824"/>
      <c r="K23" s="824"/>
      <c r="L23" s="824"/>
      <c r="M23" s="824"/>
      <c r="N23" s="824"/>
      <c r="O23" s="824"/>
      <c r="P23" s="824"/>
      <c r="Q23" s="824"/>
    </row>
    <row r="24" spans="1:18" ht="18" customHeight="1">
      <c r="C24" s="261"/>
      <c r="D24" s="261"/>
      <c r="E24" s="261"/>
      <c r="F24" s="824"/>
      <c r="G24" s="824"/>
      <c r="H24" s="824"/>
      <c r="I24" s="824"/>
      <c r="J24" s="824"/>
      <c r="K24" s="824"/>
      <c r="L24" s="824"/>
      <c r="M24" s="824"/>
      <c r="N24" s="824"/>
      <c r="O24" s="824"/>
      <c r="P24" s="824"/>
      <c r="Q24" s="824"/>
    </row>
    <row r="25" spans="1:18" ht="18" customHeight="1">
      <c r="B25" s="823" t="s">
        <v>150</v>
      </c>
      <c r="C25" s="823"/>
      <c r="D25" s="823"/>
      <c r="E25" s="823"/>
      <c r="F25" s="825">
        <f>基本情報!$E$20</f>
        <v>0</v>
      </c>
      <c r="G25" s="825"/>
    </row>
    <row r="27" spans="1:18" ht="18" customHeight="1">
      <c r="B27" s="823" t="s">
        <v>167</v>
      </c>
      <c r="C27" s="823"/>
      <c r="D27" s="823"/>
      <c r="E27" s="823"/>
      <c r="F27" s="821">
        <f>基本情報!$E$22</f>
        <v>45413</v>
      </c>
      <c r="G27" s="821"/>
      <c r="H27" s="821"/>
      <c r="I27" s="821"/>
      <c r="J27" s="260" t="s">
        <v>168</v>
      </c>
      <c r="K27" s="821">
        <f>基本情報!$E$23</f>
        <v>45525</v>
      </c>
      <c r="L27" s="821"/>
      <c r="M27" s="821"/>
      <c r="N27" s="821"/>
    </row>
    <row r="28" spans="1:18" ht="18" customHeight="1">
      <c r="B28" s="823" t="s">
        <v>169</v>
      </c>
      <c r="C28" s="823"/>
      <c r="D28" s="823"/>
      <c r="E28" s="823"/>
      <c r="F28" s="821">
        <f>基本情報!$E$26</f>
        <v>45446</v>
      </c>
      <c r="G28" s="821"/>
      <c r="H28" s="821"/>
      <c r="I28" s="821"/>
      <c r="J28" s="260" t="s">
        <v>168</v>
      </c>
      <c r="K28" s="821">
        <f>基本情報!$E$27</f>
        <v>45469</v>
      </c>
      <c r="L28" s="821"/>
      <c r="M28" s="821"/>
      <c r="N28" s="821"/>
    </row>
    <row r="31" spans="1:18" ht="18" customHeight="1">
      <c r="E31" s="580"/>
      <c r="F31" s="580"/>
      <c r="G31" s="580"/>
      <c r="I31" s="145"/>
      <c r="O31" s="581"/>
      <c r="P31" s="581"/>
      <c r="Q31" s="64" t="s">
        <v>177</v>
      </c>
    </row>
    <row r="33" spans="2:17" ht="21.75" customHeight="1">
      <c r="B33" s="823" t="s">
        <v>486</v>
      </c>
      <c r="C33" s="823"/>
      <c r="D33" s="823"/>
      <c r="E33" s="823"/>
      <c r="F33" s="64" t="s">
        <v>487</v>
      </c>
    </row>
    <row r="34" spans="2:17" ht="21.75" customHeight="1">
      <c r="B34" s="2"/>
      <c r="C34" s="2"/>
      <c r="D34" s="2"/>
      <c r="E34" s="580"/>
      <c r="F34" s="580"/>
      <c r="G34" s="580"/>
      <c r="H34" s="260"/>
      <c r="I34" s="145"/>
      <c r="J34" s="145"/>
      <c r="K34" s="145"/>
      <c r="L34" s="145"/>
      <c r="M34" s="145"/>
      <c r="N34" s="145"/>
    </row>
    <row r="35" spans="2:17" ht="21.75" customHeight="1">
      <c r="B35" s="2"/>
      <c r="C35" s="2"/>
      <c r="D35" s="2"/>
      <c r="E35" s="580"/>
      <c r="F35" s="580"/>
      <c r="G35" s="580"/>
      <c r="H35" s="260"/>
      <c r="I35" s="145"/>
      <c r="J35" s="145"/>
      <c r="K35" s="145"/>
      <c r="L35" s="145"/>
      <c r="M35" s="145"/>
      <c r="N35" s="145"/>
    </row>
    <row r="36" spans="2:17" ht="21.75" customHeight="1">
      <c r="B36" s="2"/>
      <c r="C36" s="2"/>
      <c r="D36" s="2"/>
      <c r="E36" s="580"/>
      <c r="F36" s="580"/>
      <c r="G36" s="580"/>
      <c r="H36" s="260"/>
    </row>
    <row r="37" spans="2:17" ht="21.75" customHeight="1">
      <c r="B37" s="2"/>
      <c r="G37" s="365"/>
      <c r="H37" s="365"/>
      <c r="I37" s="365"/>
      <c r="J37" s="365"/>
      <c r="K37" s="365"/>
      <c r="L37" s="365"/>
      <c r="M37" s="365"/>
      <c r="N37" s="365"/>
      <c r="O37" s="365"/>
      <c r="P37" s="365"/>
      <c r="Q37" s="365"/>
    </row>
  </sheetData>
  <mergeCells count="15">
    <mergeCell ref="B33:E33"/>
    <mergeCell ref="B28:E28"/>
    <mergeCell ref="F28:I28"/>
    <mergeCell ref="K28:N28"/>
    <mergeCell ref="A19:R19"/>
    <mergeCell ref="B27:E27"/>
    <mergeCell ref="F27:I27"/>
    <mergeCell ref="K27:N27"/>
    <mergeCell ref="B17:Q17"/>
    <mergeCell ref="O2:R2"/>
    <mergeCell ref="B22:E22"/>
    <mergeCell ref="F22:Q24"/>
    <mergeCell ref="B25:E25"/>
    <mergeCell ref="F25:G25"/>
    <mergeCell ref="A14:R14"/>
  </mergeCells>
  <phoneticPr fontId="6"/>
  <dataValidations count="2">
    <dataValidation imeMode="off" allowBlank="1" showInputMessage="1" showErrorMessage="1" sqref="F25" xr:uid="{00000000-0002-0000-1100-000000000000}"/>
    <dataValidation imeMode="on" allowBlank="1" showInputMessage="1" showErrorMessage="1" sqref="A3:A7 B34:B37 R11" xr:uid="{00000000-0002-0000-1100-000001000000}"/>
  </dataValidations>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99FF"/>
    <pageSetUpPr fitToPage="1"/>
  </sheetPr>
  <dimension ref="B1:AB37"/>
  <sheetViews>
    <sheetView showGridLines="0" view="pageBreakPreview" zoomScale="80" zoomScaleNormal="80" zoomScaleSheetLayoutView="80" workbookViewId="0">
      <selection activeCell="B1" sqref="B1:K1"/>
    </sheetView>
  </sheetViews>
  <sheetFormatPr defaultColWidth="9" defaultRowHeight="17.100000000000001" customHeight="1"/>
  <cols>
    <col min="1" max="1" width="71.25" style="2" customWidth="1"/>
    <col min="2" max="2" width="38.25" style="2" customWidth="1"/>
    <col min="3" max="4" width="15.375" style="2" customWidth="1"/>
    <col min="5" max="5" width="15.375" style="326" customWidth="1"/>
    <col min="6" max="6" width="15.375" style="290" customWidth="1"/>
    <col min="7" max="7" width="15.375" style="326" customWidth="1"/>
    <col min="8" max="8" width="15.375" style="290" customWidth="1"/>
    <col min="9" max="9" width="6.625" style="290" customWidth="1"/>
    <col min="10" max="10" width="9.875" style="290" customWidth="1"/>
    <col min="11" max="11" width="25" style="326" customWidth="1"/>
    <col min="12" max="12" width="3.375" style="2" customWidth="1"/>
    <col min="13" max="13" width="3.625" style="2" customWidth="1"/>
    <col min="14" max="15" width="5.75" style="2" customWidth="1"/>
    <col min="16" max="16" width="7.125" style="2" customWidth="1"/>
    <col min="17" max="17" width="10.125" style="2" customWidth="1"/>
    <col min="18" max="18" width="2.25" style="2" customWidth="1"/>
    <col min="19" max="16384" width="9" style="2"/>
  </cols>
  <sheetData>
    <row r="1" spans="2:28" ht="15" customHeight="1">
      <c r="B1" s="1058" t="s">
        <v>467</v>
      </c>
      <c r="C1" s="1058"/>
      <c r="D1" s="1058"/>
      <c r="E1" s="1058"/>
      <c r="F1" s="1058"/>
      <c r="G1" s="1058"/>
      <c r="H1" s="1058"/>
      <c r="I1" s="1058"/>
      <c r="J1" s="1058"/>
      <c r="K1" s="1058"/>
    </row>
    <row r="2" spans="2:28" ht="12.75" customHeight="1">
      <c r="B2" s="832" t="s">
        <v>178</v>
      </c>
      <c r="C2" s="832"/>
      <c r="D2" s="832"/>
      <c r="E2" s="832"/>
      <c r="F2" s="832"/>
      <c r="G2" s="832"/>
      <c r="H2" s="832"/>
      <c r="I2" s="832"/>
      <c r="J2" s="832"/>
      <c r="K2" s="832"/>
    </row>
    <row r="3" spans="2:28" ht="19.5" customHeight="1" thickBot="1">
      <c r="B3" s="290"/>
      <c r="C3" s="290"/>
      <c r="D3" s="290"/>
      <c r="E3" s="354"/>
      <c r="G3" s="354"/>
      <c r="K3" s="66" t="s">
        <v>488</v>
      </c>
    </row>
    <row r="4" spans="2:28" ht="36.75" customHeight="1" thickBot="1">
      <c r="B4" s="67" t="s">
        <v>180</v>
      </c>
      <c r="C4" s="291" t="s">
        <v>489</v>
      </c>
      <c r="D4" s="291" t="s">
        <v>490</v>
      </c>
      <c r="E4" s="294" t="s">
        <v>491</v>
      </c>
      <c r="F4" s="293" t="s">
        <v>492</v>
      </c>
      <c r="G4" s="294" t="s">
        <v>493</v>
      </c>
      <c r="H4" s="293" t="s">
        <v>494</v>
      </c>
      <c r="I4" s="366" t="s">
        <v>181</v>
      </c>
      <c r="J4" s="367"/>
      <c r="K4" s="69" t="s">
        <v>182</v>
      </c>
    </row>
    <row r="5" spans="2:28" ht="27" customHeight="1">
      <c r="B5" s="70" t="s">
        <v>183</v>
      </c>
      <c r="C5" s="368">
        <f>【1】内訳書!B6</f>
        <v>0</v>
      </c>
      <c r="D5" s="369"/>
      <c r="E5" s="370">
        <f>SUM(E6,E12,E15,E20)</f>
        <v>0</v>
      </c>
      <c r="F5" s="534">
        <f t="shared" ref="F5:F20" si="0">C5-E5</f>
        <v>0</v>
      </c>
      <c r="G5" s="370">
        <f>【1】概算!C6</f>
        <v>0</v>
      </c>
      <c r="H5" s="547">
        <f>SUM(H6,H12,H15,H20)</f>
        <v>0</v>
      </c>
      <c r="I5" s="371"/>
      <c r="J5" s="372"/>
      <c r="K5" s="373"/>
    </row>
    <row r="6" spans="2:28" ht="21.75" customHeight="1">
      <c r="B6" s="356" t="s">
        <v>184</v>
      </c>
      <c r="C6" s="357">
        <f>【1】内訳書!B7</f>
        <v>0</v>
      </c>
      <c r="D6" s="357">
        <f>SUM(D7:D11)</f>
        <v>0</v>
      </c>
      <c r="E6" s="357">
        <f>SUM(E7:E11)</f>
        <v>0</v>
      </c>
      <c r="F6" s="535">
        <f t="shared" si="0"/>
        <v>0</v>
      </c>
      <c r="G6" s="357">
        <f>【1】概算!C7</f>
        <v>0</v>
      </c>
      <c r="H6" s="548">
        <f>SUM(H7:H11)</f>
        <v>0</v>
      </c>
      <c r="I6" s="374"/>
      <c r="J6" s="375"/>
      <c r="K6" s="299"/>
    </row>
    <row r="7" spans="2:28" ht="21.75" customHeight="1">
      <c r="B7" s="73" t="s">
        <v>185</v>
      </c>
      <c r="C7" s="74">
        <f>【1】内訳書!B8</f>
        <v>0</v>
      </c>
      <c r="D7" s="376"/>
      <c r="E7" s="74">
        <f>IF('流用計算表(打合簿なし)'!D6="",【2】精・謝金!T192,'流用計算表(打合簿なし)'!D6)</f>
        <v>0</v>
      </c>
      <c r="F7" s="536">
        <f t="shared" si="0"/>
        <v>0</v>
      </c>
      <c r="G7" s="377">
        <f>【1】概算!C8</f>
        <v>0</v>
      </c>
      <c r="H7" s="549">
        <f>E7-G7</f>
        <v>0</v>
      </c>
      <c r="I7" s="346" t="s">
        <v>186</v>
      </c>
      <c r="J7" s="268"/>
      <c r="K7" s="378"/>
    </row>
    <row r="8" spans="2:28" ht="21.75" customHeight="1">
      <c r="B8" s="76" t="s">
        <v>187</v>
      </c>
      <c r="C8" s="77">
        <f>【1】内訳書!B9</f>
        <v>0</v>
      </c>
      <c r="D8" s="379"/>
      <c r="E8" s="77">
        <f>IF('流用計算表(打合簿なし)'!D7="",【2】精・謝金!W192,'流用計算表(打合簿なし)'!D7)</f>
        <v>0</v>
      </c>
      <c r="F8" s="537">
        <f t="shared" si="0"/>
        <v>0</v>
      </c>
      <c r="G8" s="77">
        <f>【1】概算!C9</f>
        <v>0</v>
      </c>
      <c r="H8" s="550">
        <f>E8-G8</f>
        <v>0</v>
      </c>
      <c r="I8" s="347" t="s">
        <v>186</v>
      </c>
      <c r="J8" s="269"/>
      <c r="K8" s="78"/>
    </row>
    <row r="9" spans="2:28" ht="21.75" customHeight="1">
      <c r="B9" s="76" t="s">
        <v>188</v>
      </c>
      <c r="C9" s="77">
        <f>【1】内訳書!B10</f>
        <v>0</v>
      </c>
      <c r="D9" s="379"/>
      <c r="E9" s="77">
        <f>IF('流用計算表(打合簿なし)'!D8="",【2】精・謝金!AB192,'流用計算表(打合簿なし)'!D8)</f>
        <v>0</v>
      </c>
      <c r="F9" s="537">
        <f t="shared" si="0"/>
        <v>0</v>
      </c>
      <c r="G9" s="77">
        <f>【1】概算!C10</f>
        <v>0</v>
      </c>
      <c r="H9" s="550">
        <f>E9-G9</f>
        <v>0</v>
      </c>
      <c r="I9" s="348" t="s">
        <v>186</v>
      </c>
      <c r="J9" s="270"/>
      <c r="K9" s="78"/>
    </row>
    <row r="10" spans="2:28" ht="21.75" customHeight="1">
      <c r="B10" s="76" t="s">
        <v>189</v>
      </c>
      <c r="C10" s="77">
        <f>【1】内訳書!B11</f>
        <v>0</v>
      </c>
      <c r="D10" s="379"/>
      <c r="E10" s="77">
        <f>IF('流用計算表(打合簿なし)'!D9="",【2】精・謝金!AG192,'流用計算表(打合簿なし)'!D9)</f>
        <v>0</v>
      </c>
      <c r="F10" s="537">
        <f t="shared" si="0"/>
        <v>0</v>
      </c>
      <c r="G10" s="77">
        <f>【1】概算!C11</f>
        <v>0</v>
      </c>
      <c r="H10" s="550">
        <f>E10-G10</f>
        <v>0</v>
      </c>
      <c r="I10" s="348" t="s">
        <v>186</v>
      </c>
      <c r="J10" s="270"/>
      <c r="K10" s="78"/>
    </row>
    <row r="11" spans="2:28" ht="21.75" customHeight="1">
      <c r="B11" s="79" t="s">
        <v>190</v>
      </c>
      <c r="C11" s="358">
        <f>【1】内訳書!B12</f>
        <v>0</v>
      </c>
      <c r="D11" s="380"/>
      <c r="E11" s="80">
        <f>IF('流用計算表(打合簿なし)'!D10="",【2】精・謝金!AJ192,'流用計算表(打合簿なし)'!D10)</f>
        <v>0</v>
      </c>
      <c r="F11" s="538">
        <f t="shared" si="0"/>
        <v>0</v>
      </c>
      <c r="G11" s="80">
        <f>【1】概算!C12</f>
        <v>0</v>
      </c>
      <c r="H11" s="551">
        <f>E11-G11</f>
        <v>0</v>
      </c>
      <c r="I11" s="349" t="s">
        <v>186</v>
      </c>
      <c r="J11" s="271"/>
      <c r="K11" s="81"/>
    </row>
    <row r="12" spans="2:28" ht="21.75" customHeight="1">
      <c r="B12" s="359" t="s">
        <v>191</v>
      </c>
      <c r="C12" s="360">
        <f>【1】内訳書!B13</f>
        <v>0</v>
      </c>
      <c r="D12" s="360">
        <f>SUM(D13:D14)</f>
        <v>0</v>
      </c>
      <c r="E12" s="360">
        <f>SUM(E13:E14)</f>
        <v>0</v>
      </c>
      <c r="F12" s="539">
        <f t="shared" si="0"/>
        <v>0</v>
      </c>
      <c r="G12" s="360">
        <f>【1】概算!C13</f>
        <v>0</v>
      </c>
      <c r="H12" s="552">
        <f>SUM(H13:H14)</f>
        <v>0</v>
      </c>
      <c r="I12" s="381"/>
      <c r="J12" s="382"/>
      <c r="K12" s="311"/>
    </row>
    <row r="13" spans="2:28" ht="21.75" customHeight="1">
      <c r="B13" s="73" t="s">
        <v>192</v>
      </c>
      <c r="C13" s="87">
        <f>【1】内訳書!B14</f>
        <v>0</v>
      </c>
      <c r="D13" s="383"/>
      <c r="E13" s="82">
        <f>IF('流用計算表(打合簿なし)'!D12="",【3】精・旅費!G3,'流用計算表(打合簿なし)'!D12)</f>
        <v>0</v>
      </c>
      <c r="F13" s="540">
        <f t="shared" si="0"/>
        <v>0</v>
      </c>
      <c r="G13" s="82">
        <f>【1】概算!C14</f>
        <v>0</v>
      </c>
      <c r="H13" s="553">
        <f>E13-G13</f>
        <v>0</v>
      </c>
      <c r="I13" s="346" t="s">
        <v>193</v>
      </c>
      <c r="J13" s="268"/>
      <c r="K13" s="75"/>
    </row>
    <row r="14" spans="2:28" ht="21.75" customHeight="1">
      <c r="B14" s="83" t="s">
        <v>194</v>
      </c>
      <c r="C14" s="84">
        <f>【1】内訳書!B15</f>
        <v>0</v>
      </c>
      <c r="D14" s="384"/>
      <c r="E14" s="84">
        <f>IF('流用計算表(打合簿なし)'!D13="",【4】精・交通費!F3,'流用計算表(打合簿なし)'!D13)</f>
        <v>0</v>
      </c>
      <c r="F14" s="541">
        <f t="shared" si="0"/>
        <v>0</v>
      </c>
      <c r="G14" s="84">
        <f>【1】概算!C15</f>
        <v>0</v>
      </c>
      <c r="H14" s="554">
        <f>E14-G14</f>
        <v>0</v>
      </c>
      <c r="I14" s="349" t="s">
        <v>195</v>
      </c>
      <c r="J14" s="271"/>
      <c r="K14" s="85"/>
    </row>
    <row r="15" spans="2:28" ht="21.75" customHeight="1">
      <c r="B15" s="359" t="s">
        <v>196</v>
      </c>
      <c r="C15" s="360">
        <f>【1】内訳書!B16</f>
        <v>0</v>
      </c>
      <c r="D15" s="360">
        <f>SUM(D16:D19)</f>
        <v>0</v>
      </c>
      <c r="E15" s="360">
        <f>SUM(E16:E19)</f>
        <v>0</v>
      </c>
      <c r="F15" s="539">
        <f t="shared" si="0"/>
        <v>0</v>
      </c>
      <c r="G15" s="360">
        <f>【1】概算!C16</f>
        <v>0</v>
      </c>
      <c r="H15" s="552">
        <f>SUM(H16:H19)</f>
        <v>0</v>
      </c>
      <c r="I15" s="381"/>
      <c r="J15" s="382"/>
      <c r="K15" s="311"/>
    </row>
    <row r="16" spans="2:28" ht="21.75" customHeight="1">
      <c r="B16" s="86" t="s">
        <v>197</v>
      </c>
      <c r="C16" s="385">
        <f>【1】内訳書!B17</f>
        <v>0</v>
      </c>
      <c r="D16" s="386"/>
      <c r="E16" s="87">
        <f>IF('流用計算表(打合簿なし)'!D15="",【5】精・国外講師!J16,'流用計算表(打合簿なし)'!D15)</f>
        <v>0</v>
      </c>
      <c r="F16" s="540">
        <f t="shared" si="0"/>
        <v>0</v>
      </c>
      <c r="G16" s="87">
        <f>【1】概算!C17</f>
        <v>0</v>
      </c>
      <c r="H16" s="553">
        <f>E16-G16</f>
        <v>0</v>
      </c>
      <c r="I16" s="660" t="s">
        <v>198</v>
      </c>
      <c r="J16" s="273"/>
      <c r="K16" s="75"/>
      <c r="AB16" s="314"/>
    </row>
    <row r="17" spans="2:11" ht="21.75" customHeight="1">
      <c r="B17" s="88" t="s">
        <v>199</v>
      </c>
      <c r="C17" s="387">
        <f>【1】内訳書!B18</f>
        <v>0</v>
      </c>
      <c r="D17" s="388"/>
      <c r="E17" s="77">
        <f>IF('流用計算表(打合簿なし)'!D16="",【5】精・国外講師!K30,'流用計算表(打合簿なし)'!D16)</f>
        <v>0</v>
      </c>
      <c r="F17" s="537">
        <f t="shared" si="0"/>
        <v>0</v>
      </c>
      <c r="G17" s="77">
        <f>【1】概算!C18</f>
        <v>0</v>
      </c>
      <c r="H17" s="550">
        <f>E17-G17</f>
        <v>0</v>
      </c>
      <c r="I17" s="661" t="s">
        <v>198</v>
      </c>
      <c r="J17" s="274"/>
      <c r="K17" s="78"/>
    </row>
    <row r="18" spans="2:11" ht="21.75" customHeight="1">
      <c r="B18" s="88" t="s">
        <v>200</v>
      </c>
      <c r="C18" s="387">
        <f>【1】内訳書!B19</f>
        <v>0</v>
      </c>
      <c r="D18" s="388"/>
      <c r="E18" s="77">
        <f>IF('流用計算表(打合簿なし)'!D17="",【5】精・国外講師!K56,'流用計算表(打合簿なし)'!D17)</f>
        <v>0</v>
      </c>
      <c r="F18" s="537">
        <f t="shared" si="0"/>
        <v>0</v>
      </c>
      <c r="G18" s="77">
        <f>【1】概算!C19</f>
        <v>0</v>
      </c>
      <c r="H18" s="550">
        <f>E18-G18</f>
        <v>0</v>
      </c>
      <c r="I18" s="661" t="s">
        <v>198</v>
      </c>
      <c r="J18" s="274"/>
      <c r="K18" s="78"/>
    </row>
    <row r="19" spans="2:11" ht="21.75" customHeight="1">
      <c r="B19" s="79" t="s">
        <v>201</v>
      </c>
      <c r="C19" s="89">
        <f>【1】内訳書!B20</f>
        <v>0</v>
      </c>
      <c r="D19" s="389"/>
      <c r="E19" s="89">
        <f>IF('流用計算表(打合簿なし)'!D18="",【5】精・国外講師!K72,'流用計算表(打合簿なし)'!D18)</f>
        <v>0</v>
      </c>
      <c r="F19" s="542">
        <f t="shared" si="0"/>
        <v>0</v>
      </c>
      <c r="G19" s="89">
        <f>【1】概算!C20</f>
        <v>0</v>
      </c>
      <c r="H19" s="555">
        <f>E19-G19</f>
        <v>0</v>
      </c>
      <c r="I19" s="662" t="s">
        <v>198</v>
      </c>
      <c r="J19" s="275"/>
      <c r="K19" s="90"/>
    </row>
    <row r="20" spans="2:11" ht="21.75" customHeight="1">
      <c r="B20" s="359" t="s">
        <v>202</v>
      </c>
      <c r="C20" s="309">
        <f>【1】内訳書!B21</f>
        <v>0</v>
      </c>
      <c r="D20" s="309">
        <f>SUM(D21:D28)</f>
        <v>0</v>
      </c>
      <c r="E20" s="360">
        <f>SUM(E21:E28)</f>
        <v>0</v>
      </c>
      <c r="F20" s="539">
        <f t="shared" si="0"/>
        <v>0</v>
      </c>
      <c r="G20" s="360">
        <f>【1】概算!C21</f>
        <v>0</v>
      </c>
      <c r="H20" s="556">
        <f>SUM(H21:H28)</f>
        <v>0</v>
      </c>
      <c r="I20" s="390"/>
      <c r="J20" s="391"/>
      <c r="K20" s="311"/>
    </row>
    <row r="21" spans="2:11" ht="21.75" customHeight="1">
      <c r="B21" s="86" t="s">
        <v>203</v>
      </c>
      <c r="C21" s="385">
        <f>【1】内訳書!B22</f>
        <v>0</v>
      </c>
      <c r="D21" s="386"/>
      <c r="E21" s="87">
        <f>IF('流用計算表(打合簿なし)'!D20="",【6】精・諸経費!H35,'流用計算表(打合簿なし)'!D20)</f>
        <v>0</v>
      </c>
      <c r="F21" s="540">
        <f t="shared" ref="F21:F31" si="1">C21-E21</f>
        <v>0</v>
      </c>
      <c r="G21" s="87">
        <f>【1】概算!C22</f>
        <v>0</v>
      </c>
      <c r="H21" s="553">
        <f t="shared" ref="H21:H30" si="2">E21-G21</f>
        <v>0</v>
      </c>
      <c r="I21" s="660" t="s">
        <v>204</v>
      </c>
      <c r="J21" s="273"/>
      <c r="K21" s="378"/>
    </row>
    <row r="22" spans="2:11" ht="21.75" customHeight="1">
      <c r="B22" s="88" t="s">
        <v>205</v>
      </c>
      <c r="C22" s="387">
        <f>【1】内訳書!B23</f>
        <v>0</v>
      </c>
      <c r="D22" s="388"/>
      <c r="E22" s="77">
        <f>IF('流用計算表(打合簿なし)'!D21="",【6】精・諸経費!H37,'流用計算表(打合簿なし)'!D21)</f>
        <v>0</v>
      </c>
      <c r="F22" s="537">
        <f t="shared" si="1"/>
        <v>0</v>
      </c>
      <c r="G22" s="77">
        <f>【1】概算!C23</f>
        <v>0</v>
      </c>
      <c r="H22" s="550">
        <f t="shared" si="2"/>
        <v>0</v>
      </c>
      <c r="I22" s="661" t="s">
        <v>204</v>
      </c>
      <c r="J22" s="274"/>
      <c r="K22" s="78"/>
    </row>
    <row r="23" spans="2:11" ht="21.75" customHeight="1">
      <c r="B23" s="88" t="s">
        <v>206</v>
      </c>
      <c r="C23" s="387">
        <f>【1】内訳書!B24</f>
        <v>0</v>
      </c>
      <c r="D23" s="388"/>
      <c r="E23" s="77">
        <f>IF('流用計算表(打合簿なし)'!D22="",【6】精・諸経費!H147,'流用計算表(打合簿なし)'!D22)</f>
        <v>0</v>
      </c>
      <c r="F23" s="537">
        <f>C23-E23</f>
        <v>0</v>
      </c>
      <c r="G23" s="77">
        <f>【1】概算!C24</f>
        <v>0</v>
      </c>
      <c r="H23" s="550">
        <f t="shared" si="2"/>
        <v>0</v>
      </c>
      <c r="I23" s="661" t="s">
        <v>204</v>
      </c>
      <c r="J23" s="274"/>
      <c r="K23" s="78"/>
    </row>
    <row r="24" spans="2:11" ht="21.75" customHeight="1">
      <c r="B24" s="88" t="s">
        <v>207</v>
      </c>
      <c r="C24" s="387">
        <f>【1】内訳書!B25</f>
        <v>0</v>
      </c>
      <c r="D24" s="388"/>
      <c r="E24" s="77">
        <f>IF('流用計算表(打合簿なし)'!D23="",【6】精・諸経費!H154,'流用計算表(打合簿なし)'!D23)</f>
        <v>0</v>
      </c>
      <c r="F24" s="537">
        <f t="shared" si="1"/>
        <v>0</v>
      </c>
      <c r="G24" s="77">
        <f>【1】概算!C25</f>
        <v>0</v>
      </c>
      <c r="H24" s="550">
        <f t="shared" si="2"/>
        <v>0</v>
      </c>
      <c r="I24" s="661" t="s">
        <v>204</v>
      </c>
      <c r="J24" s="274"/>
      <c r="K24" s="78"/>
    </row>
    <row r="25" spans="2:11" ht="21.75" customHeight="1">
      <c r="B25" s="88" t="s">
        <v>208</v>
      </c>
      <c r="C25" s="387">
        <f>【1】内訳書!B26</f>
        <v>0</v>
      </c>
      <c r="D25" s="388"/>
      <c r="E25" s="77">
        <f>IF('流用計算表(打合簿なし)'!D24="",【6】精・諸経費!H167,'流用計算表(打合簿なし)'!D24)</f>
        <v>0</v>
      </c>
      <c r="F25" s="537">
        <f t="shared" si="1"/>
        <v>0</v>
      </c>
      <c r="G25" s="77">
        <f>【1】概算!C26</f>
        <v>0</v>
      </c>
      <c r="H25" s="550">
        <f t="shared" si="2"/>
        <v>0</v>
      </c>
      <c r="I25" s="661" t="s">
        <v>204</v>
      </c>
      <c r="J25" s="274"/>
      <c r="K25" s="78"/>
    </row>
    <row r="26" spans="2:11" ht="21.75" customHeight="1">
      <c r="B26" s="88" t="s">
        <v>209</v>
      </c>
      <c r="C26" s="387">
        <f>【1】内訳書!B27</f>
        <v>0</v>
      </c>
      <c r="D26" s="388"/>
      <c r="E26" s="77">
        <f>IF('流用計算表(打合簿なし)'!D25="",【6】精・諸経費!H191,'流用計算表(打合簿なし)'!D25)</f>
        <v>0</v>
      </c>
      <c r="F26" s="537">
        <f t="shared" si="1"/>
        <v>0</v>
      </c>
      <c r="G26" s="77">
        <f>【1】概算!C27</f>
        <v>0</v>
      </c>
      <c r="H26" s="550">
        <f t="shared" si="2"/>
        <v>0</v>
      </c>
      <c r="I26" s="661" t="s">
        <v>204</v>
      </c>
      <c r="J26" s="274"/>
      <c r="K26" s="78"/>
    </row>
    <row r="27" spans="2:11" ht="21.75" customHeight="1">
      <c r="B27" s="88" t="s">
        <v>210</v>
      </c>
      <c r="C27" s="387">
        <f>【1】内訳書!B28</f>
        <v>0</v>
      </c>
      <c r="D27" s="388"/>
      <c r="E27" s="77">
        <f>IF('流用計算表(打合簿なし)'!D26="",【6】精・諸経費!H198,'流用計算表(打合簿なし)'!D26)</f>
        <v>0</v>
      </c>
      <c r="F27" s="537">
        <f t="shared" si="1"/>
        <v>0</v>
      </c>
      <c r="G27" s="77">
        <f>【1】概算!C28</f>
        <v>0</v>
      </c>
      <c r="H27" s="550">
        <f t="shared" si="2"/>
        <v>0</v>
      </c>
      <c r="I27" s="661" t="s">
        <v>204</v>
      </c>
      <c r="J27" s="274"/>
      <c r="K27" s="78"/>
    </row>
    <row r="28" spans="2:11" ht="21.75" customHeight="1" thickBot="1">
      <c r="B28" s="88" t="s">
        <v>211</v>
      </c>
      <c r="C28" s="387">
        <f>【1】内訳書!B29</f>
        <v>0</v>
      </c>
      <c r="D28" s="388"/>
      <c r="E28" s="77">
        <f>IF('流用計算表(打合簿なし)'!D27="",【6】精・諸経費!H221,'流用計算表(打合簿なし)'!D27)</f>
        <v>0</v>
      </c>
      <c r="F28" s="537">
        <f t="shared" si="1"/>
        <v>0</v>
      </c>
      <c r="G28" s="77">
        <f>【1】概算!C29</f>
        <v>0</v>
      </c>
      <c r="H28" s="550">
        <f t="shared" si="2"/>
        <v>0</v>
      </c>
      <c r="I28" s="661" t="s">
        <v>204</v>
      </c>
      <c r="J28" s="274"/>
      <c r="K28" s="78"/>
    </row>
    <row r="29" spans="2:11" ht="27" customHeight="1" thickBot="1">
      <c r="B29" s="94" t="s">
        <v>212</v>
      </c>
      <c r="C29" s="392">
        <f>【1】内訳書!B30</f>
        <v>0</v>
      </c>
      <c r="D29" s="393"/>
      <c r="E29" s="95">
        <f>【7】精・人件費!I14</f>
        <v>0</v>
      </c>
      <c r="F29" s="543">
        <f t="shared" si="1"/>
        <v>0</v>
      </c>
      <c r="G29" s="95">
        <f>【1】概算!C30</f>
        <v>0</v>
      </c>
      <c r="H29" s="557">
        <f t="shared" si="2"/>
        <v>0</v>
      </c>
      <c r="I29" s="664" t="s">
        <v>213</v>
      </c>
      <c r="J29" s="665" t="s">
        <v>214</v>
      </c>
      <c r="K29" s="394"/>
    </row>
    <row r="30" spans="2:11" ht="27" customHeight="1" thickBot="1">
      <c r="B30" s="94" t="s">
        <v>215</v>
      </c>
      <c r="C30" s="392">
        <f>【1】内訳書!B31</f>
        <v>0</v>
      </c>
      <c r="D30" s="393"/>
      <c r="E30" s="95">
        <f>【7】精・人件費!I18</f>
        <v>0</v>
      </c>
      <c r="F30" s="543">
        <f t="shared" si="1"/>
        <v>0</v>
      </c>
      <c r="G30" s="95">
        <f>【1】概算!C31</f>
        <v>0</v>
      </c>
      <c r="H30" s="557">
        <f t="shared" si="2"/>
        <v>0</v>
      </c>
      <c r="I30" s="664" t="s">
        <v>216</v>
      </c>
      <c r="J30" s="278"/>
      <c r="K30" s="394"/>
    </row>
    <row r="31" spans="2:11" ht="27" customHeight="1" thickBot="1">
      <c r="B31" s="97" t="s">
        <v>217</v>
      </c>
      <c r="C31" s="395">
        <f>【1】内訳書!B32</f>
        <v>0</v>
      </c>
      <c r="D31" s="396"/>
      <c r="E31" s="395">
        <f>SUM(E5,E29,E30)</f>
        <v>0</v>
      </c>
      <c r="F31" s="544">
        <f t="shared" si="1"/>
        <v>0</v>
      </c>
      <c r="G31" s="397">
        <f>【1】概算!C32</f>
        <v>0</v>
      </c>
      <c r="H31" s="558">
        <f>SUM(H5,H29,H30)</f>
        <v>0</v>
      </c>
      <c r="I31" s="286"/>
      <c r="J31" s="279"/>
      <c r="K31" s="398"/>
    </row>
    <row r="32" spans="2:11" ht="27" customHeight="1" thickTop="1" thickBot="1">
      <c r="B32" s="100" t="s">
        <v>218</v>
      </c>
      <c r="C32" s="399">
        <f>【1】内訳書!B33</f>
        <v>0</v>
      </c>
      <c r="D32" s="400"/>
      <c r="E32" s="401">
        <f>IF(基本情報!$J$5="",ROUNDDOWN(E31*0.1,0),ROUNDDOWN(E31*0.08,0))</f>
        <v>0</v>
      </c>
      <c r="F32" s="545">
        <f>C32-E32</f>
        <v>0</v>
      </c>
      <c r="G32" s="401">
        <f>【1】概算!C33</f>
        <v>0</v>
      </c>
      <c r="H32" s="559">
        <f>E32-G32</f>
        <v>0</v>
      </c>
      <c r="I32" s="402"/>
      <c r="J32" s="403"/>
      <c r="K32" s="404" t="s">
        <v>219</v>
      </c>
    </row>
    <row r="33" spans="2:11" ht="29.25" customHeight="1" thickBot="1">
      <c r="B33" s="102" t="s">
        <v>220</v>
      </c>
      <c r="C33" s="323">
        <f>【1】内訳書!B34</f>
        <v>0</v>
      </c>
      <c r="D33" s="324"/>
      <c r="E33" s="103">
        <f>SUM(E31:E32)</f>
        <v>0</v>
      </c>
      <c r="F33" s="546">
        <f>C33-E33</f>
        <v>0</v>
      </c>
      <c r="G33" s="103">
        <f>【1】概算!C34</f>
        <v>0</v>
      </c>
      <c r="H33" s="560">
        <f>SUM(H31:H32)</f>
        <v>0</v>
      </c>
      <c r="I33" s="288"/>
      <c r="J33" s="281"/>
      <c r="K33" s="104"/>
    </row>
    <row r="34" spans="2:11" ht="17.25" customHeight="1">
      <c r="B34" s="2" t="s">
        <v>472</v>
      </c>
    </row>
    <row r="35" spans="2:11" ht="15" customHeight="1">
      <c r="E35" s="2"/>
      <c r="G35" s="2"/>
      <c r="K35" s="2"/>
    </row>
    <row r="36" spans="2:11" ht="15" customHeight="1">
      <c r="B36" s="290"/>
      <c r="C36" s="290"/>
      <c r="D36" s="290"/>
      <c r="E36" s="361"/>
      <c r="F36" s="327"/>
      <c r="G36" s="361"/>
      <c r="H36" s="327"/>
      <c r="I36" s="327"/>
      <c r="J36" s="327"/>
      <c r="K36" s="328"/>
    </row>
    <row r="37" spans="2:11" ht="15" customHeight="1">
      <c r="B37" s="290"/>
      <c r="C37" s="290"/>
      <c r="D37" s="290"/>
      <c r="E37" s="361"/>
      <c r="F37" s="327"/>
      <c r="G37" s="361"/>
      <c r="H37" s="327"/>
      <c r="I37" s="327"/>
      <c r="J37" s="327"/>
      <c r="K37" s="328"/>
    </row>
  </sheetData>
  <mergeCells count="2">
    <mergeCell ref="B1:K1"/>
    <mergeCell ref="B2:K2"/>
  </mergeCells>
  <phoneticPr fontId="6"/>
  <dataValidations count="1">
    <dataValidation imeMode="off" allowBlank="1" showInputMessage="1" showErrorMessage="1" sqref="C6:H33" xr:uid="{00000000-0002-0000-1200-000000000000}"/>
  </dataValidations>
  <hyperlinks>
    <hyperlink ref="I7" location="【2】精算_講師謝金" display="別紙２" xr:uid="{00000000-0004-0000-1200-000000000000}"/>
    <hyperlink ref="I8" location="【2】精算_検討会等参加謝金" display="別紙２" xr:uid="{00000000-0004-0000-1200-000001000000}"/>
    <hyperlink ref="I9" location="【2】精算_原稿謝金" display="別紙２" xr:uid="{00000000-0004-0000-1200-000002000000}"/>
    <hyperlink ref="I10" location="【2】精算_見学謝金" display="別紙２" xr:uid="{00000000-0004-0000-1200-000003000000}"/>
    <hyperlink ref="I11" location="【2】精算_講習料" display="別紙２" xr:uid="{00000000-0004-0000-1200-000004000000}"/>
    <hyperlink ref="I13" location="【3】精算_研修旅費" display="別紙３" xr:uid="{00000000-0004-0000-1200-000005000000}"/>
    <hyperlink ref="I14" location="【4】精算_交通費" display="別紙４" xr:uid="{00000000-0004-0000-1200-000006000000}"/>
    <hyperlink ref="I16" location="【5】精!B8" display="別紙５" xr:uid="{00000000-0004-0000-1200-000007000000}"/>
    <hyperlink ref="I17" location="【5】精!B18" display="別紙５" xr:uid="{00000000-0004-0000-1200-000008000000}"/>
    <hyperlink ref="I18" location="【5】精!B33" display="別紙５" xr:uid="{00000000-0004-0000-1200-000009000000}"/>
    <hyperlink ref="I19" location="【5】精!B59" display="別紙５" xr:uid="{00000000-0004-0000-1200-00000A000000}"/>
    <hyperlink ref="I21" location="【6】精!B3" display="別紙６" xr:uid="{00000000-0004-0000-1200-00000B000000}"/>
    <hyperlink ref="I22" location="【6】精!B37" display="別紙６" xr:uid="{00000000-0004-0000-1200-00000C000000}"/>
    <hyperlink ref="I23" location="【6】精!B135" display="別紙６" xr:uid="{00000000-0004-0000-1200-00000D000000}"/>
    <hyperlink ref="I24" location="【6】精!B149" display="別紙６" xr:uid="{00000000-0004-0000-1200-00000E000000}"/>
    <hyperlink ref="I25" location="【6】精!B156" display="別紙６" xr:uid="{00000000-0004-0000-1200-00000F000000}"/>
    <hyperlink ref="I26" location="【6】精!B169" display="別紙６" xr:uid="{00000000-0004-0000-1200-000010000000}"/>
    <hyperlink ref="I28" location="【6】精!B193" display="別紙６" xr:uid="{00000000-0004-0000-1200-000011000000}"/>
    <hyperlink ref="I29" location="【7】精!B2" display="別紙７、" xr:uid="{00000000-0004-0000-1200-000012000000}"/>
    <hyperlink ref="I30" location="【7】精!B17" display="別紙７" xr:uid="{00000000-0004-0000-1200-000013000000}"/>
    <hyperlink ref="J29" location="'【7-1】精'!B2" display="別紙７－１" xr:uid="{00000000-0004-0000-1200-000014000000}"/>
    <hyperlink ref="I27" location="【6】精!B169" display="別紙６" xr:uid="{00000000-0004-0000-1200-000015000000}"/>
  </hyperlinks>
  <printOptions gridLinesSet="0"/>
  <pageMargins left="0.98425196850393704" right="0.59055118110236227" top="0.59055118110236227" bottom="0.59055118110236227" header="0.31496062992125984" footer="0.31496062992125984"/>
  <pageSetup paperSize="9" scale="7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Q54"/>
  <sheetViews>
    <sheetView showGridLines="0" zoomScale="90" zoomScaleNormal="90" workbookViewId="0"/>
  </sheetViews>
  <sheetFormatPr defaultColWidth="9" defaultRowHeight="15.75" customHeight="1"/>
  <cols>
    <col min="1" max="1" width="15.625" style="42" customWidth="1"/>
    <col min="2" max="3" width="13.875" style="42" customWidth="1"/>
    <col min="4" max="4" width="25.125" style="42" customWidth="1"/>
    <col min="5" max="16384" width="9" style="42"/>
  </cols>
  <sheetData>
    <row r="1" spans="1:43" ht="32.25" customHeight="1">
      <c r="A1" s="672" t="s">
        <v>82</v>
      </c>
      <c r="B1" s="41"/>
      <c r="C1" s="41"/>
      <c r="D1" s="41"/>
    </row>
    <row r="2" spans="1:43" ht="17.25" customHeight="1">
      <c r="A2" s="43" t="s">
        <v>83</v>
      </c>
      <c r="B2" s="229"/>
      <c r="C2" s="229"/>
      <c r="D2" s="230"/>
      <c r="E2" s="230"/>
      <c r="F2" s="230"/>
      <c r="G2" s="230"/>
    </row>
    <row r="3" spans="1:43" ht="17.25" customHeight="1">
      <c r="A3" s="43" t="s">
        <v>84</v>
      </c>
      <c r="B3" s="44"/>
      <c r="C3" s="44"/>
    </row>
    <row r="4" spans="1:43" ht="17.25" customHeight="1">
      <c r="A4" s="43" t="s">
        <v>85</v>
      </c>
      <c r="B4" s="44"/>
      <c r="C4" s="44"/>
    </row>
    <row r="5" spans="1:43" ht="17.25" customHeight="1">
      <c r="A5" s="258" t="s">
        <v>86</v>
      </c>
      <c r="B5" s="45" t="s">
        <v>87</v>
      </c>
      <c r="C5" s="45" t="s">
        <v>88</v>
      </c>
    </row>
    <row r="6" spans="1:43" ht="17.25" customHeight="1">
      <c r="A6" s="46" t="s">
        <v>89</v>
      </c>
      <c r="B6" s="47">
        <v>11300</v>
      </c>
      <c r="C6" s="47">
        <v>22600</v>
      </c>
    </row>
    <row r="7" spans="1:43" ht="17.25" customHeight="1">
      <c r="A7" s="46" t="s">
        <v>90</v>
      </c>
      <c r="B7" s="47">
        <v>9700</v>
      </c>
      <c r="C7" s="47">
        <v>19400</v>
      </c>
      <c r="AQ7" s="42" t="s">
        <v>91</v>
      </c>
    </row>
    <row r="8" spans="1:43" ht="17.25" customHeight="1">
      <c r="A8" s="46" t="s">
        <v>92</v>
      </c>
      <c r="B8" s="47">
        <v>7900</v>
      </c>
      <c r="C8" s="47">
        <v>15800</v>
      </c>
    </row>
    <row r="9" spans="1:43" ht="17.25" customHeight="1">
      <c r="A9" s="46" t="s">
        <v>93</v>
      </c>
      <c r="B9" s="47">
        <v>6100</v>
      </c>
      <c r="C9" s="47">
        <v>12200</v>
      </c>
    </row>
    <row r="10" spans="1:43" ht="17.25" customHeight="1">
      <c r="A10" s="46" t="s">
        <v>94</v>
      </c>
      <c r="B10" s="47">
        <v>5100</v>
      </c>
      <c r="C10" s="47">
        <v>10200</v>
      </c>
    </row>
    <row r="11" spans="1:43" ht="17.25" customHeight="1">
      <c r="A11" s="46" t="s">
        <v>95</v>
      </c>
      <c r="B11" s="47">
        <v>4600</v>
      </c>
      <c r="C11" s="47">
        <v>9200</v>
      </c>
    </row>
    <row r="12" spans="1:43" ht="15.75" customHeight="1">
      <c r="A12" s="49"/>
      <c r="B12" s="50" t="s">
        <v>96</v>
      </c>
    </row>
    <row r="13" spans="1:43" ht="17.25" customHeight="1">
      <c r="A13" s="46" t="s">
        <v>97</v>
      </c>
      <c r="B13" s="47">
        <v>2500</v>
      </c>
    </row>
    <row r="14" spans="1:43" ht="17.25" customHeight="1">
      <c r="A14" s="46" t="s">
        <v>98</v>
      </c>
      <c r="B14" s="47">
        <v>5000</v>
      </c>
    </row>
    <row r="15" spans="1:43" ht="17.25" customHeight="1">
      <c r="A15" s="52"/>
      <c r="B15" s="53"/>
      <c r="C15" s="54"/>
    </row>
    <row r="16" spans="1:43" ht="17.25" customHeight="1">
      <c r="A16" s="43" t="s">
        <v>99</v>
      </c>
      <c r="B16" s="44"/>
      <c r="C16" s="44"/>
    </row>
    <row r="17" spans="1:4" ht="17.25" customHeight="1">
      <c r="A17" s="55" t="s">
        <v>100</v>
      </c>
      <c r="B17" s="44"/>
      <c r="C17" s="44"/>
    </row>
    <row r="18" spans="1:4" ht="17.25" customHeight="1">
      <c r="A18" s="42" t="s">
        <v>101</v>
      </c>
      <c r="B18" s="44"/>
      <c r="C18" s="44"/>
    </row>
    <row r="19" spans="1:4" ht="17.25" customHeight="1">
      <c r="A19" s="43" t="s">
        <v>84</v>
      </c>
      <c r="B19" s="44"/>
      <c r="C19" s="44"/>
    </row>
    <row r="20" spans="1:4" ht="17.25" customHeight="1"/>
    <row r="21" spans="1:4" ht="17.25" customHeight="1">
      <c r="A21" s="56" t="s">
        <v>102</v>
      </c>
    </row>
    <row r="22" spans="1:4" ht="17.25" customHeight="1">
      <c r="A22" s="798" t="s">
        <v>103</v>
      </c>
      <c r="B22" s="799"/>
      <c r="C22" s="45" t="s">
        <v>104</v>
      </c>
      <c r="D22" s="57" t="s">
        <v>105</v>
      </c>
    </row>
    <row r="23" spans="1:4" ht="17.25" customHeight="1">
      <c r="A23" s="802" t="s">
        <v>106</v>
      </c>
      <c r="B23" s="803"/>
      <c r="C23" s="48">
        <v>1500</v>
      </c>
      <c r="D23" s="3" t="s">
        <v>107</v>
      </c>
    </row>
    <row r="24" spans="1:4" ht="17.25" customHeight="1">
      <c r="A24" s="800" t="s">
        <v>108</v>
      </c>
      <c r="B24" s="801"/>
      <c r="C24" s="48">
        <v>5500</v>
      </c>
      <c r="D24" s="3" t="s">
        <v>109</v>
      </c>
    </row>
    <row r="25" spans="1:4" ht="17.25" customHeight="1">
      <c r="A25" s="58" t="s">
        <v>110</v>
      </c>
      <c r="B25" s="59"/>
      <c r="C25" s="60"/>
    </row>
    <row r="26" spans="1:4" ht="17.25" customHeight="1"/>
    <row r="27" spans="1:4" ht="17.25" customHeight="1">
      <c r="A27" s="56" t="s">
        <v>111</v>
      </c>
    </row>
    <row r="28" spans="1:4" ht="17.25" customHeight="1">
      <c r="A28" s="798" t="s">
        <v>112</v>
      </c>
      <c r="B28" s="799"/>
      <c r="C28" s="45" t="s">
        <v>104</v>
      </c>
    </row>
    <row r="29" spans="1:4" ht="17.25" customHeight="1">
      <c r="A29" s="802" t="s">
        <v>113</v>
      </c>
      <c r="B29" s="803"/>
      <c r="C29" s="48">
        <v>10000</v>
      </c>
    </row>
    <row r="30" spans="1:4" ht="17.25" customHeight="1">
      <c r="A30" s="800" t="s">
        <v>114</v>
      </c>
      <c r="B30" s="801"/>
      <c r="C30" s="48">
        <v>3000</v>
      </c>
    </row>
    <row r="31" spans="1:4" ht="17.25" customHeight="1">
      <c r="A31" s="59"/>
      <c r="B31" s="59"/>
      <c r="C31" s="60"/>
    </row>
    <row r="32" spans="1:4" ht="17.25" customHeight="1">
      <c r="A32" s="56" t="s">
        <v>115</v>
      </c>
    </row>
    <row r="33" spans="1:6" ht="17.25" customHeight="1">
      <c r="A33" s="42" t="s">
        <v>116</v>
      </c>
    </row>
    <row r="34" spans="1:6" ht="17.25" customHeight="1">
      <c r="A34" s="258" t="s">
        <v>86</v>
      </c>
      <c r="B34" s="45" t="s">
        <v>87</v>
      </c>
      <c r="C34" s="45" t="s">
        <v>88</v>
      </c>
      <c r="E34" s="61"/>
      <c r="F34" s="61"/>
    </row>
    <row r="35" spans="1:6" ht="17.25" customHeight="1">
      <c r="A35" s="46" t="s">
        <v>89</v>
      </c>
      <c r="B35" s="587">
        <v>15300</v>
      </c>
      <c r="C35" s="587">
        <v>26000</v>
      </c>
      <c r="E35" s="60"/>
      <c r="F35" s="60"/>
    </row>
    <row r="36" spans="1:6" ht="17.25" customHeight="1">
      <c r="A36" s="46" t="s">
        <v>117</v>
      </c>
      <c r="B36" s="48">
        <v>11900</v>
      </c>
      <c r="C36" s="48">
        <v>20200</v>
      </c>
      <c r="E36" s="60"/>
      <c r="F36" s="60"/>
    </row>
    <row r="37" spans="1:6" ht="17.25" customHeight="1">
      <c r="A37" s="46" t="s">
        <v>93</v>
      </c>
      <c r="B37" s="48">
        <v>8400</v>
      </c>
      <c r="C37" s="48">
        <v>14200</v>
      </c>
      <c r="E37" s="60"/>
      <c r="F37" s="60"/>
    </row>
    <row r="38" spans="1:6" ht="17.25" customHeight="1">
      <c r="A38" s="46" t="s">
        <v>94</v>
      </c>
      <c r="B38" s="48">
        <v>6200</v>
      </c>
      <c r="C38" s="48">
        <v>10500</v>
      </c>
      <c r="E38" s="60"/>
      <c r="F38" s="60"/>
    </row>
    <row r="39" spans="1:6" ht="17.25" customHeight="1">
      <c r="A39" s="51"/>
      <c r="B39" s="62"/>
    </row>
    <row r="40" spans="1:6" ht="17.25" customHeight="1">
      <c r="A40" s="56" t="s">
        <v>118</v>
      </c>
    </row>
    <row r="41" spans="1:6" ht="17.25" customHeight="1">
      <c r="A41" s="55" t="s">
        <v>119</v>
      </c>
    </row>
    <row r="42" spans="1:6" ht="17.25" customHeight="1">
      <c r="A42" s="56" t="s">
        <v>120</v>
      </c>
    </row>
    <row r="43" spans="1:6" ht="17.25" customHeight="1">
      <c r="A43" s="42" t="s">
        <v>116</v>
      </c>
    </row>
    <row r="44" spans="1:6" ht="17.25" customHeight="1"/>
    <row r="45" spans="1:6" ht="17.25" customHeight="1">
      <c r="A45" s="56" t="s">
        <v>121</v>
      </c>
    </row>
    <row r="46" spans="1:6" ht="17.25" customHeight="1">
      <c r="A46" s="258" t="s">
        <v>122</v>
      </c>
      <c r="B46" s="45" t="s">
        <v>123</v>
      </c>
    </row>
    <row r="47" spans="1:6" ht="17.25" customHeight="1">
      <c r="A47" s="259" t="s">
        <v>124</v>
      </c>
      <c r="B47" s="48">
        <v>31100</v>
      </c>
    </row>
    <row r="48" spans="1:6" ht="17.25" customHeight="1">
      <c r="A48" s="259" t="s">
        <v>125</v>
      </c>
      <c r="B48" s="48">
        <v>22600</v>
      </c>
    </row>
    <row r="49" spans="1:3" ht="17.25" customHeight="1"/>
    <row r="50" spans="1:3" ht="17.25" customHeight="1">
      <c r="A50" s="42" t="s">
        <v>126</v>
      </c>
    </row>
    <row r="51" spans="1:3" ht="17.25" customHeight="1">
      <c r="A51" s="805" t="s">
        <v>127</v>
      </c>
      <c r="B51" s="805"/>
      <c r="C51" s="45" t="s">
        <v>128</v>
      </c>
    </row>
    <row r="52" spans="1:3" ht="17.25" customHeight="1">
      <c r="A52" s="804" t="s">
        <v>129</v>
      </c>
      <c r="B52" s="804"/>
      <c r="C52" s="63">
        <v>0.4</v>
      </c>
    </row>
    <row r="53" spans="1:3" ht="17.25" customHeight="1">
      <c r="A53" s="804" t="s">
        <v>130</v>
      </c>
      <c r="B53" s="804"/>
      <c r="C53" s="63">
        <v>0.3</v>
      </c>
    </row>
    <row r="54" spans="1:3" ht="17.25" customHeight="1">
      <c r="A54" s="42" t="s">
        <v>131</v>
      </c>
    </row>
  </sheetData>
  <sheetProtection password="C6C2" sheet="1" objects="1" scenarios="1"/>
  <mergeCells count="9">
    <mergeCell ref="A22:B22"/>
    <mergeCell ref="A24:B24"/>
    <mergeCell ref="A23:B23"/>
    <mergeCell ref="A28:B28"/>
    <mergeCell ref="A53:B53"/>
    <mergeCell ref="A30:B30"/>
    <mergeCell ref="A51:B51"/>
    <mergeCell ref="A52:B52"/>
    <mergeCell ref="A29:B29"/>
  </mergeCells>
  <phoneticPr fontId="6"/>
  <pageMargins left="0.7" right="0.7" top="0.75" bottom="0.75" header="0.3" footer="0.3"/>
  <pageSetup paperSize="9" scale="84" orientation="portrait" r:id="rId1"/>
  <rowBreaks count="1" manualBreakCount="1">
    <brk id="31"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99FF"/>
    <pageSetUpPr fitToPage="1"/>
  </sheetPr>
  <dimension ref="B1:AB32"/>
  <sheetViews>
    <sheetView showGridLines="0" view="pageBreakPreview" zoomScale="80" zoomScaleNormal="80" zoomScaleSheetLayoutView="80" workbookViewId="0">
      <selection activeCell="B1" sqref="B1"/>
    </sheetView>
  </sheetViews>
  <sheetFormatPr defaultColWidth="9" defaultRowHeight="17.100000000000001" customHeight="1"/>
  <cols>
    <col min="1" max="1" width="68.625" style="2" customWidth="1"/>
    <col min="2" max="2" width="33.25" style="2" customWidth="1"/>
    <col min="3" max="4" width="18" style="2" customWidth="1"/>
    <col min="5" max="8" width="18" style="290" customWidth="1"/>
    <col min="9" max="9" width="21.375" style="326" customWidth="1"/>
    <col min="10" max="10" width="3.375" style="2" customWidth="1"/>
    <col min="11" max="11" width="3.625" style="2" customWidth="1"/>
    <col min="12" max="13" width="5.75" style="2" customWidth="1"/>
    <col min="14" max="14" width="7.125" style="2" customWidth="1"/>
    <col min="15" max="15" width="10.125" style="2" customWidth="1"/>
    <col min="16" max="16" width="2.25" style="2" customWidth="1"/>
    <col min="17" max="16384" width="9" style="2"/>
  </cols>
  <sheetData>
    <row r="1" spans="2:28" ht="15" customHeight="1">
      <c r="B1" s="289"/>
      <c r="C1" s="289"/>
      <c r="D1" s="289"/>
      <c r="E1" s="289"/>
      <c r="F1" s="289"/>
      <c r="G1" s="289"/>
      <c r="H1" s="289"/>
      <c r="I1" s="289"/>
    </row>
    <row r="2" spans="2:28" ht="21" customHeight="1">
      <c r="B2" s="1065" t="s">
        <v>495</v>
      </c>
      <c r="C2" s="1065"/>
      <c r="D2" s="1065"/>
      <c r="E2" s="1065"/>
      <c r="F2" s="1065"/>
      <c r="G2" s="1065"/>
      <c r="H2" s="1065"/>
      <c r="I2" s="1065"/>
    </row>
    <row r="3" spans="2:28" ht="19.5" customHeight="1" thickBot="1">
      <c r="B3" s="290"/>
      <c r="C3" s="290"/>
      <c r="D3" s="290"/>
      <c r="I3" s="66" t="s">
        <v>488</v>
      </c>
    </row>
    <row r="4" spans="2:28" ht="43.5" customHeight="1" thickBot="1">
      <c r="B4" s="67" t="s">
        <v>496</v>
      </c>
      <c r="C4" s="291" t="s">
        <v>497</v>
      </c>
      <c r="D4" s="292" t="s">
        <v>498</v>
      </c>
      <c r="E4" s="293" t="s">
        <v>499</v>
      </c>
      <c r="F4" s="293" t="s">
        <v>500</v>
      </c>
      <c r="G4" s="294" t="s">
        <v>501</v>
      </c>
      <c r="H4" s="295" t="s">
        <v>502</v>
      </c>
      <c r="I4" s="69" t="s">
        <v>182</v>
      </c>
    </row>
    <row r="5" spans="2:28" ht="21.75" customHeight="1">
      <c r="B5" s="296" t="s">
        <v>184</v>
      </c>
      <c r="C5" s="297">
        <f>SUM(C6:C10)</f>
        <v>0</v>
      </c>
      <c r="D5" s="297">
        <f>SUM(D6:D10)</f>
        <v>0</v>
      </c>
      <c r="E5" s="561">
        <f>C5-D5</f>
        <v>0</v>
      </c>
      <c r="F5" s="561">
        <f>SUM(F6:F10)</f>
        <v>0</v>
      </c>
      <c r="G5" s="561">
        <f>SUM(G6:G10)</f>
        <v>0</v>
      </c>
      <c r="H5" s="298">
        <f>IF(E5=0,0,ROUNDDOWN(C5*0.1,0))</f>
        <v>0</v>
      </c>
      <c r="I5" s="299"/>
    </row>
    <row r="6" spans="2:28" ht="21.75" customHeight="1">
      <c r="B6" s="300" t="s">
        <v>185</v>
      </c>
      <c r="C6" s="82">
        <f>IF(【1】精・内訳!D7="",【1】精・内訳!C7,【1】精・内訳!D7)</f>
        <v>0</v>
      </c>
      <c r="D6" s="82">
        <f>【2】精・謝金!T192</f>
        <v>0</v>
      </c>
      <c r="E6" s="562">
        <f>C6-D6</f>
        <v>0</v>
      </c>
      <c r="F6" s="563"/>
      <c r="G6" s="562">
        <f>E6+F6</f>
        <v>0</v>
      </c>
      <c r="H6" s="301"/>
      <c r="I6" s="75"/>
    </row>
    <row r="7" spans="2:28" ht="21.75" customHeight="1">
      <c r="B7" s="302" t="s">
        <v>187</v>
      </c>
      <c r="C7" s="303">
        <f>IF(【1】精・内訳!D8="",【1】精・内訳!C8,【1】精・内訳!D8)</f>
        <v>0</v>
      </c>
      <c r="D7" s="303">
        <f>【2】精・謝金!W192</f>
        <v>0</v>
      </c>
      <c r="E7" s="564">
        <f>C7-D7</f>
        <v>0</v>
      </c>
      <c r="F7" s="565"/>
      <c r="G7" s="564">
        <f t="shared" ref="G7:G10" si="0">E7+F7</f>
        <v>0</v>
      </c>
      <c r="H7" s="304"/>
      <c r="I7" s="78"/>
    </row>
    <row r="8" spans="2:28" ht="21.75" customHeight="1">
      <c r="B8" s="302" t="s">
        <v>188</v>
      </c>
      <c r="C8" s="303">
        <f>IF(【1】精・内訳!D9="",【1】精・内訳!C9,【1】精・内訳!D9)</f>
        <v>0</v>
      </c>
      <c r="D8" s="303">
        <f>【2】精・謝金!AB192</f>
        <v>0</v>
      </c>
      <c r="E8" s="564">
        <f t="shared" ref="E8:E10" si="1">C8-D8</f>
        <v>0</v>
      </c>
      <c r="F8" s="565"/>
      <c r="G8" s="564">
        <f t="shared" si="0"/>
        <v>0</v>
      </c>
      <c r="H8" s="304"/>
      <c r="I8" s="78"/>
    </row>
    <row r="9" spans="2:28" ht="21.75" customHeight="1">
      <c r="B9" s="302" t="s">
        <v>189</v>
      </c>
      <c r="C9" s="303">
        <f>IF(【1】精・内訳!D10="",【1】精・内訳!C10,【1】精・内訳!D10)</f>
        <v>0</v>
      </c>
      <c r="D9" s="303">
        <f>【2】精・謝金!AF192+【2】精・謝金!AG192</f>
        <v>0</v>
      </c>
      <c r="E9" s="564">
        <f t="shared" si="1"/>
        <v>0</v>
      </c>
      <c r="F9" s="565"/>
      <c r="G9" s="564">
        <f t="shared" si="0"/>
        <v>0</v>
      </c>
      <c r="H9" s="304"/>
      <c r="I9" s="78"/>
    </row>
    <row r="10" spans="2:28" ht="21.75" customHeight="1">
      <c r="B10" s="305" t="s">
        <v>190</v>
      </c>
      <c r="C10" s="306">
        <f>IF(【1】精・内訳!D11="",【1】精・内訳!C11,【1】精・内訳!D11)</f>
        <v>0</v>
      </c>
      <c r="D10" s="306">
        <f>【2】精・謝金!AJ192</f>
        <v>0</v>
      </c>
      <c r="E10" s="566">
        <f t="shared" si="1"/>
        <v>0</v>
      </c>
      <c r="F10" s="567"/>
      <c r="G10" s="566">
        <f t="shared" si="0"/>
        <v>0</v>
      </c>
      <c r="H10" s="307"/>
      <c r="I10" s="85"/>
    </row>
    <row r="11" spans="2:28" ht="21.75" customHeight="1" collapsed="1">
      <c r="B11" s="308" t="s">
        <v>191</v>
      </c>
      <c r="C11" s="309">
        <f>SUM(C12:C13)</f>
        <v>0</v>
      </c>
      <c r="D11" s="309">
        <f>SUM(D12:D13)</f>
        <v>0</v>
      </c>
      <c r="E11" s="568">
        <f>C11-D11</f>
        <v>0</v>
      </c>
      <c r="F11" s="568">
        <f>SUM(F12:F13)</f>
        <v>0</v>
      </c>
      <c r="G11" s="568">
        <f>SUM(G12:G13)</f>
        <v>0</v>
      </c>
      <c r="H11" s="310">
        <f>IF(E11=0,0,ROUNDDOWN(C11*0.1,0))</f>
        <v>0</v>
      </c>
      <c r="I11" s="311"/>
    </row>
    <row r="12" spans="2:28" ht="21.75" customHeight="1">
      <c r="B12" s="73" t="s">
        <v>192</v>
      </c>
      <c r="C12" s="82">
        <f>IF(【1】精・内訳!D13="",【1】精・内訳!C13,【1】精・内訳!D13)</f>
        <v>0</v>
      </c>
      <c r="D12" s="82">
        <f>【3】精・旅費!G3</f>
        <v>0</v>
      </c>
      <c r="E12" s="562">
        <f t="shared" ref="E12:E13" si="2">C12-D12</f>
        <v>0</v>
      </c>
      <c r="F12" s="563"/>
      <c r="G12" s="562">
        <f t="shared" ref="G12:G13" si="3">E12+F12</f>
        <v>0</v>
      </c>
      <c r="H12" s="301"/>
      <c r="I12" s="75"/>
    </row>
    <row r="13" spans="2:28" ht="21.75" customHeight="1">
      <c r="B13" s="79" t="s">
        <v>194</v>
      </c>
      <c r="C13" s="312">
        <f>IF(【1】精・内訳!D14="",【1】精・内訳!C14,【1】精・内訳!D14)</f>
        <v>0</v>
      </c>
      <c r="D13" s="312">
        <f>【4】精・交通費!$F$3</f>
        <v>0</v>
      </c>
      <c r="E13" s="569">
        <f t="shared" si="2"/>
        <v>0</v>
      </c>
      <c r="F13" s="570"/>
      <c r="G13" s="569">
        <f t="shared" si="3"/>
        <v>0</v>
      </c>
      <c r="H13" s="313"/>
      <c r="I13" s="90"/>
    </row>
    <row r="14" spans="2:28" ht="21.75" customHeight="1" collapsed="1">
      <c r="B14" s="308" t="s">
        <v>196</v>
      </c>
      <c r="C14" s="309">
        <f>SUM(C15:C18)</f>
        <v>0</v>
      </c>
      <c r="D14" s="309">
        <f>SUM(D15:D18)</f>
        <v>0</v>
      </c>
      <c r="E14" s="568">
        <f>C14-D14</f>
        <v>0</v>
      </c>
      <c r="F14" s="568">
        <f>SUM(F15:F18)</f>
        <v>0</v>
      </c>
      <c r="G14" s="568">
        <f>SUM(G15:G18)</f>
        <v>0</v>
      </c>
      <c r="H14" s="310">
        <f>IF(E14=0,0,ROUNDDOWN(C14*0.1,0))</f>
        <v>0</v>
      </c>
      <c r="I14" s="311"/>
    </row>
    <row r="15" spans="2:28" ht="21.75" customHeight="1">
      <c r="B15" s="86" t="s">
        <v>197</v>
      </c>
      <c r="C15" s="82">
        <f>IF(【1】精・内訳!D16="",【1】精・内訳!C16,【1】精・内訳!D16)</f>
        <v>0</v>
      </c>
      <c r="D15" s="82">
        <f>【5】精・国外講師!J16</f>
        <v>0</v>
      </c>
      <c r="E15" s="562">
        <f t="shared" ref="E15:E18" si="4">C15-D15</f>
        <v>0</v>
      </c>
      <c r="F15" s="563"/>
      <c r="G15" s="562">
        <f t="shared" ref="G15:G18" si="5">E15+F15</f>
        <v>0</v>
      </c>
      <c r="H15" s="301"/>
      <c r="I15" s="75"/>
      <c r="AB15" s="314"/>
    </row>
    <row r="16" spans="2:28" ht="21.75" customHeight="1">
      <c r="B16" s="88" t="s">
        <v>199</v>
      </c>
      <c r="C16" s="303">
        <f>IF(【1】精・内訳!D17="",【1】精・内訳!C17,【1】精・内訳!D17)</f>
        <v>0</v>
      </c>
      <c r="D16" s="303">
        <f>【5】精・国外講師!K31</f>
        <v>0</v>
      </c>
      <c r="E16" s="564">
        <f t="shared" si="4"/>
        <v>0</v>
      </c>
      <c r="F16" s="565"/>
      <c r="G16" s="564">
        <f t="shared" si="5"/>
        <v>0</v>
      </c>
      <c r="H16" s="304"/>
      <c r="I16" s="78"/>
    </row>
    <row r="17" spans="2:9" ht="21.75" customHeight="1">
      <c r="B17" s="88" t="s">
        <v>200</v>
      </c>
      <c r="C17" s="303">
        <f>IF(【1】精・内訳!D18="",【1】精・内訳!C18,【1】精・内訳!D18)</f>
        <v>0</v>
      </c>
      <c r="D17" s="303">
        <f>【5】精・国外講師!K57</f>
        <v>0</v>
      </c>
      <c r="E17" s="564">
        <f t="shared" si="4"/>
        <v>0</v>
      </c>
      <c r="F17" s="565"/>
      <c r="G17" s="564">
        <f t="shared" si="5"/>
        <v>0</v>
      </c>
      <c r="H17" s="304"/>
      <c r="I17" s="78"/>
    </row>
    <row r="18" spans="2:9" ht="21.75" customHeight="1">
      <c r="B18" s="79" t="s">
        <v>201</v>
      </c>
      <c r="C18" s="306">
        <f>IF(【1】精・内訳!D19="",【1】精・内訳!C19,【1】精・内訳!D19)</f>
        <v>0</v>
      </c>
      <c r="D18" s="306">
        <f>【5】精・国外講師!K59</f>
        <v>0</v>
      </c>
      <c r="E18" s="566">
        <f t="shared" si="4"/>
        <v>0</v>
      </c>
      <c r="F18" s="567"/>
      <c r="G18" s="566">
        <f t="shared" si="5"/>
        <v>0</v>
      </c>
      <c r="H18" s="307"/>
      <c r="I18" s="85"/>
    </row>
    <row r="19" spans="2:9" ht="21.75" customHeight="1" collapsed="1">
      <c r="B19" s="308" t="s">
        <v>202</v>
      </c>
      <c r="C19" s="309">
        <f>SUM(C20:C27)</f>
        <v>0</v>
      </c>
      <c r="D19" s="309">
        <f>SUM(D20:D27)</f>
        <v>0</v>
      </c>
      <c r="E19" s="568">
        <f>C19-D19</f>
        <v>0</v>
      </c>
      <c r="F19" s="568">
        <f>SUM(F20:F27)</f>
        <v>0</v>
      </c>
      <c r="G19" s="568">
        <f>SUM(G20:G27)</f>
        <v>0</v>
      </c>
      <c r="H19" s="310">
        <f>IF(E19=0,0,ROUNDDOWN(C19*0.1,0))</f>
        <v>0</v>
      </c>
      <c r="I19" s="311"/>
    </row>
    <row r="20" spans="2:9" ht="21.75" customHeight="1">
      <c r="B20" s="315" t="s">
        <v>203</v>
      </c>
      <c r="C20" s="316">
        <f>IF(【1】精・内訳!D21="",【1】精・内訳!C21,【1】精・内訳!D21)</f>
        <v>0</v>
      </c>
      <c r="D20" s="316">
        <f>【6】精・諸経費!H35</f>
        <v>0</v>
      </c>
      <c r="E20" s="571">
        <f t="shared" ref="E20:E27" si="6">C20-D20</f>
        <v>0</v>
      </c>
      <c r="F20" s="572"/>
      <c r="G20" s="571">
        <f t="shared" ref="G20:G27" si="7">E20+F20</f>
        <v>0</v>
      </c>
      <c r="H20" s="301"/>
      <c r="I20" s="81"/>
    </row>
    <row r="21" spans="2:9" ht="21.75" customHeight="1">
      <c r="B21" s="88" t="s">
        <v>205</v>
      </c>
      <c r="C21" s="316">
        <f>IF(【1】精・内訳!D22="",【1】精・内訳!C22,【1】精・内訳!D22)</f>
        <v>0</v>
      </c>
      <c r="D21" s="316">
        <f>【6】精・諸経費!H37</f>
        <v>0</v>
      </c>
      <c r="E21" s="571">
        <f t="shared" si="6"/>
        <v>0</v>
      </c>
      <c r="F21" s="572"/>
      <c r="G21" s="571">
        <f t="shared" si="7"/>
        <v>0</v>
      </c>
      <c r="H21" s="317"/>
      <c r="I21" s="81"/>
    </row>
    <row r="22" spans="2:9" ht="21.75" customHeight="1">
      <c r="B22" s="88" t="s">
        <v>206</v>
      </c>
      <c r="C22" s="316">
        <f>IF(【1】精・内訳!D23="",【1】精・内訳!C23,【1】精・内訳!D23)</f>
        <v>0</v>
      </c>
      <c r="D22" s="316">
        <f>【6】精・諸経費!H147</f>
        <v>0</v>
      </c>
      <c r="E22" s="571">
        <f t="shared" si="6"/>
        <v>0</v>
      </c>
      <c r="F22" s="572"/>
      <c r="G22" s="571">
        <f t="shared" si="7"/>
        <v>0</v>
      </c>
      <c r="H22" s="317"/>
      <c r="I22" s="81"/>
    </row>
    <row r="23" spans="2:9" ht="21.75" customHeight="1">
      <c r="B23" s="88" t="s">
        <v>207</v>
      </c>
      <c r="C23" s="303">
        <f>IF(【1】精・内訳!D24="",【1】精・内訳!C24,【1】精・内訳!D24)</f>
        <v>0</v>
      </c>
      <c r="D23" s="303">
        <f>【6】精・諸経費!H154</f>
        <v>0</v>
      </c>
      <c r="E23" s="564">
        <f t="shared" si="6"/>
        <v>0</v>
      </c>
      <c r="F23" s="565"/>
      <c r="G23" s="564">
        <f t="shared" si="7"/>
        <v>0</v>
      </c>
      <c r="H23" s="304"/>
      <c r="I23" s="78"/>
    </row>
    <row r="24" spans="2:9" ht="21.75" customHeight="1">
      <c r="B24" s="88" t="s">
        <v>208</v>
      </c>
      <c r="C24" s="303">
        <f>IF(【1】精・内訳!D25="",【1】精・内訳!C25,【1】精・内訳!D25)</f>
        <v>0</v>
      </c>
      <c r="D24" s="303">
        <f>【6】精・諸経費!H167</f>
        <v>0</v>
      </c>
      <c r="E24" s="564">
        <f t="shared" si="6"/>
        <v>0</v>
      </c>
      <c r="F24" s="565"/>
      <c r="G24" s="564">
        <f t="shared" si="7"/>
        <v>0</v>
      </c>
      <c r="H24" s="304"/>
      <c r="I24" s="78"/>
    </row>
    <row r="25" spans="2:9" ht="21.75" customHeight="1">
      <c r="B25" s="88" t="s">
        <v>209</v>
      </c>
      <c r="C25" s="303">
        <f>IF(【1】精・内訳!D26="",【1】精・内訳!C26,【1】精・内訳!D26)</f>
        <v>0</v>
      </c>
      <c r="D25" s="303">
        <f>【6】精・諸経費!H191</f>
        <v>0</v>
      </c>
      <c r="E25" s="564">
        <f t="shared" si="6"/>
        <v>0</v>
      </c>
      <c r="F25" s="565"/>
      <c r="G25" s="564">
        <f t="shared" si="7"/>
        <v>0</v>
      </c>
      <c r="H25" s="304"/>
      <c r="I25" s="78"/>
    </row>
    <row r="26" spans="2:9" ht="21.75" customHeight="1">
      <c r="B26" s="88" t="s">
        <v>471</v>
      </c>
      <c r="C26" s="303">
        <f>IF(【1】精・内訳!D27="",【1】精・内訳!C27,【1】精・内訳!D27)</f>
        <v>0</v>
      </c>
      <c r="D26" s="303">
        <f>【6】精・諸経費!H198</f>
        <v>0</v>
      </c>
      <c r="E26" s="564">
        <f t="shared" si="6"/>
        <v>0</v>
      </c>
      <c r="F26" s="739"/>
      <c r="G26" s="564">
        <f t="shared" si="7"/>
        <v>0</v>
      </c>
      <c r="H26" s="740"/>
      <c r="I26" s="93"/>
    </row>
    <row r="27" spans="2:9" ht="21.75" customHeight="1" thickBot="1">
      <c r="B27" s="318" t="s">
        <v>211</v>
      </c>
      <c r="C27" s="319">
        <f>IF(【1】精・内訳!D28="",【1】精・内訳!C28,【1】精・内訳!D28)</f>
        <v>0</v>
      </c>
      <c r="D27" s="319">
        <f>【6】精・諸経費!H221</f>
        <v>0</v>
      </c>
      <c r="E27" s="573">
        <f t="shared" si="6"/>
        <v>0</v>
      </c>
      <c r="F27" s="574"/>
      <c r="G27" s="573">
        <f t="shared" si="7"/>
        <v>0</v>
      </c>
      <c r="H27" s="320"/>
      <c r="I27" s="321"/>
    </row>
    <row r="28" spans="2:9" ht="32.25" customHeight="1" collapsed="1" thickBot="1">
      <c r="B28" s="322" t="s">
        <v>503</v>
      </c>
      <c r="C28" s="323">
        <f>SUM(C5,C11,C14,C19)</f>
        <v>0</v>
      </c>
      <c r="D28" s="323">
        <f>SUM(D5,D11,D14,D19)</f>
        <v>0</v>
      </c>
      <c r="E28" s="575">
        <f>SUM(E5,E11,E14,E19)</f>
        <v>0</v>
      </c>
      <c r="F28" s="576">
        <f>SUM(F5,F11,F14,F19)</f>
        <v>0</v>
      </c>
      <c r="G28" s="576">
        <f>SUM(G5,G11,G14,G19)</f>
        <v>0</v>
      </c>
      <c r="H28" s="325"/>
      <c r="I28" s="104"/>
    </row>
    <row r="29" spans="2:9" ht="15" customHeight="1"/>
    <row r="30" spans="2:9" ht="15" customHeight="1">
      <c r="I30" s="2"/>
    </row>
    <row r="31" spans="2:9" ht="15" customHeight="1">
      <c r="B31" s="290"/>
      <c r="C31" s="290"/>
      <c r="D31" s="290"/>
      <c r="E31" s="327"/>
      <c r="F31" s="327"/>
      <c r="G31" s="327"/>
      <c r="H31" s="327"/>
      <c r="I31" s="328"/>
    </row>
    <row r="32" spans="2:9" ht="15" customHeight="1">
      <c r="B32" s="290"/>
      <c r="C32" s="290"/>
      <c r="D32" s="290"/>
      <c r="E32" s="327"/>
      <c r="F32" s="327"/>
      <c r="G32" s="327"/>
      <c r="H32" s="327"/>
      <c r="I32" s="328"/>
    </row>
  </sheetData>
  <mergeCells count="1">
    <mergeCell ref="B2:I2"/>
  </mergeCells>
  <phoneticPr fontId="6"/>
  <dataValidations count="1">
    <dataValidation imeMode="off" allowBlank="1" showInputMessage="1" showErrorMessage="1" sqref="C5:H28" xr:uid="{00000000-0002-0000-1300-000000000000}"/>
  </dataValidations>
  <printOptions horizontalCentered="1" gridLinesSet="0"/>
  <pageMargins left="0.59055118110236227" right="0.59055118110236227" top="0.78740157480314965" bottom="0.59055118110236227" header="0.31496062992125984" footer="0.31496062992125984"/>
  <pageSetup paperSize="9" scale="83"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99FF"/>
  </sheetPr>
  <dimension ref="A1:AO192"/>
  <sheetViews>
    <sheetView showGridLines="0" view="pageBreakPreview" zoomScale="80" zoomScaleNormal="80" zoomScaleSheetLayoutView="80" workbookViewId="0">
      <selection activeCell="I13" sqref="I13:J13"/>
    </sheetView>
  </sheetViews>
  <sheetFormatPr defaultColWidth="9" defaultRowHeight="13.5" outlineLevelCol="1"/>
  <cols>
    <col min="1" max="1" width="61" style="145" customWidth="1" outlineLevel="1"/>
    <col min="2" max="2" width="2.125" style="145" customWidth="1"/>
    <col min="3" max="3" width="5" style="148" customWidth="1"/>
    <col min="4" max="4" width="14" style="145" customWidth="1"/>
    <col min="5" max="5" width="6.75" style="145" customWidth="1"/>
    <col min="6" max="6" width="3.25" style="145" customWidth="1"/>
    <col min="7" max="7" width="6.75" style="145" customWidth="1"/>
    <col min="8" max="8" width="5.625" style="145" customWidth="1" outlineLevel="1"/>
    <col min="9" max="9" width="22.625" style="145" customWidth="1" outlineLevel="1"/>
    <col min="10" max="10" width="17.25" style="145" customWidth="1" outlineLevel="1"/>
    <col min="11" max="11" width="13.875" style="145" customWidth="1"/>
    <col min="12" max="12" width="19" style="145" customWidth="1"/>
    <col min="13" max="13" width="4.875" style="145" customWidth="1"/>
    <col min="14" max="14" width="12.625" style="145" customWidth="1" outlineLevel="1"/>
    <col min="15" max="15" width="11.375" style="145" customWidth="1"/>
    <col min="16" max="16" width="4.875" style="145" customWidth="1"/>
    <col min="17" max="17" width="13.875" style="145" customWidth="1" outlineLevel="1"/>
    <col min="18" max="18" width="5.25" style="145" customWidth="1"/>
    <col min="19" max="19" width="7.375" style="145" customWidth="1"/>
    <col min="20" max="20" width="9.375" style="145" bestFit="1" customWidth="1"/>
    <col min="21" max="21" width="5.25" style="145" customWidth="1"/>
    <col min="22" max="22" width="7.875" style="145" customWidth="1"/>
    <col min="23" max="23" width="9.375" style="145" bestFit="1" customWidth="1"/>
    <col min="24" max="24" width="19" style="145" customWidth="1"/>
    <col min="25" max="25" width="5.25" style="148" customWidth="1"/>
    <col min="26" max="26" width="4.625" style="148" customWidth="1"/>
    <col min="27" max="27" width="7.375" style="145" customWidth="1"/>
    <col min="28" max="28" width="9.375" style="145" bestFit="1" customWidth="1"/>
    <col min="29" max="29" width="8.125" style="145" customWidth="1"/>
    <col min="30" max="30" width="5.625" style="148" customWidth="1"/>
    <col min="31" max="31" width="7.375" style="145" customWidth="1"/>
    <col min="32" max="32" width="8.375" style="145" bestFit="1" customWidth="1"/>
    <col min="33" max="33" width="10.25" style="145" customWidth="1"/>
    <col min="34" max="34" width="5.25" style="145" customWidth="1"/>
    <col min="35" max="35" width="7.375" style="145" customWidth="1"/>
    <col min="36" max="36" width="9.375" style="145" bestFit="1" customWidth="1"/>
    <col min="37" max="37" width="5.25" style="145" customWidth="1"/>
    <col min="38" max="38" width="7.375" style="145" customWidth="1"/>
    <col min="39" max="39" width="9.375" style="145" bestFit="1" customWidth="1"/>
    <col min="40" max="40" width="9.375" style="145" customWidth="1"/>
    <col min="41" max="41" width="13.375" style="145" customWidth="1"/>
    <col min="42" max="16384" width="9" style="145"/>
  </cols>
  <sheetData>
    <row r="1" spans="3:41" ht="21" customHeight="1">
      <c r="D1" s="578" t="s">
        <v>222</v>
      </c>
      <c r="AJ1" s="66"/>
      <c r="AM1" s="66"/>
      <c r="AO1" s="212" t="s">
        <v>504</v>
      </c>
    </row>
    <row r="2" spans="3:41" ht="21" customHeight="1">
      <c r="D2" s="2" t="s">
        <v>223</v>
      </c>
      <c r="AO2" s="108"/>
    </row>
    <row r="3" spans="3:41" ht="16.5" customHeight="1">
      <c r="AO3" s="108" t="s">
        <v>224</v>
      </c>
    </row>
    <row r="4" spans="3:41" ht="36" customHeight="1">
      <c r="C4" s="1066" t="s">
        <v>505</v>
      </c>
      <c r="D4" s="837" t="s">
        <v>226</v>
      </c>
      <c r="E4" s="840" t="s">
        <v>227</v>
      </c>
      <c r="F4" s="840"/>
      <c r="G4" s="840"/>
      <c r="H4" s="837" t="s">
        <v>228</v>
      </c>
      <c r="I4" s="837" t="s">
        <v>229</v>
      </c>
      <c r="J4" s="837"/>
      <c r="K4" s="840" t="s">
        <v>230</v>
      </c>
      <c r="L4" s="840"/>
      <c r="M4" s="848" t="s">
        <v>231</v>
      </c>
      <c r="N4" s="837" t="s">
        <v>232</v>
      </c>
      <c r="O4" s="837" t="s">
        <v>233</v>
      </c>
      <c r="P4" s="837" t="s">
        <v>234</v>
      </c>
      <c r="Q4" s="837" t="s">
        <v>235</v>
      </c>
      <c r="R4" s="1081" t="s">
        <v>236</v>
      </c>
      <c r="S4" s="1081"/>
      <c r="T4" s="1081"/>
      <c r="U4" s="1081" t="s">
        <v>237</v>
      </c>
      <c r="V4" s="1081"/>
      <c r="W4" s="1081"/>
      <c r="X4" s="1081" t="s">
        <v>238</v>
      </c>
      <c r="Y4" s="1081"/>
      <c r="Z4" s="1081"/>
      <c r="AA4" s="1081"/>
      <c r="AB4" s="1081"/>
      <c r="AC4" s="1081" t="s">
        <v>239</v>
      </c>
      <c r="AD4" s="1081"/>
      <c r="AE4" s="1081"/>
      <c r="AF4" s="1081"/>
      <c r="AG4" s="1081"/>
      <c r="AH4" s="1081" t="s">
        <v>240</v>
      </c>
      <c r="AI4" s="1081"/>
      <c r="AJ4" s="1081"/>
      <c r="AK4" s="838" t="s">
        <v>506</v>
      </c>
      <c r="AL4" s="1081"/>
      <c r="AM4" s="1081"/>
      <c r="AN4" s="838" t="s">
        <v>242</v>
      </c>
      <c r="AO4" s="1081" t="s">
        <v>243</v>
      </c>
    </row>
    <row r="5" spans="3:41" ht="15.75" customHeight="1">
      <c r="C5" s="1066"/>
      <c r="D5" s="837"/>
      <c r="E5" s="840"/>
      <c r="F5" s="840"/>
      <c r="G5" s="840"/>
      <c r="H5" s="837"/>
      <c r="I5" s="837"/>
      <c r="J5" s="837"/>
      <c r="K5" s="840" t="s">
        <v>244</v>
      </c>
      <c r="L5" s="840" t="s">
        <v>245</v>
      </c>
      <c r="M5" s="848"/>
      <c r="N5" s="837"/>
      <c r="O5" s="837"/>
      <c r="P5" s="837"/>
      <c r="Q5" s="837"/>
      <c r="R5" s="837" t="s">
        <v>246</v>
      </c>
      <c r="S5" s="837" t="s">
        <v>247</v>
      </c>
      <c r="T5" s="1081" t="s">
        <v>248</v>
      </c>
      <c r="U5" s="837" t="s">
        <v>246</v>
      </c>
      <c r="V5" s="837" t="s">
        <v>247</v>
      </c>
      <c r="W5" s="1081" t="s">
        <v>248</v>
      </c>
      <c r="X5" s="1081" t="s">
        <v>249</v>
      </c>
      <c r="Y5" s="1081" t="s">
        <v>250</v>
      </c>
      <c r="Z5" s="1081" t="s">
        <v>251</v>
      </c>
      <c r="AA5" s="837" t="s">
        <v>247</v>
      </c>
      <c r="AB5" s="1081" t="s">
        <v>248</v>
      </c>
      <c r="AC5" s="1081" t="s">
        <v>252</v>
      </c>
      <c r="AD5" s="1081" t="s">
        <v>253</v>
      </c>
      <c r="AE5" s="837" t="s">
        <v>247</v>
      </c>
      <c r="AF5" s="841" t="s">
        <v>254</v>
      </c>
      <c r="AG5" s="838" t="s">
        <v>255</v>
      </c>
      <c r="AH5" s="837" t="s">
        <v>246</v>
      </c>
      <c r="AI5" s="838" t="s">
        <v>256</v>
      </c>
      <c r="AJ5" s="1081" t="s">
        <v>255</v>
      </c>
      <c r="AK5" s="837" t="s">
        <v>246</v>
      </c>
      <c r="AL5" s="838" t="s">
        <v>256</v>
      </c>
      <c r="AM5" s="1081" t="s">
        <v>255</v>
      </c>
      <c r="AN5" s="838"/>
      <c r="AO5" s="1081"/>
    </row>
    <row r="6" spans="3:41" ht="15.75" customHeight="1">
      <c r="C6" s="1066"/>
      <c r="D6" s="837"/>
      <c r="E6" s="840"/>
      <c r="F6" s="840"/>
      <c r="G6" s="840"/>
      <c r="H6" s="837"/>
      <c r="I6" s="837"/>
      <c r="J6" s="837"/>
      <c r="K6" s="840"/>
      <c r="L6" s="840"/>
      <c r="M6" s="848"/>
      <c r="N6" s="837"/>
      <c r="O6" s="837"/>
      <c r="P6" s="837"/>
      <c r="Q6" s="837"/>
      <c r="R6" s="837"/>
      <c r="S6" s="837"/>
      <c r="T6" s="1081"/>
      <c r="U6" s="837"/>
      <c r="V6" s="837"/>
      <c r="W6" s="1081"/>
      <c r="X6" s="1081"/>
      <c r="Y6" s="1081"/>
      <c r="Z6" s="1081"/>
      <c r="AA6" s="837"/>
      <c r="AB6" s="1081"/>
      <c r="AC6" s="1081"/>
      <c r="AD6" s="1081"/>
      <c r="AE6" s="837"/>
      <c r="AF6" s="1067"/>
      <c r="AG6" s="1081"/>
      <c r="AH6" s="837"/>
      <c r="AI6" s="838"/>
      <c r="AJ6" s="1081"/>
      <c r="AK6" s="837"/>
      <c r="AL6" s="838"/>
      <c r="AM6" s="1081"/>
      <c r="AN6" s="838"/>
      <c r="AO6" s="1081"/>
    </row>
    <row r="7" spans="3:41" ht="27.75" customHeight="1">
      <c r="D7" s="685" t="str">
        <f>IF(【2】見・謝金!D7="","",【2】見・謝金!D7)</f>
        <v/>
      </c>
      <c r="E7" s="526" t="str">
        <f>IF(【2】見・謝金!E7="","",【2】見・謝金!E7)</f>
        <v/>
      </c>
      <c r="F7" s="481" t="s">
        <v>259</v>
      </c>
      <c r="G7" s="482" t="str">
        <f>IF(【2】見・謝金!G7="","",【2】見・謝金!G7)</f>
        <v/>
      </c>
      <c r="H7" s="483" t="str">
        <f>IF(【2】見・謝金!H7="","",【2】見・謝金!H7)</f>
        <v/>
      </c>
      <c r="I7" s="1082" t="str">
        <f>IF(【2】見・謝金!I7="","",【2】見・謝金!I7)</f>
        <v>a</v>
      </c>
      <c r="J7" s="1082"/>
      <c r="K7" s="495" t="str">
        <f>IF(【2】見・謝金!K7="","",【2】見・謝金!K7)</f>
        <v/>
      </c>
      <c r="L7" s="495" t="str">
        <f>IF(【2】見・謝金!L7="","",【2】見・謝金!L7)</f>
        <v/>
      </c>
      <c r="M7" s="484" t="str">
        <f>IF(【2】見・謝金!M7="","",【2】見・謝金!M7)</f>
        <v/>
      </c>
      <c r="N7" s="485" t="str">
        <f>IF(【2】見・謝金!N7="","",【2】見・謝金!N7)</f>
        <v/>
      </c>
      <c r="O7" s="518" t="str">
        <f>IF(【2】見・謝金!O7="","",【2】見・謝金!O7)</f>
        <v/>
      </c>
      <c r="P7" s="518" t="str">
        <f>IF(【2】見・謝金!P7="","",【2】見・謝金!P7)</f>
        <v/>
      </c>
      <c r="Q7" s="519" t="str">
        <f>IF(【2】見・謝金!Q7="","",【2】見・謝金!Q7)</f>
        <v/>
      </c>
      <c r="R7" s="520" t="str">
        <f>IF(【2】見・謝金!$R7="",IF($Q7="講師",IF($E7="","",TIME(HOUR($G7-$E7),ROUNDUP(MINUTE($G7-$E7)/30,0)*30,0)*24),""),IF(OR(【2】見・謝金!$E7&lt;&gt;$E7,【2】見・謝金!$G7&lt;&gt;$G7),TIME(HOUR($G7-$E7),ROUNDUP(MINUTE($G7-$E7)/30,0)*30,0)*24,IF($Q7&lt;&gt;"講師","",【2】見・謝金!$R7)))</f>
        <v/>
      </c>
      <c r="S7" s="521" t="str">
        <f>IF($R7="","",IF(OR($O7="",$M7=""),"",IF($P7="サブ",VLOOKUP($O7,単価表!$A$5:$C$14,MATCH($M7,単価表!$A$5:$C$5,0),0)/2,VLOOKUP($O7,単価表!$A$5:$C$14,MATCH($M7,単価表!$A$5:$C$5,0),0))))</f>
        <v/>
      </c>
      <c r="T7" s="492" t="str">
        <f>IF($R7="","",IF($M7="","",(R7*S7)))</f>
        <v/>
      </c>
      <c r="U7" s="520" t="str">
        <f>IF(【2】見・謝金!$U7="",IF($Q7="検討会等参加",IF($E7="","",TIME(HOUR($G7-$E7),ROUNDUP(MINUTE($G7-$E7)/30,0)*30,0)*24),""),IF(OR(【2】見・謝金!$E7&lt;&gt;$E7,【2】見・謝金!$G7&lt;&gt;$G7),TIME(HOUR($G7-$E7),ROUNDUP(MINUTE($G7-$E7)/30,0)*30,0)*24,IF($Q7&lt;&gt;"検討会等参加","",【2】見・謝金!$U7)))</f>
        <v/>
      </c>
      <c r="V7" s="521" t="str">
        <f>IF($U7="","",IF(OR($M7="",$O7=""),"",VLOOKUP($O7,単価表!$A$5:$C$11,MATCH($M7,単価表!$A$5:$C$5,0),0)/2))</f>
        <v/>
      </c>
      <c r="W7" s="492" t="str">
        <f>IF($U7="","",IF($M7="","",(U7*V7)))</f>
        <v/>
      </c>
      <c r="X7" s="485" t="str">
        <f>IF(【2】見・謝金!X7="","",【2】見・謝金!X7)</f>
        <v/>
      </c>
      <c r="Y7" s="522" t="str">
        <f>IF(【2】見・謝金!Y7="","",【2】見・謝金!Y7)</f>
        <v/>
      </c>
      <c r="Z7" s="484" t="str">
        <f>IF(【2】見・謝金!Z7="","",【2】見・謝金!Z7)</f>
        <v/>
      </c>
      <c r="AA7" s="492" t="str">
        <f>IF(OR($Y7="",$Z7=""),"",IF($Z7="日","1,500",IF($Z7="外","5,500")))</f>
        <v/>
      </c>
      <c r="AB7" s="492" t="str">
        <f>IF(OR($Y7="",$Z7=""),"",(Y7*AA7))</f>
        <v/>
      </c>
      <c r="AC7" s="523" t="str">
        <f>IF(【2】見・謝金!AC7="","",【2】見・謝金!AC7)</f>
        <v/>
      </c>
      <c r="AD7" s="483" t="str">
        <f>IF(【2】見・謝金!AD7="","",【2】見・謝金!AD7)</f>
        <v/>
      </c>
      <c r="AE7" s="492" t="str">
        <f>IF(OR($AC7="",$AD7=""),"",IF(OR($AC7="見学",$AC7="視察"),"10,000",IF($AC7="手土産","3,000")))</f>
        <v/>
      </c>
      <c r="AF7" s="492"/>
      <c r="AG7" s="492" t="str">
        <f>IFERROR(ROUND(IF(AF7="","",IF(AF7="8%税込",AD7*AE7/1.08,IF(AF7="10%税込",AD7*AE7/1.1))),0),"")</f>
        <v/>
      </c>
      <c r="AH7" s="520" t="str">
        <f>IF(【2】見・謝金!$AH7="",IF($Q7="講習料",IF($E7="","",TIME(HOUR($G7-$E7),ROUNDUP(MINUTE($G7-$E7)/30,0)*30,0)*24),""),IF(OR(【2】見・謝金!$E7&lt;&gt;$E7,【2】見・謝金!$G7&lt;&gt;$G7),TIME(HOUR($G7-$E7),ROUNDUP(MINUTE($G7-$E7)/30,0)*30,0)*24,IF($Q7&lt;&gt;"講習料","",【2】見・謝金!$AH7)))</f>
        <v/>
      </c>
      <c r="AI7" s="521" t="str">
        <f>IF($AH7="","",IF(OR($O7="",$M7=""),"",IF($P7="サブ",VLOOKUP($O7,単価表!$A$34:$C$38,MATCH($M7,単価表!$A$34:$C$34,0),0)/2,VLOOKUP($O7,単価表!$A$34:$C$38,MATCH($M7,単価表!$A$34:$C$34,0),0))))</f>
        <v/>
      </c>
      <c r="AJ7" s="492" t="str">
        <f>IF($AH7="","",IF($M7="","",(AH7*AI7)))</f>
        <v/>
      </c>
      <c r="AK7" s="520" t="str">
        <f>IF(【2】見・謝金!$AK7="",IF($Q7="検討会(法人参加)",IF($E7="","",TIME(HOUR($G7-$E7),ROUNDUP(MINUTE($G7-$E7)/30,0)*30,0)*24),""),IF(OR(【2】見・謝金!$E7&lt;&gt;$E7,【2】見・謝金!$G7&lt;&gt;$G7),TIME(HOUR($G7-$E7),ROUNDUP(MINUTE($G7-$E7)/30,0)*30,0)*24,IF($Q7&lt;&gt;"検討会(法人参加)","",【2】見・謝金!$AK7)))</f>
        <v/>
      </c>
      <c r="AL7" s="588" t="str">
        <f>IF($AK7="","",IF(OR($O7="",$M7=""),"",VLOOKUP($O7,単価表!$A$34:$C$38,MATCH($M7,単価表!$A$34:$C$34,0),0)/2))</f>
        <v/>
      </c>
      <c r="AM7" s="492" t="str">
        <f>IF($AK7="","",IF($M7="","",(AK7*AL7)))</f>
        <v/>
      </c>
      <c r="AN7" s="524"/>
      <c r="AO7" s="506" t="str">
        <f>IF(【2】見・謝金!$AO7="","",【2】見・謝金!$AO7)</f>
        <v/>
      </c>
    </row>
    <row r="8" spans="3:41" ht="27.75" customHeight="1">
      <c r="D8" s="685" t="str">
        <f>IF(【2】見・謝金!D8="","",【2】見・謝金!D8)</f>
        <v/>
      </c>
      <c r="E8" s="526" t="str">
        <f>IF(【2】見・謝金!E8="","",【2】見・謝金!E8)</f>
        <v/>
      </c>
      <c r="F8" s="481" t="s">
        <v>257</v>
      </c>
      <c r="G8" s="482" t="str">
        <f>IF(【2】見・謝金!G8="","",【2】見・謝金!G8)</f>
        <v/>
      </c>
      <c r="H8" s="483" t="str">
        <f>IF(【2】見・謝金!H8="","",【2】見・謝金!H8)</f>
        <v/>
      </c>
      <c r="I8" s="1082" t="str">
        <f>IF(【2】見・謝金!I8="","",【2】見・謝金!I8)</f>
        <v/>
      </c>
      <c r="J8" s="1082"/>
      <c r="K8" s="495" t="str">
        <f>IF(【2】見・謝金!K8="","",【2】見・謝金!K8)</f>
        <v/>
      </c>
      <c r="L8" s="495" t="str">
        <f>IF(【2】見・謝金!L8="","",【2】見・謝金!L8)</f>
        <v/>
      </c>
      <c r="M8" s="483" t="str">
        <f>IF(【2】見・謝金!M8="","",【2】見・謝金!M8)</f>
        <v/>
      </c>
      <c r="N8" s="485" t="str">
        <f>IF(【2】見・謝金!N8="","",【2】見・謝金!N8)</f>
        <v/>
      </c>
      <c r="O8" s="518" t="str">
        <f>IF(【2】見・謝金!O8="","",【2】見・謝金!O8)</f>
        <v/>
      </c>
      <c r="P8" s="518" t="str">
        <f>IF(【2】見・謝金!P8="","",【2】見・謝金!P8)</f>
        <v/>
      </c>
      <c r="Q8" s="519" t="str">
        <f>IF(【2】見・謝金!Q8="","",【2】見・謝金!Q8)</f>
        <v/>
      </c>
      <c r="R8" s="525" t="str">
        <f>IF(【2】見・謝金!$R8="",IF($Q8="講師",IF($E8="","",TIME(HOUR($G8-$E8),ROUNDUP(MINUTE($G8-$E8)/30,0)*30,0)*24),""),IF(OR(【2】見・謝金!$E8&lt;&gt;$E8,【2】見・謝金!$G8&lt;&gt;$G8),TIME(HOUR($G8-$E8),ROUNDUP(MINUTE($G8-$E8)/30,0)*30,0)*24,IF($Q8&lt;&gt;"講師","",【2】見・謝金!$R8)))</f>
        <v/>
      </c>
      <c r="S8" s="521" t="str">
        <f>IF($R8="","",IF(OR($O8="",$M8=""),"",IF($P8="サブ",VLOOKUP($O8,単価表!$A$5:$C$14,MATCH($M8,単価表!$A$5:$C$5,0),0)/2,VLOOKUP($O8,単価表!$A$5:$C$14,MATCH($M8,単価表!$A$5:$C$5,0),0))))</f>
        <v/>
      </c>
      <c r="T8" s="492" t="str">
        <f t="shared" ref="T8:T71" si="0">IF($R8="","",IF($M8="","",(R8*S8)))</f>
        <v/>
      </c>
      <c r="U8" s="525" t="str">
        <f>IF(【2】見・謝金!$U8="",IF($Q8="検討会等参加",IF($E8="","",TIME(HOUR($G8-$E8),ROUNDUP(MINUTE($G8-$E8)/30,0)*30,0)*24),""),IF(OR(【2】見・謝金!$E8&lt;&gt;$E8,【2】見・謝金!$G8&lt;&gt;$G8),TIME(HOUR($G8-$E8),ROUNDUP(MINUTE($G8-$E8)/30,0)*30,0)*24,IF($Q8&lt;&gt;"検討会等参加","",【2】見・謝金!$U8)))</f>
        <v/>
      </c>
      <c r="V8" s="521" t="str">
        <f>IF($U8="","",IF(OR($M8="",$O8=""),"",VLOOKUP($O8,単価表!$A$5:$C$11,MATCH($M8,単価表!$A$5:$C$5,0),0)/2))</f>
        <v/>
      </c>
      <c r="W8" s="492" t="str">
        <f t="shared" ref="W8:W71" si="1">IF($U8="","",IF($M8="","",(U8*V8)))</f>
        <v/>
      </c>
      <c r="X8" s="485" t="str">
        <f>IF(【2】見・謝金!X8="","",【2】見・謝金!X8)</f>
        <v/>
      </c>
      <c r="Y8" s="522" t="str">
        <f>IF(【2】見・謝金!Y8="","",【2】見・謝金!Y8)</f>
        <v/>
      </c>
      <c r="Z8" s="483" t="str">
        <f>IF(【2】見・謝金!Z8="","",【2】見・謝金!Z8)</f>
        <v/>
      </c>
      <c r="AA8" s="492" t="str">
        <f t="shared" ref="AA8:AA71" si="2">IF(OR($Y8="",$Z8=""),"",IF($Z8="日","1,500",IF($Z8="外","5,500")))</f>
        <v/>
      </c>
      <c r="AB8" s="492" t="str">
        <f t="shared" ref="AB8:AB71" si="3">IF(OR($Y8="",$Z8=""),"",(Y8*AA8))</f>
        <v/>
      </c>
      <c r="AC8" s="523" t="str">
        <f>IF(【2】見・謝金!AC8="","",【2】見・謝金!AC8)</f>
        <v/>
      </c>
      <c r="AD8" s="483" t="str">
        <f>IF(【2】見・謝金!AD8="","",【2】見・謝金!AD8)</f>
        <v/>
      </c>
      <c r="AE8" s="492" t="str">
        <f t="shared" ref="AE8:AE71" si="4">IF(OR($AC8="",$AD8=""),"",IF(OR($AC8="見学",$AC8="視察"),"10,000",IF($AC8="手土産","3,000")))</f>
        <v/>
      </c>
      <c r="AF8" s="492"/>
      <c r="AG8" s="492" t="str">
        <f t="shared" ref="AG8:AG71" si="5">IFERROR(ROUND(IF(AF8="","",IF(AF8="8%税込",AD8*AE8/1.08,IF(AF8="10%税込",AD8*AE8/1.1))),0),"")</f>
        <v/>
      </c>
      <c r="AH8" s="525" t="str">
        <f>IF(【2】見・謝金!$AH8="",IF($Q8="講習料",IF($E8="","",TIME(HOUR($G8-$E8),ROUNDUP(MINUTE($G8-$E8)/30,0)*30,0)*24),""),IF(OR(【2】見・謝金!$E8&lt;&gt;$E8,【2】見・謝金!$G8&lt;&gt;$G8),TIME(HOUR($G8-$E8),ROUNDUP(MINUTE($G8-$E8)/30,0)*30,0)*24,IF($Q8&lt;&gt;"講習料","",【2】見・謝金!$AH8)))</f>
        <v/>
      </c>
      <c r="AI8" s="521" t="str">
        <f>IF($AH8="","",IF(OR($O8="",$M8=""),"",IF($P8="サブ",VLOOKUP($O8,単価表!$A$34:$C$38,MATCH($M8,単価表!$A$34:$C$34,0),0)/2,VLOOKUP($O8,単価表!$A$34:$C$38,MATCH($M8,単価表!$A$34:$C$34,0),0))))</f>
        <v/>
      </c>
      <c r="AJ8" s="492" t="str">
        <f t="shared" ref="AJ8:AJ71" si="6">IF($AH8="","",IF($M8="","",(AH8*AI8)))</f>
        <v/>
      </c>
      <c r="AK8" s="525" t="str">
        <f>IF(【2】見・謝金!$AK8="",IF($Q8="検討会(法人参加)",IF($E8="","",TIME(HOUR($G8-$E8),ROUNDUP(MINUTE($G8-$E8)/30,0)*30,0)*24),""),IF(OR(【2】見・謝金!$E8&lt;&gt;$E8,【2】見・謝金!$G8&lt;&gt;$G8),TIME(HOUR($G8-$E8),ROUNDUP(MINUTE($G8-$E8)/30,0)*30,0)*24,IF($Q8&lt;&gt;"検討会(法人参加)","",【2】見・謝金!$AK8)))</f>
        <v/>
      </c>
      <c r="AL8" s="586" t="str">
        <f>IF($AK8="","",IF(OR($O8="",$M8=""),"",VLOOKUP($O8,単価表!$A$34:$C$38,MATCH($M8,単価表!$A$34:$C$34,0),0)/2))</f>
        <v/>
      </c>
      <c r="AM8" s="492" t="str">
        <f t="shared" ref="AM8:AM71" si="7">IF($AK8="","",IF($M8="","",(AK8*AL8)))</f>
        <v/>
      </c>
      <c r="AN8" s="524"/>
      <c r="AO8" s="506" t="str">
        <f>IF(【2】見・謝金!$AO8="","",【2】見・謝金!$AO8)</f>
        <v/>
      </c>
    </row>
    <row r="9" spans="3:41" ht="27.75" customHeight="1">
      <c r="D9" s="685" t="str">
        <f>IF(【2】見・謝金!D9="","",【2】見・謝金!D9)</f>
        <v/>
      </c>
      <c r="E9" s="526" t="str">
        <f>IF(【2】見・謝金!E9="","",【2】見・謝金!E9)</f>
        <v/>
      </c>
      <c r="F9" s="481" t="s">
        <v>259</v>
      </c>
      <c r="G9" s="482" t="str">
        <f>IF(【2】見・謝金!G9="","",【2】見・謝金!G9)</f>
        <v/>
      </c>
      <c r="H9" s="483" t="str">
        <f>IF(【2】見・謝金!H9="","",【2】見・謝金!H9)</f>
        <v/>
      </c>
      <c r="I9" s="1082" t="str">
        <f>IF(【2】見・謝金!I9="","",【2】見・謝金!I9)</f>
        <v/>
      </c>
      <c r="J9" s="1082"/>
      <c r="K9" s="495" t="str">
        <f>IF(【2】見・謝金!K9="","",【2】見・謝金!K9)</f>
        <v/>
      </c>
      <c r="L9" s="495" t="str">
        <f>IF(【2】見・謝金!L9="","",【2】見・謝金!L9)</f>
        <v/>
      </c>
      <c r="M9" s="484" t="str">
        <f>IF(【2】見・謝金!M9="","",【2】見・謝金!M9)</f>
        <v/>
      </c>
      <c r="N9" s="485" t="str">
        <f>IF(【2】見・謝金!N9="","",【2】見・謝金!N9)</f>
        <v/>
      </c>
      <c r="O9" s="518" t="str">
        <f>IF(【2】見・謝金!O9="","",【2】見・謝金!O9)</f>
        <v/>
      </c>
      <c r="P9" s="518" t="str">
        <f>IF(【2】見・謝金!P9="","",【2】見・謝金!P9)</f>
        <v/>
      </c>
      <c r="Q9" s="519" t="str">
        <f>IF(【2】見・謝金!Q9="","",【2】見・謝金!Q9)</f>
        <v/>
      </c>
      <c r="R9" s="520" t="str">
        <f>IF(【2】見・謝金!$R9="",IF($Q9="講師",IF($E9="","",TIME(HOUR($G9-$E9),ROUNDUP(MINUTE($G9-$E9)/30,0)*30,0)*24),""),IF(OR(【2】見・謝金!$E9&lt;&gt;$E9,【2】見・謝金!$G9&lt;&gt;$G9),TIME(HOUR($G9-$E9),ROUNDUP(MINUTE($G9-$E9)/30,0)*30,0)*24,IF($Q9&lt;&gt;"講師","",【2】見・謝金!$R9)))</f>
        <v/>
      </c>
      <c r="S9" s="521" t="str">
        <f>IF($R9="","",IF(OR($O9="",$M9=""),"",IF($P9="サブ",VLOOKUP($O9,単価表!$A$5:$C$14,MATCH($M9,単価表!$A$5:$C$5,0),0)/2,VLOOKUP($O9,単価表!$A$5:$C$14,MATCH($M9,単価表!$A$5:$C$5,0),0))))</f>
        <v/>
      </c>
      <c r="T9" s="492" t="str">
        <f t="shared" si="0"/>
        <v/>
      </c>
      <c r="U9" s="520" t="str">
        <f>IF(【2】見・謝金!$U9="",IF($Q9="検討会等参加",IF($E9="","",TIME(HOUR($G9-$E9),ROUNDUP(MINUTE($G9-$E9)/30,0)*30,0)*24),""),IF(OR(【2】見・謝金!$E9&lt;&gt;$E9,【2】見・謝金!$G9&lt;&gt;$G9),TIME(HOUR($G9-$E9),ROUNDUP(MINUTE($G9-$E9)/30,0)*30,0)*24,IF($Q9&lt;&gt;"検討会等参加","",【2】見・謝金!$U9)))</f>
        <v/>
      </c>
      <c r="V9" s="521" t="str">
        <f>IF($U9="","",IF(OR($M9="",$O9=""),"",VLOOKUP($O9,単価表!$A$5:$C$11,MATCH($M9,単価表!$A$5:$C$5,0),0)/2))</f>
        <v/>
      </c>
      <c r="W9" s="492" t="str">
        <f t="shared" si="1"/>
        <v/>
      </c>
      <c r="X9" s="485" t="str">
        <f>IF(【2】見・謝金!X9="","",【2】見・謝金!X9)</f>
        <v/>
      </c>
      <c r="Y9" s="522" t="str">
        <f>IF(【2】見・謝金!Y9="","",【2】見・謝金!Y9)</f>
        <v/>
      </c>
      <c r="Z9" s="484" t="str">
        <f>IF(【2】見・謝金!Z9="","",【2】見・謝金!Z9)</f>
        <v/>
      </c>
      <c r="AA9" s="492" t="str">
        <f t="shared" si="2"/>
        <v/>
      </c>
      <c r="AB9" s="492" t="str">
        <f t="shared" si="3"/>
        <v/>
      </c>
      <c r="AC9" s="523" t="str">
        <f>IF(【2】見・謝金!AC9="","",【2】見・謝金!AC9)</f>
        <v/>
      </c>
      <c r="AD9" s="483" t="str">
        <f>IF(【2】見・謝金!AD9="","",【2】見・謝金!AD9)</f>
        <v/>
      </c>
      <c r="AE9" s="492" t="str">
        <f t="shared" si="4"/>
        <v/>
      </c>
      <c r="AF9" s="492"/>
      <c r="AG9" s="492" t="str">
        <f t="shared" si="5"/>
        <v/>
      </c>
      <c r="AH9" s="520" t="str">
        <f>IF(【2】見・謝金!$AH9="",IF($Q9="講習料",IF($E9="","",TIME(HOUR($G9-$E9),ROUNDUP(MINUTE($G9-$E9)/30,0)*30,0)*24),""),IF(OR(【2】見・謝金!$E9&lt;&gt;$E9,【2】見・謝金!$G9&lt;&gt;$G9),TIME(HOUR($G9-$E9),ROUNDUP(MINUTE($G9-$E9)/30,0)*30,0)*24,IF($Q9&lt;&gt;"講習料","",【2】見・謝金!$AH9)))</f>
        <v/>
      </c>
      <c r="AI9" s="521" t="str">
        <f>IF($AH9="","",IF(OR($O9="",$M9=""),"",IF($P9="サブ",VLOOKUP($O9,単価表!$A$34:$C$38,MATCH($M9,単価表!$A$34:$C$34,0),0)/2,VLOOKUP($O9,単価表!$A$34:$C$38,MATCH($M9,単価表!$A$34:$C$34,0),0))))</f>
        <v/>
      </c>
      <c r="AJ9" s="492" t="str">
        <f t="shared" si="6"/>
        <v/>
      </c>
      <c r="AK9" s="520" t="str">
        <f>IF(【2】見・謝金!$AK9="",IF($Q9="検討会(法人参加)",IF($E9="","",TIME(HOUR($G9-$E9),ROUNDUP(MINUTE($G9-$E9)/30,0)*30,0)*24),""),IF(OR(【2】見・謝金!$E9&lt;&gt;$E9,【2】見・謝金!$G9&lt;&gt;$G9),TIME(HOUR($G9-$E9),ROUNDUP(MINUTE($G9-$E9)/30,0)*30,0)*24,IF($Q9&lt;&gt;"検討会(法人参加)","",【2】見・謝金!$AK9)))</f>
        <v/>
      </c>
      <c r="AL9" s="588" t="str">
        <f>IF($AK9="","",IF(OR($O9="",$M9=""),"",VLOOKUP($O9,単価表!$A$34:$C$38,MATCH($M9,単価表!$A$34:$C$34,0),0)/2))</f>
        <v/>
      </c>
      <c r="AM9" s="492" t="str">
        <f t="shared" si="7"/>
        <v/>
      </c>
      <c r="AN9" s="524"/>
      <c r="AO9" s="506" t="str">
        <f>IF(【2】見・謝金!$AO9="","",【2】見・謝金!$AO9)</f>
        <v/>
      </c>
    </row>
    <row r="10" spans="3:41" ht="27.75" customHeight="1">
      <c r="D10" s="685" t="str">
        <f>IF(【2】見・謝金!D10="","",【2】見・謝金!D10)</f>
        <v/>
      </c>
      <c r="E10" s="526" t="str">
        <f>IF(【2】見・謝金!E10="","",【2】見・謝金!E10)</f>
        <v/>
      </c>
      <c r="F10" s="481" t="s">
        <v>257</v>
      </c>
      <c r="G10" s="482" t="str">
        <f>IF(【2】見・謝金!G10="","",【2】見・謝金!G10)</f>
        <v/>
      </c>
      <c r="H10" s="483" t="str">
        <f>IF(【2】見・謝金!H10="","",【2】見・謝金!H10)</f>
        <v/>
      </c>
      <c r="I10" s="1082" t="str">
        <f>IF(【2】見・謝金!I10="","",【2】見・謝金!I10)</f>
        <v/>
      </c>
      <c r="J10" s="1082"/>
      <c r="K10" s="495" t="str">
        <f>IF(【2】見・謝金!K10="","",【2】見・謝金!K10)</f>
        <v/>
      </c>
      <c r="L10" s="495" t="str">
        <f>IF(【2】見・謝金!L10="","",【2】見・謝金!L10)</f>
        <v/>
      </c>
      <c r="M10" s="483" t="str">
        <f>IF(【2】見・謝金!M10="","",【2】見・謝金!M10)</f>
        <v/>
      </c>
      <c r="N10" s="485" t="str">
        <f>IF(【2】見・謝金!N10="","",【2】見・謝金!N10)</f>
        <v/>
      </c>
      <c r="O10" s="518" t="str">
        <f>IF(【2】見・謝金!O10="","",【2】見・謝金!O10)</f>
        <v/>
      </c>
      <c r="P10" s="518" t="str">
        <f>IF(【2】見・謝金!P10="","",【2】見・謝金!P10)</f>
        <v/>
      </c>
      <c r="Q10" s="519" t="str">
        <f>IF(【2】見・謝金!Q10="","",【2】見・謝金!Q10)</f>
        <v/>
      </c>
      <c r="R10" s="525" t="str">
        <f>IF(【2】見・謝金!$R10="",IF($Q10="講師",IF($E10="","",TIME(HOUR($G10-$E10),ROUNDUP(MINUTE($G10-$E10)/30,0)*30,0)*24),""),IF(OR(【2】見・謝金!$E10&lt;&gt;$E10,【2】見・謝金!$G10&lt;&gt;$G10),TIME(HOUR($G10-$E10),ROUNDUP(MINUTE($G10-$E10)/30,0)*30,0)*24,IF($Q10&lt;&gt;"講師","",【2】見・謝金!$R10)))</f>
        <v/>
      </c>
      <c r="S10" s="521" t="str">
        <f>IF($R10="","",IF(OR($O10="",$M10=""),"",IF($P10="サブ",VLOOKUP($O10,単価表!$A$5:$C$14,MATCH($M10,単価表!$A$5:$C$5,0),0)/2,VLOOKUP($O10,単価表!$A$5:$C$14,MATCH($M10,単価表!$A$5:$C$5,0),0))))</f>
        <v/>
      </c>
      <c r="T10" s="492" t="str">
        <f t="shared" si="0"/>
        <v/>
      </c>
      <c r="U10" s="525" t="str">
        <f>IF(【2】見・謝金!$U10="",IF($Q10="検討会等参加",IF($E10="","",TIME(HOUR($G10-$E10),ROUNDUP(MINUTE($G10-$E10)/30,0)*30,0)*24),""),IF(OR(【2】見・謝金!$E10&lt;&gt;$E10,【2】見・謝金!$G10&lt;&gt;$G10),TIME(HOUR($G10-$E10),ROUNDUP(MINUTE($G10-$E10)/30,0)*30,0)*24,IF($Q10&lt;&gt;"検討会等参加","",【2】見・謝金!$U10)))</f>
        <v/>
      </c>
      <c r="V10" s="521" t="str">
        <f>IF($U10="","",IF(OR($M10="",$O10=""),"",VLOOKUP($O10,単価表!$A$5:$C$11,MATCH($M10,単価表!$A$5:$C$5,0),0)/2))</f>
        <v/>
      </c>
      <c r="W10" s="492" t="str">
        <f t="shared" si="1"/>
        <v/>
      </c>
      <c r="X10" s="485" t="str">
        <f>IF(【2】見・謝金!X10="","",【2】見・謝金!X10)</f>
        <v/>
      </c>
      <c r="Y10" s="522" t="str">
        <f>IF(【2】見・謝金!Y10="","",【2】見・謝金!Y10)</f>
        <v/>
      </c>
      <c r="Z10" s="483" t="str">
        <f>IF(【2】見・謝金!Z10="","",【2】見・謝金!Z10)</f>
        <v/>
      </c>
      <c r="AA10" s="492" t="str">
        <f t="shared" si="2"/>
        <v/>
      </c>
      <c r="AB10" s="492" t="str">
        <f t="shared" si="3"/>
        <v/>
      </c>
      <c r="AC10" s="523" t="str">
        <f>IF(【2】見・謝金!AC10="","",【2】見・謝金!AC10)</f>
        <v/>
      </c>
      <c r="AD10" s="483" t="str">
        <f>IF(【2】見・謝金!AD10="","",【2】見・謝金!AD10)</f>
        <v/>
      </c>
      <c r="AE10" s="492" t="str">
        <f t="shared" si="4"/>
        <v/>
      </c>
      <c r="AF10" s="492"/>
      <c r="AG10" s="492" t="str">
        <f t="shared" si="5"/>
        <v/>
      </c>
      <c r="AH10" s="525" t="str">
        <f>IF(【2】見・謝金!$AH10="",IF($Q10="講習料",IF($E10="","",TIME(HOUR($G10-$E10),ROUNDUP(MINUTE($G10-$E10)/30,0)*30,0)*24),""),IF(OR(【2】見・謝金!$E10&lt;&gt;$E10,【2】見・謝金!$G10&lt;&gt;$G10),TIME(HOUR($G10-$E10),ROUNDUP(MINUTE($G10-$E10)/30,0)*30,0)*24,IF($Q10&lt;&gt;"講習料","",【2】見・謝金!$AH10)))</f>
        <v/>
      </c>
      <c r="AI10" s="521" t="str">
        <f>IF($AH10="","",IF(OR($O10="",$M10=""),"",IF($P10="サブ",VLOOKUP($O10,単価表!$A$34:$C$38,MATCH($M10,単価表!$A$34:$C$34,0),0)/2,VLOOKUP($O10,単価表!$A$34:$C$38,MATCH($M10,単価表!$A$34:$C$34,0),0))))</f>
        <v/>
      </c>
      <c r="AJ10" s="492" t="str">
        <f t="shared" si="6"/>
        <v/>
      </c>
      <c r="AK10" s="525" t="str">
        <f>IF(【2】見・謝金!$AK10="",IF($Q10="検討会(法人参加)",IF($E10="","",TIME(HOUR($G10-$E10),ROUNDUP(MINUTE($G10-$E10)/30,0)*30,0)*24),""),IF(OR(【2】見・謝金!$E10&lt;&gt;$E10,【2】見・謝金!$G10&lt;&gt;$G10),TIME(HOUR($G10-$E10),ROUNDUP(MINUTE($G10-$E10)/30,0)*30,0)*24,IF($Q10&lt;&gt;"検討会(法人参加)","",【2】見・謝金!$AK10)))</f>
        <v/>
      </c>
      <c r="AL10" s="586" t="str">
        <f>IF($AK10="","",IF(OR($O10="",$M10=""),"",VLOOKUP($O10,単価表!$A$34:$C$38,MATCH($M10,単価表!$A$34:$C$34,0),0)/2))</f>
        <v/>
      </c>
      <c r="AM10" s="492" t="str">
        <f t="shared" si="7"/>
        <v/>
      </c>
      <c r="AN10" s="524"/>
      <c r="AO10" s="506" t="str">
        <f>IF(【2】見・謝金!$AO10="","",【2】見・謝金!$AO10)</f>
        <v/>
      </c>
    </row>
    <row r="11" spans="3:41" ht="27.75" customHeight="1">
      <c r="D11" s="685" t="str">
        <f>IF(【2】見・謝金!D11="","",【2】見・謝金!D11)</f>
        <v/>
      </c>
      <c r="E11" s="526" t="str">
        <f>IF(【2】見・謝金!E11="","",【2】見・謝金!E11)</f>
        <v/>
      </c>
      <c r="F11" s="481" t="s">
        <v>259</v>
      </c>
      <c r="G11" s="482" t="str">
        <f>IF(【2】見・謝金!G11="","",【2】見・謝金!G11)</f>
        <v/>
      </c>
      <c r="H11" s="483" t="str">
        <f>IF(【2】見・謝金!H11="","",【2】見・謝金!H11)</f>
        <v/>
      </c>
      <c r="I11" s="1082" t="str">
        <f>IF(【2】見・謝金!I11="","",【2】見・謝金!I11)</f>
        <v/>
      </c>
      <c r="J11" s="1082"/>
      <c r="K11" s="495" t="str">
        <f>IF(【2】見・謝金!K11="","",【2】見・謝金!K11)</f>
        <v/>
      </c>
      <c r="L11" s="495" t="str">
        <f>IF(【2】見・謝金!L11="","",【2】見・謝金!L11)</f>
        <v/>
      </c>
      <c r="M11" s="484" t="str">
        <f>IF(【2】見・謝金!M11="","",【2】見・謝金!M11)</f>
        <v/>
      </c>
      <c r="N11" s="485" t="str">
        <f>IF(【2】見・謝金!N11="","",【2】見・謝金!N11)</f>
        <v/>
      </c>
      <c r="O11" s="518" t="str">
        <f>IF(【2】見・謝金!O11="","",【2】見・謝金!O11)</f>
        <v/>
      </c>
      <c r="P11" s="518" t="str">
        <f>IF(【2】見・謝金!P11="","",【2】見・謝金!P11)</f>
        <v/>
      </c>
      <c r="Q11" s="519" t="str">
        <f>IF(【2】見・謝金!Q11="","",【2】見・謝金!Q11)</f>
        <v/>
      </c>
      <c r="R11" s="520" t="str">
        <f>IF(【2】見・謝金!$R11="",IF($Q11="講師",IF($E11="","",TIME(HOUR($G11-$E11),ROUNDUP(MINUTE($G11-$E11)/30,0)*30,0)*24),""),IF(OR(【2】見・謝金!$E11&lt;&gt;$E11,【2】見・謝金!$G11&lt;&gt;$G11),TIME(HOUR($G11-$E11),ROUNDUP(MINUTE($G11-$E11)/30,0)*30,0)*24,IF($Q11&lt;&gt;"講師","",【2】見・謝金!$R11)))</f>
        <v/>
      </c>
      <c r="S11" s="521" t="str">
        <f>IF($R11="","",IF(OR($O11="",$M11=""),"",IF($P11="サブ",VLOOKUP($O11,単価表!$A$5:$C$14,MATCH($M11,単価表!$A$5:$C$5,0),0)/2,VLOOKUP($O11,単価表!$A$5:$C$14,MATCH($M11,単価表!$A$5:$C$5,0),0))))</f>
        <v/>
      </c>
      <c r="T11" s="492" t="str">
        <f t="shared" si="0"/>
        <v/>
      </c>
      <c r="U11" s="520" t="str">
        <f>IF(【2】見・謝金!$U11="",IF($Q11="検討会等参加",IF($E11="","",TIME(HOUR($G11-$E11),ROUNDUP(MINUTE($G11-$E11)/30,0)*30,0)*24),""),IF(OR(【2】見・謝金!$E11&lt;&gt;$E11,【2】見・謝金!$G11&lt;&gt;$G11),TIME(HOUR($G11-$E11),ROUNDUP(MINUTE($G11-$E11)/30,0)*30,0)*24,IF($Q11&lt;&gt;"検討会等参加","",【2】見・謝金!$U11)))</f>
        <v/>
      </c>
      <c r="V11" s="521" t="str">
        <f>IF($U11="","",IF(OR($M11="",$O11=""),"",VLOOKUP($O11,単価表!$A$5:$C$11,MATCH($M11,単価表!$A$5:$C$5,0),0)/2))</f>
        <v/>
      </c>
      <c r="W11" s="492" t="str">
        <f t="shared" si="1"/>
        <v/>
      </c>
      <c r="X11" s="485" t="str">
        <f>IF(【2】見・謝金!X11="","",【2】見・謝金!X11)</f>
        <v/>
      </c>
      <c r="Y11" s="522" t="str">
        <f>IF(【2】見・謝金!Y11="","",【2】見・謝金!Y11)</f>
        <v/>
      </c>
      <c r="Z11" s="484" t="str">
        <f>IF(【2】見・謝金!Z11="","",【2】見・謝金!Z11)</f>
        <v/>
      </c>
      <c r="AA11" s="492" t="str">
        <f t="shared" si="2"/>
        <v/>
      </c>
      <c r="AB11" s="492" t="str">
        <f t="shared" si="3"/>
        <v/>
      </c>
      <c r="AC11" s="523" t="str">
        <f>IF(【2】見・謝金!AC11="","",【2】見・謝金!AC11)</f>
        <v/>
      </c>
      <c r="AD11" s="483" t="str">
        <f>IF(【2】見・謝金!AD11="","",【2】見・謝金!AD11)</f>
        <v/>
      </c>
      <c r="AE11" s="492" t="str">
        <f t="shared" si="4"/>
        <v/>
      </c>
      <c r="AF11" s="492"/>
      <c r="AG11" s="492" t="str">
        <f t="shared" si="5"/>
        <v/>
      </c>
      <c r="AH11" s="520" t="str">
        <f>IF(【2】見・謝金!$AH11="",IF($Q11="講習料",IF($E11="","",TIME(HOUR($G11-$E11),ROUNDUP(MINUTE($G11-$E11)/30,0)*30,0)*24),""),IF(OR(【2】見・謝金!$E11&lt;&gt;$E11,【2】見・謝金!$G11&lt;&gt;$G11),TIME(HOUR($G11-$E11),ROUNDUP(MINUTE($G11-$E11)/30,0)*30,0)*24,IF($Q11&lt;&gt;"講習料","",【2】見・謝金!$AH11)))</f>
        <v/>
      </c>
      <c r="AI11" s="521" t="str">
        <f>IF($AH11="","",IF(OR($O11="",$M11=""),"",IF($P11="サブ",VLOOKUP($O11,単価表!$A$34:$C$38,MATCH($M11,単価表!$A$34:$C$34,0),0)/2,VLOOKUP($O11,単価表!$A$34:$C$38,MATCH($M11,単価表!$A$34:$C$34,0),0))))</f>
        <v/>
      </c>
      <c r="AJ11" s="492" t="str">
        <f t="shared" si="6"/>
        <v/>
      </c>
      <c r="AK11" s="520" t="str">
        <f>IF(【2】見・謝金!$AK11="",IF($Q11="検討会(法人参加)",IF($E11="","",TIME(HOUR($G11-$E11),ROUNDUP(MINUTE($G11-$E11)/30,0)*30,0)*24),""),IF(OR(【2】見・謝金!$E11&lt;&gt;$E11,【2】見・謝金!$G11&lt;&gt;$G11),TIME(HOUR($G11-$E11),ROUNDUP(MINUTE($G11-$E11)/30,0)*30,0)*24,IF($Q11&lt;&gt;"検討会(法人参加)","",【2】見・謝金!$AK11)))</f>
        <v/>
      </c>
      <c r="AL11" s="588" t="str">
        <f>IF($AK11="","",IF(OR($O11="",$M11=""),"",VLOOKUP($O11,単価表!$A$34:$C$38,MATCH($M11,単価表!$A$34:$C$34,0),0)/2))</f>
        <v/>
      </c>
      <c r="AM11" s="492" t="str">
        <f t="shared" si="7"/>
        <v/>
      </c>
      <c r="AN11" s="524"/>
      <c r="AO11" s="506" t="str">
        <f>IF(【2】見・謝金!$AO11="","",【2】見・謝金!$AO11)</f>
        <v/>
      </c>
    </row>
    <row r="12" spans="3:41" ht="27.75" customHeight="1">
      <c r="D12" s="685" t="str">
        <f>IF(【2】見・謝金!D12="","",【2】見・謝金!D12)</f>
        <v/>
      </c>
      <c r="E12" s="526" t="str">
        <f>IF(【2】見・謝金!E12="","",【2】見・謝金!E12)</f>
        <v/>
      </c>
      <c r="F12" s="481" t="s">
        <v>257</v>
      </c>
      <c r="G12" s="482" t="str">
        <f>IF(【2】見・謝金!G12="","",【2】見・謝金!G12)</f>
        <v/>
      </c>
      <c r="H12" s="483" t="str">
        <f>IF(【2】見・謝金!H12="","",【2】見・謝金!H12)</f>
        <v/>
      </c>
      <c r="I12" s="1082" t="str">
        <f>IF(【2】見・謝金!I12="","",【2】見・謝金!I12)</f>
        <v/>
      </c>
      <c r="J12" s="1082"/>
      <c r="K12" s="495" t="str">
        <f>IF(【2】見・謝金!K12="","",【2】見・謝金!K12)</f>
        <v/>
      </c>
      <c r="L12" s="495" t="str">
        <f>IF(【2】見・謝金!L12="","",【2】見・謝金!L12)</f>
        <v/>
      </c>
      <c r="M12" s="483" t="str">
        <f>IF(【2】見・謝金!M12="","",【2】見・謝金!M12)</f>
        <v/>
      </c>
      <c r="N12" s="485" t="str">
        <f>IF(【2】見・謝金!N12="","",【2】見・謝金!N12)</f>
        <v/>
      </c>
      <c r="O12" s="518" t="str">
        <f>IF(【2】見・謝金!O12="","",【2】見・謝金!O12)</f>
        <v/>
      </c>
      <c r="P12" s="518" t="str">
        <f>IF(【2】見・謝金!P12="","",【2】見・謝金!P12)</f>
        <v/>
      </c>
      <c r="Q12" s="519" t="str">
        <f>IF(【2】見・謝金!Q12="","",【2】見・謝金!Q12)</f>
        <v/>
      </c>
      <c r="R12" s="525" t="str">
        <f>IF(【2】見・謝金!$R12="",IF($Q12="講師",IF($E12="","",TIME(HOUR($G12-$E12),ROUNDUP(MINUTE($G12-$E12)/30,0)*30,0)*24),""),IF(OR(【2】見・謝金!$E12&lt;&gt;$E12,【2】見・謝金!$G12&lt;&gt;$G12),TIME(HOUR($G12-$E12),ROUNDUP(MINUTE($G12-$E12)/30,0)*30,0)*24,IF($Q12&lt;&gt;"講師","",【2】見・謝金!$R12)))</f>
        <v/>
      </c>
      <c r="S12" s="521" t="str">
        <f>IF($R12="","",IF(OR($O12="",$M12=""),"",IF($P12="サブ",VLOOKUP($O12,単価表!$A$5:$C$14,MATCH($M12,単価表!$A$5:$C$5,0),0)/2,VLOOKUP($O12,単価表!$A$5:$C$14,MATCH($M12,単価表!$A$5:$C$5,0),0))))</f>
        <v/>
      </c>
      <c r="T12" s="492" t="str">
        <f t="shared" si="0"/>
        <v/>
      </c>
      <c r="U12" s="525" t="str">
        <f>IF(【2】見・謝金!$U12="",IF($Q12="検討会等参加",IF($E12="","",TIME(HOUR($G12-$E12),ROUNDUP(MINUTE($G12-$E12)/30,0)*30,0)*24),""),IF(OR(【2】見・謝金!$E12&lt;&gt;$E12,【2】見・謝金!$G12&lt;&gt;$G12),TIME(HOUR($G12-$E12),ROUNDUP(MINUTE($G12-$E12)/30,0)*30,0)*24,IF($Q12&lt;&gt;"検討会等参加","",【2】見・謝金!$U12)))</f>
        <v/>
      </c>
      <c r="V12" s="521" t="str">
        <f>IF($U12="","",IF(OR($M12="",$O12=""),"",VLOOKUP($O12,単価表!$A$5:$C$11,MATCH($M12,単価表!$A$5:$C$5,0),0)/2))</f>
        <v/>
      </c>
      <c r="W12" s="492" t="str">
        <f t="shared" si="1"/>
        <v/>
      </c>
      <c r="X12" s="485" t="str">
        <f>IF(【2】見・謝金!X12="","",【2】見・謝金!X12)</f>
        <v/>
      </c>
      <c r="Y12" s="522" t="str">
        <f>IF(【2】見・謝金!Y12="","",【2】見・謝金!Y12)</f>
        <v/>
      </c>
      <c r="Z12" s="483" t="str">
        <f>IF(【2】見・謝金!Z12="","",【2】見・謝金!Z12)</f>
        <v/>
      </c>
      <c r="AA12" s="492" t="str">
        <f t="shared" si="2"/>
        <v/>
      </c>
      <c r="AB12" s="492" t="str">
        <f t="shared" si="3"/>
        <v/>
      </c>
      <c r="AC12" s="523" t="str">
        <f>IF(【2】見・謝金!AC12="","",【2】見・謝金!AC12)</f>
        <v/>
      </c>
      <c r="AD12" s="483" t="str">
        <f>IF(【2】見・謝金!AD12="","",【2】見・謝金!AD12)</f>
        <v/>
      </c>
      <c r="AE12" s="492" t="str">
        <f t="shared" si="4"/>
        <v/>
      </c>
      <c r="AF12" s="492"/>
      <c r="AG12" s="492" t="str">
        <f t="shared" si="5"/>
        <v/>
      </c>
      <c r="AH12" s="525" t="str">
        <f>IF(【2】見・謝金!$AH12="",IF($Q12="講習料",IF($E12="","",TIME(HOUR($G12-$E12),ROUNDUP(MINUTE($G12-$E12)/30,0)*30,0)*24),""),IF(OR(【2】見・謝金!$E12&lt;&gt;$E12,【2】見・謝金!$G12&lt;&gt;$G12),TIME(HOUR($G12-$E12),ROUNDUP(MINUTE($G12-$E12)/30,0)*30,0)*24,IF($Q12&lt;&gt;"講習料","",【2】見・謝金!$AH12)))</f>
        <v/>
      </c>
      <c r="AI12" s="521" t="str">
        <f>IF($AH12="","",IF(OR($O12="",$M12=""),"",IF($P12="サブ",VLOOKUP($O12,単価表!$A$34:$C$38,MATCH($M12,単価表!$A$34:$C$34,0),0)/2,VLOOKUP($O12,単価表!$A$34:$C$38,MATCH($M12,単価表!$A$34:$C$34,0),0))))</f>
        <v/>
      </c>
      <c r="AJ12" s="492" t="str">
        <f t="shared" si="6"/>
        <v/>
      </c>
      <c r="AK12" s="525" t="str">
        <f>IF(【2】見・謝金!$AK12="",IF($Q12="検討会(法人参加)",IF($E12="","",TIME(HOUR($G12-$E12),ROUNDUP(MINUTE($G12-$E12)/30,0)*30,0)*24),""),IF(OR(【2】見・謝金!$E12&lt;&gt;$E12,【2】見・謝金!$G12&lt;&gt;$G12),TIME(HOUR($G12-$E12),ROUNDUP(MINUTE($G12-$E12)/30,0)*30,0)*24,IF($Q12&lt;&gt;"検討会(法人参加)","",【2】見・謝金!$AK12)))</f>
        <v/>
      </c>
      <c r="AL12" s="586" t="str">
        <f>IF($AK12="","",IF(OR($O12="",$M12=""),"",VLOOKUP($O12,単価表!$A$34:$C$38,MATCH($M12,単価表!$A$34:$C$34,0),0)/2))</f>
        <v/>
      </c>
      <c r="AM12" s="492" t="str">
        <f t="shared" si="7"/>
        <v/>
      </c>
      <c r="AN12" s="524"/>
      <c r="AO12" s="506" t="str">
        <f>IF(【2】見・謝金!$AO12="","",【2】見・謝金!$AO12)</f>
        <v/>
      </c>
    </row>
    <row r="13" spans="3:41" ht="27.75" customHeight="1">
      <c r="D13" s="685" t="str">
        <f>IF(【2】見・謝金!D13="","",【2】見・謝金!D13)</f>
        <v/>
      </c>
      <c r="E13" s="526" t="str">
        <f>IF(【2】見・謝金!E13="","",【2】見・謝金!E13)</f>
        <v/>
      </c>
      <c r="F13" s="481" t="s">
        <v>259</v>
      </c>
      <c r="G13" s="482" t="str">
        <f>IF(【2】見・謝金!G13="","",【2】見・謝金!G13)</f>
        <v/>
      </c>
      <c r="H13" s="483" t="str">
        <f>IF(【2】見・謝金!H13="","",【2】見・謝金!H13)</f>
        <v/>
      </c>
      <c r="I13" s="1082" t="str">
        <f>IF(【2】見・謝金!I13="","",【2】見・謝金!I13)</f>
        <v/>
      </c>
      <c r="J13" s="1082"/>
      <c r="K13" s="495" t="str">
        <f>IF(【2】見・謝金!K13="","",【2】見・謝金!K13)</f>
        <v/>
      </c>
      <c r="L13" s="495" t="str">
        <f>IF(【2】見・謝金!L13="","",【2】見・謝金!L13)</f>
        <v/>
      </c>
      <c r="M13" s="484" t="str">
        <f>IF(【2】見・謝金!M13="","",【2】見・謝金!M13)</f>
        <v/>
      </c>
      <c r="N13" s="485" t="str">
        <f>IF(【2】見・謝金!N13="","",【2】見・謝金!N13)</f>
        <v/>
      </c>
      <c r="O13" s="518" t="str">
        <f>IF(【2】見・謝金!O13="","",【2】見・謝金!O13)</f>
        <v/>
      </c>
      <c r="P13" s="518" t="str">
        <f>IF(【2】見・謝金!P13="","",【2】見・謝金!P13)</f>
        <v/>
      </c>
      <c r="Q13" s="519" t="str">
        <f>IF(【2】見・謝金!Q13="","",【2】見・謝金!Q13)</f>
        <v/>
      </c>
      <c r="R13" s="520" t="str">
        <f>IF(【2】見・謝金!$R13="",IF($Q13="講師",IF($E13="","",TIME(HOUR($G13-$E13),ROUNDUP(MINUTE($G13-$E13)/30,0)*30,0)*24),""),IF(OR(【2】見・謝金!$E13&lt;&gt;$E13,【2】見・謝金!$G13&lt;&gt;$G13),TIME(HOUR($G13-$E13),ROUNDUP(MINUTE($G13-$E13)/30,0)*30,0)*24,IF($Q13&lt;&gt;"講師","",【2】見・謝金!$R13)))</f>
        <v/>
      </c>
      <c r="S13" s="521" t="str">
        <f>IF($R13="","",IF(OR($O13="",$M13=""),"",IF($P13="サブ",VLOOKUP($O13,単価表!$A$5:$C$14,MATCH($M13,単価表!$A$5:$C$5,0),0)/2,VLOOKUP($O13,単価表!$A$5:$C$14,MATCH($M13,単価表!$A$5:$C$5,0),0))))</f>
        <v/>
      </c>
      <c r="T13" s="492" t="str">
        <f t="shared" si="0"/>
        <v/>
      </c>
      <c r="U13" s="520" t="str">
        <f>IF(【2】見・謝金!$U13="",IF($Q13="検討会等参加",IF($E13="","",TIME(HOUR($G13-$E13),ROUNDUP(MINUTE($G13-$E13)/30,0)*30,0)*24),""),IF(OR(【2】見・謝金!$E13&lt;&gt;$E13,【2】見・謝金!$G13&lt;&gt;$G13),TIME(HOUR($G13-$E13),ROUNDUP(MINUTE($G13-$E13)/30,0)*30,0)*24,IF($Q13&lt;&gt;"検討会等参加","",【2】見・謝金!$U13)))</f>
        <v/>
      </c>
      <c r="V13" s="521" t="str">
        <f>IF($U13="","",IF(OR($M13="",$O13=""),"",VLOOKUP($O13,単価表!$A$5:$C$11,MATCH($M13,単価表!$A$5:$C$5,0),0)/2))</f>
        <v/>
      </c>
      <c r="W13" s="492" t="str">
        <f t="shared" si="1"/>
        <v/>
      </c>
      <c r="X13" s="485" t="str">
        <f>IF(【2】見・謝金!X13="","",【2】見・謝金!X13)</f>
        <v/>
      </c>
      <c r="Y13" s="522" t="str">
        <f>IF(【2】見・謝金!Y13="","",【2】見・謝金!Y13)</f>
        <v/>
      </c>
      <c r="Z13" s="484" t="str">
        <f>IF(【2】見・謝金!Z13="","",【2】見・謝金!Z13)</f>
        <v/>
      </c>
      <c r="AA13" s="492" t="str">
        <f t="shared" si="2"/>
        <v/>
      </c>
      <c r="AB13" s="492" t="str">
        <f t="shared" si="3"/>
        <v/>
      </c>
      <c r="AC13" s="523" t="str">
        <f>IF(【2】見・謝金!AC13="","",【2】見・謝金!AC13)</f>
        <v/>
      </c>
      <c r="AD13" s="483" t="str">
        <f>IF(【2】見・謝金!AD13="","",【2】見・謝金!AD13)</f>
        <v/>
      </c>
      <c r="AE13" s="492" t="str">
        <f t="shared" si="4"/>
        <v/>
      </c>
      <c r="AF13" s="492"/>
      <c r="AG13" s="492" t="str">
        <f t="shared" si="5"/>
        <v/>
      </c>
      <c r="AH13" s="520" t="str">
        <f>IF(【2】見・謝金!$AH13="",IF($Q13="講習料",IF($E13="","",TIME(HOUR($G13-$E13),ROUNDUP(MINUTE($G13-$E13)/30,0)*30,0)*24),""),IF(OR(【2】見・謝金!$E13&lt;&gt;$E13,【2】見・謝金!$G13&lt;&gt;$G13),TIME(HOUR($G13-$E13),ROUNDUP(MINUTE($G13-$E13)/30,0)*30,0)*24,IF($Q13&lt;&gt;"講習料","",【2】見・謝金!$AH13)))</f>
        <v/>
      </c>
      <c r="AI13" s="521" t="str">
        <f>IF($AH13="","",IF(OR($O13="",$M13=""),"",IF($P13="サブ",VLOOKUP($O13,単価表!$A$34:$C$38,MATCH($M13,単価表!$A$34:$C$34,0),0)/2,VLOOKUP($O13,単価表!$A$34:$C$38,MATCH($M13,単価表!$A$34:$C$34,0),0))))</f>
        <v/>
      </c>
      <c r="AJ13" s="492" t="str">
        <f t="shared" si="6"/>
        <v/>
      </c>
      <c r="AK13" s="520" t="str">
        <f>IF(【2】見・謝金!$AK13="",IF($Q13="検討会(法人参加)",IF($E13="","",TIME(HOUR($G13-$E13),ROUNDUP(MINUTE($G13-$E13)/30,0)*30,0)*24),""),IF(OR(【2】見・謝金!$E13&lt;&gt;$E13,【2】見・謝金!$G13&lt;&gt;$G13),TIME(HOUR($G13-$E13),ROUNDUP(MINUTE($G13-$E13)/30,0)*30,0)*24,IF($Q13&lt;&gt;"検討会(法人参加)","",【2】見・謝金!$AK13)))</f>
        <v/>
      </c>
      <c r="AL13" s="588" t="str">
        <f>IF($AK13="","",IF(OR($O13="",$M13=""),"",VLOOKUP($O13,単価表!$A$34:$C$38,MATCH($M13,単価表!$A$34:$C$34,0),0)/2))</f>
        <v/>
      </c>
      <c r="AM13" s="492" t="str">
        <f t="shared" si="7"/>
        <v/>
      </c>
      <c r="AN13" s="524"/>
      <c r="AO13" s="506" t="str">
        <f>IF(【2】見・謝金!$AO13="","",【2】見・謝金!$AO13)</f>
        <v/>
      </c>
    </row>
    <row r="14" spans="3:41" ht="27.75" customHeight="1">
      <c r="D14" s="685" t="str">
        <f>IF(【2】見・謝金!D14="","",【2】見・謝金!D14)</f>
        <v/>
      </c>
      <c r="E14" s="526" t="str">
        <f>IF(【2】見・謝金!E14="","",【2】見・謝金!E14)</f>
        <v/>
      </c>
      <c r="F14" s="481" t="s">
        <v>257</v>
      </c>
      <c r="G14" s="482" t="str">
        <f>IF(【2】見・謝金!G14="","",【2】見・謝金!G14)</f>
        <v/>
      </c>
      <c r="H14" s="483" t="str">
        <f>IF(【2】見・謝金!H14="","",【2】見・謝金!H14)</f>
        <v/>
      </c>
      <c r="I14" s="1082" t="str">
        <f>IF(【2】見・謝金!I14="","",【2】見・謝金!I14)</f>
        <v/>
      </c>
      <c r="J14" s="1082"/>
      <c r="K14" s="495" t="str">
        <f>IF(【2】見・謝金!K14="","",【2】見・謝金!K14)</f>
        <v/>
      </c>
      <c r="L14" s="495" t="str">
        <f>IF(【2】見・謝金!L14="","",【2】見・謝金!L14)</f>
        <v/>
      </c>
      <c r="M14" s="483" t="str">
        <f>IF(【2】見・謝金!M14="","",【2】見・謝金!M14)</f>
        <v/>
      </c>
      <c r="N14" s="485" t="str">
        <f>IF(【2】見・謝金!N14="","",【2】見・謝金!N14)</f>
        <v/>
      </c>
      <c r="O14" s="518" t="str">
        <f>IF(【2】見・謝金!O14="","",【2】見・謝金!O14)</f>
        <v/>
      </c>
      <c r="P14" s="518" t="str">
        <f>IF(【2】見・謝金!P14="","",【2】見・謝金!P14)</f>
        <v/>
      </c>
      <c r="Q14" s="519" t="str">
        <f>IF(【2】見・謝金!Q14="","",【2】見・謝金!Q14)</f>
        <v/>
      </c>
      <c r="R14" s="525" t="str">
        <f>IF(【2】見・謝金!$R14="",IF($Q14="講師",IF($E14="","",TIME(HOUR($G14-$E14),ROUNDUP(MINUTE($G14-$E14)/30,0)*30,0)*24),""),IF(OR(【2】見・謝金!$E14&lt;&gt;$E14,【2】見・謝金!$G14&lt;&gt;$G14),TIME(HOUR($G14-$E14),ROUNDUP(MINUTE($G14-$E14)/30,0)*30,0)*24,IF($Q14&lt;&gt;"講師","",【2】見・謝金!$R14)))</f>
        <v/>
      </c>
      <c r="S14" s="521" t="str">
        <f>IF($R14="","",IF(OR($O14="",$M14=""),"",IF($P14="サブ",VLOOKUP($O14,単価表!$A$5:$C$14,MATCH($M14,単価表!$A$5:$C$5,0),0)/2,VLOOKUP($O14,単価表!$A$5:$C$14,MATCH($M14,単価表!$A$5:$C$5,0),0))))</f>
        <v/>
      </c>
      <c r="T14" s="492" t="str">
        <f t="shared" si="0"/>
        <v/>
      </c>
      <c r="U14" s="525" t="str">
        <f>IF(【2】見・謝金!$U14="",IF($Q14="検討会等参加",IF($E14="","",TIME(HOUR($G14-$E14),ROUNDUP(MINUTE($G14-$E14)/30,0)*30,0)*24),""),IF(OR(【2】見・謝金!$E14&lt;&gt;$E14,【2】見・謝金!$G14&lt;&gt;$G14),TIME(HOUR($G14-$E14),ROUNDUP(MINUTE($G14-$E14)/30,0)*30,0)*24,IF($Q14&lt;&gt;"検討会等参加","",【2】見・謝金!$U14)))</f>
        <v/>
      </c>
      <c r="V14" s="521" t="str">
        <f>IF($U14="","",IF(OR($M14="",$O14=""),"",VLOOKUP($O14,単価表!$A$5:$C$11,MATCH($M14,単価表!$A$5:$C$5,0),0)/2))</f>
        <v/>
      </c>
      <c r="W14" s="492" t="str">
        <f t="shared" si="1"/>
        <v/>
      </c>
      <c r="X14" s="485" t="str">
        <f>IF(【2】見・謝金!X14="","",【2】見・謝金!X14)</f>
        <v/>
      </c>
      <c r="Y14" s="522" t="str">
        <f>IF(【2】見・謝金!Y14="","",【2】見・謝金!Y14)</f>
        <v/>
      </c>
      <c r="Z14" s="483" t="str">
        <f>IF(【2】見・謝金!Z14="","",【2】見・謝金!Z14)</f>
        <v/>
      </c>
      <c r="AA14" s="492" t="str">
        <f t="shared" si="2"/>
        <v/>
      </c>
      <c r="AB14" s="492" t="str">
        <f t="shared" si="3"/>
        <v/>
      </c>
      <c r="AC14" s="523" t="str">
        <f>IF(【2】見・謝金!AC14="","",【2】見・謝金!AC14)</f>
        <v/>
      </c>
      <c r="AD14" s="483" t="str">
        <f>IF(【2】見・謝金!AD14="","",【2】見・謝金!AD14)</f>
        <v/>
      </c>
      <c r="AE14" s="492" t="str">
        <f t="shared" si="4"/>
        <v/>
      </c>
      <c r="AF14" s="492"/>
      <c r="AG14" s="492" t="str">
        <f t="shared" si="5"/>
        <v/>
      </c>
      <c r="AH14" s="525" t="str">
        <f>IF(【2】見・謝金!$AH14="",IF($Q14="講習料",IF($E14="","",TIME(HOUR($G14-$E14),ROUNDUP(MINUTE($G14-$E14)/30,0)*30,0)*24),""),IF(OR(【2】見・謝金!$E14&lt;&gt;$E14,【2】見・謝金!$G14&lt;&gt;$G14),TIME(HOUR($G14-$E14),ROUNDUP(MINUTE($G14-$E14)/30,0)*30,0)*24,IF($Q14&lt;&gt;"講習料","",【2】見・謝金!$AH14)))</f>
        <v/>
      </c>
      <c r="AI14" s="521" t="str">
        <f>IF($AH14="","",IF(OR($O14="",$M14=""),"",IF($P14="サブ",VLOOKUP($O14,単価表!$A$34:$C$38,MATCH($M14,単価表!$A$34:$C$34,0),0)/2,VLOOKUP($O14,単価表!$A$34:$C$38,MATCH($M14,単価表!$A$34:$C$34,0),0))))</f>
        <v/>
      </c>
      <c r="AJ14" s="492" t="str">
        <f t="shared" si="6"/>
        <v/>
      </c>
      <c r="AK14" s="525" t="str">
        <f>IF(【2】見・謝金!$AK14="",IF($Q14="検討会(法人参加)",IF($E14="","",TIME(HOUR($G14-$E14),ROUNDUP(MINUTE($G14-$E14)/30,0)*30,0)*24),""),IF(OR(【2】見・謝金!$E14&lt;&gt;$E14,【2】見・謝金!$G14&lt;&gt;$G14),TIME(HOUR($G14-$E14),ROUNDUP(MINUTE($G14-$E14)/30,0)*30,0)*24,IF($Q14&lt;&gt;"検討会(法人参加)","",【2】見・謝金!$AK14)))</f>
        <v/>
      </c>
      <c r="AL14" s="586" t="str">
        <f>IF($AK14="","",IF(OR($O14="",$M14=""),"",VLOOKUP($O14,単価表!$A$34:$C$38,MATCH($M14,単価表!$A$34:$C$34,0),0)/2))</f>
        <v/>
      </c>
      <c r="AM14" s="492" t="str">
        <f t="shared" si="7"/>
        <v/>
      </c>
      <c r="AN14" s="524"/>
      <c r="AO14" s="506" t="str">
        <f>IF(【2】見・謝金!$AO14="","",【2】見・謝金!$AO14)</f>
        <v/>
      </c>
    </row>
    <row r="15" spans="3:41" ht="27.75" customHeight="1">
      <c r="D15" s="685" t="str">
        <f>IF(【2】見・謝金!D15="","",【2】見・謝金!D15)</f>
        <v/>
      </c>
      <c r="E15" s="526" t="str">
        <f>IF(【2】見・謝金!E15="","",【2】見・謝金!E15)</f>
        <v/>
      </c>
      <c r="F15" s="481" t="s">
        <v>259</v>
      </c>
      <c r="G15" s="482" t="str">
        <f>IF(【2】見・謝金!G15="","",【2】見・謝金!G15)</f>
        <v/>
      </c>
      <c r="H15" s="483" t="str">
        <f>IF(【2】見・謝金!H15="","",【2】見・謝金!H15)</f>
        <v/>
      </c>
      <c r="I15" s="1082" t="str">
        <f>IF(【2】見・謝金!I15="","",【2】見・謝金!I15)</f>
        <v/>
      </c>
      <c r="J15" s="1082"/>
      <c r="K15" s="495" t="str">
        <f>IF(【2】見・謝金!K15="","",【2】見・謝金!K15)</f>
        <v/>
      </c>
      <c r="L15" s="495" t="str">
        <f>IF(【2】見・謝金!L15="","",【2】見・謝金!L15)</f>
        <v/>
      </c>
      <c r="M15" s="484" t="str">
        <f>IF(【2】見・謝金!M15="","",【2】見・謝金!M15)</f>
        <v/>
      </c>
      <c r="N15" s="485" t="str">
        <f>IF(【2】見・謝金!N15="","",【2】見・謝金!N15)</f>
        <v/>
      </c>
      <c r="O15" s="518" t="str">
        <f>IF(【2】見・謝金!O15="","",【2】見・謝金!O15)</f>
        <v/>
      </c>
      <c r="P15" s="518" t="str">
        <f>IF(【2】見・謝金!P15="","",【2】見・謝金!P15)</f>
        <v/>
      </c>
      <c r="Q15" s="519" t="str">
        <f>IF(【2】見・謝金!Q15="","",【2】見・謝金!Q15)</f>
        <v/>
      </c>
      <c r="R15" s="520" t="str">
        <f>IF(【2】見・謝金!$R15="",IF($Q15="講師",IF($E15="","",TIME(HOUR($G15-$E15),ROUNDUP(MINUTE($G15-$E15)/30,0)*30,0)*24),""),IF(OR(【2】見・謝金!$E15&lt;&gt;$E15,【2】見・謝金!$G15&lt;&gt;$G15),TIME(HOUR($G15-$E15),ROUNDUP(MINUTE($G15-$E15)/30,0)*30,0)*24,IF($Q15&lt;&gt;"講師","",【2】見・謝金!$R15)))</f>
        <v/>
      </c>
      <c r="S15" s="521" t="str">
        <f>IF($R15="","",IF(OR($O15="",$M15=""),"",IF($P15="サブ",VLOOKUP($O15,単価表!$A$5:$C$14,MATCH($M15,単価表!$A$5:$C$5,0),0)/2,VLOOKUP($O15,単価表!$A$5:$C$14,MATCH($M15,単価表!$A$5:$C$5,0),0))))</f>
        <v/>
      </c>
      <c r="T15" s="492" t="str">
        <f t="shared" si="0"/>
        <v/>
      </c>
      <c r="U15" s="520" t="str">
        <f>IF(【2】見・謝金!$U15="",IF($Q15="検討会等参加",IF($E15="","",TIME(HOUR($G15-$E15),ROUNDUP(MINUTE($G15-$E15)/30,0)*30,0)*24),""),IF(OR(【2】見・謝金!$E15&lt;&gt;$E15,【2】見・謝金!$G15&lt;&gt;$G15),TIME(HOUR($G15-$E15),ROUNDUP(MINUTE($G15-$E15)/30,0)*30,0)*24,IF($Q15&lt;&gt;"検討会等参加","",【2】見・謝金!$U15)))</f>
        <v/>
      </c>
      <c r="V15" s="521" t="str">
        <f>IF($U15="","",IF(OR($M15="",$O15=""),"",VLOOKUP($O15,単価表!$A$5:$C$11,MATCH($M15,単価表!$A$5:$C$5,0),0)/2))</f>
        <v/>
      </c>
      <c r="W15" s="492" t="str">
        <f t="shared" si="1"/>
        <v/>
      </c>
      <c r="X15" s="485" t="str">
        <f>IF(【2】見・謝金!X15="","",【2】見・謝金!X15)</f>
        <v/>
      </c>
      <c r="Y15" s="522" t="str">
        <f>IF(【2】見・謝金!Y15="","",【2】見・謝金!Y15)</f>
        <v/>
      </c>
      <c r="Z15" s="484" t="str">
        <f>IF(【2】見・謝金!Z15="","",【2】見・謝金!Z15)</f>
        <v/>
      </c>
      <c r="AA15" s="492" t="str">
        <f t="shared" si="2"/>
        <v/>
      </c>
      <c r="AB15" s="492" t="str">
        <f t="shared" si="3"/>
        <v/>
      </c>
      <c r="AC15" s="523" t="str">
        <f>IF(【2】見・謝金!AC15="","",【2】見・謝金!AC15)</f>
        <v/>
      </c>
      <c r="AD15" s="483" t="str">
        <f>IF(【2】見・謝金!AD15="","",【2】見・謝金!AD15)</f>
        <v/>
      </c>
      <c r="AE15" s="492" t="str">
        <f t="shared" si="4"/>
        <v/>
      </c>
      <c r="AF15" s="492"/>
      <c r="AG15" s="492" t="str">
        <f t="shared" si="5"/>
        <v/>
      </c>
      <c r="AH15" s="520" t="str">
        <f>IF(【2】見・謝金!$AH15="",IF($Q15="講習料",IF($E15="","",TIME(HOUR($G15-$E15),ROUNDUP(MINUTE($G15-$E15)/30,0)*30,0)*24),""),IF(OR(【2】見・謝金!$E15&lt;&gt;$E15,【2】見・謝金!$G15&lt;&gt;$G15),TIME(HOUR($G15-$E15),ROUNDUP(MINUTE($G15-$E15)/30,0)*30,0)*24,IF($Q15&lt;&gt;"講習料","",【2】見・謝金!$AH15)))</f>
        <v/>
      </c>
      <c r="AI15" s="521" t="str">
        <f>IF($AH15="","",IF(OR($O15="",$M15=""),"",IF($P15="サブ",VLOOKUP($O15,単価表!$A$34:$C$38,MATCH($M15,単価表!$A$34:$C$34,0),0)/2,VLOOKUP($O15,単価表!$A$34:$C$38,MATCH($M15,単価表!$A$34:$C$34,0),0))))</f>
        <v/>
      </c>
      <c r="AJ15" s="492" t="str">
        <f t="shared" si="6"/>
        <v/>
      </c>
      <c r="AK15" s="520" t="str">
        <f>IF(【2】見・謝金!$AK15="",IF($Q15="検討会(法人参加)",IF($E15="","",TIME(HOUR($G15-$E15),ROUNDUP(MINUTE($G15-$E15)/30,0)*30,0)*24),""),IF(OR(【2】見・謝金!$E15&lt;&gt;$E15,【2】見・謝金!$G15&lt;&gt;$G15),TIME(HOUR($G15-$E15),ROUNDUP(MINUTE($G15-$E15)/30,0)*30,0)*24,IF($Q15&lt;&gt;"検討会(法人参加)","",【2】見・謝金!$AK15)))</f>
        <v/>
      </c>
      <c r="AL15" s="588" t="str">
        <f>IF($AK15="","",IF(OR($O15="",$M15=""),"",VLOOKUP($O15,単価表!$A$34:$C$38,MATCH($M15,単価表!$A$34:$C$34,0),0)/2))</f>
        <v/>
      </c>
      <c r="AM15" s="492" t="str">
        <f t="shared" si="7"/>
        <v/>
      </c>
      <c r="AN15" s="524"/>
      <c r="AO15" s="506" t="str">
        <f>IF(【2】見・謝金!$AO15="","",【2】見・謝金!$AO15)</f>
        <v/>
      </c>
    </row>
    <row r="16" spans="3:41" ht="27.75" customHeight="1">
      <c r="D16" s="685" t="str">
        <f>IF(【2】見・謝金!D16="","",【2】見・謝金!D16)</f>
        <v/>
      </c>
      <c r="E16" s="526" t="str">
        <f>IF(【2】見・謝金!E16="","",【2】見・謝金!E16)</f>
        <v/>
      </c>
      <c r="F16" s="481" t="s">
        <v>257</v>
      </c>
      <c r="G16" s="482" t="str">
        <f>IF(【2】見・謝金!G16="","",【2】見・謝金!G16)</f>
        <v/>
      </c>
      <c r="H16" s="483" t="str">
        <f>IF(【2】見・謝金!H16="","",【2】見・謝金!H16)</f>
        <v/>
      </c>
      <c r="I16" s="1082" t="str">
        <f>IF(【2】見・謝金!I16="","",【2】見・謝金!I16)</f>
        <v/>
      </c>
      <c r="J16" s="1082"/>
      <c r="K16" s="495" t="str">
        <f>IF(【2】見・謝金!K16="","",【2】見・謝金!K16)</f>
        <v/>
      </c>
      <c r="L16" s="495" t="str">
        <f>IF(【2】見・謝金!L16="","",【2】見・謝金!L16)</f>
        <v/>
      </c>
      <c r="M16" s="483" t="str">
        <f>IF(【2】見・謝金!M16="","",【2】見・謝金!M16)</f>
        <v/>
      </c>
      <c r="N16" s="485" t="str">
        <f>IF(【2】見・謝金!N16="","",【2】見・謝金!N16)</f>
        <v/>
      </c>
      <c r="O16" s="518" t="str">
        <f>IF(【2】見・謝金!O16="","",【2】見・謝金!O16)</f>
        <v/>
      </c>
      <c r="P16" s="518" t="str">
        <f>IF(【2】見・謝金!P16="","",【2】見・謝金!P16)</f>
        <v/>
      </c>
      <c r="Q16" s="519" t="str">
        <f>IF(【2】見・謝金!Q16="","",【2】見・謝金!Q16)</f>
        <v/>
      </c>
      <c r="R16" s="525" t="str">
        <f>IF(【2】見・謝金!$R16="",IF($Q16="講師",IF($E16="","",TIME(HOUR($G16-$E16),ROUNDUP(MINUTE($G16-$E16)/30,0)*30,0)*24),""),IF(OR(【2】見・謝金!$E16&lt;&gt;$E16,【2】見・謝金!$G16&lt;&gt;$G16),TIME(HOUR($G16-$E16),ROUNDUP(MINUTE($G16-$E16)/30,0)*30,0)*24,IF($Q16&lt;&gt;"講師","",【2】見・謝金!$R16)))</f>
        <v/>
      </c>
      <c r="S16" s="521" t="str">
        <f>IF($R16="","",IF(OR($O16="",$M16=""),"",IF($P16="サブ",VLOOKUP($O16,単価表!$A$5:$C$14,MATCH($M16,単価表!$A$5:$C$5,0),0)/2,VLOOKUP($O16,単価表!$A$5:$C$14,MATCH($M16,単価表!$A$5:$C$5,0),0))))</f>
        <v/>
      </c>
      <c r="T16" s="492" t="str">
        <f t="shared" si="0"/>
        <v/>
      </c>
      <c r="U16" s="525" t="str">
        <f>IF(【2】見・謝金!$U16="",IF($Q16="検討会等参加",IF($E16="","",TIME(HOUR($G16-$E16),ROUNDUP(MINUTE($G16-$E16)/30,0)*30,0)*24),""),IF(OR(【2】見・謝金!$E16&lt;&gt;$E16,【2】見・謝金!$G16&lt;&gt;$G16),TIME(HOUR($G16-$E16),ROUNDUP(MINUTE($G16-$E16)/30,0)*30,0)*24,IF($Q16&lt;&gt;"検討会等参加","",【2】見・謝金!$U16)))</f>
        <v/>
      </c>
      <c r="V16" s="521" t="str">
        <f>IF($U16="","",IF(OR($M16="",$O16=""),"",VLOOKUP($O16,単価表!$A$5:$C$11,MATCH($M16,単価表!$A$5:$C$5,0),0)/2))</f>
        <v/>
      </c>
      <c r="W16" s="492" t="str">
        <f t="shared" si="1"/>
        <v/>
      </c>
      <c r="X16" s="485" t="str">
        <f>IF(【2】見・謝金!X16="","",【2】見・謝金!X16)</f>
        <v/>
      </c>
      <c r="Y16" s="522" t="str">
        <f>IF(【2】見・謝金!Y16="","",【2】見・謝金!Y16)</f>
        <v/>
      </c>
      <c r="Z16" s="483" t="str">
        <f>IF(【2】見・謝金!Z16="","",【2】見・謝金!Z16)</f>
        <v/>
      </c>
      <c r="AA16" s="492" t="str">
        <f t="shared" si="2"/>
        <v/>
      </c>
      <c r="AB16" s="492" t="str">
        <f t="shared" si="3"/>
        <v/>
      </c>
      <c r="AC16" s="523" t="str">
        <f>IF(【2】見・謝金!AC16="","",【2】見・謝金!AC16)</f>
        <v/>
      </c>
      <c r="AD16" s="483" t="str">
        <f>IF(【2】見・謝金!AD16="","",【2】見・謝金!AD16)</f>
        <v/>
      </c>
      <c r="AE16" s="492" t="str">
        <f t="shared" si="4"/>
        <v/>
      </c>
      <c r="AF16" s="492"/>
      <c r="AG16" s="492" t="str">
        <f t="shared" si="5"/>
        <v/>
      </c>
      <c r="AH16" s="525" t="str">
        <f>IF(【2】見・謝金!$AH16="",IF($Q16="講習料",IF($E16="","",TIME(HOUR($G16-$E16),ROUNDUP(MINUTE($G16-$E16)/30,0)*30,0)*24),""),IF(OR(【2】見・謝金!$E16&lt;&gt;$E16,【2】見・謝金!$G16&lt;&gt;$G16),TIME(HOUR($G16-$E16),ROUNDUP(MINUTE($G16-$E16)/30,0)*30,0)*24,IF($Q16&lt;&gt;"講習料","",【2】見・謝金!$AH16)))</f>
        <v/>
      </c>
      <c r="AI16" s="521" t="str">
        <f>IF($AH16="","",IF(OR($O16="",$M16=""),"",IF($P16="サブ",VLOOKUP($O16,単価表!$A$34:$C$38,MATCH($M16,単価表!$A$34:$C$34,0),0)/2,VLOOKUP($O16,単価表!$A$34:$C$38,MATCH($M16,単価表!$A$34:$C$34,0),0))))</f>
        <v/>
      </c>
      <c r="AJ16" s="492" t="str">
        <f t="shared" si="6"/>
        <v/>
      </c>
      <c r="AK16" s="525" t="str">
        <f>IF(【2】見・謝金!$AK16="",IF($Q16="検討会(法人参加)",IF($E16="","",TIME(HOUR($G16-$E16),ROUNDUP(MINUTE($G16-$E16)/30,0)*30,0)*24),""),IF(OR(【2】見・謝金!$E16&lt;&gt;$E16,【2】見・謝金!$G16&lt;&gt;$G16),TIME(HOUR($G16-$E16),ROUNDUP(MINUTE($G16-$E16)/30,0)*30,0)*24,IF($Q16&lt;&gt;"検討会(法人参加)","",【2】見・謝金!$AK16)))</f>
        <v/>
      </c>
      <c r="AL16" s="586" t="str">
        <f>IF($AK16="","",IF(OR($O16="",$M16=""),"",VLOOKUP($O16,単価表!$A$34:$C$38,MATCH($M16,単価表!$A$34:$C$34,0),0)/2))</f>
        <v/>
      </c>
      <c r="AM16" s="492" t="str">
        <f t="shared" si="7"/>
        <v/>
      </c>
      <c r="AN16" s="524"/>
      <c r="AO16" s="506" t="str">
        <f>IF(【2】見・謝金!$AO16="","",【2】見・謝金!$AO16)</f>
        <v/>
      </c>
    </row>
    <row r="17" spans="4:41" ht="27.75" customHeight="1">
      <c r="D17" s="685" t="str">
        <f>IF(【2】見・謝金!D17="","",【2】見・謝金!D17)</f>
        <v/>
      </c>
      <c r="E17" s="526" t="str">
        <f>IF(【2】見・謝金!E17="","",【2】見・謝金!E17)</f>
        <v/>
      </c>
      <c r="F17" s="481" t="s">
        <v>259</v>
      </c>
      <c r="G17" s="482" t="str">
        <f>IF(【2】見・謝金!G17="","",【2】見・謝金!G17)</f>
        <v/>
      </c>
      <c r="H17" s="483" t="str">
        <f>IF(【2】見・謝金!H17="","",【2】見・謝金!H17)</f>
        <v/>
      </c>
      <c r="I17" s="1082" t="str">
        <f>IF(【2】見・謝金!I17="","",【2】見・謝金!I17)</f>
        <v/>
      </c>
      <c r="J17" s="1082"/>
      <c r="K17" s="495" t="str">
        <f>IF(【2】見・謝金!K17="","",【2】見・謝金!K17)</f>
        <v/>
      </c>
      <c r="L17" s="495" t="str">
        <f>IF(【2】見・謝金!L17="","",【2】見・謝金!L17)</f>
        <v/>
      </c>
      <c r="M17" s="484" t="str">
        <f>IF(【2】見・謝金!M17="","",【2】見・謝金!M17)</f>
        <v/>
      </c>
      <c r="N17" s="485" t="str">
        <f>IF(【2】見・謝金!N17="","",【2】見・謝金!N17)</f>
        <v/>
      </c>
      <c r="O17" s="518" t="str">
        <f>IF(【2】見・謝金!O17="","",【2】見・謝金!O17)</f>
        <v/>
      </c>
      <c r="P17" s="518" t="str">
        <f>IF(【2】見・謝金!P17="","",【2】見・謝金!P17)</f>
        <v/>
      </c>
      <c r="Q17" s="519" t="str">
        <f>IF(【2】見・謝金!Q17="","",【2】見・謝金!Q17)</f>
        <v/>
      </c>
      <c r="R17" s="520" t="str">
        <f>IF(【2】見・謝金!$R17="",IF($Q17="講師",IF($E17="","",TIME(HOUR($G17-$E17),ROUNDUP(MINUTE($G17-$E17)/30,0)*30,0)*24),""),IF(OR(【2】見・謝金!$E17&lt;&gt;$E17,【2】見・謝金!$G17&lt;&gt;$G17),TIME(HOUR($G17-$E17),ROUNDUP(MINUTE($G17-$E17)/30,0)*30,0)*24,IF($Q17&lt;&gt;"講師","",【2】見・謝金!$R17)))</f>
        <v/>
      </c>
      <c r="S17" s="521" t="str">
        <f>IF($R17="","",IF(OR($O17="",$M17=""),"",IF($P17="サブ",VLOOKUP($O17,単価表!$A$5:$C$14,MATCH($M17,単価表!$A$5:$C$5,0),0)/2,VLOOKUP($O17,単価表!$A$5:$C$14,MATCH($M17,単価表!$A$5:$C$5,0),0))))</f>
        <v/>
      </c>
      <c r="T17" s="492" t="str">
        <f t="shared" si="0"/>
        <v/>
      </c>
      <c r="U17" s="520" t="str">
        <f>IF(【2】見・謝金!$U17="",IF($Q17="検討会等参加",IF($E17="","",TIME(HOUR($G17-$E17),ROUNDUP(MINUTE($G17-$E17)/30,0)*30,0)*24),""),IF(OR(【2】見・謝金!$E17&lt;&gt;$E17,【2】見・謝金!$G17&lt;&gt;$G17),TIME(HOUR($G17-$E17),ROUNDUP(MINUTE($G17-$E17)/30,0)*30,0)*24,IF($Q17&lt;&gt;"検討会等参加","",【2】見・謝金!$U17)))</f>
        <v/>
      </c>
      <c r="V17" s="521" t="str">
        <f>IF($U17="","",IF(OR($M17="",$O17=""),"",VLOOKUP($O17,単価表!$A$5:$C$11,MATCH($M17,単価表!$A$5:$C$5,0),0)/2))</f>
        <v/>
      </c>
      <c r="W17" s="492" t="str">
        <f t="shared" si="1"/>
        <v/>
      </c>
      <c r="X17" s="485" t="str">
        <f>IF(【2】見・謝金!X17="","",【2】見・謝金!X17)</f>
        <v/>
      </c>
      <c r="Y17" s="522" t="str">
        <f>IF(【2】見・謝金!Y17="","",【2】見・謝金!Y17)</f>
        <v/>
      </c>
      <c r="Z17" s="484" t="str">
        <f>IF(【2】見・謝金!Z17="","",【2】見・謝金!Z17)</f>
        <v/>
      </c>
      <c r="AA17" s="492" t="str">
        <f t="shared" si="2"/>
        <v/>
      </c>
      <c r="AB17" s="492" t="str">
        <f t="shared" si="3"/>
        <v/>
      </c>
      <c r="AC17" s="523" t="str">
        <f>IF(【2】見・謝金!AC17="","",【2】見・謝金!AC17)</f>
        <v/>
      </c>
      <c r="AD17" s="483" t="str">
        <f>IF(【2】見・謝金!AD17="","",【2】見・謝金!AD17)</f>
        <v/>
      </c>
      <c r="AE17" s="492" t="str">
        <f t="shared" si="4"/>
        <v/>
      </c>
      <c r="AF17" s="492"/>
      <c r="AG17" s="492" t="str">
        <f t="shared" si="5"/>
        <v/>
      </c>
      <c r="AH17" s="520" t="str">
        <f>IF(【2】見・謝金!$AH17="",IF($Q17="講習料",IF($E17="","",TIME(HOUR($G17-$E17),ROUNDUP(MINUTE($G17-$E17)/30,0)*30,0)*24),""),IF(OR(【2】見・謝金!$E17&lt;&gt;$E17,【2】見・謝金!$G17&lt;&gt;$G17),TIME(HOUR($G17-$E17),ROUNDUP(MINUTE($G17-$E17)/30,0)*30,0)*24,IF($Q17&lt;&gt;"講習料","",【2】見・謝金!$AH17)))</f>
        <v/>
      </c>
      <c r="AI17" s="521" t="str">
        <f>IF($AH17="","",IF(OR($O17="",$M17=""),"",IF($P17="サブ",VLOOKUP($O17,単価表!$A$34:$C$38,MATCH($M17,単価表!$A$34:$C$34,0),0)/2,VLOOKUP($O17,単価表!$A$34:$C$38,MATCH($M17,単価表!$A$34:$C$34,0),0))))</f>
        <v/>
      </c>
      <c r="AJ17" s="492" t="str">
        <f t="shared" si="6"/>
        <v/>
      </c>
      <c r="AK17" s="520" t="str">
        <f>IF(【2】見・謝金!$AK17="",IF($Q17="検討会(法人参加)",IF($E17="","",TIME(HOUR($G17-$E17),ROUNDUP(MINUTE($G17-$E17)/30,0)*30,0)*24),""),IF(OR(【2】見・謝金!$E17&lt;&gt;$E17,【2】見・謝金!$G17&lt;&gt;$G17),TIME(HOUR($G17-$E17),ROUNDUP(MINUTE($G17-$E17)/30,0)*30,0)*24,IF($Q17&lt;&gt;"検討会(法人参加)","",【2】見・謝金!$AK17)))</f>
        <v/>
      </c>
      <c r="AL17" s="588" t="str">
        <f>IF($AK17="","",IF(OR($O17="",$M17=""),"",VLOOKUP($O17,単価表!$A$34:$C$38,MATCH($M17,単価表!$A$34:$C$34,0),0)/2))</f>
        <v/>
      </c>
      <c r="AM17" s="492" t="str">
        <f t="shared" si="7"/>
        <v/>
      </c>
      <c r="AN17" s="524"/>
      <c r="AO17" s="506" t="str">
        <f>IF(【2】見・謝金!$AO17="","",【2】見・謝金!$AO17)</f>
        <v/>
      </c>
    </row>
    <row r="18" spans="4:41" ht="27.75" customHeight="1">
      <c r="D18" s="685" t="str">
        <f>IF(【2】見・謝金!D18="","",【2】見・謝金!D18)</f>
        <v/>
      </c>
      <c r="E18" s="526" t="str">
        <f>IF(【2】見・謝金!E18="","",【2】見・謝金!E18)</f>
        <v/>
      </c>
      <c r="F18" s="481" t="s">
        <v>257</v>
      </c>
      <c r="G18" s="482" t="str">
        <f>IF(【2】見・謝金!G18="","",【2】見・謝金!G18)</f>
        <v/>
      </c>
      <c r="H18" s="483" t="str">
        <f>IF(【2】見・謝金!H18="","",【2】見・謝金!H18)</f>
        <v/>
      </c>
      <c r="I18" s="1082" t="str">
        <f>IF(【2】見・謝金!I18="","",【2】見・謝金!I18)</f>
        <v/>
      </c>
      <c r="J18" s="1082"/>
      <c r="K18" s="495" t="str">
        <f>IF(【2】見・謝金!K18="","",【2】見・謝金!K18)</f>
        <v/>
      </c>
      <c r="L18" s="495" t="str">
        <f>IF(【2】見・謝金!L18="","",【2】見・謝金!L18)</f>
        <v/>
      </c>
      <c r="M18" s="483" t="str">
        <f>IF(【2】見・謝金!M18="","",【2】見・謝金!M18)</f>
        <v/>
      </c>
      <c r="N18" s="485" t="str">
        <f>IF(【2】見・謝金!N18="","",【2】見・謝金!N18)</f>
        <v/>
      </c>
      <c r="O18" s="518" t="str">
        <f>IF(【2】見・謝金!O18="","",【2】見・謝金!O18)</f>
        <v/>
      </c>
      <c r="P18" s="518" t="str">
        <f>IF(【2】見・謝金!P18="","",【2】見・謝金!P18)</f>
        <v/>
      </c>
      <c r="Q18" s="519" t="str">
        <f>IF(【2】見・謝金!Q18="","",【2】見・謝金!Q18)</f>
        <v/>
      </c>
      <c r="R18" s="525" t="str">
        <f>IF(【2】見・謝金!$R18="",IF($Q18="講師",IF($E18="","",TIME(HOUR($G18-$E18),ROUNDUP(MINUTE($G18-$E18)/30,0)*30,0)*24),""),IF(OR(【2】見・謝金!$E18&lt;&gt;$E18,【2】見・謝金!$G18&lt;&gt;$G18),TIME(HOUR($G18-$E18),ROUNDUP(MINUTE($G18-$E18)/30,0)*30,0)*24,IF($Q18&lt;&gt;"講師","",【2】見・謝金!$R18)))</f>
        <v/>
      </c>
      <c r="S18" s="521" t="str">
        <f>IF($R18="","",IF(OR($O18="",$M18=""),"",IF($P18="サブ",VLOOKUP($O18,単価表!$A$5:$C$14,MATCH($M18,単価表!$A$5:$C$5,0),0)/2,VLOOKUP($O18,単価表!$A$5:$C$14,MATCH($M18,単価表!$A$5:$C$5,0),0))))</f>
        <v/>
      </c>
      <c r="T18" s="492" t="str">
        <f t="shared" si="0"/>
        <v/>
      </c>
      <c r="U18" s="525" t="str">
        <f>IF(【2】見・謝金!$U18="",IF($Q18="検討会等参加",IF($E18="","",TIME(HOUR($G18-$E18),ROUNDUP(MINUTE($G18-$E18)/30,0)*30,0)*24),""),IF(OR(【2】見・謝金!$E18&lt;&gt;$E18,【2】見・謝金!$G18&lt;&gt;$G18),TIME(HOUR($G18-$E18),ROUNDUP(MINUTE($G18-$E18)/30,0)*30,0)*24,IF($Q18&lt;&gt;"検討会等参加","",【2】見・謝金!$U18)))</f>
        <v/>
      </c>
      <c r="V18" s="521" t="str">
        <f>IF($U18="","",IF(OR($M18="",$O18=""),"",VLOOKUP($O18,単価表!$A$5:$C$11,MATCH($M18,単価表!$A$5:$C$5,0),0)/2))</f>
        <v/>
      </c>
      <c r="W18" s="492" t="str">
        <f t="shared" si="1"/>
        <v/>
      </c>
      <c r="X18" s="485" t="str">
        <f>IF(【2】見・謝金!X18="","",【2】見・謝金!X18)</f>
        <v/>
      </c>
      <c r="Y18" s="522" t="str">
        <f>IF(【2】見・謝金!Y18="","",【2】見・謝金!Y18)</f>
        <v/>
      </c>
      <c r="Z18" s="483" t="str">
        <f>IF(【2】見・謝金!Z18="","",【2】見・謝金!Z18)</f>
        <v/>
      </c>
      <c r="AA18" s="492" t="str">
        <f t="shared" si="2"/>
        <v/>
      </c>
      <c r="AB18" s="492" t="str">
        <f t="shared" si="3"/>
        <v/>
      </c>
      <c r="AC18" s="523" t="str">
        <f>IF(【2】見・謝金!AC18="","",【2】見・謝金!AC18)</f>
        <v/>
      </c>
      <c r="AD18" s="483" t="str">
        <f>IF(【2】見・謝金!AD18="","",【2】見・謝金!AD18)</f>
        <v/>
      </c>
      <c r="AE18" s="492" t="str">
        <f t="shared" si="4"/>
        <v/>
      </c>
      <c r="AF18" s="492"/>
      <c r="AG18" s="492" t="str">
        <f t="shared" si="5"/>
        <v/>
      </c>
      <c r="AH18" s="525" t="str">
        <f>IF(【2】見・謝金!$AH18="",IF($Q18="講習料",IF($E18="","",TIME(HOUR($G18-$E18),ROUNDUP(MINUTE($G18-$E18)/30,0)*30,0)*24),""),IF(OR(【2】見・謝金!$E18&lt;&gt;$E18,【2】見・謝金!$G18&lt;&gt;$G18),TIME(HOUR($G18-$E18),ROUNDUP(MINUTE($G18-$E18)/30,0)*30,0)*24,IF($Q18&lt;&gt;"講習料","",【2】見・謝金!$AH18)))</f>
        <v/>
      </c>
      <c r="AI18" s="521" t="str">
        <f>IF($AH18="","",IF(OR($O18="",$M18=""),"",IF($P18="サブ",VLOOKUP($O18,単価表!$A$34:$C$38,MATCH($M18,単価表!$A$34:$C$34,0),0)/2,VLOOKUP($O18,単価表!$A$34:$C$38,MATCH($M18,単価表!$A$34:$C$34,0),0))))</f>
        <v/>
      </c>
      <c r="AJ18" s="492" t="str">
        <f t="shared" si="6"/>
        <v/>
      </c>
      <c r="AK18" s="525" t="str">
        <f>IF(【2】見・謝金!$AK18="",IF($Q18="検討会(法人参加)",IF($E18="","",TIME(HOUR($G18-$E18),ROUNDUP(MINUTE($G18-$E18)/30,0)*30,0)*24),""),IF(OR(【2】見・謝金!$E18&lt;&gt;$E18,【2】見・謝金!$G18&lt;&gt;$G18),TIME(HOUR($G18-$E18),ROUNDUP(MINUTE($G18-$E18)/30,0)*30,0)*24,IF($Q18&lt;&gt;"検討会(法人参加)","",【2】見・謝金!$AK18)))</f>
        <v/>
      </c>
      <c r="AL18" s="586" t="str">
        <f>IF($AK18="","",IF(OR($O18="",$M18=""),"",VLOOKUP($O18,単価表!$A$34:$C$38,MATCH($M18,単価表!$A$34:$C$34,0),0)/2))</f>
        <v/>
      </c>
      <c r="AM18" s="492" t="str">
        <f t="shared" si="7"/>
        <v/>
      </c>
      <c r="AN18" s="524"/>
      <c r="AO18" s="506" t="str">
        <f>IF(【2】見・謝金!$AO18="","",【2】見・謝金!$AO18)</f>
        <v/>
      </c>
    </row>
    <row r="19" spans="4:41" ht="27.75" customHeight="1">
      <c r="D19" s="685" t="str">
        <f>IF(【2】見・謝金!D19="","",【2】見・謝金!D19)</f>
        <v/>
      </c>
      <c r="E19" s="526" t="str">
        <f>IF(【2】見・謝金!E19="","",【2】見・謝金!E19)</f>
        <v/>
      </c>
      <c r="F19" s="481" t="s">
        <v>259</v>
      </c>
      <c r="G19" s="482" t="str">
        <f>IF(【2】見・謝金!G19="","",【2】見・謝金!G19)</f>
        <v/>
      </c>
      <c r="H19" s="483" t="str">
        <f>IF(【2】見・謝金!H19="","",【2】見・謝金!H19)</f>
        <v/>
      </c>
      <c r="I19" s="1082" t="str">
        <f>IF(【2】見・謝金!I19="","",【2】見・謝金!I19)</f>
        <v/>
      </c>
      <c r="J19" s="1082"/>
      <c r="K19" s="495" t="str">
        <f>IF(【2】見・謝金!K19="","",【2】見・謝金!K19)</f>
        <v/>
      </c>
      <c r="L19" s="495" t="str">
        <f>IF(【2】見・謝金!L19="","",【2】見・謝金!L19)</f>
        <v/>
      </c>
      <c r="M19" s="484" t="str">
        <f>IF(【2】見・謝金!M19="","",【2】見・謝金!M19)</f>
        <v/>
      </c>
      <c r="N19" s="485" t="str">
        <f>IF(【2】見・謝金!N19="","",【2】見・謝金!N19)</f>
        <v/>
      </c>
      <c r="O19" s="518" t="str">
        <f>IF(【2】見・謝金!O19="","",【2】見・謝金!O19)</f>
        <v/>
      </c>
      <c r="P19" s="518" t="str">
        <f>IF(【2】見・謝金!P19="","",【2】見・謝金!P19)</f>
        <v/>
      </c>
      <c r="Q19" s="519" t="str">
        <f>IF(【2】見・謝金!Q19="","",【2】見・謝金!Q19)</f>
        <v/>
      </c>
      <c r="R19" s="520" t="str">
        <f>IF(【2】見・謝金!$R19="",IF($Q19="講師",IF($E19="","",TIME(HOUR($G19-$E19),ROUNDUP(MINUTE($G19-$E19)/30,0)*30,0)*24),""),IF(OR(【2】見・謝金!$E19&lt;&gt;$E19,【2】見・謝金!$G19&lt;&gt;$G19),TIME(HOUR($G19-$E19),ROUNDUP(MINUTE($G19-$E19)/30,0)*30,0)*24,IF($Q19&lt;&gt;"講師","",【2】見・謝金!$R19)))</f>
        <v/>
      </c>
      <c r="S19" s="521" t="str">
        <f>IF($R19="","",IF(OR($O19="",$M19=""),"",IF($P19="サブ",VLOOKUP($O19,単価表!$A$5:$C$14,MATCH($M19,単価表!$A$5:$C$5,0),0)/2,VLOOKUP($O19,単価表!$A$5:$C$14,MATCH($M19,単価表!$A$5:$C$5,0),0))))</f>
        <v/>
      </c>
      <c r="T19" s="492" t="str">
        <f t="shared" si="0"/>
        <v/>
      </c>
      <c r="U19" s="520" t="str">
        <f>IF(【2】見・謝金!$U19="",IF($Q19="検討会等参加",IF($E19="","",TIME(HOUR($G19-$E19),ROUNDUP(MINUTE($G19-$E19)/30,0)*30,0)*24),""),IF(OR(【2】見・謝金!$E19&lt;&gt;$E19,【2】見・謝金!$G19&lt;&gt;$G19),TIME(HOUR($G19-$E19),ROUNDUP(MINUTE($G19-$E19)/30,0)*30,0)*24,IF($Q19&lt;&gt;"検討会等参加","",【2】見・謝金!$U19)))</f>
        <v/>
      </c>
      <c r="V19" s="521" t="str">
        <f>IF($U19="","",IF(OR($M19="",$O19=""),"",VLOOKUP($O19,単価表!$A$5:$C$11,MATCH($M19,単価表!$A$5:$C$5,0),0)/2))</f>
        <v/>
      </c>
      <c r="W19" s="492" t="str">
        <f t="shared" si="1"/>
        <v/>
      </c>
      <c r="X19" s="485" t="str">
        <f>IF(【2】見・謝金!X19="","",【2】見・謝金!X19)</f>
        <v/>
      </c>
      <c r="Y19" s="522" t="str">
        <f>IF(【2】見・謝金!Y19="","",【2】見・謝金!Y19)</f>
        <v/>
      </c>
      <c r="Z19" s="484" t="str">
        <f>IF(【2】見・謝金!Z19="","",【2】見・謝金!Z19)</f>
        <v/>
      </c>
      <c r="AA19" s="492" t="str">
        <f t="shared" si="2"/>
        <v/>
      </c>
      <c r="AB19" s="492" t="str">
        <f t="shared" si="3"/>
        <v/>
      </c>
      <c r="AC19" s="523" t="str">
        <f>IF(【2】見・謝金!AC19="","",【2】見・謝金!AC19)</f>
        <v/>
      </c>
      <c r="AD19" s="483" t="str">
        <f>IF(【2】見・謝金!AD19="","",【2】見・謝金!AD19)</f>
        <v/>
      </c>
      <c r="AE19" s="492" t="str">
        <f t="shared" si="4"/>
        <v/>
      </c>
      <c r="AF19" s="492"/>
      <c r="AG19" s="492" t="str">
        <f t="shared" si="5"/>
        <v/>
      </c>
      <c r="AH19" s="520" t="str">
        <f>IF(【2】見・謝金!$AH19="",IF($Q19="講習料",IF($E19="","",TIME(HOUR($G19-$E19),ROUNDUP(MINUTE($G19-$E19)/30,0)*30,0)*24),""),IF(OR(【2】見・謝金!$E19&lt;&gt;$E19,【2】見・謝金!$G19&lt;&gt;$G19),TIME(HOUR($G19-$E19),ROUNDUP(MINUTE($G19-$E19)/30,0)*30,0)*24,IF($Q19&lt;&gt;"講習料","",【2】見・謝金!$AH19)))</f>
        <v/>
      </c>
      <c r="AI19" s="521" t="str">
        <f>IF($AH19="","",IF(OR($O19="",$M19=""),"",IF($P19="サブ",VLOOKUP($O19,単価表!$A$34:$C$38,MATCH($M19,単価表!$A$34:$C$34,0),0)/2,VLOOKUP($O19,単価表!$A$34:$C$38,MATCH($M19,単価表!$A$34:$C$34,0),0))))</f>
        <v/>
      </c>
      <c r="AJ19" s="492" t="str">
        <f t="shared" si="6"/>
        <v/>
      </c>
      <c r="AK19" s="520" t="str">
        <f>IF(【2】見・謝金!$AK19="",IF($Q19="検討会(法人参加)",IF($E19="","",TIME(HOUR($G19-$E19),ROUNDUP(MINUTE($G19-$E19)/30,0)*30,0)*24),""),IF(OR(【2】見・謝金!$E19&lt;&gt;$E19,【2】見・謝金!$G19&lt;&gt;$G19),TIME(HOUR($G19-$E19),ROUNDUP(MINUTE($G19-$E19)/30,0)*30,0)*24,IF($Q19&lt;&gt;"検討会(法人参加)","",【2】見・謝金!$AK19)))</f>
        <v/>
      </c>
      <c r="AL19" s="588" t="str">
        <f>IF($AK19="","",IF(OR($O19="",$M19=""),"",VLOOKUP($O19,単価表!$A$34:$C$38,MATCH($M19,単価表!$A$34:$C$34,0),0)/2))</f>
        <v/>
      </c>
      <c r="AM19" s="492" t="str">
        <f t="shared" si="7"/>
        <v/>
      </c>
      <c r="AN19" s="524"/>
      <c r="AO19" s="506" t="str">
        <f>IF(【2】見・謝金!$AO19="","",【2】見・謝金!$AO19)</f>
        <v/>
      </c>
    </row>
    <row r="20" spans="4:41" ht="27.75" customHeight="1">
      <c r="D20" s="685" t="str">
        <f>IF(【2】見・謝金!D20="","",【2】見・謝金!D20)</f>
        <v/>
      </c>
      <c r="E20" s="526" t="str">
        <f>IF(【2】見・謝金!E20="","",【2】見・謝金!E20)</f>
        <v/>
      </c>
      <c r="F20" s="481" t="s">
        <v>257</v>
      </c>
      <c r="G20" s="482" t="str">
        <f>IF(【2】見・謝金!G20="","",【2】見・謝金!G20)</f>
        <v/>
      </c>
      <c r="H20" s="483" t="str">
        <f>IF(【2】見・謝金!H20="","",【2】見・謝金!H20)</f>
        <v/>
      </c>
      <c r="I20" s="1082" t="str">
        <f>IF(【2】見・謝金!I20="","",【2】見・謝金!I20)</f>
        <v/>
      </c>
      <c r="J20" s="1082"/>
      <c r="K20" s="495" t="str">
        <f>IF(【2】見・謝金!K20="","",【2】見・謝金!K20)</f>
        <v/>
      </c>
      <c r="L20" s="495" t="str">
        <f>IF(【2】見・謝金!L20="","",【2】見・謝金!L20)</f>
        <v/>
      </c>
      <c r="M20" s="483" t="str">
        <f>IF(【2】見・謝金!M20="","",【2】見・謝金!M20)</f>
        <v/>
      </c>
      <c r="N20" s="485" t="str">
        <f>IF(【2】見・謝金!N20="","",【2】見・謝金!N20)</f>
        <v/>
      </c>
      <c r="O20" s="518" t="str">
        <f>IF(【2】見・謝金!O20="","",【2】見・謝金!O20)</f>
        <v/>
      </c>
      <c r="P20" s="518" t="str">
        <f>IF(【2】見・謝金!P20="","",【2】見・謝金!P20)</f>
        <v/>
      </c>
      <c r="Q20" s="519" t="str">
        <f>IF(【2】見・謝金!Q20="","",【2】見・謝金!Q20)</f>
        <v/>
      </c>
      <c r="R20" s="525" t="str">
        <f>IF(【2】見・謝金!$R20="",IF($Q20="講師",IF($E20="","",TIME(HOUR($G20-$E20),ROUNDUP(MINUTE($G20-$E20)/30,0)*30,0)*24),""),IF(OR(【2】見・謝金!$E20&lt;&gt;$E20,【2】見・謝金!$G20&lt;&gt;$G20),TIME(HOUR($G20-$E20),ROUNDUP(MINUTE($G20-$E20)/30,0)*30,0)*24,IF($Q20&lt;&gt;"講師","",【2】見・謝金!$R20)))</f>
        <v/>
      </c>
      <c r="S20" s="521" t="str">
        <f>IF($R20="","",IF(OR($O20="",$M20=""),"",IF($P20="サブ",VLOOKUP($O20,単価表!$A$5:$C$14,MATCH($M20,単価表!$A$5:$C$5,0),0)/2,VLOOKUP($O20,単価表!$A$5:$C$14,MATCH($M20,単価表!$A$5:$C$5,0),0))))</f>
        <v/>
      </c>
      <c r="T20" s="492" t="str">
        <f t="shared" si="0"/>
        <v/>
      </c>
      <c r="U20" s="525" t="str">
        <f>IF(【2】見・謝金!$U20="",IF($Q20="検討会等参加",IF($E20="","",TIME(HOUR($G20-$E20),ROUNDUP(MINUTE($G20-$E20)/30,0)*30,0)*24),""),IF(OR(【2】見・謝金!$E20&lt;&gt;$E20,【2】見・謝金!$G20&lt;&gt;$G20),TIME(HOUR($G20-$E20),ROUNDUP(MINUTE($G20-$E20)/30,0)*30,0)*24,IF($Q20&lt;&gt;"検討会等参加","",【2】見・謝金!$U20)))</f>
        <v/>
      </c>
      <c r="V20" s="521" t="str">
        <f>IF($U20="","",IF(OR($M20="",$O20=""),"",VLOOKUP($O20,単価表!$A$5:$C$11,MATCH($M20,単価表!$A$5:$C$5,0),0)/2))</f>
        <v/>
      </c>
      <c r="W20" s="492" t="str">
        <f t="shared" si="1"/>
        <v/>
      </c>
      <c r="X20" s="485" t="str">
        <f>IF(【2】見・謝金!X20="","",【2】見・謝金!X20)</f>
        <v/>
      </c>
      <c r="Y20" s="522" t="str">
        <f>IF(【2】見・謝金!Y20="","",【2】見・謝金!Y20)</f>
        <v/>
      </c>
      <c r="Z20" s="483" t="str">
        <f>IF(【2】見・謝金!Z20="","",【2】見・謝金!Z20)</f>
        <v/>
      </c>
      <c r="AA20" s="492" t="str">
        <f t="shared" si="2"/>
        <v/>
      </c>
      <c r="AB20" s="492" t="str">
        <f t="shared" si="3"/>
        <v/>
      </c>
      <c r="AC20" s="523" t="str">
        <f>IF(【2】見・謝金!AC20="","",【2】見・謝金!AC20)</f>
        <v/>
      </c>
      <c r="AD20" s="483" t="str">
        <f>IF(【2】見・謝金!AD20="","",【2】見・謝金!AD20)</f>
        <v/>
      </c>
      <c r="AE20" s="492" t="str">
        <f t="shared" si="4"/>
        <v/>
      </c>
      <c r="AF20" s="492"/>
      <c r="AG20" s="492" t="str">
        <f t="shared" si="5"/>
        <v/>
      </c>
      <c r="AH20" s="525" t="str">
        <f>IF(【2】見・謝金!$AH20="",IF($Q20="講習料",IF($E20="","",TIME(HOUR($G20-$E20),ROUNDUP(MINUTE($G20-$E20)/30,0)*30,0)*24),""),IF(OR(【2】見・謝金!$E20&lt;&gt;$E20,【2】見・謝金!$G20&lt;&gt;$G20),TIME(HOUR($G20-$E20),ROUNDUP(MINUTE($G20-$E20)/30,0)*30,0)*24,IF($Q20&lt;&gt;"講習料","",【2】見・謝金!$AH20)))</f>
        <v/>
      </c>
      <c r="AI20" s="521" t="str">
        <f>IF($AH20="","",IF(OR($O20="",$M20=""),"",IF($P20="サブ",VLOOKUP($O20,単価表!$A$34:$C$38,MATCH($M20,単価表!$A$34:$C$34,0),0)/2,VLOOKUP($O20,単価表!$A$34:$C$38,MATCH($M20,単価表!$A$34:$C$34,0),0))))</f>
        <v/>
      </c>
      <c r="AJ20" s="492" t="str">
        <f t="shared" si="6"/>
        <v/>
      </c>
      <c r="AK20" s="525" t="str">
        <f>IF(【2】見・謝金!$AK20="",IF($Q20="検討会(法人参加)",IF($E20="","",TIME(HOUR($G20-$E20),ROUNDUP(MINUTE($G20-$E20)/30,0)*30,0)*24),""),IF(OR(【2】見・謝金!$E20&lt;&gt;$E20,【2】見・謝金!$G20&lt;&gt;$G20),TIME(HOUR($G20-$E20),ROUNDUP(MINUTE($G20-$E20)/30,0)*30,0)*24,IF($Q20&lt;&gt;"検討会(法人参加)","",【2】見・謝金!$AK20)))</f>
        <v/>
      </c>
      <c r="AL20" s="586" t="str">
        <f>IF($AK20="","",IF(OR($O20="",$M20=""),"",VLOOKUP($O20,単価表!$A$34:$C$38,MATCH($M20,単価表!$A$34:$C$34,0),0)/2))</f>
        <v/>
      </c>
      <c r="AM20" s="492" t="str">
        <f t="shared" si="7"/>
        <v/>
      </c>
      <c r="AN20" s="524"/>
      <c r="AO20" s="506" t="str">
        <f>IF(【2】見・謝金!$AO20="","",【2】見・謝金!$AO20)</f>
        <v/>
      </c>
    </row>
    <row r="21" spans="4:41" ht="27.75" customHeight="1">
      <c r="D21" s="685" t="str">
        <f>IF(【2】見・謝金!D21="","",【2】見・謝金!D21)</f>
        <v/>
      </c>
      <c r="E21" s="526" t="str">
        <f>IF(【2】見・謝金!E21="","",【2】見・謝金!E21)</f>
        <v/>
      </c>
      <c r="F21" s="481" t="s">
        <v>259</v>
      </c>
      <c r="G21" s="482" t="str">
        <f>IF(【2】見・謝金!G21="","",【2】見・謝金!G21)</f>
        <v/>
      </c>
      <c r="H21" s="483" t="str">
        <f>IF(【2】見・謝金!H21="","",【2】見・謝金!H21)</f>
        <v/>
      </c>
      <c r="I21" s="1082" t="str">
        <f>IF(【2】見・謝金!I21="","",【2】見・謝金!I21)</f>
        <v/>
      </c>
      <c r="J21" s="1082"/>
      <c r="K21" s="495" t="str">
        <f>IF(【2】見・謝金!K21="","",【2】見・謝金!K21)</f>
        <v/>
      </c>
      <c r="L21" s="495" t="str">
        <f>IF(【2】見・謝金!L21="","",【2】見・謝金!L21)</f>
        <v/>
      </c>
      <c r="M21" s="484" t="str">
        <f>IF(【2】見・謝金!M21="","",【2】見・謝金!M21)</f>
        <v/>
      </c>
      <c r="N21" s="485" t="str">
        <f>IF(【2】見・謝金!N21="","",【2】見・謝金!N21)</f>
        <v/>
      </c>
      <c r="O21" s="518" t="str">
        <f>IF(【2】見・謝金!O21="","",【2】見・謝金!O21)</f>
        <v/>
      </c>
      <c r="P21" s="518" t="str">
        <f>IF(【2】見・謝金!P21="","",【2】見・謝金!P21)</f>
        <v/>
      </c>
      <c r="Q21" s="519" t="str">
        <f>IF(【2】見・謝金!Q21="","",【2】見・謝金!Q21)</f>
        <v/>
      </c>
      <c r="R21" s="520" t="str">
        <f>IF(【2】見・謝金!$R21="",IF($Q21="講師",IF($E21="","",TIME(HOUR($G21-$E21),ROUNDUP(MINUTE($G21-$E21)/30,0)*30,0)*24),""),IF(OR(【2】見・謝金!$E21&lt;&gt;$E21,【2】見・謝金!$G21&lt;&gt;$G21),TIME(HOUR($G21-$E21),ROUNDUP(MINUTE($G21-$E21)/30,0)*30,0)*24,IF($Q21&lt;&gt;"講師","",【2】見・謝金!$R21)))</f>
        <v/>
      </c>
      <c r="S21" s="521" t="str">
        <f>IF($R21="","",IF(OR($O21="",$M21=""),"",IF($P21="サブ",VLOOKUP($O21,単価表!$A$5:$C$14,MATCH($M21,単価表!$A$5:$C$5,0),0)/2,VLOOKUP($O21,単価表!$A$5:$C$14,MATCH($M21,単価表!$A$5:$C$5,0),0))))</f>
        <v/>
      </c>
      <c r="T21" s="492" t="str">
        <f t="shared" si="0"/>
        <v/>
      </c>
      <c r="U21" s="520" t="str">
        <f>IF(【2】見・謝金!$U21="",IF($Q21="検討会等参加",IF($E21="","",TIME(HOUR($G21-$E21),ROUNDUP(MINUTE($G21-$E21)/30,0)*30,0)*24),""),IF(OR(【2】見・謝金!$E21&lt;&gt;$E21,【2】見・謝金!$G21&lt;&gt;$G21),TIME(HOUR($G21-$E21),ROUNDUP(MINUTE($G21-$E21)/30,0)*30,0)*24,IF($Q21&lt;&gt;"検討会等参加","",【2】見・謝金!$U21)))</f>
        <v/>
      </c>
      <c r="V21" s="521" t="str">
        <f>IF($U21="","",IF(OR($M21="",$O21=""),"",VLOOKUP($O21,単価表!$A$5:$C$11,MATCH($M21,単価表!$A$5:$C$5,0),0)/2))</f>
        <v/>
      </c>
      <c r="W21" s="492" t="str">
        <f t="shared" si="1"/>
        <v/>
      </c>
      <c r="X21" s="485" t="str">
        <f>IF(【2】見・謝金!X21="","",【2】見・謝金!X21)</f>
        <v/>
      </c>
      <c r="Y21" s="522" t="str">
        <f>IF(【2】見・謝金!Y21="","",【2】見・謝金!Y21)</f>
        <v/>
      </c>
      <c r="Z21" s="484" t="str">
        <f>IF(【2】見・謝金!Z21="","",【2】見・謝金!Z21)</f>
        <v/>
      </c>
      <c r="AA21" s="492" t="str">
        <f t="shared" si="2"/>
        <v/>
      </c>
      <c r="AB21" s="492" t="str">
        <f t="shared" si="3"/>
        <v/>
      </c>
      <c r="AC21" s="523" t="str">
        <f>IF(【2】見・謝金!AC21="","",【2】見・謝金!AC21)</f>
        <v/>
      </c>
      <c r="AD21" s="483" t="str">
        <f>IF(【2】見・謝金!AD21="","",【2】見・謝金!AD21)</f>
        <v/>
      </c>
      <c r="AE21" s="492" t="str">
        <f t="shared" si="4"/>
        <v/>
      </c>
      <c r="AF21" s="492"/>
      <c r="AG21" s="492" t="str">
        <f t="shared" si="5"/>
        <v/>
      </c>
      <c r="AH21" s="520" t="str">
        <f>IF(【2】見・謝金!$AH21="",IF($Q21="講習料",IF($E21="","",TIME(HOUR($G21-$E21),ROUNDUP(MINUTE($G21-$E21)/30,0)*30,0)*24),""),IF(OR(【2】見・謝金!$E21&lt;&gt;$E21,【2】見・謝金!$G21&lt;&gt;$G21),TIME(HOUR($G21-$E21),ROUNDUP(MINUTE($G21-$E21)/30,0)*30,0)*24,IF($Q21&lt;&gt;"講習料","",【2】見・謝金!$AH21)))</f>
        <v/>
      </c>
      <c r="AI21" s="521" t="str">
        <f>IF($AH21="","",IF(OR($O21="",$M21=""),"",IF($P21="サブ",VLOOKUP($O21,単価表!$A$34:$C$38,MATCH($M21,単価表!$A$34:$C$34,0),0)/2,VLOOKUP($O21,単価表!$A$34:$C$38,MATCH($M21,単価表!$A$34:$C$34,0),0))))</f>
        <v/>
      </c>
      <c r="AJ21" s="492" t="str">
        <f t="shared" si="6"/>
        <v/>
      </c>
      <c r="AK21" s="520" t="str">
        <f>IF(【2】見・謝金!$AK21="",IF($Q21="検討会(法人参加)",IF($E21="","",TIME(HOUR($G21-$E21),ROUNDUP(MINUTE($G21-$E21)/30,0)*30,0)*24),""),IF(OR(【2】見・謝金!$E21&lt;&gt;$E21,【2】見・謝金!$G21&lt;&gt;$G21),TIME(HOUR($G21-$E21),ROUNDUP(MINUTE($G21-$E21)/30,0)*30,0)*24,IF($Q21&lt;&gt;"検討会(法人参加)","",【2】見・謝金!$AK21)))</f>
        <v/>
      </c>
      <c r="AL21" s="588" t="str">
        <f>IF($AK21="","",IF(OR($O21="",$M21=""),"",VLOOKUP($O21,単価表!$A$34:$C$38,MATCH($M21,単価表!$A$34:$C$34,0),0)/2))</f>
        <v/>
      </c>
      <c r="AM21" s="492" t="str">
        <f t="shared" si="7"/>
        <v/>
      </c>
      <c r="AN21" s="524"/>
      <c r="AO21" s="506" t="str">
        <f>IF(【2】見・謝金!$AO21="","",【2】見・謝金!$AO21)</f>
        <v/>
      </c>
    </row>
    <row r="22" spans="4:41" ht="27.75" customHeight="1">
      <c r="D22" s="685" t="str">
        <f>IF(【2】見・謝金!D22="","",【2】見・謝金!D22)</f>
        <v/>
      </c>
      <c r="E22" s="526" t="str">
        <f>IF(【2】見・謝金!E22="","",【2】見・謝金!E22)</f>
        <v/>
      </c>
      <c r="F22" s="481" t="s">
        <v>257</v>
      </c>
      <c r="G22" s="482" t="str">
        <f>IF(【2】見・謝金!G22="","",【2】見・謝金!G22)</f>
        <v/>
      </c>
      <c r="H22" s="483" t="str">
        <f>IF(【2】見・謝金!H22="","",【2】見・謝金!H22)</f>
        <v/>
      </c>
      <c r="I22" s="1082" t="str">
        <f>IF(【2】見・謝金!I22="","",【2】見・謝金!I22)</f>
        <v/>
      </c>
      <c r="J22" s="1082"/>
      <c r="K22" s="495" t="str">
        <f>IF(【2】見・謝金!K22="","",【2】見・謝金!K22)</f>
        <v/>
      </c>
      <c r="L22" s="495" t="str">
        <f>IF(【2】見・謝金!L22="","",【2】見・謝金!L22)</f>
        <v/>
      </c>
      <c r="M22" s="483" t="str">
        <f>IF(【2】見・謝金!M22="","",【2】見・謝金!M22)</f>
        <v/>
      </c>
      <c r="N22" s="485" t="str">
        <f>IF(【2】見・謝金!N22="","",【2】見・謝金!N22)</f>
        <v/>
      </c>
      <c r="O22" s="518" t="str">
        <f>IF(【2】見・謝金!O22="","",【2】見・謝金!O22)</f>
        <v/>
      </c>
      <c r="P22" s="518" t="str">
        <f>IF(【2】見・謝金!P22="","",【2】見・謝金!P22)</f>
        <v/>
      </c>
      <c r="Q22" s="519" t="str">
        <f>IF(【2】見・謝金!Q22="","",【2】見・謝金!Q22)</f>
        <v/>
      </c>
      <c r="R22" s="525" t="str">
        <f>IF(【2】見・謝金!$R22="",IF($Q22="講師",IF($E22="","",TIME(HOUR($G22-$E22),ROUNDUP(MINUTE($G22-$E22)/30,0)*30,0)*24),""),IF(OR(【2】見・謝金!$E22&lt;&gt;$E22,【2】見・謝金!$G22&lt;&gt;$G22),TIME(HOUR($G22-$E22),ROUNDUP(MINUTE($G22-$E22)/30,0)*30,0)*24,IF($Q22&lt;&gt;"講師","",【2】見・謝金!$R22)))</f>
        <v/>
      </c>
      <c r="S22" s="521" t="str">
        <f>IF($R22="","",IF(OR($O22="",$M22=""),"",IF($P22="サブ",VLOOKUP($O22,単価表!$A$5:$C$14,MATCH($M22,単価表!$A$5:$C$5,0),0)/2,VLOOKUP($O22,単価表!$A$5:$C$14,MATCH($M22,単価表!$A$5:$C$5,0),0))))</f>
        <v/>
      </c>
      <c r="T22" s="492" t="str">
        <f t="shared" si="0"/>
        <v/>
      </c>
      <c r="U22" s="525" t="str">
        <f>IF(【2】見・謝金!$U22="",IF($Q22="検討会等参加",IF($E22="","",TIME(HOUR($G22-$E22),ROUNDUP(MINUTE($G22-$E22)/30,0)*30,0)*24),""),IF(OR(【2】見・謝金!$E22&lt;&gt;$E22,【2】見・謝金!$G22&lt;&gt;$G22),TIME(HOUR($G22-$E22),ROUNDUP(MINUTE($G22-$E22)/30,0)*30,0)*24,IF($Q22&lt;&gt;"検討会等参加","",【2】見・謝金!$U22)))</f>
        <v/>
      </c>
      <c r="V22" s="521" t="str">
        <f>IF($U22="","",IF(OR($M22="",$O22=""),"",VLOOKUP($O22,単価表!$A$5:$C$11,MATCH($M22,単価表!$A$5:$C$5,0),0)/2))</f>
        <v/>
      </c>
      <c r="W22" s="492" t="str">
        <f t="shared" si="1"/>
        <v/>
      </c>
      <c r="X22" s="485" t="str">
        <f>IF(【2】見・謝金!X22="","",【2】見・謝金!X22)</f>
        <v/>
      </c>
      <c r="Y22" s="522" t="str">
        <f>IF(【2】見・謝金!Y22="","",【2】見・謝金!Y22)</f>
        <v/>
      </c>
      <c r="Z22" s="483" t="str">
        <f>IF(【2】見・謝金!Z22="","",【2】見・謝金!Z22)</f>
        <v/>
      </c>
      <c r="AA22" s="492" t="str">
        <f t="shared" si="2"/>
        <v/>
      </c>
      <c r="AB22" s="492" t="str">
        <f t="shared" si="3"/>
        <v/>
      </c>
      <c r="AC22" s="523" t="str">
        <f>IF(【2】見・謝金!AC22="","",【2】見・謝金!AC22)</f>
        <v/>
      </c>
      <c r="AD22" s="483" t="str">
        <f>IF(【2】見・謝金!AD22="","",【2】見・謝金!AD22)</f>
        <v/>
      </c>
      <c r="AE22" s="492" t="str">
        <f t="shared" si="4"/>
        <v/>
      </c>
      <c r="AF22" s="492"/>
      <c r="AG22" s="492" t="str">
        <f t="shared" si="5"/>
        <v/>
      </c>
      <c r="AH22" s="525" t="str">
        <f>IF(【2】見・謝金!$AH22="",IF($Q22="講習料",IF($E22="","",TIME(HOUR($G22-$E22),ROUNDUP(MINUTE($G22-$E22)/30,0)*30,0)*24),""),IF(OR(【2】見・謝金!$E22&lt;&gt;$E22,【2】見・謝金!$G22&lt;&gt;$G22),TIME(HOUR($G22-$E22),ROUNDUP(MINUTE($G22-$E22)/30,0)*30,0)*24,IF($Q22&lt;&gt;"講習料","",【2】見・謝金!$AH22)))</f>
        <v/>
      </c>
      <c r="AI22" s="521" t="str">
        <f>IF($AH22="","",IF(OR($O22="",$M22=""),"",IF($P22="サブ",VLOOKUP($O22,単価表!$A$34:$C$38,MATCH($M22,単価表!$A$34:$C$34,0),0)/2,VLOOKUP($O22,単価表!$A$34:$C$38,MATCH($M22,単価表!$A$34:$C$34,0),0))))</f>
        <v/>
      </c>
      <c r="AJ22" s="492" t="str">
        <f t="shared" si="6"/>
        <v/>
      </c>
      <c r="AK22" s="525" t="str">
        <f>IF(【2】見・謝金!$AK22="",IF($Q22="検討会(法人参加)",IF($E22="","",TIME(HOUR($G22-$E22),ROUNDUP(MINUTE($G22-$E22)/30,0)*30,0)*24),""),IF(OR(【2】見・謝金!$E22&lt;&gt;$E22,【2】見・謝金!$G22&lt;&gt;$G22),TIME(HOUR($G22-$E22),ROUNDUP(MINUTE($G22-$E22)/30,0)*30,0)*24,IF($Q22&lt;&gt;"検討会(法人参加)","",【2】見・謝金!$AK22)))</f>
        <v/>
      </c>
      <c r="AL22" s="586" t="str">
        <f>IF($AK22="","",IF(OR($O22="",$M22=""),"",VLOOKUP($O22,単価表!$A$34:$C$38,MATCH($M22,単価表!$A$34:$C$34,0),0)/2))</f>
        <v/>
      </c>
      <c r="AM22" s="492" t="str">
        <f t="shared" si="7"/>
        <v/>
      </c>
      <c r="AN22" s="524"/>
      <c r="AO22" s="506" t="str">
        <f>IF(【2】見・謝金!$AO22="","",【2】見・謝金!$AO22)</f>
        <v/>
      </c>
    </row>
    <row r="23" spans="4:41" ht="27.75" customHeight="1">
      <c r="D23" s="685" t="str">
        <f>IF(【2】見・謝金!D23="","",【2】見・謝金!D23)</f>
        <v/>
      </c>
      <c r="E23" s="526" t="str">
        <f>IF(【2】見・謝金!E23="","",【2】見・謝金!E23)</f>
        <v/>
      </c>
      <c r="F23" s="481" t="s">
        <v>259</v>
      </c>
      <c r="G23" s="482" t="str">
        <f>IF(【2】見・謝金!G23="","",【2】見・謝金!G23)</f>
        <v/>
      </c>
      <c r="H23" s="483" t="str">
        <f>IF(【2】見・謝金!H23="","",【2】見・謝金!H23)</f>
        <v/>
      </c>
      <c r="I23" s="1082" t="str">
        <f>IF(【2】見・謝金!I23="","",【2】見・謝金!I23)</f>
        <v/>
      </c>
      <c r="J23" s="1082"/>
      <c r="K23" s="495" t="str">
        <f>IF(【2】見・謝金!K23="","",【2】見・謝金!K23)</f>
        <v/>
      </c>
      <c r="L23" s="495" t="str">
        <f>IF(【2】見・謝金!L23="","",【2】見・謝金!L23)</f>
        <v/>
      </c>
      <c r="M23" s="484" t="str">
        <f>IF(【2】見・謝金!M23="","",【2】見・謝金!M23)</f>
        <v/>
      </c>
      <c r="N23" s="485" t="str">
        <f>IF(【2】見・謝金!N23="","",【2】見・謝金!N23)</f>
        <v/>
      </c>
      <c r="O23" s="518" t="str">
        <f>IF(【2】見・謝金!O23="","",【2】見・謝金!O23)</f>
        <v/>
      </c>
      <c r="P23" s="518" t="str">
        <f>IF(【2】見・謝金!P23="","",【2】見・謝金!P23)</f>
        <v/>
      </c>
      <c r="Q23" s="519" t="str">
        <f>IF(【2】見・謝金!Q23="","",【2】見・謝金!Q23)</f>
        <v/>
      </c>
      <c r="R23" s="520" t="str">
        <f>IF(【2】見・謝金!$R23="",IF($Q23="講師",IF($E23="","",TIME(HOUR($G23-$E23),ROUNDUP(MINUTE($G23-$E23)/30,0)*30,0)*24),""),IF(OR(【2】見・謝金!$E23&lt;&gt;$E23,【2】見・謝金!$G23&lt;&gt;$G23),TIME(HOUR($G23-$E23),ROUNDUP(MINUTE($G23-$E23)/30,0)*30,0)*24,IF($Q23&lt;&gt;"講師","",【2】見・謝金!$R23)))</f>
        <v/>
      </c>
      <c r="S23" s="521" t="str">
        <f>IF($R23="","",IF(OR($O23="",$M23=""),"",IF($P23="サブ",VLOOKUP($O23,単価表!$A$5:$C$14,MATCH($M23,単価表!$A$5:$C$5,0),0)/2,VLOOKUP($O23,単価表!$A$5:$C$14,MATCH($M23,単価表!$A$5:$C$5,0),0))))</f>
        <v/>
      </c>
      <c r="T23" s="492" t="str">
        <f t="shared" si="0"/>
        <v/>
      </c>
      <c r="U23" s="520" t="str">
        <f>IF(【2】見・謝金!$U23="",IF($Q23="検討会等参加",IF($E23="","",TIME(HOUR($G23-$E23),ROUNDUP(MINUTE($G23-$E23)/30,0)*30,0)*24),""),IF(OR(【2】見・謝金!$E23&lt;&gt;$E23,【2】見・謝金!$G23&lt;&gt;$G23),TIME(HOUR($G23-$E23),ROUNDUP(MINUTE($G23-$E23)/30,0)*30,0)*24,IF($Q23&lt;&gt;"検討会等参加","",【2】見・謝金!$U23)))</f>
        <v/>
      </c>
      <c r="V23" s="521" t="str">
        <f>IF($U23="","",IF(OR($M23="",$O23=""),"",VLOOKUP($O23,単価表!$A$5:$C$11,MATCH($M23,単価表!$A$5:$C$5,0),0)/2))</f>
        <v/>
      </c>
      <c r="W23" s="492" t="str">
        <f t="shared" si="1"/>
        <v/>
      </c>
      <c r="X23" s="485" t="str">
        <f>IF(【2】見・謝金!X23="","",【2】見・謝金!X23)</f>
        <v/>
      </c>
      <c r="Y23" s="522" t="str">
        <f>IF(【2】見・謝金!Y23="","",【2】見・謝金!Y23)</f>
        <v/>
      </c>
      <c r="Z23" s="484" t="str">
        <f>IF(【2】見・謝金!Z23="","",【2】見・謝金!Z23)</f>
        <v/>
      </c>
      <c r="AA23" s="492" t="str">
        <f t="shared" si="2"/>
        <v/>
      </c>
      <c r="AB23" s="492" t="str">
        <f t="shared" si="3"/>
        <v/>
      </c>
      <c r="AC23" s="523" t="str">
        <f>IF(【2】見・謝金!AC23="","",【2】見・謝金!AC23)</f>
        <v/>
      </c>
      <c r="AD23" s="483" t="str">
        <f>IF(【2】見・謝金!AD23="","",【2】見・謝金!AD23)</f>
        <v/>
      </c>
      <c r="AE23" s="492" t="str">
        <f t="shared" si="4"/>
        <v/>
      </c>
      <c r="AF23" s="492"/>
      <c r="AG23" s="492" t="str">
        <f t="shared" si="5"/>
        <v/>
      </c>
      <c r="AH23" s="520" t="str">
        <f>IF(【2】見・謝金!$AH23="",IF($Q23="講習料",IF($E23="","",TIME(HOUR($G23-$E23),ROUNDUP(MINUTE($G23-$E23)/30,0)*30,0)*24),""),IF(OR(【2】見・謝金!$E23&lt;&gt;$E23,【2】見・謝金!$G23&lt;&gt;$G23),TIME(HOUR($G23-$E23),ROUNDUP(MINUTE($G23-$E23)/30,0)*30,0)*24,IF($Q23&lt;&gt;"講習料","",【2】見・謝金!$AH23)))</f>
        <v/>
      </c>
      <c r="AI23" s="521" t="str">
        <f>IF($AH23="","",IF(OR($O23="",$M23=""),"",IF($P23="サブ",VLOOKUP($O23,単価表!$A$34:$C$38,MATCH($M23,単価表!$A$34:$C$34,0),0)/2,VLOOKUP($O23,単価表!$A$34:$C$38,MATCH($M23,単価表!$A$34:$C$34,0),0))))</f>
        <v/>
      </c>
      <c r="AJ23" s="492" t="str">
        <f t="shared" si="6"/>
        <v/>
      </c>
      <c r="AK23" s="520" t="str">
        <f>IF(【2】見・謝金!$AK23="",IF($Q23="検討会(法人参加)",IF($E23="","",TIME(HOUR($G23-$E23),ROUNDUP(MINUTE($G23-$E23)/30,0)*30,0)*24),""),IF(OR(【2】見・謝金!$E23&lt;&gt;$E23,【2】見・謝金!$G23&lt;&gt;$G23),TIME(HOUR($G23-$E23),ROUNDUP(MINUTE($G23-$E23)/30,0)*30,0)*24,IF($Q23&lt;&gt;"検討会(法人参加)","",【2】見・謝金!$AK23)))</f>
        <v/>
      </c>
      <c r="AL23" s="588" t="str">
        <f>IF($AK23="","",IF(OR($O23="",$M23=""),"",VLOOKUP($O23,単価表!$A$34:$C$38,MATCH($M23,単価表!$A$34:$C$34,0),0)/2))</f>
        <v/>
      </c>
      <c r="AM23" s="492" t="str">
        <f t="shared" si="7"/>
        <v/>
      </c>
      <c r="AN23" s="524"/>
      <c r="AO23" s="506" t="str">
        <f>IF(【2】見・謝金!$AO23="","",【2】見・謝金!$AO23)</f>
        <v/>
      </c>
    </row>
    <row r="24" spans="4:41" ht="27.75" customHeight="1">
      <c r="D24" s="685" t="str">
        <f>IF(【2】見・謝金!D24="","",【2】見・謝金!D24)</f>
        <v/>
      </c>
      <c r="E24" s="526" t="str">
        <f>IF(【2】見・謝金!E24="","",【2】見・謝金!E24)</f>
        <v/>
      </c>
      <c r="F24" s="481" t="s">
        <v>257</v>
      </c>
      <c r="G24" s="482" t="str">
        <f>IF(【2】見・謝金!G24="","",【2】見・謝金!G24)</f>
        <v/>
      </c>
      <c r="H24" s="483" t="str">
        <f>IF(【2】見・謝金!H24="","",【2】見・謝金!H24)</f>
        <v/>
      </c>
      <c r="I24" s="1082" t="str">
        <f>IF(【2】見・謝金!I24="","",【2】見・謝金!I24)</f>
        <v/>
      </c>
      <c r="J24" s="1082"/>
      <c r="K24" s="495" t="str">
        <f>IF(【2】見・謝金!K24="","",【2】見・謝金!K24)</f>
        <v/>
      </c>
      <c r="L24" s="495" t="str">
        <f>IF(【2】見・謝金!L24="","",【2】見・謝金!L24)</f>
        <v/>
      </c>
      <c r="M24" s="483" t="str">
        <f>IF(【2】見・謝金!M24="","",【2】見・謝金!M24)</f>
        <v/>
      </c>
      <c r="N24" s="485" t="str">
        <f>IF(【2】見・謝金!N24="","",【2】見・謝金!N24)</f>
        <v/>
      </c>
      <c r="O24" s="518" t="str">
        <f>IF(【2】見・謝金!O24="","",【2】見・謝金!O24)</f>
        <v/>
      </c>
      <c r="P24" s="518" t="str">
        <f>IF(【2】見・謝金!P24="","",【2】見・謝金!P24)</f>
        <v/>
      </c>
      <c r="Q24" s="519" t="str">
        <f>IF(【2】見・謝金!Q24="","",【2】見・謝金!Q24)</f>
        <v/>
      </c>
      <c r="R24" s="525" t="str">
        <f>IF(【2】見・謝金!$R24="",IF($Q24="講師",IF($E24="","",TIME(HOUR($G24-$E24),ROUNDUP(MINUTE($G24-$E24)/30,0)*30,0)*24),""),IF(OR(【2】見・謝金!$E24&lt;&gt;$E24,【2】見・謝金!$G24&lt;&gt;$G24),TIME(HOUR($G24-$E24),ROUNDUP(MINUTE($G24-$E24)/30,0)*30,0)*24,IF($Q24&lt;&gt;"講師","",【2】見・謝金!$R24)))</f>
        <v/>
      </c>
      <c r="S24" s="521" t="str">
        <f>IF($R24="","",IF(OR($O24="",$M24=""),"",IF($P24="サブ",VLOOKUP($O24,単価表!$A$5:$C$14,MATCH($M24,単価表!$A$5:$C$5,0),0)/2,VLOOKUP($O24,単価表!$A$5:$C$14,MATCH($M24,単価表!$A$5:$C$5,0),0))))</f>
        <v/>
      </c>
      <c r="T24" s="492" t="str">
        <f t="shared" si="0"/>
        <v/>
      </c>
      <c r="U24" s="525" t="str">
        <f>IF(【2】見・謝金!$U24="",IF($Q24="検討会等参加",IF($E24="","",TIME(HOUR($G24-$E24),ROUNDUP(MINUTE($G24-$E24)/30,0)*30,0)*24),""),IF(OR(【2】見・謝金!$E24&lt;&gt;$E24,【2】見・謝金!$G24&lt;&gt;$G24),TIME(HOUR($G24-$E24),ROUNDUP(MINUTE($G24-$E24)/30,0)*30,0)*24,IF($Q24&lt;&gt;"検討会等参加","",【2】見・謝金!$U24)))</f>
        <v/>
      </c>
      <c r="V24" s="521" t="str">
        <f>IF($U24="","",IF(OR($M24="",$O24=""),"",VLOOKUP($O24,単価表!$A$5:$C$11,MATCH($M24,単価表!$A$5:$C$5,0),0)/2))</f>
        <v/>
      </c>
      <c r="W24" s="492" t="str">
        <f t="shared" si="1"/>
        <v/>
      </c>
      <c r="X24" s="485" t="str">
        <f>IF(【2】見・謝金!X24="","",【2】見・謝金!X24)</f>
        <v/>
      </c>
      <c r="Y24" s="522" t="str">
        <f>IF(【2】見・謝金!Y24="","",【2】見・謝金!Y24)</f>
        <v/>
      </c>
      <c r="Z24" s="483" t="str">
        <f>IF(【2】見・謝金!Z24="","",【2】見・謝金!Z24)</f>
        <v/>
      </c>
      <c r="AA24" s="492" t="str">
        <f t="shared" si="2"/>
        <v/>
      </c>
      <c r="AB24" s="492" t="str">
        <f t="shared" si="3"/>
        <v/>
      </c>
      <c r="AC24" s="523" t="str">
        <f>IF(【2】見・謝金!AC24="","",【2】見・謝金!AC24)</f>
        <v/>
      </c>
      <c r="AD24" s="483" t="str">
        <f>IF(【2】見・謝金!AD24="","",【2】見・謝金!AD24)</f>
        <v/>
      </c>
      <c r="AE24" s="492" t="str">
        <f t="shared" si="4"/>
        <v/>
      </c>
      <c r="AF24" s="492"/>
      <c r="AG24" s="492" t="str">
        <f t="shared" si="5"/>
        <v/>
      </c>
      <c r="AH24" s="525" t="str">
        <f>IF(【2】見・謝金!$AH24="",IF($Q24="講習料",IF($E24="","",TIME(HOUR($G24-$E24),ROUNDUP(MINUTE($G24-$E24)/30,0)*30,0)*24),""),IF(OR(【2】見・謝金!$E24&lt;&gt;$E24,【2】見・謝金!$G24&lt;&gt;$G24),TIME(HOUR($G24-$E24),ROUNDUP(MINUTE($G24-$E24)/30,0)*30,0)*24,IF($Q24&lt;&gt;"講習料","",【2】見・謝金!$AH24)))</f>
        <v/>
      </c>
      <c r="AI24" s="521" t="str">
        <f>IF($AH24="","",IF(OR($O24="",$M24=""),"",IF($P24="サブ",VLOOKUP($O24,単価表!$A$34:$C$38,MATCH($M24,単価表!$A$34:$C$34,0),0)/2,VLOOKUP($O24,単価表!$A$34:$C$38,MATCH($M24,単価表!$A$34:$C$34,0),0))))</f>
        <v/>
      </c>
      <c r="AJ24" s="492" t="str">
        <f t="shared" si="6"/>
        <v/>
      </c>
      <c r="AK24" s="525" t="str">
        <f>IF(【2】見・謝金!$AK24="",IF($Q24="検討会(法人参加)",IF($E24="","",TIME(HOUR($G24-$E24),ROUNDUP(MINUTE($G24-$E24)/30,0)*30,0)*24),""),IF(OR(【2】見・謝金!$E24&lt;&gt;$E24,【2】見・謝金!$G24&lt;&gt;$G24),TIME(HOUR($G24-$E24),ROUNDUP(MINUTE($G24-$E24)/30,0)*30,0)*24,IF($Q24&lt;&gt;"検討会(法人参加)","",【2】見・謝金!$AK24)))</f>
        <v/>
      </c>
      <c r="AL24" s="586" t="str">
        <f>IF($AK24="","",IF(OR($O24="",$M24=""),"",VLOOKUP($O24,単価表!$A$34:$C$38,MATCH($M24,単価表!$A$34:$C$34,0),0)/2))</f>
        <v/>
      </c>
      <c r="AM24" s="492" t="str">
        <f t="shared" si="7"/>
        <v/>
      </c>
      <c r="AN24" s="524"/>
      <c r="AO24" s="506" t="str">
        <f>IF(【2】見・謝金!$AO24="","",【2】見・謝金!$AO24)</f>
        <v/>
      </c>
    </row>
    <row r="25" spans="4:41" ht="27.75" customHeight="1">
      <c r="D25" s="685" t="str">
        <f>IF(【2】見・謝金!D25="","",【2】見・謝金!D25)</f>
        <v/>
      </c>
      <c r="E25" s="526" t="str">
        <f>IF(【2】見・謝金!E25="","",【2】見・謝金!E25)</f>
        <v/>
      </c>
      <c r="F25" s="481" t="s">
        <v>259</v>
      </c>
      <c r="G25" s="482" t="str">
        <f>IF(【2】見・謝金!G25="","",【2】見・謝金!G25)</f>
        <v/>
      </c>
      <c r="H25" s="483" t="str">
        <f>IF(【2】見・謝金!H25="","",【2】見・謝金!H25)</f>
        <v/>
      </c>
      <c r="I25" s="1082" t="str">
        <f>IF(【2】見・謝金!I25="","",【2】見・謝金!I25)</f>
        <v/>
      </c>
      <c r="J25" s="1082"/>
      <c r="K25" s="495" t="str">
        <f>IF(【2】見・謝金!K25="","",【2】見・謝金!K25)</f>
        <v/>
      </c>
      <c r="L25" s="495" t="str">
        <f>IF(【2】見・謝金!L25="","",【2】見・謝金!L25)</f>
        <v/>
      </c>
      <c r="M25" s="484" t="str">
        <f>IF(【2】見・謝金!M25="","",【2】見・謝金!M25)</f>
        <v/>
      </c>
      <c r="N25" s="485" t="str">
        <f>IF(【2】見・謝金!N25="","",【2】見・謝金!N25)</f>
        <v/>
      </c>
      <c r="O25" s="518" t="str">
        <f>IF(【2】見・謝金!O25="","",【2】見・謝金!O25)</f>
        <v/>
      </c>
      <c r="P25" s="518" t="str">
        <f>IF(【2】見・謝金!P25="","",【2】見・謝金!P25)</f>
        <v/>
      </c>
      <c r="Q25" s="519" t="str">
        <f>IF(【2】見・謝金!Q25="","",【2】見・謝金!Q25)</f>
        <v/>
      </c>
      <c r="R25" s="520" t="str">
        <f>IF(【2】見・謝金!$R25="",IF($Q25="講師",IF($E25="","",TIME(HOUR($G25-$E25),ROUNDUP(MINUTE($G25-$E25)/30,0)*30,0)*24),""),IF(OR(【2】見・謝金!$E25&lt;&gt;$E25,【2】見・謝金!$G25&lt;&gt;$G25),TIME(HOUR($G25-$E25),ROUNDUP(MINUTE($G25-$E25)/30,0)*30,0)*24,IF($Q25&lt;&gt;"講師","",【2】見・謝金!$R25)))</f>
        <v/>
      </c>
      <c r="S25" s="521" t="str">
        <f>IF($R25="","",IF(OR($O25="",$M25=""),"",IF($P25="サブ",VLOOKUP($O25,単価表!$A$5:$C$14,MATCH($M25,単価表!$A$5:$C$5,0),0)/2,VLOOKUP($O25,単価表!$A$5:$C$14,MATCH($M25,単価表!$A$5:$C$5,0),0))))</f>
        <v/>
      </c>
      <c r="T25" s="492" t="str">
        <f t="shared" si="0"/>
        <v/>
      </c>
      <c r="U25" s="520" t="str">
        <f>IF(【2】見・謝金!$U25="",IF($Q25="検討会等参加",IF($E25="","",TIME(HOUR($G25-$E25),ROUNDUP(MINUTE($G25-$E25)/30,0)*30,0)*24),""),IF(OR(【2】見・謝金!$E25&lt;&gt;$E25,【2】見・謝金!$G25&lt;&gt;$G25),TIME(HOUR($G25-$E25),ROUNDUP(MINUTE($G25-$E25)/30,0)*30,0)*24,IF($Q25&lt;&gt;"検討会等参加","",【2】見・謝金!$U25)))</f>
        <v/>
      </c>
      <c r="V25" s="521" t="str">
        <f>IF($U25="","",IF(OR($M25="",$O25=""),"",VLOOKUP($O25,単価表!$A$5:$C$11,MATCH($M25,単価表!$A$5:$C$5,0),0)/2))</f>
        <v/>
      </c>
      <c r="W25" s="492" t="str">
        <f t="shared" si="1"/>
        <v/>
      </c>
      <c r="X25" s="485" t="str">
        <f>IF(【2】見・謝金!X25="","",【2】見・謝金!X25)</f>
        <v/>
      </c>
      <c r="Y25" s="522" t="str">
        <f>IF(【2】見・謝金!Y25="","",【2】見・謝金!Y25)</f>
        <v/>
      </c>
      <c r="Z25" s="484" t="str">
        <f>IF(【2】見・謝金!Z25="","",【2】見・謝金!Z25)</f>
        <v/>
      </c>
      <c r="AA25" s="492" t="str">
        <f t="shared" si="2"/>
        <v/>
      </c>
      <c r="AB25" s="492" t="str">
        <f t="shared" si="3"/>
        <v/>
      </c>
      <c r="AC25" s="523" t="str">
        <f>IF(【2】見・謝金!AC25="","",【2】見・謝金!AC25)</f>
        <v/>
      </c>
      <c r="AD25" s="483" t="str">
        <f>IF(【2】見・謝金!AD25="","",【2】見・謝金!AD25)</f>
        <v/>
      </c>
      <c r="AE25" s="492" t="str">
        <f t="shared" si="4"/>
        <v/>
      </c>
      <c r="AF25" s="492"/>
      <c r="AG25" s="492" t="str">
        <f t="shared" si="5"/>
        <v/>
      </c>
      <c r="AH25" s="520" t="str">
        <f>IF(【2】見・謝金!$AH25="",IF($Q25="講習料",IF($E25="","",TIME(HOUR($G25-$E25),ROUNDUP(MINUTE($G25-$E25)/30,0)*30,0)*24),""),IF(OR(【2】見・謝金!$E25&lt;&gt;$E25,【2】見・謝金!$G25&lt;&gt;$G25),TIME(HOUR($G25-$E25),ROUNDUP(MINUTE($G25-$E25)/30,0)*30,0)*24,IF($Q25&lt;&gt;"講習料","",【2】見・謝金!$AH25)))</f>
        <v/>
      </c>
      <c r="AI25" s="521" t="str">
        <f>IF($AH25="","",IF(OR($O25="",$M25=""),"",IF($P25="サブ",VLOOKUP($O25,単価表!$A$34:$C$38,MATCH($M25,単価表!$A$34:$C$34,0),0)/2,VLOOKUP($O25,単価表!$A$34:$C$38,MATCH($M25,単価表!$A$34:$C$34,0),0))))</f>
        <v/>
      </c>
      <c r="AJ25" s="492" t="str">
        <f t="shared" si="6"/>
        <v/>
      </c>
      <c r="AK25" s="520" t="str">
        <f>IF(【2】見・謝金!$AK25="",IF($Q25="検討会(法人参加)",IF($E25="","",TIME(HOUR($G25-$E25),ROUNDUP(MINUTE($G25-$E25)/30,0)*30,0)*24),""),IF(OR(【2】見・謝金!$E25&lt;&gt;$E25,【2】見・謝金!$G25&lt;&gt;$G25),TIME(HOUR($G25-$E25),ROUNDUP(MINUTE($G25-$E25)/30,0)*30,0)*24,IF($Q25&lt;&gt;"検討会(法人参加)","",【2】見・謝金!$AK25)))</f>
        <v/>
      </c>
      <c r="AL25" s="588" t="str">
        <f>IF($AK25="","",IF(OR($O25="",$M25=""),"",VLOOKUP($O25,単価表!$A$34:$C$38,MATCH($M25,単価表!$A$34:$C$34,0),0)/2))</f>
        <v/>
      </c>
      <c r="AM25" s="492" t="str">
        <f t="shared" si="7"/>
        <v/>
      </c>
      <c r="AN25" s="524"/>
      <c r="AO25" s="506" t="str">
        <f>IF(【2】見・謝金!$AO25="","",【2】見・謝金!$AO25)</f>
        <v/>
      </c>
    </row>
    <row r="26" spans="4:41" ht="27.75" customHeight="1">
      <c r="D26" s="685" t="str">
        <f>IF(【2】見・謝金!D26="","",【2】見・謝金!D26)</f>
        <v/>
      </c>
      <c r="E26" s="526" t="str">
        <f>IF(【2】見・謝金!E26="","",【2】見・謝金!E26)</f>
        <v/>
      </c>
      <c r="F26" s="481" t="s">
        <v>257</v>
      </c>
      <c r="G26" s="482" t="str">
        <f>IF(【2】見・謝金!G26="","",【2】見・謝金!G26)</f>
        <v/>
      </c>
      <c r="H26" s="483" t="str">
        <f>IF(【2】見・謝金!H26="","",【2】見・謝金!H26)</f>
        <v/>
      </c>
      <c r="I26" s="1082" t="str">
        <f>IF(【2】見・謝金!I26="","",【2】見・謝金!I26)</f>
        <v/>
      </c>
      <c r="J26" s="1082"/>
      <c r="K26" s="495" t="str">
        <f>IF(【2】見・謝金!K26="","",【2】見・謝金!K26)</f>
        <v/>
      </c>
      <c r="L26" s="495" t="str">
        <f>IF(【2】見・謝金!L26="","",【2】見・謝金!L26)</f>
        <v/>
      </c>
      <c r="M26" s="483" t="str">
        <f>IF(【2】見・謝金!M26="","",【2】見・謝金!M26)</f>
        <v/>
      </c>
      <c r="N26" s="485" t="str">
        <f>IF(【2】見・謝金!N26="","",【2】見・謝金!N26)</f>
        <v/>
      </c>
      <c r="O26" s="518" t="str">
        <f>IF(【2】見・謝金!O26="","",【2】見・謝金!O26)</f>
        <v/>
      </c>
      <c r="P26" s="518" t="str">
        <f>IF(【2】見・謝金!P26="","",【2】見・謝金!P26)</f>
        <v/>
      </c>
      <c r="Q26" s="519" t="str">
        <f>IF(【2】見・謝金!Q26="","",【2】見・謝金!Q26)</f>
        <v/>
      </c>
      <c r="R26" s="525" t="str">
        <f>IF(【2】見・謝金!$R26="",IF($Q26="講師",IF($E26="","",TIME(HOUR($G26-$E26),ROUNDUP(MINUTE($G26-$E26)/30,0)*30,0)*24),""),IF(OR(【2】見・謝金!$E26&lt;&gt;$E26,【2】見・謝金!$G26&lt;&gt;$G26),TIME(HOUR($G26-$E26),ROUNDUP(MINUTE($G26-$E26)/30,0)*30,0)*24,IF($Q26&lt;&gt;"講師","",【2】見・謝金!$R26)))</f>
        <v/>
      </c>
      <c r="S26" s="521" t="str">
        <f>IF($R26="","",IF(OR($O26="",$M26=""),"",IF($P26="サブ",VLOOKUP($O26,単価表!$A$5:$C$14,MATCH($M26,単価表!$A$5:$C$5,0),0)/2,VLOOKUP($O26,単価表!$A$5:$C$14,MATCH($M26,単価表!$A$5:$C$5,0),0))))</f>
        <v/>
      </c>
      <c r="T26" s="492" t="str">
        <f t="shared" si="0"/>
        <v/>
      </c>
      <c r="U26" s="525" t="str">
        <f>IF(【2】見・謝金!$U26="",IF($Q26="検討会等参加",IF($E26="","",TIME(HOUR($G26-$E26),ROUNDUP(MINUTE($G26-$E26)/30,0)*30,0)*24),""),IF(OR(【2】見・謝金!$E26&lt;&gt;$E26,【2】見・謝金!$G26&lt;&gt;$G26),TIME(HOUR($G26-$E26),ROUNDUP(MINUTE($G26-$E26)/30,0)*30,0)*24,IF($Q26&lt;&gt;"検討会等参加","",【2】見・謝金!$U26)))</f>
        <v/>
      </c>
      <c r="V26" s="521" t="str">
        <f>IF($U26="","",IF(OR($M26="",$O26=""),"",VLOOKUP($O26,単価表!$A$5:$C$11,MATCH($M26,単価表!$A$5:$C$5,0),0)/2))</f>
        <v/>
      </c>
      <c r="W26" s="492" t="str">
        <f t="shared" si="1"/>
        <v/>
      </c>
      <c r="X26" s="485" t="str">
        <f>IF(【2】見・謝金!X26="","",【2】見・謝金!X26)</f>
        <v/>
      </c>
      <c r="Y26" s="522" t="str">
        <f>IF(【2】見・謝金!Y26="","",【2】見・謝金!Y26)</f>
        <v/>
      </c>
      <c r="Z26" s="483" t="str">
        <f>IF(【2】見・謝金!Z26="","",【2】見・謝金!Z26)</f>
        <v/>
      </c>
      <c r="AA26" s="492" t="str">
        <f t="shared" si="2"/>
        <v/>
      </c>
      <c r="AB26" s="492" t="str">
        <f t="shared" si="3"/>
        <v/>
      </c>
      <c r="AC26" s="523" t="str">
        <f>IF(【2】見・謝金!AC26="","",【2】見・謝金!AC26)</f>
        <v/>
      </c>
      <c r="AD26" s="483" t="str">
        <f>IF(【2】見・謝金!AD26="","",【2】見・謝金!AD26)</f>
        <v/>
      </c>
      <c r="AE26" s="492" t="str">
        <f t="shared" si="4"/>
        <v/>
      </c>
      <c r="AF26" s="492"/>
      <c r="AG26" s="492" t="str">
        <f t="shared" si="5"/>
        <v/>
      </c>
      <c r="AH26" s="525" t="str">
        <f>IF(【2】見・謝金!$AH26="",IF($Q26="講習料",IF($E26="","",TIME(HOUR($G26-$E26),ROUNDUP(MINUTE($G26-$E26)/30,0)*30,0)*24),""),IF(OR(【2】見・謝金!$E26&lt;&gt;$E26,【2】見・謝金!$G26&lt;&gt;$G26),TIME(HOUR($G26-$E26),ROUNDUP(MINUTE($G26-$E26)/30,0)*30,0)*24,IF($Q26&lt;&gt;"講習料","",【2】見・謝金!$AH26)))</f>
        <v/>
      </c>
      <c r="AI26" s="521" t="str">
        <f>IF($AH26="","",IF(OR($O26="",$M26=""),"",IF($P26="サブ",VLOOKUP($O26,単価表!$A$34:$C$38,MATCH($M26,単価表!$A$34:$C$34,0),0)/2,VLOOKUP($O26,単価表!$A$34:$C$38,MATCH($M26,単価表!$A$34:$C$34,0),0))))</f>
        <v/>
      </c>
      <c r="AJ26" s="492" t="str">
        <f t="shared" si="6"/>
        <v/>
      </c>
      <c r="AK26" s="525" t="str">
        <f>IF(【2】見・謝金!$AK26="",IF($Q26="検討会(法人参加)",IF($E26="","",TIME(HOUR($G26-$E26),ROUNDUP(MINUTE($G26-$E26)/30,0)*30,0)*24),""),IF(OR(【2】見・謝金!$E26&lt;&gt;$E26,【2】見・謝金!$G26&lt;&gt;$G26),TIME(HOUR($G26-$E26),ROUNDUP(MINUTE($G26-$E26)/30,0)*30,0)*24,IF($Q26&lt;&gt;"検討会(法人参加)","",【2】見・謝金!$AK26)))</f>
        <v/>
      </c>
      <c r="AL26" s="586" t="str">
        <f>IF($AK26="","",IF(OR($O26="",$M26=""),"",VLOOKUP($O26,単価表!$A$34:$C$38,MATCH($M26,単価表!$A$34:$C$34,0),0)/2))</f>
        <v/>
      </c>
      <c r="AM26" s="492" t="str">
        <f t="shared" si="7"/>
        <v/>
      </c>
      <c r="AN26" s="524"/>
      <c r="AO26" s="506" t="str">
        <f>IF(【2】見・謝金!$AO26="","",【2】見・謝金!$AO26)</f>
        <v/>
      </c>
    </row>
    <row r="27" spans="4:41" ht="27.75" customHeight="1">
      <c r="D27" s="685" t="str">
        <f>IF(【2】見・謝金!D27="","",【2】見・謝金!D27)</f>
        <v/>
      </c>
      <c r="E27" s="526" t="str">
        <f>IF(【2】見・謝金!E27="","",【2】見・謝金!E27)</f>
        <v/>
      </c>
      <c r="F27" s="481" t="s">
        <v>259</v>
      </c>
      <c r="G27" s="482" t="str">
        <f>IF(【2】見・謝金!G27="","",【2】見・謝金!G27)</f>
        <v/>
      </c>
      <c r="H27" s="483" t="str">
        <f>IF(【2】見・謝金!H27="","",【2】見・謝金!H27)</f>
        <v/>
      </c>
      <c r="I27" s="1082" t="str">
        <f>IF(【2】見・謝金!I27="","",【2】見・謝金!I27)</f>
        <v/>
      </c>
      <c r="J27" s="1082"/>
      <c r="K27" s="495" t="str">
        <f>IF(【2】見・謝金!K27="","",【2】見・謝金!K27)</f>
        <v/>
      </c>
      <c r="L27" s="495" t="str">
        <f>IF(【2】見・謝金!L27="","",【2】見・謝金!L27)</f>
        <v/>
      </c>
      <c r="M27" s="484" t="str">
        <f>IF(【2】見・謝金!M27="","",【2】見・謝金!M27)</f>
        <v/>
      </c>
      <c r="N27" s="485" t="str">
        <f>IF(【2】見・謝金!N27="","",【2】見・謝金!N27)</f>
        <v/>
      </c>
      <c r="O27" s="518" t="str">
        <f>IF(【2】見・謝金!O27="","",【2】見・謝金!O27)</f>
        <v/>
      </c>
      <c r="P27" s="518" t="str">
        <f>IF(【2】見・謝金!P27="","",【2】見・謝金!P27)</f>
        <v/>
      </c>
      <c r="Q27" s="519" t="str">
        <f>IF(【2】見・謝金!Q27="","",【2】見・謝金!Q27)</f>
        <v/>
      </c>
      <c r="R27" s="520" t="str">
        <f>IF(【2】見・謝金!$R27="",IF($Q27="講師",IF($E27="","",TIME(HOUR($G27-$E27),ROUNDUP(MINUTE($G27-$E27)/30,0)*30,0)*24),""),IF(OR(【2】見・謝金!$E27&lt;&gt;$E27,【2】見・謝金!$G27&lt;&gt;$G27),TIME(HOUR($G27-$E27),ROUNDUP(MINUTE($G27-$E27)/30,0)*30,0)*24,IF($Q27&lt;&gt;"講師","",【2】見・謝金!$R27)))</f>
        <v/>
      </c>
      <c r="S27" s="521" t="str">
        <f>IF($R27="","",IF(OR($O27="",$M27=""),"",IF($P27="サブ",VLOOKUP($O27,単価表!$A$5:$C$14,MATCH($M27,単価表!$A$5:$C$5,0),0)/2,VLOOKUP($O27,単価表!$A$5:$C$14,MATCH($M27,単価表!$A$5:$C$5,0),0))))</f>
        <v/>
      </c>
      <c r="T27" s="492" t="str">
        <f t="shared" si="0"/>
        <v/>
      </c>
      <c r="U27" s="520" t="str">
        <f>IF(【2】見・謝金!$U27="",IF($Q27="検討会等参加",IF($E27="","",TIME(HOUR($G27-$E27),ROUNDUP(MINUTE($G27-$E27)/30,0)*30,0)*24),""),IF(OR(【2】見・謝金!$E27&lt;&gt;$E27,【2】見・謝金!$G27&lt;&gt;$G27),TIME(HOUR($G27-$E27),ROUNDUP(MINUTE($G27-$E27)/30,0)*30,0)*24,IF($Q27&lt;&gt;"検討会等参加","",【2】見・謝金!$U27)))</f>
        <v/>
      </c>
      <c r="V27" s="521" t="str">
        <f>IF($U27="","",IF(OR($M27="",$O27=""),"",VLOOKUP($O27,単価表!$A$5:$C$11,MATCH($M27,単価表!$A$5:$C$5,0),0)/2))</f>
        <v/>
      </c>
      <c r="W27" s="492" t="str">
        <f t="shared" si="1"/>
        <v/>
      </c>
      <c r="X27" s="485" t="str">
        <f>IF(【2】見・謝金!X27="","",【2】見・謝金!X27)</f>
        <v/>
      </c>
      <c r="Y27" s="522" t="str">
        <f>IF(【2】見・謝金!Y27="","",【2】見・謝金!Y27)</f>
        <v/>
      </c>
      <c r="Z27" s="484" t="str">
        <f>IF(【2】見・謝金!Z27="","",【2】見・謝金!Z27)</f>
        <v/>
      </c>
      <c r="AA27" s="492" t="str">
        <f t="shared" si="2"/>
        <v/>
      </c>
      <c r="AB27" s="492" t="str">
        <f t="shared" si="3"/>
        <v/>
      </c>
      <c r="AC27" s="523" t="str">
        <f>IF(【2】見・謝金!AC27="","",【2】見・謝金!AC27)</f>
        <v/>
      </c>
      <c r="AD27" s="483" t="str">
        <f>IF(【2】見・謝金!AD27="","",【2】見・謝金!AD27)</f>
        <v/>
      </c>
      <c r="AE27" s="492" t="str">
        <f t="shared" si="4"/>
        <v/>
      </c>
      <c r="AF27" s="492"/>
      <c r="AG27" s="492" t="str">
        <f t="shared" si="5"/>
        <v/>
      </c>
      <c r="AH27" s="520" t="str">
        <f>IF(【2】見・謝金!$AH27="",IF($Q27="講習料",IF($E27="","",TIME(HOUR($G27-$E27),ROUNDUP(MINUTE($G27-$E27)/30,0)*30,0)*24),""),IF(OR(【2】見・謝金!$E27&lt;&gt;$E27,【2】見・謝金!$G27&lt;&gt;$G27),TIME(HOUR($G27-$E27),ROUNDUP(MINUTE($G27-$E27)/30,0)*30,0)*24,IF($Q27&lt;&gt;"講習料","",【2】見・謝金!$AH27)))</f>
        <v/>
      </c>
      <c r="AI27" s="521" t="str">
        <f>IF($AH27="","",IF(OR($O27="",$M27=""),"",IF($P27="サブ",VLOOKUP($O27,単価表!$A$34:$C$38,MATCH($M27,単価表!$A$34:$C$34,0),0)/2,VLOOKUP($O27,単価表!$A$34:$C$38,MATCH($M27,単価表!$A$34:$C$34,0),0))))</f>
        <v/>
      </c>
      <c r="AJ27" s="492" t="str">
        <f t="shared" si="6"/>
        <v/>
      </c>
      <c r="AK27" s="520" t="str">
        <f>IF(【2】見・謝金!$AK27="",IF($Q27="検討会(法人参加)",IF($E27="","",TIME(HOUR($G27-$E27),ROUNDUP(MINUTE($G27-$E27)/30,0)*30,0)*24),""),IF(OR(【2】見・謝金!$E27&lt;&gt;$E27,【2】見・謝金!$G27&lt;&gt;$G27),TIME(HOUR($G27-$E27),ROUNDUP(MINUTE($G27-$E27)/30,0)*30,0)*24,IF($Q27&lt;&gt;"検討会(法人参加)","",【2】見・謝金!$AK27)))</f>
        <v/>
      </c>
      <c r="AL27" s="588" t="str">
        <f>IF($AK27="","",IF(OR($O27="",$M27=""),"",VLOOKUP($O27,単価表!$A$34:$C$38,MATCH($M27,単価表!$A$34:$C$34,0),0)/2))</f>
        <v/>
      </c>
      <c r="AM27" s="492" t="str">
        <f t="shared" si="7"/>
        <v/>
      </c>
      <c r="AN27" s="524"/>
      <c r="AO27" s="506" t="str">
        <f>IF(【2】見・謝金!$AO27="","",【2】見・謝金!$AO27)</f>
        <v/>
      </c>
    </row>
    <row r="28" spans="4:41" ht="27.75" customHeight="1">
      <c r="D28" s="685" t="str">
        <f>IF(【2】見・謝金!D28="","",【2】見・謝金!D28)</f>
        <v/>
      </c>
      <c r="E28" s="526" t="str">
        <f>IF(【2】見・謝金!E28="","",【2】見・謝金!E28)</f>
        <v/>
      </c>
      <c r="F28" s="481" t="s">
        <v>257</v>
      </c>
      <c r="G28" s="482" t="str">
        <f>IF(【2】見・謝金!G28="","",【2】見・謝金!G28)</f>
        <v/>
      </c>
      <c r="H28" s="483" t="str">
        <f>IF(【2】見・謝金!H28="","",【2】見・謝金!H28)</f>
        <v/>
      </c>
      <c r="I28" s="1082" t="str">
        <f>IF(【2】見・謝金!I28="","",【2】見・謝金!I28)</f>
        <v/>
      </c>
      <c r="J28" s="1082"/>
      <c r="K28" s="495" t="str">
        <f>IF(【2】見・謝金!K28="","",【2】見・謝金!K28)</f>
        <v/>
      </c>
      <c r="L28" s="495" t="str">
        <f>IF(【2】見・謝金!L28="","",【2】見・謝金!L28)</f>
        <v/>
      </c>
      <c r="M28" s="483" t="str">
        <f>IF(【2】見・謝金!M28="","",【2】見・謝金!M28)</f>
        <v/>
      </c>
      <c r="N28" s="485" t="str">
        <f>IF(【2】見・謝金!N28="","",【2】見・謝金!N28)</f>
        <v/>
      </c>
      <c r="O28" s="518" t="str">
        <f>IF(【2】見・謝金!O28="","",【2】見・謝金!O28)</f>
        <v/>
      </c>
      <c r="P28" s="518" t="str">
        <f>IF(【2】見・謝金!P28="","",【2】見・謝金!P28)</f>
        <v/>
      </c>
      <c r="Q28" s="519" t="str">
        <f>IF(【2】見・謝金!Q28="","",【2】見・謝金!Q28)</f>
        <v/>
      </c>
      <c r="R28" s="525" t="str">
        <f>IF(【2】見・謝金!$R28="",IF($Q28="講師",IF($E28="","",TIME(HOUR($G28-$E28),ROUNDUP(MINUTE($G28-$E28)/30,0)*30,0)*24),""),IF(OR(【2】見・謝金!$E28&lt;&gt;$E28,【2】見・謝金!$G28&lt;&gt;$G28),TIME(HOUR($G28-$E28),ROUNDUP(MINUTE($G28-$E28)/30,0)*30,0)*24,IF($Q28&lt;&gt;"講師","",【2】見・謝金!$R28)))</f>
        <v/>
      </c>
      <c r="S28" s="521" t="str">
        <f>IF($R28="","",IF(OR($O28="",$M28=""),"",IF($P28="サブ",VLOOKUP($O28,単価表!$A$5:$C$14,MATCH($M28,単価表!$A$5:$C$5,0),0)/2,VLOOKUP($O28,単価表!$A$5:$C$14,MATCH($M28,単価表!$A$5:$C$5,0),0))))</f>
        <v/>
      </c>
      <c r="T28" s="492" t="str">
        <f t="shared" si="0"/>
        <v/>
      </c>
      <c r="U28" s="525" t="str">
        <f>IF(【2】見・謝金!$U28="",IF($Q28="検討会等参加",IF($E28="","",TIME(HOUR($G28-$E28),ROUNDUP(MINUTE($G28-$E28)/30,0)*30,0)*24),""),IF(OR(【2】見・謝金!$E28&lt;&gt;$E28,【2】見・謝金!$G28&lt;&gt;$G28),TIME(HOUR($G28-$E28),ROUNDUP(MINUTE($G28-$E28)/30,0)*30,0)*24,IF($Q28&lt;&gt;"検討会等参加","",【2】見・謝金!$U28)))</f>
        <v/>
      </c>
      <c r="V28" s="521" t="str">
        <f>IF($U28="","",IF(OR($M28="",$O28=""),"",VLOOKUP($O28,単価表!$A$5:$C$11,MATCH($M28,単価表!$A$5:$C$5,0),0)/2))</f>
        <v/>
      </c>
      <c r="W28" s="492" t="str">
        <f t="shared" si="1"/>
        <v/>
      </c>
      <c r="X28" s="485" t="str">
        <f>IF(【2】見・謝金!X28="","",【2】見・謝金!X28)</f>
        <v/>
      </c>
      <c r="Y28" s="522" t="str">
        <f>IF(【2】見・謝金!Y28="","",【2】見・謝金!Y28)</f>
        <v/>
      </c>
      <c r="Z28" s="483" t="str">
        <f>IF(【2】見・謝金!Z28="","",【2】見・謝金!Z28)</f>
        <v/>
      </c>
      <c r="AA28" s="492" t="str">
        <f t="shared" si="2"/>
        <v/>
      </c>
      <c r="AB28" s="492" t="str">
        <f t="shared" si="3"/>
        <v/>
      </c>
      <c r="AC28" s="523" t="str">
        <f>IF(【2】見・謝金!AC28="","",【2】見・謝金!AC28)</f>
        <v/>
      </c>
      <c r="AD28" s="483" t="str">
        <f>IF(【2】見・謝金!AD28="","",【2】見・謝金!AD28)</f>
        <v/>
      </c>
      <c r="AE28" s="492" t="str">
        <f t="shared" si="4"/>
        <v/>
      </c>
      <c r="AF28" s="492"/>
      <c r="AG28" s="492" t="str">
        <f t="shared" si="5"/>
        <v/>
      </c>
      <c r="AH28" s="525" t="str">
        <f>IF(【2】見・謝金!$AH28="",IF($Q28="講習料",IF($E28="","",TIME(HOUR($G28-$E28),ROUNDUP(MINUTE($G28-$E28)/30,0)*30,0)*24),""),IF(OR(【2】見・謝金!$E28&lt;&gt;$E28,【2】見・謝金!$G28&lt;&gt;$G28),TIME(HOUR($G28-$E28),ROUNDUP(MINUTE($G28-$E28)/30,0)*30,0)*24,IF($Q28&lt;&gt;"講習料","",【2】見・謝金!$AH28)))</f>
        <v/>
      </c>
      <c r="AI28" s="521" t="str">
        <f>IF($AH28="","",IF(OR($O28="",$M28=""),"",IF($P28="サブ",VLOOKUP($O28,単価表!$A$34:$C$38,MATCH($M28,単価表!$A$34:$C$34,0),0)/2,VLOOKUP($O28,単価表!$A$34:$C$38,MATCH($M28,単価表!$A$34:$C$34,0),0))))</f>
        <v/>
      </c>
      <c r="AJ28" s="492" t="str">
        <f t="shared" si="6"/>
        <v/>
      </c>
      <c r="AK28" s="525" t="str">
        <f>IF(【2】見・謝金!$AK28="",IF($Q28="検討会(法人参加)",IF($E28="","",TIME(HOUR($G28-$E28),ROUNDUP(MINUTE($G28-$E28)/30,0)*30,0)*24),""),IF(OR(【2】見・謝金!$E28&lt;&gt;$E28,【2】見・謝金!$G28&lt;&gt;$G28),TIME(HOUR($G28-$E28),ROUNDUP(MINUTE($G28-$E28)/30,0)*30,0)*24,IF($Q28&lt;&gt;"検討会(法人参加)","",【2】見・謝金!$AK28)))</f>
        <v/>
      </c>
      <c r="AL28" s="586" t="str">
        <f>IF($AK28="","",IF(OR($O28="",$M28=""),"",VLOOKUP($O28,単価表!$A$34:$C$38,MATCH($M28,単価表!$A$34:$C$34,0),0)/2))</f>
        <v/>
      </c>
      <c r="AM28" s="492" t="str">
        <f t="shared" si="7"/>
        <v/>
      </c>
      <c r="AN28" s="524"/>
      <c r="AO28" s="506" t="str">
        <f>IF(【2】見・謝金!$AO28="","",【2】見・謝金!$AO28)</f>
        <v/>
      </c>
    </row>
    <row r="29" spans="4:41" ht="27.75" customHeight="1">
      <c r="D29" s="685" t="str">
        <f>IF(【2】見・謝金!D29="","",【2】見・謝金!D29)</f>
        <v/>
      </c>
      <c r="E29" s="526" t="str">
        <f>IF(【2】見・謝金!E29="","",【2】見・謝金!E29)</f>
        <v/>
      </c>
      <c r="F29" s="481" t="s">
        <v>259</v>
      </c>
      <c r="G29" s="482" t="str">
        <f>IF(【2】見・謝金!G29="","",【2】見・謝金!G29)</f>
        <v/>
      </c>
      <c r="H29" s="483" t="str">
        <f>IF(【2】見・謝金!H29="","",【2】見・謝金!H29)</f>
        <v/>
      </c>
      <c r="I29" s="1082" t="str">
        <f>IF(【2】見・謝金!I29="","",【2】見・謝金!I29)</f>
        <v/>
      </c>
      <c r="J29" s="1082"/>
      <c r="K29" s="495" t="str">
        <f>IF(【2】見・謝金!K29="","",【2】見・謝金!K29)</f>
        <v/>
      </c>
      <c r="L29" s="495" t="str">
        <f>IF(【2】見・謝金!L29="","",【2】見・謝金!L29)</f>
        <v/>
      </c>
      <c r="M29" s="484" t="str">
        <f>IF(【2】見・謝金!M29="","",【2】見・謝金!M29)</f>
        <v/>
      </c>
      <c r="N29" s="485" t="str">
        <f>IF(【2】見・謝金!N29="","",【2】見・謝金!N29)</f>
        <v/>
      </c>
      <c r="O29" s="518" t="str">
        <f>IF(【2】見・謝金!O29="","",【2】見・謝金!O29)</f>
        <v/>
      </c>
      <c r="P29" s="518" t="str">
        <f>IF(【2】見・謝金!P29="","",【2】見・謝金!P29)</f>
        <v/>
      </c>
      <c r="Q29" s="519" t="str">
        <f>IF(【2】見・謝金!Q29="","",【2】見・謝金!Q29)</f>
        <v/>
      </c>
      <c r="R29" s="520" t="str">
        <f>IF(【2】見・謝金!$R29="",IF($Q29="講師",IF($E29="","",TIME(HOUR($G29-$E29),ROUNDUP(MINUTE($G29-$E29)/30,0)*30,0)*24),""),IF(OR(【2】見・謝金!$E29&lt;&gt;$E29,【2】見・謝金!$G29&lt;&gt;$G29),TIME(HOUR($G29-$E29),ROUNDUP(MINUTE($G29-$E29)/30,0)*30,0)*24,IF($Q29&lt;&gt;"講師","",【2】見・謝金!$R29)))</f>
        <v/>
      </c>
      <c r="S29" s="521" t="str">
        <f>IF($R29="","",IF(OR($O29="",$M29=""),"",IF($P29="サブ",VLOOKUP($O29,単価表!$A$5:$C$14,MATCH($M29,単価表!$A$5:$C$5,0),0)/2,VLOOKUP($O29,単価表!$A$5:$C$14,MATCH($M29,単価表!$A$5:$C$5,0),0))))</f>
        <v/>
      </c>
      <c r="T29" s="492" t="str">
        <f t="shared" si="0"/>
        <v/>
      </c>
      <c r="U29" s="520" t="str">
        <f>IF(【2】見・謝金!$U29="",IF($Q29="検討会等参加",IF($E29="","",TIME(HOUR($G29-$E29),ROUNDUP(MINUTE($G29-$E29)/30,0)*30,0)*24),""),IF(OR(【2】見・謝金!$E29&lt;&gt;$E29,【2】見・謝金!$G29&lt;&gt;$G29),TIME(HOUR($G29-$E29),ROUNDUP(MINUTE($G29-$E29)/30,0)*30,0)*24,IF($Q29&lt;&gt;"検討会等参加","",【2】見・謝金!$U29)))</f>
        <v/>
      </c>
      <c r="V29" s="521" t="str">
        <f>IF($U29="","",IF(OR($M29="",$O29=""),"",VLOOKUP($O29,単価表!$A$5:$C$11,MATCH($M29,単価表!$A$5:$C$5,0),0)/2))</f>
        <v/>
      </c>
      <c r="W29" s="492" t="str">
        <f t="shared" si="1"/>
        <v/>
      </c>
      <c r="X29" s="485" t="str">
        <f>IF(【2】見・謝金!X29="","",【2】見・謝金!X29)</f>
        <v/>
      </c>
      <c r="Y29" s="522" t="str">
        <f>IF(【2】見・謝金!Y29="","",【2】見・謝金!Y29)</f>
        <v/>
      </c>
      <c r="Z29" s="484" t="str">
        <f>IF(【2】見・謝金!Z29="","",【2】見・謝金!Z29)</f>
        <v/>
      </c>
      <c r="AA29" s="492" t="str">
        <f t="shared" si="2"/>
        <v/>
      </c>
      <c r="AB29" s="492" t="str">
        <f t="shared" si="3"/>
        <v/>
      </c>
      <c r="AC29" s="523" t="str">
        <f>IF(【2】見・謝金!AC29="","",【2】見・謝金!AC29)</f>
        <v/>
      </c>
      <c r="AD29" s="483" t="str">
        <f>IF(【2】見・謝金!AD29="","",【2】見・謝金!AD29)</f>
        <v/>
      </c>
      <c r="AE29" s="492" t="str">
        <f t="shared" si="4"/>
        <v/>
      </c>
      <c r="AF29" s="492"/>
      <c r="AG29" s="492" t="str">
        <f t="shared" si="5"/>
        <v/>
      </c>
      <c r="AH29" s="520" t="str">
        <f>IF(【2】見・謝金!$AH29="",IF($Q29="講習料",IF($E29="","",TIME(HOUR($G29-$E29),ROUNDUP(MINUTE($G29-$E29)/30,0)*30,0)*24),""),IF(OR(【2】見・謝金!$E29&lt;&gt;$E29,【2】見・謝金!$G29&lt;&gt;$G29),TIME(HOUR($G29-$E29),ROUNDUP(MINUTE($G29-$E29)/30,0)*30,0)*24,IF($Q29&lt;&gt;"講習料","",【2】見・謝金!$AH29)))</f>
        <v/>
      </c>
      <c r="AI29" s="521" t="str">
        <f>IF($AH29="","",IF(OR($O29="",$M29=""),"",IF($P29="サブ",VLOOKUP($O29,単価表!$A$34:$C$38,MATCH($M29,単価表!$A$34:$C$34,0),0)/2,VLOOKUP($O29,単価表!$A$34:$C$38,MATCH($M29,単価表!$A$34:$C$34,0),0))))</f>
        <v/>
      </c>
      <c r="AJ29" s="492" t="str">
        <f t="shared" si="6"/>
        <v/>
      </c>
      <c r="AK29" s="520" t="str">
        <f>IF(【2】見・謝金!$AK29="",IF($Q29="検討会(法人参加)",IF($E29="","",TIME(HOUR($G29-$E29),ROUNDUP(MINUTE($G29-$E29)/30,0)*30,0)*24),""),IF(OR(【2】見・謝金!$E29&lt;&gt;$E29,【2】見・謝金!$G29&lt;&gt;$G29),TIME(HOUR($G29-$E29),ROUNDUP(MINUTE($G29-$E29)/30,0)*30,0)*24,IF($Q29&lt;&gt;"検討会(法人参加)","",【2】見・謝金!$AK29)))</f>
        <v/>
      </c>
      <c r="AL29" s="588" t="str">
        <f>IF($AK29="","",IF(OR($O29="",$M29=""),"",VLOOKUP($O29,単価表!$A$34:$C$38,MATCH($M29,単価表!$A$34:$C$34,0),0)/2))</f>
        <v/>
      </c>
      <c r="AM29" s="492" t="str">
        <f t="shared" si="7"/>
        <v/>
      </c>
      <c r="AN29" s="524"/>
      <c r="AO29" s="506" t="str">
        <f>IF(【2】見・謝金!$AO29="","",【2】見・謝金!$AO29)</f>
        <v/>
      </c>
    </row>
    <row r="30" spans="4:41" ht="27.75" customHeight="1">
      <c r="D30" s="685" t="str">
        <f>IF(【2】見・謝金!D30="","",【2】見・謝金!D30)</f>
        <v/>
      </c>
      <c r="E30" s="526" t="str">
        <f>IF(【2】見・謝金!E30="","",【2】見・謝金!E30)</f>
        <v/>
      </c>
      <c r="F30" s="481" t="s">
        <v>257</v>
      </c>
      <c r="G30" s="482" t="str">
        <f>IF(【2】見・謝金!G30="","",【2】見・謝金!G30)</f>
        <v/>
      </c>
      <c r="H30" s="483" t="str">
        <f>IF(【2】見・謝金!H30="","",【2】見・謝金!H30)</f>
        <v/>
      </c>
      <c r="I30" s="1082" t="str">
        <f>IF(【2】見・謝金!I30="","",【2】見・謝金!I30)</f>
        <v/>
      </c>
      <c r="J30" s="1082"/>
      <c r="K30" s="495" t="str">
        <f>IF(【2】見・謝金!K30="","",【2】見・謝金!K30)</f>
        <v/>
      </c>
      <c r="L30" s="495" t="str">
        <f>IF(【2】見・謝金!L30="","",【2】見・謝金!L30)</f>
        <v/>
      </c>
      <c r="M30" s="483" t="str">
        <f>IF(【2】見・謝金!M30="","",【2】見・謝金!M30)</f>
        <v/>
      </c>
      <c r="N30" s="485" t="str">
        <f>IF(【2】見・謝金!N30="","",【2】見・謝金!N30)</f>
        <v/>
      </c>
      <c r="O30" s="518" t="str">
        <f>IF(【2】見・謝金!O30="","",【2】見・謝金!O30)</f>
        <v/>
      </c>
      <c r="P30" s="518" t="str">
        <f>IF(【2】見・謝金!P30="","",【2】見・謝金!P30)</f>
        <v/>
      </c>
      <c r="Q30" s="519" t="str">
        <f>IF(【2】見・謝金!Q30="","",【2】見・謝金!Q30)</f>
        <v/>
      </c>
      <c r="R30" s="525" t="str">
        <f>IF(【2】見・謝金!$R30="",IF($Q30="講師",IF($E30="","",TIME(HOUR($G30-$E30),ROUNDUP(MINUTE($G30-$E30)/30,0)*30,0)*24),""),IF(OR(【2】見・謝金!$E30&lt;&gt;$E30,【2】見・謝金!$G30&lt;&gt;$G30),TIME(HOUR($G30-$E30),ROUNDUP(MINUTE($G30-$E30)/30,0)*30,0)*24,IF($Q30&lt;&gt;"講師","",【2】見・謝金!$R30)))</f>
        <v/>
      </c>
      <c r="S30" s="521" t="str">
        <f>IF($R30="","",IF(OR($O30="",$M30=""),"",IF($P30="サブ",VLOOKUP($O30,単価表!$A$5:$C$14,MATCH($M30,単価表!$A$5:$C$5,0),0)/2,VLOOKUP($O30,単価表!$A$5:$C$14,MATCH($M30,単価表!$A$5:$C$5,0),0))))</f>
        <v/>
      </c>
      <c r="T30" s="492" t="str">
        <f t="shared" si="0"/>
        <v/>
      </c>
      <c r="U30" s="525" t="str">
        <f>IF(【2】見・謝金!$U30="",IF($Q30="検討会等参加",IF($E30="","",TIME(HOUR($G30-$E30),ROUNDUP(MINUTE($G30-$E30)/30,0)*30,0)*24),""),IF(OR(【2】見・謝金!$E30&lt;&gt;$E30,【2】見・謝金!$G30&lt;&gt;$G30),TIME(HOUR($G30-$E30),ROUNDUP(MINUTE($G30-$E30)/30,0)*30,0)*24,IF($Q30&lt;&gt;"検討会等参加","",【2】見・謝金!$U30)))</f>
        <v/>
      </c>
      <c r="V30" s="521" t="str">
        <f>IF($U30="","",IF(OR($M30="",$O30=""),"",VLOOKUP($O30,単価表!$A$5:$C$11,MATCH($M30,単価表!$A$5:$C$5,0),0)/2))</f>
        <v/>
      </c>
      <c r="W30" s="492" t="str">
        <f t="shared" si="1"/>
        <v/>
      </c>
      <c r="X30" s="485" t="str">
        <f>IF(【2】見・謝金!X30="","",【2】見・謝金!X30)</f>
        <v/>
      </c>
      <c r="Y30" s="522" t="str">
        <f>IF(【2】見・謝金!Y30="","",【2】見・謝金!Y30)</f>
        <v/>
      </c>
      <c r="Z30" s="483" t="str">
        <f>IF(【2】見・謝金!Z30="","",【2】見・謝金!Z30)</f>
        <v/>
      </c>
      <c r="AA30" s="492" t="str">
        <f t="shared" si="2"/>
        <v/>
      </c>
      <c r="AB30" s="492" t="str">
        <f t="shared" si="3"/>
        <v/>
      </c>
      <c r="AC30" s="523" t="str">
        <f>IF(【2】見・謝金!AC30="","",【2】見・謝金!AC30)</f>
        <v/>
      </c>
      <c r="AD30" s="483" t="str">
        <f>IF(【2】見・謝金!AD30="","",【2】見・謝金!AD30)</f>
        <v/>
      </c>
      <c r="AE30" s="492" t="str">
        <f t="shared" si="4"/>
        <v/>
      </c>
      <c r="AF30" s="492"/>
      <c r="AG30" s="492" t="str">
        <f t="shared" si="5"/>
        <v/>
      </c>
      <c r="AH30" s="525" t="str">
        <f>IF(【2】見・謝金!$AH30="",IF($Q30="講習料",IF($E30="","",TIME(HOUR($G30-$E30),ROUNDUP(MINUTE($G30-$E30)/30,0)*30,0)*24),""),IF(OR(【2】見・謝金!$E30&lt;&gt;$E30,【2】見・謝金!$G30&lt;&gt;$G30),TIME(HOUR($G30-$E30),ROUNDUP(MINUTE($G30-$E30)/30,0)*30,0)*24,IF($Q30&lt;&gt;"講習料","",【2】見・謝金!$AH30)))</f>
        <v/>
      </c>
      <c r="AI30" s="521" t="str">
        <f>IF($AH30="","",IF(OR($O30="",$M30=""),"",IF($P30="サブ",VLOOKUP($O30,単価表!$A$34:$C$38,MATCH($M30,単価表!$A$34:$C$34,0),0)/2,VLOOKUP($O30,単価表!$A$34:$C$38,MATCH($M30,単価表!$A$34:$C$34,0),0))))</f>
        <v/>
      </c>
      <c r="AJ30" s="492" t="str">
        <f t="shared" si="6"/>
        <v/>
      </c>
      <c r="AK30" s="525" t="str">
        <f>IF(【2】見・謝金!$AK30="",IF($Q30="検討会(法人参加)",IF($E30="","",TIME(HOUR($G30-$E30),ROUNDUP(MINUTE($G30-$E30)/30,0)*30,0)*24),""),IF(OR(【2】見・謝金!$E30&lt;&gt;$E30,【2】見・謝金!$G30&lt;&gt;$G30),TIME(HOUR($G30-$E30),ROUNDUP(MINUTE($G30-$E30)/30,0)*30,0)*24,IF($Q30&lt;&gt;"検討会(法人参加)","",【2】見・謝金!$AK30)))</f>
        <v/>
      </c>
      <c r="AL30" s="586" t="str">
        <f>IF($AK30="","",IF(OR($O30="",$M30=""),"",VLOOKUP($O30,単価表!$A$34:$C$38,MATCH($M30,単価表!$A$34:$C$34,0),0)/2))</f>
        <v/>
      </c>
      <c r="AM30" s="492" t="str">
        <f t="shared" si="7"/>
        <v/>
      </c>
      <c r="AN30" s="524"/>
      <c r="AO30" s="506" t="str">
        <f>IF(【2】見・謝金!$AO30="","",【2】見・謝金!$AO30)</f>
        <v/>
      </c>
    </row>
    <row r="31" spans="4:41" ht="27.75" customHeight="1">
      <c r="D31" s="685" t="str">
        <f>IF(【2】見・謝金!D31="","",【2】見・謝金!D31)</f>
        <v/>
      </c>
      <c r="E31" s="526" t="str">
        <f>IF(【2】見・謝金!E31="","",【2】見・謝金!E31)</f>
        <v/>
      </c>
      <c r="F31" s="481" t="s">
        <v>259</v>
      </c>
      <c r="G31" s="482" t="str">
        <f>IF(【2】見・謝金!G31="","",【2】見・謝金!G31)</f>
        <v/>
      </c>
      <c r="H31" s="483" t="str">
        <f>IF(【2】見・謝金!H31="","",【2】見・謝金!H31)</f>
        <v/>
      </c>
      <c r="I31" s="1082" t="str">
        <f>IF(【2】見・謝金!I31="","",【2】見・謝金!I31)</f>
        <v/>
      </c>
      <c r="J31" s="1082"/>
      <c r="K31" s="495" t="str">
        <f>IF(【2】見・謝金!K31="","",【2】見・謝金!K31)</f>
        <v/>
      </c>
      <c r="L31" s="495" t="str">
        <f>IF(【2】見・謝金!L31="","",【2】見・謝金!L31)</f>
        <v/>
      </c>
      <c r="M31" s="484" t="str">
        <f>IF(【2】見・謝金!M31="","",【2】見・謝金!M31)</f>
        <v/>
      </c>
      <c r="N31" s="485" t="str">
        <f>IF(【2】見・謝金!N31="","",【2】見・謝金!N31)</f>
        <v/>
      </c>
      <c r="O31" s="518" t="str">
        <f>IF(【2】見・謝金!O31="","",【2】見・謝金!O31)</f>
        <v/>
      </c>
      <c r="P31" s="518" t="str">
        <f>IF(【2】見・謝金!P31="","",【2】見・謝金!P31)</f>
        <v/>
      </c>
      <c r="Q31" s="519" t="str">
        <f>IF(【2】見・謝金!Q31="","",【2】見・謝金!Q31)</f>
        <v/>
      </c>
      <c r="R31" s="520" t="str">
        <f>IF(【2】見・謝金!$R31="",IF($Q31="講師",IF($E31="","",TIME(HOUR($G31-$E31),ROUNDUP(MINUTE($G31-$E31)/30,0)*30,0)*24),""),IF(OR(【2】見・謝金!$E31&lt;&gt;$E31,【2】見・謝金!$G31&lt;&gt;$G31),TIME(HOUR($G31-$E31),ROUNDUP(MINUTE($G31-$E31)/30,0)*30,0)*24,IF($Q31&lt;&gt;"講師","",【2】見・謝金!$R31)))</f>
        <v/>
      </c>
      <c r="S31" s="521" t="str">
        <f>IF($R31="","",IF(OR($O31="",$M31=""),"",IF($P31="サブ",VLOOKUP($O31,単価表!$A$5:$C$14,MATCH($M31,単価表!$A$5:$C$5,0),0)/2,VLOOKUP($O31,単価表!$A$5:$C$14,MATCH($M31,単価表!$A$5:$C$5,0),0))))</f>
        <v/>
      </c>
      <c r="T31" s="492" t="str">
        <f t="shared" si="0"/>
        <v/>
      </c>
      <c r="U31" s="520" t="str">
        <f>IF(【2】見・謝金!$U31="",IF($Q31="検討会等参加",IF($E31="","",TIME(HOUR($G31-$E31),ROUNDUP(MINUTE($G31-$E31)/30,0)*30,0)*24),""),IF(OR(【2】見・謝金!$E31&lt;&gt;$E31,【2】見・謝金!$G31&lt;&gt;$G31),TIME(HOUR($G31-$E31),ROUNDUP(MINUTE($G31-$E31)/30,0)*30,0)*24,IF($Q31&lt;&gt;"検討会等参加","",【2】見・謝金!$U31)))</f>
        <v/>
      </c>
      <c r="V31" s="521" t="str">
        <f>IF($U31="","",IF(OR($M31="",$O31=""),"",VLOOKUP($O31,単価表!$A$5:$C$11,MATCH($M31,単価表!$A$5:$C$5,0),0)/2))</f>
        <v/>
      </c>
      <c r="W31" s="492" t="str">
        <f t="shared" si="1"/>
        <v/>
      </c>
      <c r="X31" s="485" t="str">
        <f>IF(【2】見・謝金!X31="","",【2】見・謝金!X31)</f>
        <v/>
      </c>
      <c r="Y31" s="522" t="str">
        <f>IF(【2】見・謝金!Y31="","",【2】見・謝金!Y31)</f>
        <v/>
      </c>
      <c r="Z31" s="484" t="str">
        <f>IF(【2】見・謝金!Z31="","",【2】見・謝金!Z31)</f>
        <v/>
      </c>
      <c r="AA31" s="492" t="str">
        <f t="shared" si="2"/>
        <v/>
      </c>
      <c r="AB31" s="492" t="str">
        <f t="shared" si="3"/>
        <v/>
      </c>
      <c r="AC31" s="523" t="str">
        <f>IF(【2】見・謝金!AC31="","",【2】見・謝金!AC31)</f>
        <v/>
      </c>
      <c r="AD31" s="483" t="str">
        <f>IF(【2】見・謝金!AD31="","",【2】見・謝金!AD31)</f>
        <v/>
      </c>
      <c r="AE31" s="492" t="str">
        <f t="shared" si="4"/>
        <v/>
      </c>
      <c r="AF31" s="492"/>
      <c r="AG31" s="492" t="str">
        <f t="shared" si="5"/>
        <v/>
      </c>
      <c r="AH31" s="520" t="str">
        <f>IF(【2】見・謝金!$AH31="",IF($Q31="講習料",IF($E31="","",TIME(HOUR($G31-$E31),ROUNDUP(MINUTE($G31-$E31)/30,0)*30,0)*24),""),IF(OR(【2】見・謝金!$E31&lt;&gt;$E31,【2】見・謝金!$G31&lt;&gt;$G31),TIME(HOUR($G31-$E31),ROUNDUP(MINUTE($G31-$E31)/30,0)*30,0)*24,IF($Q31&lt;&gt;"講習料","",【2】見・謝金!$AH31)))</f>
        <v/>
      </c>
      <c r="AI31" s="521" t="str">
        <f>IF($AH31="","",IF(OR($O31="",$M31=""),"",IF($P31="サブ",VLOOKUP($O31,単価表!$A$34:$C$38,MATCH($M31,単価表!$A$34:$C$34,0),0)/2,VLOOKUP($O31,単価表!$A$34:$C$38,MATCH($M31,単価表!$A$34:$C$34,0),0))))</f>
        <v/>
      </c>
      <c r="AJ31" s="492" t="str">
        <f t="shared" si="6"/>
        <v/>
      </c>
      <c r="AK31" s="520" t="str">
        <f>IF(【2】見・謝金!$AK31="",IF($Q31="検討会(法人参加)",IF($E31="","",TIME(HOUR($G31-$E31),ROUNDUP(MINUTE($G31-$E31)/30,0)*30,0)*24),""),IF(OR(【2】見・謝金!$E31&lt;&gt;$E31,【2】見・謝金!$G31&lt;&gt;$G31),TIME(HOUR($G31-$E31),ROUNDUP(MINUTE($G31-$E31)/30,0)*30,0)*24,IF($Q31&lt;&gt;"検討会(法人参加)","",【2】見・謝金!$AK31)))</f>
        <v/>
      </c>
      <c r="AL31" s="588" t="str">
        <f>IF($AK31="","",IF(OR($O31="",$M31=""),"",VLOOKUP($O31,単価表!$A$34:$C$38,MATCH($M31,単価表!$A$34:$C$34,0),0)/2))</f>
        <v/>
      </c>
      <c r="AM31" s="492" t="str">
        <f t="shared" si="7"/>
        <v/>
      </c>
      <c r="AN31" s="524"/>
      <c r="AO31" s="506" t="str">
        <f>IF(【2】見・謝金!$AO31="","",【2】見・謝金!$AO31)</f>
        <v/>
      </c>
    </row>
    <row r="32" spans="4:41" ht="27.75" customHeight="1">
      <c r="D32" s="685" t="str">
        <f>IF(【2】見・謝金!D32="","",【2】見・謝金!D32)</f>
        <v/>
      </c>
      <c r="E32" s="526" t="str">
        <f>IF(【2】見・謝金!E32="","",【2】見・謝金!E32)</f>
        <v/>
      </c>
      <c r="F32" s="481" t="s">
        <v>257</v>
      </c>
      <c r="G32" s="482" t="str">
        <f>IF(【2】見・謝金!G32="","",【2】見・謝金!G32)</f>
        <v/>
      </c>
      <c r="H32" s="483" t="str">
        <f>IF(【2】見・謝金!H32="","",【2】見・謝金!H32)</f>
        <v/>
      </c>
      <c r="I32" s="1082" t="str">
        <f>IF(【2】見・謝金!I32="","",【2】見・謝金!I32)</f>
        <v/>
      </c>
      <c r="J32" s="1082"/>
      <c r="K32" s="495" t="str">
        <f>IF(【2】見・謝金!K32="","",【2】見・謝金!K32)</f>
        <v/>
      </c>
      <c r="L32" s="495" t="str">
        <f>IF(【2】見・謝金!L32="","",【2】見・謝金!L32)</f>
        <v/>
      </c>
      <c r="M32" s="483" t="str">
        <f>IF(【2】見・謝金!M32="","",【2】見・謝金!M32)</f>
        <v/>
      </c>
      <c r="N32" s="485" t="str">
        <f>IF(【2】見・謝金!N32="","",【2】見・謝金!N32)</f>
        <v/>
      </c>
      <c r="O32" s="518" t="str">
        <f>IF(【2】見・謝金!O32="","",【2】見・謝金!O32)</f>
        <v/>
      </c>
      <c r="P32" s="518" t="str">
        <f>IF(【2】見・謝金!P32="","",【2】見・謝金!P32)</f>
        <v/>
      </c>
      <c r="Q32" s="519" t="str">
        <f>IF(【2】見・謝金!Q32="","",【2】見・謝金!Q32)</f>
        <v/>
      </c>
      <c r="R32" s="525" t="str">
        <f>IF(【2】見・謝金!$R32="",IF($Q32="講師",IF($E32="","",TIME(HOUR($G32-$E32),ROUNDUP(MINUTE($G32-$E32)/30,0)*30,0)*24),""),IF(OR(【2】見・謝金!$E32&lt;&gt;$E32,【2】見・謝金!$G32&lt;&gt;$G32),TIME(HOUR($G32-$E32),ROUNDUP(MINUTE($G32-$E32)/30,0)*30,0)*24,IF($Q32&lt;&gt;"講師","",【2】見・謝金!$R32)))</f>
        <v/>
      </c>
      <c r="S32" s="521" t="str">
        <f>IF($R32="","",IF(OR($O32="",$M32=""),"",IF($P32="サブ",VLOOKUP($O32,単価表!$A$5:$C$14,MATCH($M32,単価表!$A$5:$C$5,0),0)/2,VLOOKUP($O32,単価表!$A$5:$C$14,MATCH($M32,単価表!$A$5:$C$5,0),0))))</f>
        <v/>
      </c>
      <c r="T32" s="492" t="str">
        <f t="shared" si="0"/>
        <v/>
      </c>
      <c r="U32" s="525" t="str">
        <f>IF(【2】見・謝金!$U32="",IF($Q32="検討会等参加",IF($E32="","",TIME(HOUR($G32-$E32),ROUNDUP(MINUTE($G32-$E32)/30,0)*30,0)*24),""),IF(OR(【2】見・謝金!$E32&lt;&gt;$E32,【2】見・謝金!$G32&lt;&gt;$G32),TIME(HOUR($G32-$E32),ROUNDUP(MINUTE($G32-$E32)/30,0)*30,0)*24,IF($Q32&lt;&gt;"検討会等参加","",【2】見・謝金!$U32)))</f>
        <v/>
      </c>
      <c r="V32" s="521" t="str">
        <f>IF($U32="","",IF(OR($M32="",$O32=""),"",VLOOKUP($O32,単価表!$A$5:$C$11,MATCH($M32,単価表!$A$5:$C$5,0),0)/2))</f>
        <v/>
      </c>
      <c r="W32" s="492" t="str">
        <f t="shared" si="1"/>
        <v/>
      </c>
      <c r="X32" s="485" t="str">
        <f>IF(【2】見・謝金!X32="","",【2】見・謝金!X32)</f>
        <v/>
      </c>
      <c r="Y32" s="522" t="str">
        <f>IF(【2】見・謝金!Y32="","",【2】見・謝金!Y32)</f>
        <v/>
      </c>
      <c r="Z32" s="483" t="str">
        <f>IF(【2】見・謝金!Z32="","",【2】見・謝金!Z32)</f>
        <v/>
      </c>
      <c r="AA32" s="492" t="str">
        <f t="shared" si="2"/>
        <v/>
      </c>
      <c r="AB32" s="492" t="str">
        <f t="shared" si="3"/>
        <v/>
      </c>
      <c r="AC32" s="523" t="str">
        <f>IF(【2】見・謝金!AC32="","",【2】見・謝金!AC32)</f>
        <v/>
      </c>
      <c r="AD32" s="483" t="str">
        <f>IF(【2】見・謝金!AD32="","",【2】見・謝金!AD32)</f>
        <v/>
      </c>
      <c r="AE32" s="492" t="str">
        <f t="shared" si="4"/>
        <v/>
      </c>
      <c r="AF32" s="492"/>
      <c r="AG32" s="492" t="str">
        <f t="shared" si="5"/>
        <v/>
      </c>
      <c r="AH32" s="525" t="str">
        <f>IF(【2】見・謝金!$AH32="",IF($Q32="講習料",IF($E32="","",TIME(HOUR($G32-$E32),ROUNDUP(MINUTE($G32-$E32)/30,0)*30,0)*24),""),IF(OR(【2】見・謝金!$E32&lt;&gt;$E32,【2】見・謝金!$G32&lt;&gt;$G32),TIME(HOUR($G32-$E32),ROUNDUP(MINUTE($G32-$E32)/30,0)*30,0)*24,IF($Q32&lt;&gt;"講習料","",【2】見・謝金!$AH32)))</f>
        <v/>
      </c>
      <c r="AI32" s="521" t="str">
        <f>IF($AH32="","",IF(OR($O32="",$M32=""),"",IF($P32="サブ",VLOOKUP($O32,単価表!$A$34:$C$38,MATCH($M32,単価表!$A$34:$C$34,0),0)/2,VLOOKUP($O32,単価表!$A$34:$C$38,MATCH($M32,単価表!$A$34:$C$34,0),0))))</f>
        <v/>
      </c>
      <c r="AJ32" s="492" t="str">
        <f t="shared" si="6"/>
        <v/>
      </c>
      <c r="AK32" s="525" t="str">
        <f>IF(【2】見・謝金!$AK32="",IF($Q32="検討会(法人参加)",IF($E32="","",TIME(HOUR($G32-$E32),ROUNDUP(MINUTE($G32-$E32)/30,0)*30,0)*24),""),IF(OR(【2】見・謝金!$E32&lt;&gt;$E32,【2】見・謝金!$G32&lt;&gt;$G32),TIME(HOUR($G32-$E32),ROUNDUP(MINUTE($G32-$E32)/30,0)*30,0)*24,IF($Q32&lt;&gt;"検討会(法人参加)","",【2】見・謝金!$AK32)))</f>
        <v/>
      </c>
      <c r="AL32" s="586" t="str">
        <f>IF($AK32="","",IF(OR($O32="",$M32=""),"",VLOOKUP($O32,単価表!$A$34:$C$38,MATCH($M32,単価表!$A$34:$C$34,0),0)/2))</f>
        <v/>
      </c>
      <c r="AM32" s="492" t="str">
        <f t="shared" si="7"/>
        <v/>
      </c>
      <c r="AN32" s="524"/>
      <c r="AO32" s="506" t="str">
        <f>IF(【2】見・謝金!$AO32="","",【2】見・謝金!$AO32)</f>
        <v/>
      </c>
    </row>
    <row r="33" spans="4:41" ht="27.75" customHeight="1">
      <c r="D33" s="685" t="str">
        <f>IF(【2】見・謝金!D33="","",【2】見・謝金!D33)</f>
        <v/>
      </c>
      <c r="E33" s="526" t="str">
        <f>IF(【2】見・謝金!E33="","",【2】見・謝金!E33)</f>
        <v/>
      </c>
      <c r="F33" s="481" t="s">
        <v>259</v>
      </c>
      <c r="G33" s="482" t="str">
        <f>IF(【2】見・謝金!G33="","",【2】見・謝金!G33)</f>
        <v/>
      </c>
      <c r="H33" s="483" t="str">
        <f>IF(【2】見・謝金!H33="","",【2】見・謝金!H33)</f>
        <v/>
      </c>
      <c r="I33" s="1082" t="str">
        <f>IF(【2】見・謝金!I33="","",【2】見・謝金!I33)</f>
        <v/>
      </c>
      <c r="J33" s="1082"/>
      <c r="K33" s="495" t="str">
        <f>IF(【2】見・謝金!K33="","",【2】見・謝金!K33)</f>
        <v/>
      </c>
      <c r="L33" s="495" t="str">
        <f>IF(【2】見・謝金!L33="","",【2】見・謝金!L33)</f>
        <v/>
      </c>
      <c r="M33" s="484" t="str">
        <f>IF(【2】見・謝金!M33="","",【2】見・謝金!M33)</f>
        <v/>
      </c>
      <c r="N33" s="485" t="str">
        <f>IF(【2】見・謝金!N33="","",【2】見・謝金!N33)</f>
        <v/>
      </c>
      <c r="O33" s="518" t="str">
        <f>IF(【2】見・謝金!O33="","",【2】見・謝金!O33)</f>
        <v/>
      </c>
      <c r="P33" s="518" t="str">
        <f>IF(【2】見・謝金!P33="","",【2】見・謝金!P33)</f>
        <v/>
      </c>
      <c r="Q33" s="519" t="str">
        <f>IF(【2】見・謝金!Q33="","",【2】見・謝金!Q33)</f>
        <v/>
      </c>
      <c r="R33" s="520" t="str">
        <f>IF(【2】見・謝金!$R33="",IF($Q33="講師",IF($E33="","",TIME(HOUR($G33-$E33),ROUNDUP(MINUTE($G33-$E33)/30,0)*30,0)*24),""),IF(OR(【2】見・謝金!$E33&lt;&gt;$E33,【2】見・謝金!$G33&lt;&gt;$G33),TIME(HOUR($G33-$E33),ROUNDUP(MINUTE($G33-$E33)/30,0)*30,0)*24,IF($Q33&lt;&gt;"講師","",【2】見・謝金!$R33)))</f>
        <v/>
      </c>
      <c r="S33" s="521" t="str">
        <f>IF($R33="","",IF(OR($O33="",$M33=""),"",IF($P33="サブ",VLOOKUP($O33,単価表!$A$5:$C$14,MATCH($M33,単価表!$A$5:$C$5,0),0)/2,VLOOKUP($O33,単価表!$A$5:$C$14,MATCH($M33,単価表!$A$5:$C$5,0),0))))</f>
        <v/>
      </c>
      <c r="T33" s="492" t="str">
        <f t="shared" si="0"/>
        <v/>
      </c>
      <c r="U33" s="520" t="str">
        <f>IF(【2】見・謝金!$U33="",IF($Q33="検討会等参加",IF($E33="","",TIME(HOUR($G33-$E33),ROUNDUP(MINUTE($G33-$E33)/30,0)*30,0)*24),""),IF(OR(【2】見・謝金!$E33&lt;&gt;$E33,【2】見・謝金!$G33&lt;&gt;$G33),TIME(HOUR($G33-$E33),ROUNDUP(MINUTE($G33-$E33)/30,0)*30,0)*24,IF($Q33&lt;&gt;"検討会等参加","",【2】見・謝金!$U33)))</f>
        <v/>
      </c>
      <c r="V33" s="521" t="str">
        <f>IF($U33="","",IF(OR($M33="",$O33=""),"",VLOOKUP($O33,単価表!$A$5:$C$11,MATCH($M33,単価表!$A$5:$C$5,0),0)/2))</f>
        <v/>
      </c>
      <c r="W33" s="492" t="str">
        <f t="shared" si="1"/>
        <v/>
      </c>
      <c r="X33" s="485" t="str">
        <f>IF(【2】見・謝金!X33="","",【2】見・謝金!X33)</f>
        <v/>
      </c>
      <c r="Y33" s="522" t="str">
        <f>IF(【2】見・謝金!Y33="","",【2】見・謝金!Y33)</f>
        <v/>
      </c>
      <c r="Z33" s="484" t="str">
        <f>IF(【2】見・謝金!Z33="","",【2】見・謝金!Z33)</f>
        <v/>
      </c>
      <c r="AA33" s="492" t="str">
        <f t="shared" si="2"/>
        <v/>
      </c>
      <c r="AB33" s="492" t="str">
        <f t="shared" si="3"/>
        <v/>
      </c>
      <c r="AC33" s="523" t="str">
        <f>IF(【2】見・謝金!AC33="","",【2】見・謝金!AC33)</f>
        <v/>
      </c>
      <c r="AD33" s="483" t="str">
        <f>IF(【2】見・謝金!AD33="","",【2】見・謝金!AD33)</f>
        <v/>
      </c>
      <c r="AE33" s="492" t="str">
        <f t="shared" si="4"/>
        <v/>
      </c>
      <c r="AF33" s="492"/>
      <c r="AG33" s="492" t="str">
        <f t="shared" si="5"/>
        <v/>
      </c>
      <c r="AH33" s="520" t="str">
        <f>IF(【2】見・謝金!$AH33="",IF($Q33="講習料",IF($E33="","",TIME(HOUR($G33-$E33),ROUNDUP(MINUTE($G33-$E33)/30,0)*30,0)*24),""),IF(OR(【2】見・謝金!$E33&lt;&gt;$E33,【2】見・謝金!$G33&lt;&gt;$G33),TIME(HOUR($G33-$E33),ROUNDUP(MINUTE($G33-$E33)/30,0)*30,0)*24,IF($Q33&lt;&gt;"講習料","",【2】見・謝金!$AH33)))</f>
        <v/>
      </c>
      <c r="AI33" s="521" t="str">
        <f>IF($AH33="","",IF(OR($O33="",$M33=""),"",IF($P33="サブ",VLOOKUP($O33,単価表!$A$34:$C$38,MATCH($M33,単価表!$A$34:$C$34,0),0)/2,VLOOKUP($O33,単価表!$A$34:$C$38,MATCH($M33,単価表!$A$34:$C$34,0),0))))</f>
        <v/>
      </c>
      <c r="AJ33" s="492" t="str">
        <f t="shared" si="6"/>
        <v/>
      </c>
      <c r="AK33" s="520" t="str">
        <f>IF(【2】見・謝金!$AK33="",IF($Q33="検討会(法人参加)",IF($E33="","",TIME(HOUR($G33-$E33),ROUNDUP(MINUTE($G33-$E33)/30,0)*30,0)*24),""),IF(OR(【2】見・謝金!$E33&lt;&gt;$E33,【2】見・謝金!$G33&lt;&gt;$G33),TIME(HOUR($G33-$E33),ROUNDUP(MINUTE($G33-$E33)/30,0)*30,0)*24,IF($Q33&lt;&gt;"検討会(法人参加)","",【2】見・謝金!$AK33)))</f>
        <v/>
      </c>
      <c r="AL33" s="588" t="str">
        <f>IF($AK33="","",IF(OR($O33="",$M33=""),"",VLOOKUP($O33,単価表!$A$34:$C$38,MATCH($M33,単価表!$A$34:$C$34,0),0)/2))</f>
        <v/>
      </c>
      <c r="AM33" s="492" t="str">
        <f t="shared" si="7"/>
        <v/>
      </c>
      <c r="AN33" s="524"/>
      <c r="AO33" s="506" t="str">
        <f>IF(【2】見・謝金!$AO33="","",【2】見・謝金!$AO33)</f>
        <v/>
      </c>
    </row>
    <row r="34" spans="4:41" ht="27.75" customHeight="1">
      <c r="D34" s="685" t="str">
        <f>IF(【2】見・謝金!D34="","",【2】見・謝金!D34)</f>
        <v/>
      </c>
      <c r="E34" s="526" t="str">
        <f>IF(【2】見・謝金!E34="","",【2】見・謝金!E34)</f>
        <v/>
      </c>
      <c r="F34" s="481" t="s">
        <v>257</v>
      </c>
      <c r="G34" s="482" t="str">
        <f>IF(【2】見・謝金!G34="","",【2】見・謝金!G34)</f>
        <v/>
      </c>
      <c r="H34" s="483" t="str">
        <f>IF(【2】見・謝金!H34="","",【2】見・謝金!H34)</f>
        <v/>
      </c>
      <c r="I34" s="1082" t="str">
        <f>IF(【2】見・謝金!I34="","",【2】見・謝金!I34)</f>
        <v/>
      </c>
      <c r="J34" s="1082"/>
      <c r="K34" s="495" t="str">
        <f>IF(【2】見・謝金!K34="","",【2】見・謝金!K34)</f>
        <v/>
      </c>
      <c r="L34" s="495" t="str">
        <f>IF(【2】見・謝金!L34="","",【2】見・謝金!L34)</f>
        <v/>
      </c>
      <c r="M34" s="483" t="str">
        <f>IF(【2】見・謝金!M34="","",【2】見・謝金!M34)</f>
        <v/>
      </c>
      <c r="N34" s="485" t="str">
        <f>IF(【2】見・謝金!N34="","",【2】見・謝金!N34)</f>
        <v/>
      </c>
      <c r="O34" s="518" t="str">
        <f>IF(【2】見・謝金!O34="","",【2】見・謝金!O34)</f>
        <v/>
      </c>
      <c r="P34" s="518" t="str">
        <f>IF(【2】見・謝金!P34="","",【2】見・謝金!P34)</f>
        <v/>
      </c>
      <c r="Q34" s="519" t="str">
        <f>IF(【2】見・謝金!Q34="","",【2】見・謝金!Q34)</f>
        <v/>
      </c>
      <c r="R34" s="525" t="str">
        <f>IF(【2】見・謝金!$R34="",IF($Q34="講師",IF($E34="","",TIME(HOUR($G34-$E34),ROUNDUP(MINUTE($G34-$E34)/30,0)*30,0)*24),""),IF(OR(【2】見・謝金!$E34&lt;&gt;$E34,【2】見・謝金!$G34&lt;&gt;$G34),TIME(HOUR($G34-$E34),ROUNDUP(MINUTE($G34-$E34)/30,0)*30,0)*24,IF($Q34&lt;&gt;"講師","",【2】見・謝金!$R34)))</f>
        <v/>
      </c>
      <c r="S34" s="521" t="str">
        <f>IF($R34="","",IF(OR($O34="",$M34=""),"",IF($P34="サブ",VLOOKUP($O34,単価表!$A$5:$C$14,MATCH($M34,単価表!$A$5:$C$5,0),0)/2,VLOOKUP($O34,単価表!$A$5:$C$14,MATCH($M34,単価表!$A$5:$C$5,0),0))))</f>
        <v/>
      </c>
      <c r="T34" s="492" t="str">
        <f t="shared" si="0"/>
        <v/>
      </c>
      <c r="U34" s="525" t="str">
        <f>IF(【2】見・謝金!$U34="",IF($Q34="検討会等参加",IF($E34="","",TIME(HOUR($G34-$E34),ROUNDUP(MINUTE($G34-$E34)/30,0)*30,0)*24),""),IF(OR(【2】見・謝金!$E34&lt;&gt;$E34,【2】見・謝金!$G34&lt;&gt;$G34),TIME(HOUR($G34-$E34),ROUNDUP(MINUTE($G34-$E34)/30,0)*30,0)*24,IF($Q34&lt;&gt;"検討会等参加","",【2】見・謝金!$U34)))</f>
        <v/>
      </c>
      <c r="V34" s="521" t="str">
        <f>IF($U34="","",IF(OR($M34="",$O34=""),"",VLOOKUP($O34,単価表!$A$5:$C$11,MATCH($M34,単価表!$A$5:$C$5,0),0)/2))</f>
        <v/>
      </c>
      <c r="W34" s="492" t="str">
        <f t="shared" si="1"/>
        <v/>
      </c>
      <c r="X34" s="485" t="str">
        <f>IF(【2】見・謝金!X34="","",【2】見・謝金!X34)</f>
        <v/>
      </c>
      <c r="Y34" s="522" t="str">
        <f>IF(【2】見・謝金!Y34="","",【2】見・謝金!Y34)</f>
        <v/>
      </c>
      <c r="Z34" s="483" t="str">
        <f>IF(【2】見・謝金!Z34="","",【2】見・謝金!Z34)</f>
        <v/>
      </c>
      <c r="AA34" s="492" t="str">
        <f t="shared" si="2"/>
        <v/>
      </c>
      <c r="AB34" s="492" t="str">
        <f t="shared" si="3"/>
        <v/>
      </c>
      <c r="AC34" s="523" t="str">
        <f>IF(【2】見・謝金!AC34="","",【2】見・謝金!AC34)</f>
        <v/>
      </c>
      <c r="AD34" s="483" t="str">
        <f>IF(【2】見・謝金!AD34="","",【2】見・謝金!AD34)</f>
        <v/>
      </c>
      <c r="AE34" s="492" t="str">
        <f t="shared" si="4"/>
        <v/>
      </c>
      <c r="AF34" s="492"/>
      <c r="AG34" s="492" t="str">
        <f t="shared" si="5"/>
        <v/>
      </c>
      <c r="AH34" s="525" t="str">
        <f>IF(【2】見・謝金!$AH34="",IF($Q34="講習料",IF($E34="","",TIME(HOUR($G34-$E34),ROUNDUP(MINUTE($G34-$E34)/30,0)*30,0)*24),""),IF(OR(【2】見・謝金!$E34&lt;&gt;$E34,【2】見・謝金!$G34&lt;&gt;$G34),TIME(HOUR($G34-$E34),ROUNDUP(MINUTE($G34-$E34)/30,0)*30,0)*24,IF($Q34&lt;&gt;"講習料","",【2】見・謝金!$AH34)))</f>
        <v/>
      </c>
      <c r="AI34" s="521" t="str">
        <f>IF($AH34="","",IF(OR($O34="",$M34=""),"",IF($P34="サブ",VLOOKUP($O34,単価表!$A$34:$C$38,MATCH($M34,単価表!$A$34:$C$34,0),0)/2,VLOOKUP($O34,単価表!$A$34:$C$38,MATCH($M34,単価表!$A$34:$C$34,0),0))))</f>
        <v/>
      </c>
      <c r="AJ34" s="492" t="str">
        <f t="shared" si="6"/>
        <v/>
      </c>
      <c r="AK34" s="525" t="str">
        <f>IF(【2】見・謝金!$AK34="",IF($Q34="検討会(法人参加)",IF($E34="","",TIME(HOUR($G34-$E34),ROUNDUP(MINUTE($G34-$E34)/30,0)*30,0)*24),""),IF(OR(【2】見・謝金!$E34&lt;&gt;$E34,【2】見・謝金!$G34&lt;&gt;$G34),TIME(HOUR($G34-$E34),ROUNDUP(MINUTE($G34-$E34)/30,0)*30,0)*24,IF($Q34&lt;&gt;"検討会(法人参加)","",【2】見・謝金!$AK34)))</f>
        <v/>
      </c>
      <c r="AL34" s="586" t="str">
        <f>IF($AK34="","",IF(OR($O34="",$M34=""),"",VLOOKUP($O34,単価表!$A$34:$C$38,MATCH($M34,単価表!$A$34:$C$34,0),0)/2))</f>
        <v/>
      </c>
      <c r="AM34" s="492" t="str">
        <f t="shared" si="7"/>
        <v/>
      </c>
      <c r="AN34" s="524"/>
      <c r="AO34" s="506" t="str">
        <f>IF(【2】見・謝金!$AO34="","",【2】見・謝金!$AO34)</f>
        <v/>
      </c>
    </row>
    <row r="35" spans="4:41" ht="27.75" customHeight="1">
      <c r="D35" s="685" t="str">
        <f>IF(【2】見・謝金!D35="","",【2】見・謝金!D35)</f>
        <v/>
      </c>
      <c r="E35" s="526" t="str">
        <f>IF(【2】見・謝金!E35="","",【2】見・謝金!E35)</f>
        <v/>
      </c>
      <c r="F35" s="481" t="s">
        <v>259</v>
      </c>
      <c r="G35" s="482" t="str">
        <f>IF(【2】見・謝金!G35="","",【2】見・謝金!G35)</f>
        <v/>
      </c>
      <c r="H35" s="483" t="str">
        <f>IF(【2】見・謝金!H35="","",【2】見・謝金!H35)</f>
        <v/>
      </c>
      <c r="I35" s="1082" t="str">
        <f>IF(【2】見・謝金!I35="","",【2】見・謝金!I35)</f>
        <v/>
      </c>
      <c r="J35" s="1082"/>
      <c r="K35" s="495" t="str">
        <f>IF(【2】見・謝金!K35="","",【2】見・謝金!K35)</f>
        <v/>
      </c>
      <c r="L35" s="495" t="str">
        <f>IF(【2】見・謝金!L35="","",【2】見・謝金!L35)</f>
        <v/>
      </c>
      <c r="M35" s="484" t="str">
        <f>IF(【2】見・謝金!M35="","",【2】見・謝金!M35)</f>
        <v/>
      </c>
      <c r="N35" s="485" t="str">
        <f>IF(【2】見・謝金!N35="","",【2】見・謝金!N35)</f>
        <v/>
      </c>
      <c r="O35" s="518" t="str">
        <f>IF(【2】見・謝金!O35="","",【2】見・謝金!O35)</f>
        <v/>
      </c>
      <c r="P35" s="518" t="str">
        <f>IF(【2】見・謝金!P35="","",【2】見・謝金!P35)</f>
        <v/>
      </c>
      <c r="Q35" s="519" t="str">
        <f>IF(【2】見・謝金!Q35="","",【2】見・謝金!Q35)</f>
        <v/>
      </c>
      <c r="R35" s="520" t="str">
        <f>IF(【2】見・謝金!$R35="",IF($Q35="講師",IF($E35="","",TIME(HOUR($G35-$E35),ROUNDUP(MINUTE($G35-$E35)/30,0)*30,0)*24),""),IF(OR(【2】見・謝金!$E35&lt;&gt;$E35,【2】見・謝金!$G35&lt;&gt;$G35),TIME(HOUR($G35-$E35),ROUNDUP(MINUTE($G35-$E35)/30,0)*30,0)*24,IF($Q35&lt;&gt;"講師","",【2】見・謝金!$R35)))</f>
        <v/>
      </c>
      <c r="S35" s="521" t="str">
        <f>IF($R35="","",IF(OR($O35="",$M35=""),"",IF($P35="サブ",VLOOKUP($O35,単価表!$A$5:$C$14,MATCH($M35,単価表!$A$5:$C$5,0),0)/2,VLOOKUP($O35,単価表!$A$5:$C$14,MATCH($M35,単価表!$A$5:$C$5,0),0))))</f>
        <v/>
      </c>
      <c r="T35" s="492" t="str">
        <f t="shared" si="0"/>
        <v/>
      </c>
      <c r="U35" s="520" t="str">
        <f>IF(【2】見・謝金!$U35="",IF($Q35="検討会等参加",IF($E35="","",TIME(HOUR($G35-$E35),ROUNDUP(MINUTE($G35-$E35)/30,0)*30,0)*24),""),IF(OR(【2】見・謝金!$E35&lt;&gt;$E35,【2】見・謝金!$G35&lt;&gt;$G35),TIME(HOUR($G35-$E35),ROUNDUP(MINUTE($G35-$E35)/30,0)*30,0)*24,IF($Q35&lt;&gt;"検討会等参加","",【2】見・謝金!$U35)))</f>
        <v/>
      </c>
      <c r="V35" s="521" t="str">
        <f>IF($U35="","",IF(OR($M35="",$O35=""),"",VLOOKUP($O35,単価表!$A$5:$C$11,MATCH($M35,単価表!$A$5:$C$5,0),0)/2))</f>
        <v/>
      </c>
      <c r="W35" s="492" t="str">
        <f t="shared" si="1"/>
        <v/>
      </c>
      <c r="X35" s="485" t="str">
        <f>IF(【2】見・謝金!X35="","",【2】見・謝金!X35)</f>
        <v/>
      </c>
      <c r="Y35" s="522" t="str">
        <f>IF(【2】見・謝金!Y35="","",【2】見・謝金!Y35)</f>
        <v/>
      </c>
      <c r="Z35" s="484" t="str">
        <f>IF(【2】見・謝金!Z35="","",【2】見・謝金!Z35)</f>
        <v/>
      </c>
      <c r="AA35" s="492" t="str">
        <f t="shared" si="2"/>
        <v/>
      </c>
      <c r="AB35" s="492" t="str">
        <f t="shared" si="3"/>
        <v/>
      </c>
      <c r="AC35" s="523" t="str">
        <f>IF(【2】見・謝金!AC35="","",【2】見・謝金!AC35)</f>
        <v/>
      </c>
      <c r="AD35" s="483" t="str">
        <f>IF(【2】見・謝金!AD35="","",【2】見・謝金!AD35)</f>
        <v/>
      </c>
      <c r="AE35" s="492" t="str">
        <f t="shared" si="4"/>
        <v/>
      </c>
      <c r="AF35" s="492"/>
      <c r="AG35" s="492" t="str">
        <f t="shared" si="5"/>
        <v/>
      </c>
      <c r="AH35" s="520" t="str">
        <f>IF(【2】見・謝金!$AH35="",IF($Q35="講習料",IF($E35="","",TIME(HOUR($G35-$E35),ROUNDUP(MINUTE($G35-$E35)/30,0)*30,0)*24),""),IF(OR(【2】見・謝金!$E35&lt;&gt;$E35,【2】見・謝金!$G35&lt;&gt;$G35),TIME(HOUR($G35-$E35),ROUNDUP(MINUTE($G35-$E35)/30,0)*30,0)*24,IF($Q35&lt;&gt;"講習料","",【2】見・謝金!$AH35)))</f>
        <v/>
      </c>
      <c r="AI35" s="521" t="str">
        <f>IF($AH35="","",IF(OR($O35="",$M35=""),"",IF($P35="サブ",VLOOKUP($O35,単価表!$A$34:$C$38,MATCH($M35,単価表!$A$34:$C$34,0),0)/2,VLOOKUP($O35,単価表!$A$34:$C$38,MATCH($M35,単価表!$A$34:$C$34,0),0))))</f>
        <v/>
      </c>
      <c r="AJ35" s="492" t="str">
        <f t="shared" si="6"/>
        <v/>
      </c>
      <c r="AK35" s="520" t="str">
        <f>IF(【2】見・謝金!$AK35="",IF($Q35="検討会(法人参加)",IF($E35="","",TIME(HOUR($G35-$E35),ROUNDUP(MINUTE($G35-$E35)/30,0)*30,0)*24),""),IF(OR(【2】見・謝金!$E35&lt;&gt;$E35,【2】見・謝金!$G35&lt;&gt;$G35),TIME(HOUR($G35-$E35),ROUNDUP(MINUTE($G35-$E35)/30,0)*30,0)*24,IF($Q35&lt;&gt;"検討会(法人参加)","",【2】見・謝金!$AK35)))</f>
        <v/>
      </c>
      <c r="AL35" s="588" t="str">
        <f>IF($AK35="","",IF(OR($O35="",$M35=""),"",VLOOKUP($O35,単価表!$A$34:$C$38,MATCH($M35,単価表!$A$34:$C$34,0),0)/2))</f>
        <v/>
      </c>
      <c r="AM35" s="492" t="str">
        <f t="shared" si="7"/>
        <v/>
      </c>
      <c r="AN35" s="524"/>
      <c r="AO35" s="506" t="str">
        <f>IF(【2】見・謝金!$AO35="","",【2】見・謝金!$AO35)</f>
        <v/>
      </c>
    </row>
    <row r="36" spans="4:41" ht="27.75" customHeight="1">
      <c r="D36" s="685" t="str">
        <f>IF(【2】見・謝金!D36="","",【2】見・謝金!D36)</f>
        <v/>
      </c>
      <c r="E36" s="526" t="str">
        <f>IF(【2】見・謝金!E36="","",【2】見・謝金!E36)</f>
        <v/>
      </c>
      <c r="F36" s="481" t="s">
        <v>257</v>
      </c>
      <c r="G36" s="482" t="str">
        <f>IF(【2】見・謝金!G36="","",【2】見・謝金!G36)</f>
        <v/>
      </c>
      <c r="H36" s="483" t="str">
        <f>IF(【2】見・謝金!H36="","",【2】見・謝金!H36)</f>
        <v/>
      </c>
      <c r="I36" s="1082" t="str">
        <f>IF(【2】見・謝金!I36="","",【2】見・謝金!I36)</f>
        <v/>
      </c>
      <c r="J36" s="1082"/>
      <c r="K36" s="495" t="str">
        <f>IF(【2】見・謝金!K36="","",【2】見・謝金!K36)</f>
        <v/>
      </c>
      <c r="L36" s="495" t="str">
        <f>IF(【2】見・謝金!L36="","",【2】見・謝金!L36)</f>
        <v/>
      </c>
      <c r="M36" s="483" t="str">
        <f>IF(【2】見・謝金!M36="","",【2】見・謝金!M36)</f>
        <v/>
      </c>
      <c r="N36" s="485" t="str">
        <f>IF(【2】見・謝金!N36="","",【2】見・謝金!N36)</f>
        <v/>
      </c>
      <c r="O36" s="518" t="str">
        <f>IF(【2】見・謝金!O36="","",【2】見・謝金!O36)</f>
        <v/>
      </c>
      <c r="P36" s="518" t="str">
        <f>IF(【2】見・謝金!P36="","",【2】見・謝金!P36)</f>
        <v/>
      </c>
      <c r="Q36" s="519" t="str">
        <f>IF(【2】見・謝金!Q36="","",【2】見・謝金!Q36)</f>
        <v/>
      </c>
      <c r="R36" s="525" t="str">
        <f>IF(【2】見・謝金!$R36="",IF($Q36="講師",IF($E36="","",TIME(HOUR($G36-$E36),ROUNDUP(MINUTE($G36-$E36)/30,0)*30,0)*24),""),IF(OR(【2】見・謝金!$E36&lt;&gt;$E36,【2】見・謝金!$G36&lt;&gt;$G36),TIME(HOUR($G36-$E36),ROUNDUP(MINUTE($G36-$E36)/30,0)*30,0)*24,IF($Q36&lt;&gt;"講師","",【2】見・謝金!$R36)))</f>
        <v/>
      </c>
      <c r="S36" s="521" t="str">
        <f>IF($R36="","",IF(OR($O36="",$M36=""),"",IF($P36="サブ",VLOOKUP($O36,単価表!$A$5:$C$14,MATCH($M36,単価表!$A$5:$C$5,0),0)/2,VLOOKUP($O36,単価表!$A$5:$C$14,MATCH($M36,単価表!$A$5:$C$5,0),0))))</f>
        <v/>
      </c>
      <c r="T36" s="492" t="str">
        <f t="shared" si="0"/>
        <v/>
      </c>
      <c r="U36" s="525" t="str">
        <f>IF(【2】見・謝金!$U36="",IF($Q36="検討会等参加",IF($E36="","",TIME(HOUR($G36-$E36),ROUNDUP(MINUTE($G36-$E36)/30,0)*30,0)*24),""),IF(OR(【2】見・謝金!$E36&lt;&gt;$E36,【2】見・謝金!$G36&lt;&gt;$G36),TIME(HOUR($G36-$E36),ROUNDUP(MINUTE($G36-$E36)/30,0)*30,0)*24,IF($Q36&lt;&gt;"検討会等参加","",【2】見・謝金!$U36)))</f>
        <v/>
      </c>
      <c r="V36" s="521" t="str">
        <f>IF($U36="","",IF(OR($M36="",$O36=""),"",VLOOKUP($O36,単価表!$A$5:$C$11,MATCH($M36,単価表!$A$5:$C$5,0),0)/2))</f>
        <v/>
      </c>
      <c r="W36" s="492" t="str">
        <f t="shared" si="1"/>
        <v/>
      </c>
      <c r="X36" s="485" t="str">
        <f>IF(【2】見・謝金!X36="","",【2】見・謝金!X36)</f>
        <v/>
      </c>
      <c r="Y36" s="522" t="str">
        <f>IF(【2】見・謝金!Y36="","",【2】見・謝金!Y36)</f>
        <v/>
      </c>
      <c r="Z36" s="483" t="str">
        <f>IF(【2】見・謝金!Z36="","",【2】見・謝金!Z36)</f>
        <v/>
      </c>
      <c r="AA36" s="492" t="str">
        <f t="shared" si="2"/>
        <v/>
      </c>
      <c r="AB36" s="492" t="str">
        <f t="shared" si="3"/>
        <v/>
      </c>
      <c r="AC36" s="523" t="str">
        <f>IF(【2】見・謝金!AC36="","",【2】見・謝金!AC36)</f>
        <v/>
      </c>
      <c r="AD36" s="483" t="str">
        <f>IF(【2】見・謝金!AD36="","",【2】見・謝金!AD36)</f>
        <v/>
      </c>
      <c r="AE36" s="492" t="str">
        <f t="shared" si="4"/>
        <v/>
      </c>
      <c r="AF36" s="492"/>
      <c r="AG36" s="492" t="str">
        <f t="shared" si="5"/>
        <v/>
      </c>
      <c r="AH36" s="525" t="str">
        <f>IF(【2】見・謝金!$AH36="",IF($Q36="講習料",IF($E36="","",TIME(HOUR($G36-$E36),ROUNDUP(MINUTE($G36-$E36)/30,0)*30,0)*24),""),IF(OR(【2】見・謝金!$E36&lt;&gt;$E36,【2】見・謝金!$G36&lt;&gt;$G36),TIME(HOUR($G36-$E36),ROUNDUP(MINUTE($G36-$E36)/30,0)*30,0)*24,IF($Q36&lt;&gt;"講習料","",【2】見・謝金!$AH36)))</f>
        <v/>
      </c>
      <c r="AI36" s="521" t="str">
        <f>IF($AH36="","",IF(OR($O36="",$M36=""),"",IF($P36="サブ",VLOOKUP($O36,単価表!$A$34:$C$38,MATCH($M36,単価表!$A$34:$C$34,0),0)/2,VLOOKUP($O36,単価表!$A$34:$C$38,MATCH($M36,単価表!$A$34:$C$34,0),0))))</f>
        <v/>
      </c>
      <c r="AJ36" s="492" t="str">
        <f t="shared" si="6"/>
        <v/>
      </c>
      <c r="AK36" s="525" t="str">
        <f>IF(【2】見・謝金!$AK36="",IF($Q36="検討会(法人参加)",IF($E36="","",TIME(HOUR($G36-$E36),ROUNDUP(MINUTE($G36-$E36)/30,0)*30,0)*24),""),IF(OR(【2】見・謝金!$E36&lt;&gt;$E36,【2】見・謝金!$G36&lt;&gt;$G36),TIME(HOUR($G36-$E36),ROUNDUP(MINUTE($G36-$E36)/30,0)*30,0)*24,IF($Q36&lt;&gt;"検討会(法人参加)","",【2】見・謝金!$AK36)))</f>
        <v/>
      </c>
      <c r="AL36" s="586" t="str">
        <f>IF($AK36="","",IF(OR($O36="",$M36=""),"",VLOOKUP($O36,単価表!$A$34:$C$38,MATCH($M36,単価表!$A$34:$C$34,0),0)/2))</f>
        <v/>
      </c>
      <c r="AM36" s="492" t="str">
        <f t="shared" si="7"/>
        <v/>
      </c>
      <c r="AN36" s="524"/>
      <c r="AO36" s="506" t="str">
        <f>IF(【2】見・謝金!$AO36="","",【2】見・謝金!$AO36)</f>
        <v/>
      </c>
    </row>
    <row r="37" spans="4:41" ht="27.75" customHeight="1">
      <c r="D37" s="685" t="str">
        <f>IF(【2】見・謝金!D37="","",【2】見・謝金!D37)</f>
        <v/>
      </c>
      <c r="E37" s="526" t="str">
        <f>IF(【2】見・謝金!E37="","",【2】見・謝金!E37)</f>
        <v/>
      </c>
      <c r="F37" s="481" t="s">
        <v>259</v>
      </c>
      <c r="G37" s="482" t="str">
        <f>IF(【2】見・謝金!G37="","",【2】見・謝金!G37)</f>
        <v/>
      </c>
      <c r="H37" s="483" t="str">
        <f>IF(【2】見・謝金!H37="","",【2】見・謝金!H37)</f>
        <v/>
      </c>
      <c r="I37" s="1082" t="str">
        <f>IF(【2】見・謝金!I37="","",【2】見・謝金!I37)</f>
        <v/>
      </c>
      <c r="J37" s="1082"/>
      <c r="K37" s="495" t="str">
        <f>IF(【2】見・謝金!K37="","",【2】見・謝金!K37)</f>
        <v/>
      </c>
      <c r="L37" s="495" t="str">
        <f>IF(【2】見・謝金!L37="","",【2】見・謝金!L37)</f>
        <v/>
      </c>
      <c r="M37" s="484" t="str">
        <f>IF(【2】見・謝金!M37="","",【2】見・謝金!M37)</f>
        <v/>
      </c>
      <c r="N37" s="485" t="str">
        <f>IF(【2】見・謝金!N37="","",【2】見・謝金!N37)</f>
        <v/>
      </c>
      <c r="O37" s="518" t="str">
        <f>IF(【2】見・謝金!O37="","",【2】見・謝金!O37)</f>
        <v/>
      </c>
      <c r="P37" s="518" t="str">
        <f>IF(【2】見・謝金!P37="","",【2】見・謝金!P37)</f>
        <v/>
      </c>
      <c r="Q37" s="519" t="str">
        <f>IF(【2】見・謝金!Q37="","",【2】見・謝金!Q37)</f>
        <v/>
      </c>
      <c r="R37" s="520" t="str">
        <f>IF(【2】見・謝金!$R37="",IF($Q37="講師",IF($E37="","",TIME(HOUR($G37-$E37),ROUNDUP(MINUTE($G37-$E37)/30,0)*30,0)*24),""),IF(OR(【2】見・謝金!$E37&lt;&gt;$E37,【2】見・謝金!$G37&lt;&gt;$G37),TIME(HOUR($G37-$E37),ROUNDUP(MINUTE($G37-$E37)/30,0)*30,0)*24,IF($Q37&lt;&gt;"講師","",【2】見・謝金!$R37)))</f>
        <v/>
      </c>
      <c r="S37" s="521" t="str">
        <f>IF($R37="","",IF(OR($O37="",$M37=""),"",IF($P37="サブ",VLOOKUP($O37,単価表!$A$5:$C$14,MATCH($M37,単価表!$A$5:$C$5,0),0)/2,VLOOKUP($O37,単価表!$A$5:$C$14,MATCH($M37,単価表!$A$5:$C$5,0),0))))</f>
        <v/>
      </c>
      <c r="T37" s="492" t="str">
        <f t="shared" si="0"/>
        <v/>
      </c>
      <c r="U37" s="520" t="str">
        <f>IF(【2】見・謝金!$U37="",IF($Q37="検討会等参加",IF($E37="","",TIME(HOUR($G37-$E37),ROUNDUP(MINUTE($G37-$E37)/30,0)*30,0)*24),""),IF(OR(【2】見・謝金!$E37&lt;&gt;$E37,【2】見・謝金!$G37&lt;&gt;$G37),TIME(HOUR($G37-$E37),ROUNDUP(MINUTE($G37-$E37)/30,0)*30,0)*24,IF($Q37&lt;&gt;"検討会等参加","",【2】見・謝金!$U37)))</f>
        <v/>
      </c>
      <c r="V37" s="521" t="str">
        <f>IF($U37="","",IF(OR($M37="",$O37=""),"",VLOOKUP($O37,単価表!$A$5:$C$11,MATCH($M37,単価表!$A$5:$C$5,0),0)/2))</f>
        <v/>
      </c>
      <c r="W37" s="492" t="str">
        <f t="shared" si="1"/>
        <v/>
      </c>
      <c r="X37" s="485" t="str">
        <f>IF(【2】見・謝金!X37="","",【2】見・謝金!X37)</f>
        <v/>
      </c>
      <c r="Y37" s="522" t="str">
        <f>IF(【2】見・謝金!Y37="","",【2】見・謝金!Y37)</f>
        <v/>
      </c>
      <c r="Z37" s="484" t="str">
        <f>IF(【2】見・謝金!Z37="","",【2】見・謝金!Z37)</f>
        <v/>
      </c>
      <c r="AA37" s="492" t="str">
        <f t="shared" si="2"/>
        <v/>
      </c>
      <c r="AB37" s="492" t="str">
        <f t="shared" si="3"/>
        <v/>
      </c>
      <c r="AC37" s="523" t="str">
        <f>IF(【2】見・謝金!AC37="","",【2】見・謝金!AC37)</f>
        <v/>
      </c>
      <c r="AD37" s="483" t="str">
        <f>IF(【2】見・謝金!AD37="","",【2】見・謝金!AD37)</f>
        <v/>
      </c>
      <c r="AE37" s="492" t="str">
        <f t="shared" si="4"/>
        <v/>
      </c>
      <c r="AF37" s="492"/>
      <c r="AG37" s="492" t="str">
        <f t="shared" si="5"/>
        <v/>
      </c>
      <c r="AH37" s="520" t="str">
        <f>IF(【2】見・謝金!$AH37="",IF($Q37="講習料",IF($E37="","",TIME(HOUR($G37-$E37),ROUNDUP(MINUTE($G37-$E37)/30,0)*30,0)*24),""),IF(OR(【2】見・謝金!$E37&lt;&gt;$E37,【2】見・謝金!$G37&lt;&gt;$G37),TIME(HOUR($G37-$E37),ROUNDUP(MINUTE($G37-$E37)/30,0)*30,0)*24,IF($Q37&lt;&gt;"講習料","",【2】見・謝金!$AH37)))</f>
        <v/>
      </c>
      <c r="AI37" s="521" t="str">
        <f>IF($AH37="","",IF(OR($O37="",$M37=""),"",IF($P37="サブ",VLOOKUP($O37,単価表!$A$34:$C$38,MATCH($M37,単価表!$A$34:$C$34,0),0)/2,VLOOKUP($O37,単価表!$A$34:$C$38,MATCH($M37,単価表!$A$34:$C$34,0),0))))</f>
        <v/>
      </c>
      <c r="AJ37" s="492" t="str">
        <f t="shared" si="6"/>
        <v/>
      </c>
      <c r="AK37" s="520" t="str">
        <f>IF(【2】見・謝金!$AK37="",IF($Q37="検討会(法人参加)",IF($E37="","",TIME(HOUR($G37-$E37),ROUNDUP(MINUTE($G37-$E37)/30,0)*30,0)*24),""),IF(OR(【2】見・謝金!$E37&lt;&gt;$E37,【2】見・謝金!$G37&lt;&gt;$G37),TIME(HOUR($G37-$E37),ROUNDUP(MINUTE($G37-$E37)/30,0)*30,0)*24,IF($Q37&lt;&gt;"検討会(法人参加)","",【2】見・謝金!$AK37)))</f>
        <v/>
      </c>
      <c r="AL37" s="588" t="str">
        <f>IF($AK37="","",IF(OR($O37="",$M37=""),"",VLOOKUP($O37,単価表!$A$34:$C$38,MATCH($M37,単価表!$A$34:$C$34,0),0)/2))</f>
        <v/>
      </c>
      <c r="AM37" s="492" t="str">
        <f t="shared" si="7"/>
        <v/>
      </c>
      <c r="AN37" s="524"/>
      <c r="AO37" s="506" t="str">
        <f>IF(【2】見・謝金!$AO37="","",【2】見・謝金!$AO37)</f>
        <v/>
      </c>
    </row>
    <row r="38" spans="4:41" ht="27.75" customHeight="1">
      <c r="D38" s="685" t="str">
        <f>IF(【2】見・謝金!D38="","",【2】見・謝金!D38)</f>
        <v/>
      </c>
      <c r="E38" s="526" t="str">
        <f>IF(【2】見・謝金!E38="","",【2】見・謝金!E38)</f>
        <v/>
      </c>
      <c r="F38" s="481" t="s">
        <v>257</v>
      </c>
      <c r="G38" s="482" t="str">
        <f>IF(【2】見・謝金!G38="","",【2】見・謝金!G38)</f>
        <v/>
      </c>
      <c r="H38" s="483" t="str">
        <f>IF(【2】見・謝金!H38="","",【2】見・謝金!H38)</f>
        <v/>
      </c>
      <c r="I38" s="1082" t="str">
        <f>IF(【2】見・謝金!I38="","",【2】見・謝金!I38)</f>
        <v/>
      </c>
      <c r="J38" s="1082"/>
      <c r="K38" s="495" t="str">
        <f>IF(【2】見・謝金!K38="","",【2】見・謝金!K38)</f>
        <v/>
      </c>
      <c r="L38" s="495" t="str">
        <f>IF(【2】見・謝金!L38="","",【2】見・謝金!L38)</f>
        <v/>
      </c>
      <c r="M38" s="483" t="str">
        <f>IF(【2】見・謝金!M38="","",【2】見・謝金!M38)</f>
        <v/>
      </c>
      <c r="N38" s="485" t="str">
        <f>IF(【2】見・謝金!N38="","",【2】見・謝金!N38)</f>
        <v/>
      </c>
      <c r="O38" s="518" t="str">
        <f>IF(【2】見・謝金!O38="","",【2】見・謝金!O38)</f>
        <v/>
      </c>
      <c r="P38" s="518" t="str">
        <f>IF(【2】見・謝金!P38="","",【2】見・謝金!P38)</f>
        <v/>
      </c>
      <c r="Q38" s="519" t="str">
        <f>IF(【2】見・謝金!Q38="","",【2】見・謝金!Q38)</f>
        <v/>
      </c>
      <c r="R38" s="525" t="str">
        <f>IF(【2】見・謝金!$R38="",IF($Q38="講師",IF($E38="","",TIME(HOUR($G38-$E38),ROUNDUP(MINUTE($G38-$E38)/30,0)*30,0)*24),""),IF(OR(【2】見・謝金!$E38&lt;&gt;$E38,【2】見・謝金!$G38&lt;&gt;$G38),TIME(HOUR($G38-$E38),ROUNDUP(MINUTE($G38-$E38)/30,0)*30,0)*24,IF($Q38&lt;&gt;"講師","",【2】見・謝金!$R38)))</f>
        <v/>
      </c>
      <c r="S38" s="521" t="str">
        <f>IF($R38="","",IF(OR($O38="",$M38=""),"",IF($P38="サブ",VLOOKUP($O38,単価表!$A$5:$C$14,MATCH($M38,単価表!$A$5:$C$5,0),0)/2,VLOOKUP($O38,単価表!$A$5:$C$14,MATCH($M38,単価表!$A$5:$C$5,0),0))))</f>
        <v/>
      </c>
      <c r="T38" s="492" t="str">
        <f t="shared" si="0"/>
        <v/>
      </c>
      <c r="U38" s="525" t="str">
        <f>IF(【2】見・謝金!$U38="",IF($Q38="検討会等参加",IF($E38="","",TIME(HOUR($G38-$E38),ROUNDUP(MINUTE($G38-$E38)/30,0)*30,0)*24),""),IF(OR(【2】見・謝金!$E38&lt;&gt;$E38,【2】見・謝金!$G38&lt;&gt;$G38),TIME(HOUR($G38-$E38),ROUNDUP(MINUTE($G38-$E38)/30,0)*30,0)*24,IF($Q38&lt;&gt;"検討会等参加","",【2】見・謝金!$U38)))</f>
        <v/>
      </c>
      <c r="V38" s="521" t="str">
        <f>IF($U38="","",IF(OR($M38="",$O38=""),"",VLOOKUP($O38,単価表!$A$5:$C$11,MATCH($M38,単価表!$A$5:$C$5,0),0)/2))</f>
        <v/>
      </c>
      <c r="W38" s="492" t="str">
        <f t="shared" si="1"/>
        <v/>
      </c>
      <c r="X38" s="485" t="str">
        <f>IF(【2】見・謝金!X38="","",【2】見・謝金!X38)</f>
        <v/>
      </c>
      <c r="Y38" s="522" t="str">
        <f>IF(【2】見・謝金!Y38="","",【2】見・謝金!Y38)</f>
        <v/>
      </c>
      <c r="Z38" s="483" t="str">
        <f>IF(【2】見・謝金!Z38="","",【2】見・謝金!Z38)</f>
        <v/>
      </c>
      <c r="AA38" s="492" t="str">
        <f t="shared" si="2"/>
        <v/>
      </c>
      <c r="AB38" s="492" t="str">
        <f t="shared" si="3"/>
        <v/>
      </c>
      <c r="AC38" s="523" t="str">
        <f>IF(【2】見・謝金!AC38="","",【2】見・謝金!AC38)</f>
        <v/>
      </c>
      <c r="AD38" s="483" t="str">
        <f>IF(【2】見・謝金!AD38="","",【2】見・謝金!AD38)</f>
        <v/>
      </c>
      <c r="AE38" s="492" t="str">
        <f t="shared" si="4"/>
        <v/>
      </c>
      <c r="AF38" s="492"/>
      <c r="AG38" s="492" t="str">
        <f t="shared" si="5"/>
        <v/>
      </c>
      <c r="AH38" s="525" t="str">
        <f>IF(【2】見・謝金!$AH38="",IF($Q38="講習料",IF($E38="","",TIME(HOUR($G38-$E38),ROUNDUP(MINUTE($G38-$E38)/30,0)*30,0)*24),""),IF(OR(【2】見・謝金!$E38&lt;&gt;$E38,【2】見・謝金!$G38&lt;&gt;$G38),TIME(HOUR($G38-$E38),ROUNDUP(MINUTE($G38-$E38)/30,0)*30,0)*24,IF($Q38&lt;&gt;"講習料","",【2】見・謝金!$AH38)))</f>
        <v/>
      </c>
      <c r="AI38" s="521" t="str">
        <f>IF($AH38="","",IF(OR($O38="",$M38=""),"",IF($P38="サブ",VLOOKUP($O38,単価表!$A$34:$C$38,MATCH($M38,単価表!$A$34:$C$34,0),0)/2,VLOOKUP($O38,単価表!$A$34:$C$38,MATCH($M38,単価表!$A$34:$C$34,0),0))))</f>
        <v/>
      </c>
      <c r="AJ38" s="492" t="str">
        <f t="shared" si="6"/>
        <v/>
      </c>
      <c r="AK38" s="525" t="str">
        <f>IF(【2】見・謝金!$AK38="",IF($Q38="検討会(法人参加)",IF($E38="","",TIME(HOUR($G38-$E38),ROUNDUP(MINUTE($G38-$E38)/30,0)*30,0)*24),""),IF(OR(【2】見・謝金!$E38&lt;&gt;$E38,【2】見・謝金!$G38&lt;&gt;$G38),TIME(HOUR($G38-$E38),ROUNDUP(MINUTE($G38-$E38)/30,0)*30,0)*24,IF($Q38&lt;&gt;"検討会(法人参加)","",【2】見・謝金!$AK38)))</f>
        <v/>
      </c>
      <c r="AL38" s="586" t="str">
        <f>IF($AK38="","",IF(OR($O38="",$M38=""),"",VLOOKUP($O38,単価表!$A$34:$C$38,MATCH($M38,単価表!$A$34:$C$34,0),0)/2))</f>
        <v/>
      </c>
      <c r="AM38" s="492" t="str">
        <f t="shared" si="7"/>
        <v/>
      </c>
      <c r="AN38" s="524"/>
      <c r="AO38" s="506" t="str">
        <f>IF(【2】見・謝金!$AO38="","",【2】見・謝金!$AO38)</f>
        <v/>
      </c>
    </row>
    <row r="39" spans="4:41" ht="27.75" customHeight="1">
      <c r="D39" s="685" t="str">
        <f>IF(【2】見・謝金!D39="","",【2】見・謝金!D39)</f>
        <v/>
      </c>
      <c r="E39" s="526" t="str">
        <f>IF(【2】見・謝金!E39="","",【2】見・謝金!E39)</f>
        <v/>
      </c>
      <c r="F39" s="481" t="s">
        <v>259</v>
      </c>
      <c r="G39" s="482" t="str">
        <f>IF(【2】見・謝金!G39="","",【2】見・謝金!G39)</f>
        <v/>
      </c>
      <c r="H39" s="483" t="str">
        <f>IF(【2】見・謝金!H39="","",【2】見・謝金!H39)</f>
        <v/>
      </c>
      <c r="I39" s="1082" t="str">
        <f>IF(【2】見・謝金!I39="","",【2】見・謝金!I39)</f>
        <v/>
      </c>
      <c r="J39" s="1082"/>
      <c r="K39" s="495" t="str">
        <f>IF(【2】見・謝金!K39="","",【2】見・謝金!K39)</f>
        <v/>
      </c>
      <c r="L39" s="495" t="str">
        <f>IF(【2】見・謝金!L39="","",【2】見・謝金!L39)</f>
        <v/>
      </c>
      <c r="M39" s="484" t="str">
        <f>IF(【2】見・謝金!M39="","",【2】見・謝金!M39)</f>
        <v/>
      </c>
      <c r="N39" s="485" t="str">
        <f>IF(【2】見・謝金!N39="","",【2】見・謝金!N39)</f>
        <v/>
      </c>
      <c r="O39" s="518" t="str">
        <f>IF(【2】見・謝金!O39="","",【2】見・謝金!O39)</f>
        <v/>
      </c>
      <c r="P39" s="518" t="str">
        <f>IF(【2】見・謝金!P39="","",【2】見・謝金!P39)</f>
        <v/>
      </c>
      <c r="Q39" s="519" t="str">
        <f>IF(【2】見・謝金!Q39="","",【2】見・謝金!Q39)</f>
        <v/>
      </c>
      <c r="R39" s="520" t="str">
        <f>IF(【2】見・謝金!$R39="",IF($Q39="講師",IF($E39="","",TIME(HOUR($G39-$E39),ROUNDUP(MINUTE($G39-$E39)/30,0)*30,0)*24),""),IF(OR(【2】見・謝金!$E39&lt;&gt;$E39,【2】見・謝金!$G39&lt;&gt;$G39),TIME(HOUR($G39-$E39),ROUNDUP(MINUTE($G39-$E39)/30,0)*30,0)*24,IF($Q39&lt;&gt;"講師","",【2】見・謝金!$R39)))</f>
        <v/>
      </c>
      <c r="S39" s="521" t="str">
        <f>IF($R39="","",IF(OR($O39="",$M39=""),"",IF($P39="サブ",VLOOKUP($O39,単価表!$A$5:$C$14,MATCH($M39,単価表!$A$5:$C$5,0),0)/2,VLOOKUP($O39,単価表!$A$5:$C$14,MATCH($M39,単価表!$A$5:$C$5,0),0))))</f>
        <v/>
      </c>
      <c r="T39" s="492" t="str">
        <f t="shared" si="0"/>
        <v/>
      </c>
      <c r="U39" s="520" t="str">
        <f>IF(【2】見・謝金!$U39="",IF($Q39="検討会等参加",IF($E39="","",TIME(HOUR($G39-$E39),ROUNDUP(MINUTE($G39-$E39)/30,0)*30,0)*24),""),IF(OR(【2】見・謝金!$E39&lt;&gt;$E39,【2】見・謝金!$G39&lt;&gt;$G39),TIME(HOUR($G39-$E39),ROUNDUP(MINUTE($G39-$E39)/30,0)*30,0)*24,IF($Q39&lt;&gt;"検討会等参加","",【2】見・謝金!$U39)))</f>
        <v/>
      </c>
      <c r="V39" s="521" t="str">
        <f>IF($U39="","",IF(OR($M39="",$O39=""),"",VLOOKUP($O39,単価表!$A$5:$C$11,MATCH($M39,単価表!$A$5:$C$5,0),0)/2))</f>
        <v/>
      </c>
      <c r="W39" s="492" t="str">
        <f t="shared" si="1"/>
        <v/>
      </c>
      <c r="X39" s="485" t="str">
        <f>IF(【2】見・謝金!X39="","",【2】見・謝金!X39)</f>
        <v/>
      </c>
      <c r="Y39" s="522" t="str">
        <f>IF(【2】見・謝金!Y39="","",【2】見・謝金!Y39)</f>
        <v/>
      </c>
      <c r="Z39" s="484" t="str">
        <f>IF(【2】見・謝金!Z39="","",【2】見・謝金!Z39)</f>
        <v/>
      </c>
      <c r="AA39" s="492" t="str">
        <f t="shared" si="2"/>
        <v/>
      </c>
      <c r="AB39" s="492" t="str">
        <f t="shared" si="3"/>
        <v/>
      </c>
      <c r="AC39" s="523" t="str">
        <f>IF(【2】見・謝金!AC39="","",【2】見・謝金!AC39)</f>
        <v/>
      </c>
      <c r="AD39" s="483" t="str">
        <f>IF(【2】見・謝金!AD39="","",【2】見・謝金!AD39)</f>
        <v/>
      </c>
      <c r="AE39" s="492" t="str">
        <f t="shared" si="4"/>
        <v/>
      </c>
      <c r="AF39" s="492"/>
      <c r="AG39" s="492" t="str">
        <f t="shared" si="5"/>
        <v/>
      </c>
      <c r="AH39" s="520" t="str">
        <f>IF(【2】見・謝金!$AH39="",IF($Q39="講習料",IF($E39="","",TIME(HOUR($G39-$E39),ROUNDUP(MINUTE($G39-$E39)/30,0)*30,0)*24),""),IF(OR(【2】見・謝金!$E39&lt;&gt;$E39,【2】見・謝金!$G39&lt;&gt;$G39),TIME(HOUR($G39-$E39),ROUNDUP(MINUTE($G39-$E39)/30,0)*30,0)*24,IF($Q39&lt;&gt;"講習料","",【2】見・謝金!$AH39)))</f>
        <v/>
      </c>
      <c r="AI39" s="521" t="str">
        <f>IF($AH39="","",IF(OR($O39="",$M39=""),"",IF($P39="サブ",VLOOKUP($O39,単価表!$A$34:$C$38,MATCH($M39,単価表!$A$34:$C$34,0),0)/2,VLOOKUP($O39,単価表!$A$34:$C$38,MATCH($M39,単価表!$A$34:$C$34,0),0))))</f>
        <v/>
      </c>
      <c r="AJ39" s="492" t="str">
        <f t="shared" si="6"/>
        <v/>
      </c>
      <c r="AK39" s="520" t="str">
        <f>IF(【2】見・謝金!$AK39="",IF($Q39="検討会(法人参加)",IF($E39="","",TIME(HOUR($G39-$E39),ROUNDUP(MINUTE($G39-$E39)/30,0)*30,0)*24),""),IF(OR(【2】見・謝金!$E39&lt;&gt;$E39,【2】見・謝金!$G39&lt;&gt;$G39),TIME(HOUR($G39-$E39),ROUNDUP(MINUTE($G39-$E39)/30,0)*30,0)*24,IF($Q39&lt;&gt;"検討会(法人参加)","",【2】見・謝金!$AK39)))</f>
        <v/>
      </c>
      <c r="AL39" s="588" t="str">
        <f>IF($AK39="","",IF(OR($O39="",$M39=""),"",VLOOKUP($O39,単価表!$A$34:$C$38,MATCH($M39,単価表!$A$34:$C$34,0),0)/2))</f>
        <v/>
      </c>
      <c r="AM39" s="492" t="str">
        <f t="shared" si="7"/>
        <v/>
      </c>
      <c r="AN39" s="524"/>
      <c r="AO39" s="506" t="str">
        <f>IF(【2】見・謝金!$AO39="","",【2】見・謝金!$AO39)</f>
        <v/>
      </c>
    </row>
    <row r="40" spans="4:41" ht="27.75" customHeight="1">
      <c r="D40" s="685" t="str">
        <f>IF(【2】見・謝金!D40="","",【2】見・謝金!D40)</f>
        <v/>
      </c>
      <c r="E40" s="526" t="str">
        <f>IF(【2】見・謝金!E40="","",【2】見・謝金!E40)</f>
        <v/>
      </c>
      <c r="F40" s="481" t="s">
        <v>257</v>
      </c>
      <c r="G40" s="482" t="str">
        <f>IF(【2】見・謝金!G40="","",【2】見・謝金!G40)</f>
        <v/>
      </c>
      <c r="H40" s="483" t="str">
        <f>IF(【2】見・謝金!H40="","",【2】見・謝金!H40)</f>
        <v/>
      </c>
      <c r="I40" s="1082" t="str">
        <f>IF(【2】見・謝金!I40="","",【2】見・謝金!I40)</f>
        <v/>
      </c>
      <c r="J40" s="1082"/>
      <c r="K40" s="495" t="str">
        <f>IF(【2】見・謝金!K40="","",【2】見・謝金!K40)</f>
        <v/>
      </c>
      <c r="L40" s="495" t="str">
        <f>IF(【2】見・謝金!L40="","",【2】見・謝金!L40)</f>
        <v/>
      </c>
      <c r="M40" s="483" t="str">
        <f>IF(【2】見・謝金!M40="","",【2】見・謝金!M40)</f>
        <v/>
      </c>
      <c r="N40" s="485" t="str">
        <f>IF(【2】見・謝金!N40="","",【2】見・謝金!N40)</f>
        <v/>
      </c>
      <c r="O40" s="518" t="str">
        <f>IF(【2】見・謝金!O40="","",【2】見・謝金!O40)</f>
        <v/>
      </c>
      <c r="P40" s="518" t="str">
        <f>IF(【2】見・謝金!P40="","",【2】見・謝金!P40)</f>
        <v/>
      </c>
      <c r="Q40" s="519" t="str">
        <f>IF(【2】見・謝金!Q40="","",【2】見・謝金!Q40)</f>
        <v/>
      </c>
      <c r="R40" s="525" t="str">
        <f>IF(【2】見・謝金!$R40="",IF($Q40="講師",IF($E40="","",TIME(HOUR($G40-$E40),ROUNDUP(MINUTE($G40-$E40)/30,0)*30,0)*24),""),IF(OR(【2】見・謝金!$E40&lt;&gt;$E40,【2】見・謝金!$G40&lt;&gt;$G40),TIME(HOUR($G40-$E40),ROUNDUP(MINUTE($G40-$E40)/30,0)*30,0)*24,IF($Q40&lt;&gt;"講師","",【2】見・謝金!$R40)))</f>
        <v/>
      </c>
      <c r="S40" s="521" t="str">
        <f>IF($R40="","",IF(OR($O40="",$M40=""),"",IF($P40="サブ",VLOOKUP($O40,単価表!$A$5:$C$14,MATCH($M40,単価表!$A$5:$C$5,0),0)/2,VLOOKUP($O40,単価表!$A$5:$C$14,MATCH($M40,単価表!$A$5:$C$5,0),0))))</f>
        <v/>
      </c>
      <c r="T40" s="492" t="str">
        <f t="shared" si="0"/>
        <v/>
      </c>
      <c r="U40" s="525" t="str">
        <f>IF(【2】見・謝金!$U40="",IF($Q40="検討会等参加",IF($E40="","",TIME(HOUR($G40-$E40),ROUNDUP(MINUTE($G40-$E40)/30,0)*30,0)*24),""),IF(OR(【2】見・謝金!$E40&lt;&gt;$E40,【2】見・謝金!$G40&lt;&gt;$G40),TIME(HOUR($G40-$E40),ROUNDUP(MINUTE($G40-$E40)/30,0)*30,0)*24,IF($Q40&lt;&gt;"検討会等参加","",【2】見・謝金!$U40)))</f>
        <v/>
      </c>
      <c r="V40" s="521" t="str">
        <f>IF($U40="","",IF(OR($M40="",$O40=""),"",VLOOKUP($O40,単価表!$A$5:$C$11,MATCH($M40,単価表!$A$5:$C$5,0),0)/2))</f>
        <v/>
      </c>
      <c r="W40" s="492" t="str">
        <f t="shared" si="1"/>
        <v/>
      </c>
      <c r="X40" s="485" t="str">
        <f>IF(【2】見・謝金!X40="","",【2】見・謝金!X40)</f>
        <v/>
      </c>
      <c r="Y40" s="522" t="str">
        <f>IF(【2】見・謝金!Y40="","",【2】見・謝金!Y40)</f>
        <v/>
      </c>
      <c r="Z40" s="483" t="str">
        <f>IF(【2】見・謝金!Z40="","",【2】見・謝金!Z40)</f>
        <v/>
      </c>
      <c r="AA40" s="492" t="str">
        <f t="shared" si="2"/>
        <v/>
      </c>
      <c r="AB40" s="492" t="str">
        <f t="shared" si="3"/>
        <v/>
      </c>
      <c r="AC40" s="523" t="str">
        <f>IF(【2】見・謝金!AC40="","",【2】見・謝金!AC40)</f>
        <v/>
      </c>
      <c r="AD40" s="483" t="str">
        <f>IF(【2】見・謝金!AD40="","",【2】見・謝金!AD40)</f>
        <v/>
      </c>
      <c r="AE40" s="492" t="str">
        <f t="shared" si="4"/>
        <v/>
      </c>
      <c r="AF40" s="492"/>
      <c r="AG40" s="492" t="str">
        <f t="shared" si="5"/>
        <v/>
      </c>
      <c r="AH40" s="525" t="str">
        <f>IF(【2】見・謝金!$AH40="",IF($Q40="講習料",IF($E40="","",TIME(HOUR($G40-$E40),ROUNDUP(MINUTE($G40-$E40)/30,0)*30,0)*24),""),IF(OR(【2】見・謝金!$E40&lt;&gt;$E40,【2】見・謝金!$G40&lt;&gt;$G40),TIME(HOUR($G40-$E40),ROUNDUP(MINUTE($G40-$E40)/30,0)*30,0)*24,IF($Q40&lt;&gt;"講習料","",【2】見・謝金!$AH40)))</f>
        <v/>
      </c>
      <c r="AI40" s="521" t="str">
        <f>IF($AH40="","",IF(OR($O40="",$M40=""),"",IF($P40="サブ",VLOOKUP($O40,単価表!$A$34:$C$38,MATCH($M40,単価表!$A$34:$C$34,0),0)/2,VLOOKUP($O40,単価表!$A$34:$C$38,MATCH($M40,単価表!$A$34:$C$34,0),0))))</f>
        <v/>
      </c>
      <c r="AJ40" s="492" t="str">
        <f t="shared" si="6"/>
        <v/>
      </c>
      <c r="AK40" s="525" t="str">
        <f>IF(【2】見・謝金!$AK40="",IF($Q40="検討会(法人参加)",IF($E40="","",TIME(HOUR($G40-$E40),ROUNDUP(MINUTE($G40-$E40)/30,0)*30,0)*24),""),IF(OR(【2】見・謝金!$E40&lt;&gt;$E40,【2】見・謝金!$G40&lt;&gt;$G40),TIME(HOUR($G40-$E40),ROUNDUP(MINUTE($G40-$E40)/30,0)*30,0)*24,IF($Q40&lt;&gt;"検討会(法人参加)","",【2】見・謝金!$AK40)))</f>
        <v/>
      </c>
      <c r="AL40" s="586" t="str">
        <f>IF($AK40="","",IF(OR($O40="",$M40=""),"",VLOOKUP($O40,単価表!$A$34:$C$38,MATCH($M40,単価表!$A$34:$C$34,0),0)/2))</f>
        <v/>
      </c>
      <c r="AM40" s="492" t="str">
        <f t="shared" si="7"/>
        <v/>
      </c>
      <c r="AN40" s="524"/>
      <c r="AO40" s="506" t="str">
        <f>IF(【2】見・謝金!$AO40="","",【2】見・謝金!$AO40)</f>
        <v/>
      </c>
    </row>
    <row r="41" spans="4:41" ht="27.75" customHeight="1">
      <c r="D41" s="685" t="str">
        <f>IF(【2】見・謝金!D41="","",【2】見・謝金!D41)</f>
        <v/>
      </c>
      <c r="E41" s="526" t="str">
        <f>IF(【2】見・謝金!E41="","",【2】見・謝金!E41)</f>
        <v/>
      </c>
      <c r="F41" s="481" t="s">
        <v>259</v>
      </c>
      <c r="G41" s="482" t="str">
        <f>IF(【2】見・謝金!G41="","",【2】見・謝金!G41)</f>
        <v/>
      </c>
      <c r="H41" s="483" t="str">
        <f>IF(【2】見・謝金!H41="","",【2】見・謝金!H41)</f>
        <v/>
      </c>
      <c r="I41" s="1082" t="str">
        <f>IF(【2】見・謝金!I41="","",【2】見・謝金!I41)</f>
        <v/>
      </c>
      <c r="J41" s="1082"/>
      <c r="K41" s="495" t="str">
        <f>IF(【2】見・謝金!K41="","",【2】見・謝金!K41)</f>
        <v/>
      </c>
      <c r="L41" s="495" t="str">
        <f>IF(【2】見・謝金!L41="","",【2】見・謝金!L41)</f>
        <v/>
      </c>
      <c r="M41" s="484" t="str">
        <f>IF(【2】見・謝金!M41="","",【2】見・謝金!M41)</f>
        <v/>
      </c>
      <c r="N41" s="485" t="str">
        <f>IF(【2】見・謝金!N41="","",【2】見・謝金!N41)</f>
        <v/>
      </c>
      <c r="O41" s="518" t="str">
        <f>IF(【2】見・謝金!O41="","",【2】見・謝金!O41)</f>
        <v/>
      </c>
      <c r="P41" s="518" t="str">
        <f>IF(【2】見・謝金!P41="","",【2】見・謝金!P41)</f>
        <v/>
      </c>
      <c r="Q41" s="519" t="str">
        <f>IF(【2】見・謝金!Q41="","",【2】見・謝金!Q41)</f>
        <v/>
      </c>
      <c r="R41" s="520" t="str">
        <f>IF(【2】見・謝金!$R41="",IF($Q41="講師",IF($E41="","",TIME(HOUR($G41-$E41),ROUNDUP(MINUTE($G41-$E41)/30,0)*30,0)*24),""),IF(OR(【2】見・謝金!$E41&lt;&gt;$E41,【2】見・謝金!$G41&lt;&gt;$G41),TIME(HOUR($G41-$E41),ROUNDUP(MINUTE($G41-$E41)/30,0)*30,0)*24,IF($Q41&lt;&gt;"講師","",【2】見・謝金!$R41)))</f>
        <v/>
      </c>
      <c r="S41" s="521" t="str">
        <f>IF($R41="","",IF(OR($O41="",$M41=""),"",IF($P41="サブ",VLOOKUP($O41,単価表!$A$5:$C$14,MATCH($M41,単価表!$A$5:$C$5,0),0)/2,VLOOKUP($O41,単価表!$A$5:$C$14,MATCH($M41,単価表!$A$5:$C$5,0),0))))</f>
        <v/>
      </c>
      <c r="T41" s="492" t="str">
        <f t="shared" si="0"/>
        <v/>
      </c>
      <c r="U41" s="520" t="str">
        <f>IF(【2】見・謝金!$U41="",IF($Q41="検討会等参加",IF($E41="","",TIME(HOUR($G41-$E41),ROUNDUP(MINUTE($G41-$E41)/30,0)*30,0)*24),""),IF(OR(【2】見・謝金!$E41&lt;&gt;$E41,【2】見・謝金!$G41&lt;&gt;$G41),TIME(HOUR($G41-$E41),ROUNDUP(MINUTE($G41-$E41)/30,0)*30,0)*24,IF($Q41&lt;&gt;"検討会等参加","",【2】見・謝金!$U41)))</f>
        <v/>
      </c>
      <c r="V41" s="521" t="str">
        <f>IF($U41="","",IF(OR($M41="",$O41=""),"",VLOOKUP($O41,単価表!$A$5:$C$11,MATCH($M41,単価表!$A$5:$C$5,0),0)/2))</f>
        <v/>
      </c>
      <c r="W41" s="492" t="str">
        <f t="shared" si="1"/>
        <v/>
      </c>
      <c r="X41" s="485" t="str">
        <f>IF(【2】見・謝金!X41="","",【2】見・謝金!X41)</f>
        <v/>
      </c>
      <c r="Y41" s="522" t="str">
        <f>IF(【2】見・謝金!Y41="","",【2】見・謝金!Y41)</f>
        <v/>
      </c>
      <c r="Z41" s="484" t="str">
        <f>IF(【2】見・謝金!Z41="","",【2】見・謝金!Z41)</f>
        <v/>
      </c>
      <c r="AA41" s="492" t="str">
        <f t="shared" si="2"/>
        <v/>
      </c>
      <c r="AB41" s="492" t="str">
        <f t="shared" si="3"/>
        <v/>
      </c>
      <c r="AC41" s="523" t="str">
        <f>IF(【2】見・謝金!AC41="","",【2】見・謝金!AC41)</f>
        <v/>
      </c>
      <c r="AD41" s="483" t="str">
        <f>IF(【2】見・謝金!AD41="","",【2】見・謝金!AD41)</f>
        <v/>
      </c>
      <c r="AE41" s="492" t="str">
        <f t="shared" si="4"/>
        <v/>
      </c>
      <c r="AF41" s="492"/>
      <c r="AG41" s="492" t="str">
        <f t="shared" si="5"/>
        <v/>
      </c>
      <c r="AH41" s="520" t="str">
        <f>IF(【2】見・謝金!$AH41="",IF($Q41="講習料",IF($E41="","",TIME(HOUR($G41-$E41),ROUNDUP(MINUTE($G41-$E41)/30,0)*30,0)*24),""),IF(OR(【2】見・謝金!$E41&lt;&gt;$E41,【2】見・謝金!$G41&lt;&gt;$G41),TIME(HOUR($G41-$E41),ROUNDUP(MINUTE($G41-$E41)/30,0)*30,0)*24,IF($Q41&lt;&gt;"講習料","",【2】見・謝金!$AH41)))</f>
        <v/>
      </c>
      <c r="AI41" s="521" t="str">
        <f>IF($AH41="","",IF(OR($O41="",$M41=""),"",IF($P41="サブ",VLOOKUP($O41,単価表!$A$34:$C$38,MATCH($M41,単価表!$A$34:$C$34,0),0)/2,VLOOKUP($O41,単価表!$A$34:$C$38,MATCH($M41,単価表!$A$34:$C$34,0),0))))</f>
        <v/>
      </c>
      <c r="AJ41" s="492" t="str">
        <f t="shared" si="6"/>
        <v/>
      </c>
      <c r="AK41" s="520" t="str">
        <f>IF(【2】見・謝金!$AK41="",IF($Q41="検討会(法人参加)",IF($E41="","",TIME(HOUR($G41-$E41),ROUNDUP(MINUTE($G41-$E41)/30,0)*30,0)*24),""),IF(OR(【2】見・謝金!$E41&lt;&gt;$E41,【2】見・謝金!$G41&lt;&gt;$G41),TIME(HOUR($G41-$E41),ROUNDUP(MINUTE($G41-$E41)/30,0)*30,0)*24,IF($Q41&lt;&gt;"検討会(法人参加)","",【2】見・謝金!$AK41)))</f>
        <v/>
      </c>
      <c r="AL41" s="588" t="str">
        <f>IF($AK41="","",IF(OR($O41="",$M41=""),"",VLOOKUP($O41,単価表!$A$34:$C$38,MATCH($M41,単価表!$A$34:$C$34,0),0)/2))</f>
        <v/>
      </c>
      <c r="AM41" s="492" t="str">
        <f t="shared" si="7"/>
        <v/>
      </c>
      <c r="AN41" s="524"/>
      <c r="AO41" s="506" t="str">
        <f>IF(【2】見・謝金!$AO41="","",【2】見・謝金!$AO41)</f>
        <v/>
      </c>
    </row>
    <row r="42" spans="4:41" ht="27.75" customHeight="1">
      <c r="D42" s="685" t="str">
        <f>IF(【2】見・謝金!D42="","",【2】見・謝金!D42)</f>
        <v/>
      </c>
      <c r="E42" s="526" t="str">
        <f>IF(【2】見・謝金!E42="","",【2】見・謝金!E42)</f>
        <v/>
      </c>
      <c r="F42" s="481" t="s">
        <v>257</v>
      </c>
      <c r="G42" s="482" t="str">
        <f>IF(【2】見・謝金!G42="","",【2】見・謝金!G42)</f>
        <v/>
      </c>
      <c r="H42" s="483" t="str">
        <f>IF(【2】見・謝金!H42="","",【2】見・謝金!H42)</f>
        <v/>
      </c>
      <c r="I42" s="1082" t="str">
        <f>IF(【2】見・謝金!I42="","",【2】見・謝金!I42)</f>
        <v/>
      </c>
      <c r="J42" s="1082"/>
      <c r="K42" s="495" t="str">
        <f>IF(【2】見・謝金!K42="","",【2】見・謝金!K42)</f>
        <v/>
      </c>
      <c r="L42" s="495" t="str">
        <f>IF(【2】見・謝金!L42="","",【2】見・謝金!L42)</f>
        <v/>
      </c>
      <c r="M42" s="483" t="str">
        <f>IF(【2】見・謝金!M42="","",【2】見・謝金!M42)</f>
        <v/>
      </c>
      <c r="N42" s="485" t="str">
        <f>IF(【2】見・謝金!N42="","",【2】見・謝金!N42)</f>
        <v/>
      </c>
      <c r="O42" s="518" t="str">
        <f>IF(【2】見・謝金!O42="","",【2】見・謝金!O42)</f>
        <v/>
      </c>
      <c r="P42" s="518" t="str">
        <f>IF(【2】見・謝金!P42="","",【2】見・謝金!P42)</f>
        <v/>
      </c>
      <c r="Q42" s="519" t="str">
        <f>IF(【2】見・謝金!Q42="","",【2】見・謝金!Q42)</f>
        <v/>
      </c>
      <c r="R42" s="525" t="str">
        <f>IF(【2】見・謝金!$R42="",IF($Q42="講師",IF($E42="","",TIME(HOUR($G42-$E42),ROUNDUP(MINUTE($G42-$E42)/30,0)*30,0)*24),""),IF(OR(【2】見・謝金!$E42&lt;&gt;$E42,【2】見・謝金!$G42&lt;&gt;$G42),TIME(HOUR($G42-$E42),ROUNDUP(MINUTE($G42-$E42)/30,0)*30,0)*24,IF($Q42&lt;&gt;"講師","",【2】見・謝金!$R42)))</f>
        <v/>
      </c>
      <c r="S42" s="521" t="str">
        <f>IF($R42="","",IF(OR($O42="",$M42=""),"",IF($P42="サブ",VLOOKUP($O42,単価表!$A$5:$C$14,MATCH($M42,単価表!$A$5:$C$5,0),0)/2,VLOOKUP($O42,単価表!$A$5:$C$14,MATCH($M42,単価表!$A$5:$C$5,0),0))))</f>
        <v/>
      </c>
      <c r="T42" s="492" t="str">
        <f t="shared" si="0"/>
        <v/>
      </c>
      <c r="U42" s="525" t="str">
        <f>IF(【2】見・謝金!$U42="",IF($Q42="検討会等参加",IF($E42="","",TIME(HOUR($G42-$E42),ROUNDUP(MINUTE($G42-$E42)/30,0)*30,0)*24),""),IF(OR(【2】見・謝金!$E42&lt;&gt;$E42,【2】見・謝金!$G42&lt;&gt;$G42),TIME(HOUR($G42-$E42),ROUNDUP(MINUTE($G42-$E42)/30,0)*30,0)*24,IF($Q42&lt;&gt;"検討会等参加","",【2】見・謝金!$U42)))</f>
        <v/>
      </c>
      <c r="V42" s="521" t="str">
        <f>IF($U42="","",IF(OR($M42="",$O42=""),"",VLOOKUP($O42,単価表!$A$5:$C$11,MATCH($M42,単価表!$A$5:$C$5,0),0)/2))</f>
        <v/>
      </c>
      <c r="W42" s="492" t="str">
        <f t="shared" si="1"/>
        <v/>
      </c>
      <c r="X42" s="485" t="str">
        <f>IF(【2】見・謝金!X42="","",【2】見・謝金!X42)</f>
        <v/>
      </c>
      <c r="Y42" s="522" t="str">
        <f>IF(【2】見・謝金!Y42="","",【2】見・謝金!Y42)</f>
        <v/>
      </c>
      <c r="Z42" s="483" t="str">
        <f>IF(【2】見・謝金!Z42="","",【2】見・謝金!Z42)</f>
        <v/>
      </c>
      <c r="AA42" s="492" t="str">
        <f t="shared" si="2"/>
        <v/>
      </c>
      <c r="AB42" s="492" t="str">
        <f t="shared" si="3"/>
        <v/>
      </c>
      <c r="AC42" s="523" t="str">
        <f>IF(【2】見・謝金!AC42="","",【2】見・謝金!AC42)</f>
        <v/>
      </c>
      <c r="AD42" s="483" t="str">
        <f>IF(【2】見・謝金!AD42="","",【2】見・謝金!AD42)</f>
        <v/>
      </c>
      <c r="AE42" s="492" t="str">
        <f t="shared" si="4"/>
        <v/>
      </c>
      <c r="AF42" s="492"/>
      <c r="AG42" s="492" t="str">
        <f t="shared" si="5"/>
        <v/>
      </c>
      <c r="AH42" s="525" t="str">
        <f>IF(【2】見・謝金!$AH42="",IF($Q42="講習料",IF($E42="","",TIME(HOUR($G42-$E42),ROUNDUP(MINUTE($G42-$E42)/30,0)*30,0)*24),""),IF(OR(【2】見・謝金!$E42&lt;&gt;$E42,【2】見・謝金!$G42&lt;&gt;$G42),TIME(HOUR($G42-$E42),ROUNDUP(MINUTE($G42-$E42)/30,0)*30,0)*24,IF($Q42&lt;&gt;"講習料","",【2】見・謝金!$AH42)))</f>
        <v/>
      </c>
      <c r="AI42" s="521" t="str">
        <f>IF($AH42="","",IF(OR($O42="",$M42=""),"",IF($P42="サブ",VLOOKUP($O42,単価表!$A$34:$C$38,MATCH($M42,単価表!$A$34:$C$34,0),0)/2,VLOOKUP($O42,単価表!$A$34:$C$38,MATCH($M42,単価表!$A$34:$C$34,0),0))))</f>
        <v/>
      </c>
      <c r="AJ42" s="492" t="str">
        <f t="shared" si="6"/>
        <v/>
      </c>
      <c r="AK42" s="525" t="str">
        <f>IF(【2】見・謝金!$AK42="",IF($Q42="検討会(法人参加)",IF($E42="","",TIME(HOUR($G42-$E42),ROUNDUP(MINUTE($G42-$E42)/30,0)*30,0)*24),""),IF(OR(【2】見・謝金!$E42&lt;&gt;$E42,【2】見・謝金!$G42&lt;&gt;$G42),TIME(HOUR($G42-$E42),ROUNDUP(MINUTE($G42-$E42)/30,0)*30,0)*24,IF($Q42&lt;&gt;"検討会(法人参加)","",【2】見・謝金!$AK42)))</f>
        <v/>
      </c>
      <c r="AL42" s="586" t="str">
        <f>IF($AK42="","",IF(OR($O42="",$M42=""),"",VLOOKUP($O42,単価表!$A$34:$C$38,MATCH($M42,単価表!$A$34:$C$34,0),0)/2))</f>
        <v/>
      </c>
      <c r="AM42" s="492" t="str">
        <f t="shared" si="7"/>
        <v/>
      </c>
      <c r="AN42" s="524"/>
      <c r="AO42" s="506" t="str">
        <f>IF(【2】見・謝金!$AO42="","",【2】見・謝金!$AO42)</f>
        <v/>
      </c>
    </row>
    <row r="43" spans="4:41" ht="27.75" customHeight="1">
      <c r="D43" s="685" t="str">
        <f>IF(【2】見・謝金!D43="","",【2】見・謝金!D43)</f>
        <v/>
      </c>
      <c r="E43" s="526" t="str">
        <f>IF(【2】見・謝金!E43="","",【2】見・謝金!E43)</f>
        <v/>
      </c>
      <c r="F43" s="481" t="s">
        <v>259</v>
      </c>
      <c r="G43" s="482" t="str">
        <f>IF(【2】見・謝金!G43="","",【2】見・謝金!G43)</f>
        <v/>
      </c>
      <c r="H43" s="483" t="str">
        <f>IF(【2】見・謝金!H43="","",【2】見・謝金!H43)</f>
        <v/>
      </c>
      <c r="I43" s="1082" t="str">
        <f>IF(【2】見・謝金!I43="","",【2】見・謝金!I43)</f>
        <v/>
      </c>
      <c r="J43" s="1082"/>
      <c r="K43" s="495" t="str">
        <f>IF(【2】見・謝金!K43="","",【2】見・謝金!K43)</f>
        <v/>
      </c>
      <c r="L43" s="495" t="str">
        <f>IF(【2】見・謝金!L43="","",【2】見・謝金!L43)</f>
        <v/>
      </c>
      <c r="M43" s="484" t="str">
        <f>IF(【2】見・謝金!M43="","",【2】見・謝金!M43)</f>
        <v/>
      </c>
      <c r="N43" s="485" t="str">
        <f>IF(【2】見・謝金!N43="","",【2】見・謝金!N43)</f>
        <v/>
      </c>
      <c r="O43" s="518" t="str">
        <f>IF(【2】見・謝金!O43="","",【2】見・謝金!O43)</f>
        <v/>
      </c>
      <c r="P43" s="518" t="str">
        <f>IF(【2】見・謝金!P43="","",【2】見・謝金!P43)</f>
        <v/>
      </c>
      <c r="Q43" s="519" t="str">
        <f>IF(【2】見・謝金!Q43="","",【2】見・謝金!Q43)</f>
        <v/>
      </c>
      <c r="R43" s="520" t="str">
        <f>IF(【2】見・謝金!$R43="",IF($Q43="講師",IF($E43="","",TIME(HOUR($G43-$E43),ROUNDUP(MINUTE($G43-$E43)/30,0)*30,0)*24),""),IF(OR(【2】見・謝金!$E43&lt;&gt;$E43,【2】見・謝金!$G43&lt;&gt;$G43),TIME(HOUR($G43-$E43),ROUNDUP(MINUTE($G43-$E43)/30,0)*30,0)*24,IF($Q43&lt;&gt;"講師","",【2】見・謝金!$R43)))</f>
        <v/>
      </c>
      <c r="S43" s="521" t="str">
        <f>IF($R43="","",IF(OR($O43="",$M43=""),"",IF($P43="サブ",VLOOKUP($O43,単価表!$A$5:$C$14,MATCH($M43,単価表!$A$5:$C$5,0),0)/2,VLOOKUP($O43,単価表!$A$5:$C$14,MATCH($M43,単価表!$A$5:$C$5,0),0))))</f>
        <v/>
      </c>
      <c r="T43" s="492" t="str">
        <f t="shared" si="0"/>
        <v/>
      </c>
      <c r="U43" s="520" t="str">
        <f>IF(【2】見・謝金!$U43="",IF($Q43="検討会等参加",IF($E43="","",TIME(HOUR($G43-$E43),ROUNDUP(MINUTE($G43-$E43)/30,0)*30,0)*24),""),IF(OR(【2】見・謝金!$E43&lt;&gt;$E43,【2】見・謝金!$G43&lt;&gt;$G43),TIME(HOUR($G43-$E43),ROUNDUP(MINUTE($G43-$E43)/30,0)*30,0)*24,IF($Q43&lt;&gt;"検討会等参加","",【2】見・謝金!$U43)))</f>
        <v/>
      </c>
      <c r="V43" s="521" t="str">
        <f>IF($U43="","",IF(OR($M43="",$O43=""),"",VLOOKUP($O43,単価表!$A$5:$C$11,MATCH($M43,単価表!$A$5:$C$5,0),0)/2))</f>
        <v/>
      </c>
      <c r="W43" s="492" t="str">
        <f t="shared" si="1"/>
        <v/>
      </c>
      <c r="X43" s="485" t="str">
        <f>IF(【2】見・謝金!X43="","",【2】見・謝金!X43)</f>
        <v/>
      </c>
      <c r="Y43" s="522" t="str">
        <f>IF(【2】見・謝金!Y43="","",【2】見・謝金!Y43)</f>
        <v/>
      </c>
      <c r="Z43" s="484" t="str">
        <f>IF(【2】見・謝金!Z43="","",【2】見・謝金!Z43)</f>
        <v/>
      </c>
      <c r="AA43" s="492" t="str">
        <f t="shared" si="2"/>
        <v/>
      </c>
      <c r="AB43" s="492" t="str">
        <f t="shared" si="3"/>
        <v/>
      </c>
      <c r="AC43" s="523" t="str">
        <f>IF(【2】見・謝金!AC43="","",【2】見・謝金!AC43)</f>
        <v/>
      </c>
      <c r="AD43" s="483" t="str">
        <f>IF(【2】見・謝金!AD43="","",【2】見・謝金!AD43)</f>
        <v/>
      </c>
      <c r="AE43" s="492" t="str">
        <f t="shared" si="4"/>
        <v/>
      </c>
      <c r="AF43" s="492"/>
      <c r="AG43" s="492" t="str">
        <f t="shared" si="5"/>
        <v/>
      </c>
      <c r="AH43" s="520" t="str">
        <f>IF(【2】見・謝金!$AH43="",IF($Q43="講習料",IF($E43="","",TIME(HOUR($G43-$E43),ROUNDUP(MINUTE($G43-$E43)/30,0)*30,0)*24),""),IF(OR(【2】見・謝金!$E43&lt;&gt;$E43,【2】見・謝金!$G43&lt;&gt;$G43),TIME(HOUR($G43-$E43),ROUNDUP(MINUTE($G43-$E43)/30,0)*30,0)*24,IF($Q43&lt;&gt;"講習料","",【2】見・謝金!$AH43)))</f>
        <v/>
      </c>
      <c r="AI43" s="521" t="str">
        <f>IF($AH43="","",IF(OR($O43="",$M43=""),"",IF($P43="サブ",VLOOKUP($O43,単価表!$A$34:$C$38,MATCH($M43,単価表!$A$34:$C$34,0),0)/2,VLOOKUP($O43,単価表!$A$34:$C$38,MATCH($M43,単価表!$A$34:$C$34,0),0))))</f>
        <v/>
      </c>
      <c r="AJ43" s="492" t="str">
        <f t="shared" si="6"/>
        <v/>
      </c>
      <c r="AK43" s="520" t="str">
        <f>IF(【2】見・謝金!$AK43="",IF($Q43="検討会(法人参加)",IF($E43="","",TIME(HOUR($G43-$E43),ROUNDUP(MINUTE($G43-$E43)/30,0)*30,0)*24),""),IF(OR(【2】見・謝金!$E43&lt;&gt;$E43,【2】見・謝金!$G43&lt;&gt;$G43),TIME(HOUR($G43-$E43),ROUNDUP(MINUTE($G43-$E43)/30,0)*30,0)*24,IF($Q43&lt;&gt;"検討会(法人参加)","",【2】見・謝金!$AK43)))</f>
        <v/>
      </c>
      <c r="AL43" s="588" t="str">
        <f>IF($AK43="","",IF(OR($O43="",$M43=""),"",VLOOKUP($O43,単価表!$A$34:$C$38,MATCH($M43,単価表!$A$34:$C$34,0),0)/2))</f>
        <v/>
      </c>
      <c r="AM43" s="492" t="str">
        <f t="shared" si="7"/>
        <v/>
      </c>
      <c r="AN43" s="524"/>
      <c r="AO43" s="506" t="str">
        <f>IF(【2】見・謝金!$AO43="","",【2】見・謝金!$AO43)</f>
        <v/>
      </c>
    </row>
    <row r="44" spans="4:41" ht="27.75" customHeight="1">
      <c r="D44" s="685" t="str">
        <f>IF(【2】見・謝金!D44="","",【2】見・謝金!D44)</f>
        <v/>
      </c>
      <c r="E44" s="526" t="str">
        <f>IF(【2】見・謝金!E44="","",【2】見・謝金!E44)</f>
        <v/>
      </c>
      <c r="F44" s="481" t="s">
        <v>257</v>
      </c>
      <c r="G44" s="482" t="str">
        <f>IF(【2】見・謝金!G44="","",【2】見・謝金!G44)</f>
        <v/>
      </c>
      <c r="H44" s="483" t="str">
        <f>IF(【2】見・謝金!H44="","",【2】見・謝金!H44)</f>
        <v/>
      </c>
      <c r="I44" s="1082" t="str">
        <f>IF(【2】見・謝金!I44="","",【2】見・謝金!I44)</f>
        <v/>
      </c>
      <c r="J44" s="1082"/>
      <c r="K44" s="495" t="str">
        <f>IF(【2】見・謝金!K44="","",【2】見・謝金!K44)</f>
        <v/>
      </c>
      <c r="L44" s="495" t="str">
        <f>IF(【2】見・謝金!L44="","",【2】見・謝金!L44)</f>
        <v/>
      </c>
      <c r="M44" s="483" t="str">
        <f>IF(【2】見・謝金!M44="","",【2】見・謝金!M44)</f>
        <v/>
      </c>
      <c r="N44" s="485" t="str">
        <f>IF(【2】見・謝金!N44="","",【2】見・謝金!N44)</f>
        <v/>
      </c>
      <c r="O44" s="518" t="str">
        <f>IF(【2】見・謝金!O44="","",【2】見・謝金!O44)</f>
        <v/>
      </c>
      <c r="P44" s="518" t="str">
        <f>IF(【2】見・謝金!P44="","",【2】見・謝金!P44)</f>
        <v/>
      </c>
      <c r="Q44" s="519" t="str">
        <f>IF(【2】見・謝金!Q44="","",【2】見・謝金!Q44)</f>
        <v/>
      </c>
      <c r="R44" s="525" t="str">
        <f>IF(【2】見・謝金!$R44="",IF($Q44="講師",IF($E44="","",TIME(HOUR($G44-$E44),ROUNDUP(MINUTE($G44-$E44)/30,0)*30,0)*24),""),IF(OR(【2】見・謝金!$E44&lt;&gt;$E44,【2】見・謝金!$G44&lt;&gt;$G44),TIME(HOUR($G44-$E44),ROUNDUP(MINUTE($G44-$E44)/30,0)*30,0)*24,IF($Q44&lt;&gt;"講師","",【2】見・謝金!$R44)))</f>
        <v/>
      </c>
      <c r="S44" s="521" t="str">
        <f>IF($R44="","",IF(OR($O44="",$M44=""),"",IF($P44="サブ",VLOOKUP($O44,単価表!$A$5:$C$14,MATCH($M44,単価表!$A$5:$C$5,0),0)/2,VLOOKUP($O44,単価表!$A$5:$C$14,MATCH($M44,単価表!$A$5:$C$5,0),0))))</f>
        <v/>
      </c>
      <c r="T44" s="492" t="str">
        <f t="shared" si="0"/>
        <v/>
      </c>
      <c r="U44" s="525" t="str">
        <f>IF(【2】見・謝金!$U44="",IF($Q44="検討会等参加",IF($E44="","",TIME(HOUR($G44-$E44),ROUNDUP(MINUTE($G44-$E44)/30,0)*30,0)*24),""),IF(OR(【2】見・謝金!$E44&lt;&gt;$E44,【2】見・謝金!$G44&lt;&gt;$G44),TIME(HOUR($G44-$E44),ROUNDUP(MINUTE($G44-$E44)/30,0)*30,0)*24,IF($Q44&lt;&gt;"検討会等参加","",【2】見・謝金!$U44)))</f>
        <v/>
      </c>
      <c r="V44" s="521" t="str">
        <f>IF($U44="","",IF(OR($M44="",$O44=""),"",VLOOKUP($O44,単価表!$A$5:$C$11,MATCH($M44,単価表!$A$5:$C$5,0),0)/2))</f>
        <v/>
      </c>
      <c r="W44" s="492" t="str">
        <f t="shared" si="1"/>
        <v/>
      </c>
      <c r="X44" s="485" t="str">
        <f>IF(【2】見・謝金!X44="","",【2】見・謝金!X44)</f>
        <v/>
      </c>
      <c r="Y44" s="522" t="str">
        <f>IF(【2】見・謝金!Y44="","",【2】見・謝金!Y44)</f>
        <v/>
      </c>
      <c r="Z44" s="483" t="str">
        <f>IF(【2】見・謝金!Z44="","",【2】見・謝金!Z44)</f>
        <v/>
      </c>
      <c r="AA44" s="492" t="str">
        <f t="shared" si="2"/>
        <v/>
      </c>
      <c r="AB44" s="492" t="str">
        <f t="shared" si="3"/>
        <v/>
      </c>
      <c r="AC44" s="523" t="str">
        <f>IF(【2】見・謝金!AC44="","",【2】見・謝金!AC44)</f>
        <v/>
      </c>
      <c r="AD44" s="483" t="str">
        <f>IF(【2】見・謝金!AD44="","",【2】見・謝金!AD44)</f>
        <v/>
      </c>
      <c r="AE44" s="492" t="str">
        <f t="shared" si="4"/>
        <v/>
      </c>
      <c r="AF44" s="492"/>
      <c r="AG44" s="492" t="str">
        <f t="shared" si="5"/>
        <v/>
      </c>
      <c r="AH44" s="525" t="str">
        <f>IF(【2】見・謝金!$AH44="",IF($Q44="講習料",IF($E44="","",TIME(HOUR($G44-$E44),ROUNDUP(MINUTE($G44-$E44)/30,0)*30,0)*24),""),IF(OR(【2】見・謝金!$E44&lt;&gt;$E44,【2】見・謝金!$G44&lt;&gt;$G44),TIME(HOUR($G44-$E44),ROUNDUP(MINUTE($G44-$E44)/30,0)*30,0)*24,IF($Q44&lt;&gt;"講習料","",【2】見・謝金!$AH44)))</f>
        <v/>
      </c>
      <c r="AI44" s="521" t="str">
        <f>IF($AH44="","",IF(OR($O44="",$M44=""),"",IF($P44="サブ",VLOOKUP($O44,単価表!$A$34:$C$38,MATCH($M44,単価表!$A$34:$C$34,0),0)/2,VLOOKUP($O44,単価表!$A$34:$C$38,MATCH($M44,単価表!$A$34:$C$34,0),0))))</f>
        <v/>
      </c>
      <c r="AJ44" s="492" t="str">
        <f t="shared" si="6"/>
        <v/>
      </c>
      <c r="AK44" s="525" t="str">
        <f>IF(【2】見・謝金!$AK44="",IF($Q44="検討会(法人参加)",IF($E44="","",TIME(HOUR($G44-$E44),ROUNDUP(MINUTE($G44-$E44)/30,0)*30,0)*24),""),IF(OR(【2】見・謝金!$E44&lt;&gt;$E44,【2】見・謝金!$G44&lt;&gt;$G44),TIME(HOUR($G44-$E44),ROUNDUP(MINUTE($G44-$E44)/30,0)*30,0)*24,IF($Q44&lt;&gt;"検討会(法人参加)","",【2】見・謝金!$AK44)))</f>
        <v/>
      </c>
      <c r="AL44" s="586" t="str">
        <f>IF($AK44="","",IF(OR($O44="",$M44=""),"",VLOOKUP($O44,単価表!$A$34:$C$38,MATCH($M44,単価表!$A$34:$C$34,0),0)/2))</f>
        <v/>
      </c>
      <c r="AM44" s="492" t="str">
        <f t="shared" si="7"/>
        <v/>
      </c>
      <c r="AN44" s="524"/>
      <c r="AO44" s="506" t="str">
        <f>IF(【2】見・謝金!$AO44="","",【2】見・謝金!$AO44)</f>
        <v/>
      </c>
    </row>
    <row r="45" spans="4:41" ht="27.75" customHeight="1">
      <c r="D45" s="685" t="str">
        <f>IF(【2】見・謝金!D45="","",【2】見・謝金!D45)</f>
        <v/>
      </c>
      <c r="E45" s="526" t="str">
        <f>IF(【2】見・謝金!E45="","",【2】見・謝金!E45)</f>
        <v/>
      </c>
      <c r="F45" s="481" t="s">
        <v>259</v>
      </c>
      <c r="G45" s="482" t="str">
        <f>IF(【2】見・謝金!G45="","",【2】見・謝金!G45)</f>
        <v/>
      </c>
      <c r="H45" s="483" t="str">
        <f>IF(【2】見・謝金!H45="","",【2】見・謝金!H45)</f>
        <v/>
      </c>
      <c r="I45" s="1082" t="str">
        <f>IF(【2】見・謝金!I45="","",【2】見・謝金!I45)</f>
        <v/>
      </c>
      <c r="J45" s="1082"/>
      <c r="K45" s="495" t="str">
        <f>IF(【2】見・謝金!K45="","",【2】見・謝金!K45)</f>
        <v/>
      </c>
      <c r="L45" s="495" t="str">
        <f>IF(【2】見・謝金!L45="","",【2】見・謝金!L45)</f>
        <v/>
      </c>
      <c r="M45" s="484" t="str">
        <f>IF(【2】見・謝金!M45="","",【2】見・謝金!M45)</f>
        <v/>
      </c>
      <c r="N45" s="485" t="str">
        <f>IF(【2】見・謝金!N45="","",【2】見・謝金!N45)</f>
        <v/>
      </c>
      <c r="O45" s="518" t="str">
        <f>IF(【2】見・謝金!O45="","",【2】見・謝金!O45)</f>
        <v/>
      </c>
      <c r="P45" s="518" t="str">
        <f>IF(【2】見・謝金!P45="","",【2】見・謝金!P45)</f>
        <v/>
      </c>
      <c r="Q45" s="519" t="str">
        <f>IF(【2】見・謝金!Q45="","",【2】見・謝金!Q45)</f>
        <v/>
      </c>
      <c r="R45" s="520" t="str">
        <f>IF(【2】見・謝金!$R45="",IF($Q45="講師",IF($E45="","",TIME(HOUR($G45-$E45),ROUNDUP(MINUTE($G45-$E45)/30,0)*30,0)*24),""),IF(OR(【2】見・謝金!$E45&lt;&gt;$E45,【2】見・謝金!$G45&lt;&gt;$G45),TIME(HOUR($G45-$E45),ROUNDUP(MINUTE($G45-$E45)/30,0)*30,0)*24,IF($Q45&lt;&gt;"講師","",【2】見・謝金!$R45)))</f>
        <v/>
      </c>
      <c r="S45" s="521" t="str">
        <f>IF($R45="","",IF(OR($O45="",$M45=""),"",IF($P45="サブ",VLOOKUP($O45,単価表!$A$5:$C$14,MATCH($M45,単価表!$A$5:$C$5,0),0)/2,VLOOKUP($O45,単価表!$A$5:$C$14,MATCH($M45,単価表!$A$5:$C$5,0),0))))</f>
        <v/>
      </c>
      <c r="T45" s="492" t="str">
        <f t="shared" si="0"/>
        <v/>
      </c>
      <c r="U45" s="520" t="str">
        <f>IF(【2】見・謝金!$U45="",IF($Q45="検討会等参加",IF($E45="","",TIME(HOUR($G45-$E45),ROUNDUP(MINUTE($G45-$E45)/30,0)*30,0)*24),""),IF(OR(【2】見・謝金!$E45&lt;&gt;$E45,【2】見・謝金!$G45&lt;&gt;$G45),TIME(HOUR($G45-$E45),ROUNDUP(MINUTE($G45-$E45)/30,0)*30,0)*24,IF($Q45&lt;&gt;"検討会等参加","",【2】見・謝金!$U45)))</f>
        <v/>
      </c>
      <c r="V45" s="521" t="str">
        <f>IF($U45="","",IF(OR($M45="",$O45=""),"",VLOOKUP($O45,単価表!$A$5:$C$11,MATCH($M45,単価表!$A$5:$C$5,0),0)/2))</f>
        <v/>
      </c>
      <c r="W45" s="492" t="str">
        <f t="shared" si="1"/>
        <v/>
      </c>
      <c r="X45" s="485" t="str">
        <f>IF(【2】見・謝金!X45="","",【2】見・謝金!X45)</f>
        <v/>
      </c>
      <c r="Y45" s="522" t="str">
        <f>IF(【2】見・謝金!Y45="","",【2】見・謝金!Y45)</f>
        <v/>
      </c>
      <c r="Z45" s="484" t="str">
        <f>IF(【2】見・謝金!Z45="","",【2】見・謝金!Z45)</f>
        <v/>
      </c>
      <c r="AA45" s="492" t="str">
        <f t="shared" si="2"/>
        <v/>
      </c>
      <c r="AB45" s="492" t="str">
        <f t="shared" si="3"/>
        <v/>
      </c>
      <c r="AC45" s="523" t="str">
        <f>IF(【2】見・謝金!AC45="","",【2】見・謝金!AC45)</f>
        <v/>
      </c>
      <c r="AD45" s="483" t="str">
        <f>IF(【2】見・謝金!AD45="","",【2】見・謝金!AD45)</f>
        <v/>
      </c>
      <c r="AE45" s="492" t="str">
        <f t="shared" si="4"/>
        <v/>
      </c>
      <c r="AF45" s="492"/>
      <c r="AG45" s="492" t="str">
        <f t="shared" si="5"/>
        <v/>
      </c>
      <c r="AH45" s="520" t="str">
        <f>IF(【2】見・謝金!$AH45="",IF($Q45="講習料",IF($E45="","",TIME(HOUR($G45-$E45),ROUNDUP(MINUTE($G45-$E45)/30,0)*30,0)*24),""),IF(OR(【2】見・謝金!$E45&lt;&gt;$E45,【2】見・謝金!$G45&lt;&gt;$G45),TIME(HOUR($G45-$E45),ROUNDUP(MINUTE($G45-$E45)/30,0)*30,0)*24,IF($Q45&lt;&gt;"講習料","",【2】見・謝金!$AH45)))</f>
        <v/>
      </c>
      <c r="AI45" s="521" t="str">
        <f>IF($AH45="","",IF(OR($O45="",$M45=""),"",IF($P45="サブ",VLOOKUP($O45,単価表!$A$34:$C$38,MATCH($M45,単価表!$A$34:$C$34,0),0)/2,VLOOKUP($O45,単価表!$A$34:$C$38,MATCH($M45,単価表!$A$34:$C$34,0),0))))</f>
        <v/>
      </c>
      <c r="AJ45" s="492" t="str">
        <f t="shared" si="6"/>
        <v/>
      </c>
      <c r="AK45" s="520" t="str">
        <f>IF(【2】見・謝金!$AK45="",IF($Q45="検討会(法人参加)",IF($E45="","",TIME(HOUR($G45-$E45),ROUNDUP(MINUTE($G45-$E45)/30,0)*30,0)*24),""),IF(OR(【2】見・謝金!$E45&lt;&gt;$E45,【2】見・謝金!$G45&lt;&gt;$G45),TIME(HOUR($G45-$E45),ROUNDUP(MINUTE($G45-$E45)/30,0)*30,0)*24,IF($Q45&lt;&gt;"検討会(法人参加)","",【2】見・謝金!$AK45)))</f>
        <v/>
      </c>
      <c r="AL45" s="588" t="str">
        <f>IF($AK45="","",IF(OR($O45="",$M45=""),"",VLOOKUP($O45,単価表!$A$34:$C$38,MATCH($M45,単価表!$A$34:$C$34,0),0)/2))</f>
        <v/>
      </c>
      <c r="AM45" s="492" t="str">
        <f t="shared" si="7"/>
        <v/>
      </c>
      <c r="AN45" s="524"/>
      <c r="AO45" s="506" t="str">
        <f>IF(【2】見・謝金!$AO45="","",【2】見・謝金!$AO45)</f>
        <v/>
      </c>
    </row>
    <row r="46" spans="4:41" ht="27.75" customHeight="1">
      <c r="D46" s="685" t="str">
        <f>IF(【2】見・謝金!D46="","",【2】見・謝金!D46)</f>
        <v/>
      </c>
      <c r="E46" s="526" t="str">
        <f>IF(【2】見・謝金!E46="","",【2】見・謝金!E46)</f>
        <v/>
      </c>
      <c r="F46" s="481" t="s">
        <v>257</v>
      </c>
      <c r="G46" s="482" t="str">
        <f>IF(【2】見・謝金!G46="","",【2】見・謝金!G46)</f>
        <v/>
      </c>
      <c r="H46" s="483" t="str">
        <f>IF(【2】見・謝金!H46="","",【2】見・謝金!H46)</f>
        <v/>
      </c>
      <c r="I46" s="1082" t="str">
        <f>IF(【2】見・謝金!I46="","",【2】見・謝金!I46)</f>
        <v/>
      </c>
      <c r="J46" s="1082"/>
      <c r="K46" s="495" t="str">
        <f>IF(【2】見・謝金!K46="","",【2】見・謝金!K46)</f>
        <v/>
      </c>
      <c r="L46" s="495" t="str">
        <f>IF(【2】見・謝金!L46="","",【2】見・謝金!L46)</f>
        <v/>
      </c>
      <c r="M46" s="483" t="str">
        <f>IF(【2】見・謝金!M46="","",【2】見・謝金!M46)</f>
        <v/>
      </c>
      <c r="N46" s="485" t="str">
        <f>IF(【2】見・謝金!N46="","",【2】見・謝金!N46)</f>
        <v/>
      </c>
      <c r="O46" s="518" t="str">
        <f>IF(【2】見・謝金!O46="","",【2】見・謝金!O46)</f>
        <v/>
      </c>
      <c r="P46" s="518" t="str">
        <f>IF(【2】見・謝金!P46="","",【2】見・謝金!P46)</f>
        <v/>
      </c>
      <c r="Q46" s="519" t="str">
        <f>IF(【2】見・謝金!Q46="","",【2】見・謝金!Q46)</f>
        <v/>
      </c>
      <c r="R46" s="525" t="str">
        <f>IF(【2】見・謝金!$R46="",IF($Q46="講師",IF($E46="","",TIME(HOUR($G46-$E46),ROUNDUP(MINUTE($G46-$E46)/30,0)*30,0)*24),""),IF(OR(【2】見・謝金!$E46&lt;&gt;$E46,【2】見・謝金!$G46&lt;&gt;$G46),TIME(HOUR($G46-$E46),ROUNDUP(MINUTE($G46-$E46)/30,0)*30,0)*24,IF($Q46&lt;&gt;"講師","",【2】見・謝金!$R46)))</f>
        <v/>
      </c>
      <c r="S46" s="521" t="str">
        <f>IF($R46="","",IF(OR($O46="",$M46=""),"",IF($P46="サブ",VLOOKUP($O46,単価表!$A$5:$C$14,MATCH($M46,単価表!$A$5:$C$5,0),0)/2,VLOOKUP($O46,単価表!$A$5:$C$14,MATCH($M46,単価表!$A$5:$C$5,0),0))))</f>
        <v/>
      </c>
      <c r="T46" s="492" t="str">
        <f t="shared" si="0"/>
        <v/>
      </c>
      <c r="U46" s="525" t="str">
        <f>IF(【2】見・謝金!$U46="",IF($Q46="検討会等参加",IF($E46="","",TIME(HOUR($G46-$E46),ROUNDUP(MINUTE($G46-$E46)/30,0)*30,0)*24),""),IF(OR(【2】見・謝金!$E46&lt;&gt;$E46,【2】見・謝金!$G46&lt;&gt;$G46),TIME(HOUR($G46-$E46),ROUNDUP(MINUTE($G46-$E46)/30,0)*30,0)*24,IF($Q46&lt;&gt;"検討会等参加","",【2】見・謝金!$U46)))</f>
        <v/>
      </c>
      <c r="V46" s="521" t="str">
        <f>IF($U46="","",IF(OR($M46="",$O46=""),"",VLOOKUP($O46,単価表!$A$5:$C$11,MATCH($M46,単価表!$A$5:$C$5,0),0)/2))</f>
        <v/>
      </c>
      <c r="W46" s="492" t="str">
        <f t="shared" si="1"/>
        <v/>
      </c>
      <c r="X46" s="485" t="str">
        <f>IF(【2】見・謝金!X46="","",【2】見・謝金!X46)</f>
        <v/>
      </c>
      <c r="Y46" s="522" t="str">
        <f>IF(【2】見・謝金!Y46="","",【2】見・謝金!Y46)</f>
        <v/>
      </c>
      <c r="Z46" s="483" t="str">
        <f>IF(【2】見・謝金!Z46="","",【2】見・謝金!Z46)</f>
        <v/>
      </c>
      <c r="AA46" s="492" t="str">
        <f t="shared" si="2"/>
        <v/>
      </c>
      <c r="AB46" s="492" t="str">
        <f t="shared" si="3"/>
        <v/>
      </c>
      <c r="AC46" s="523" t="str">
        <f>IF(【2】見・謝金!AC46="","",【2】見・謝金!AC46)</f>
        <v/>
      </c>
      <c r="AD46" s="483" t="str">
        <f>IF(【2】見・謝金!AD46="","",【2】見・謝金!AD46)</f>
        <v/>
      </c>
      <c r="AE46" s="492" t="str">
        <f t="shared" si="4"/>
        <v/>
      </c>
      <c r="AF46" s="492"/>
      <c r="AG46" s="492" t="str">
        <f t="shared" si="5"/>
        <v/>
      </c>
      <c r="AH46" s="525" t="str">
        <f>IF(【2】見・謝金!$AH46="",IF($Q46="講習料",IF($E46="","",TIME(HOUR($G46-$E46),ROUNDUP(MINUTE($G46-$E46)/30,0)*30,0)*24),""),IF(OR(【2】見・謝金!$E46&lt;&gt;$E46,【2】見・謝金!$G46&lt;&gt;$G46),TIME(HOUR($G46-$E46),ROUNDUP(MINUTE($G46-$E46)/30,0)*30,0)*24,IF($Q46&lt;&gt;"講習料","",【2】見・謝金!$AH46)))</f>
        <v/>
      </c>
      <c r="AI46" s="521" t="str">
        <f>IF($AH46="","",IF(OR($O46="",$M46=""),"",IF($P46="サブ",VLOOKUP($O46,単価表!$A$34:$C$38,MATCH($M46,単価表!$A$34:$C$34,0),0)/2,VLOOKUP($O46,単価表!$A$34:$C$38,MATCH($M46,単価表!$A$34:$C$34,0),0))))</f>
        <v/>
      </c>
      <c r="AJ46" s="492" t="str">
        <f t="shared" si="6"/>
        <v/>
      </c>
      <c r="AK46" s="525" t="str">
        <f>IF(【2】見・謝金!$AK46="",IF($Q46="検討会(法人参加)",IF($E46="","",TIME(HOUR($G46-$E46),ROUNDUP(MINUTE($G46-$E46)/30,0)*30,0)*24),""),IF(OR(【2】見・謝金!$E46&lt;&gt;$E46,【2】見・謝金!$G46&lt;&gt;$G46),TIME(HOUR($G46-$E46),ROUNDUP(MINUTE($G46-$E46)/30,0)*30,0)*24,IF($Q46&lt;&gt;"検討会(法人参加)","",【2】見・謝金!$AK46)))</f>
        <v/>
      </c>
      <c r="AL46" s="586" t="str">
        <f>IF($AK46="","",IF(OR($O46="",$M46=""),"",VLOOKUP($O46,単価表!$A$34:$C$38,MATCH($M46,単価表!$A$34:$C$34,0),0)/2))</f>
        <v/>
      </c>
      <c r="AM46" s="492" t="str">
        <f t="shared" si="7"/>
        <v/>
      </c>
      <c r="AN46" s="524"/>
      <c r="AO46" s="506" t="str">
        <f>IF(【2】見・謝金!$AO46="","",【2】見・謝金!$AO46)</f>
        <v/>
      </c>
    </row>
    <row r="47" spans="4:41" ht="27.75" customHeight="1">
      <c r="D47" s="685" t="str">
        <f>IF(【2】見・謝金!D47="","",【2】見・謝金!D47)</f>
        <v/>
      </c>
      <c r="E47" s="526" t="str">
        <f>IF(【2】見・謝金!E47="","",【2】見・謝金!E47)</f>
        <v/>
      </c>
      <c r="F47" s="481" t="s">
        <v>259</v>
      </c>
      <c r="G47" s="482" t="str">
        <f>IF(【2】見・謝金!G47="","",【2】見・謝金!G47)</f>
        <v/>
      </c>
      <c r="H47" s="483" t="str">
        <f>IF(【2】見・謝金!H47="","",【2】見・謝金!H47)</f>
        <v/>
      </c>
      <c r="I47" s="1082" t="str">
        <f>IF(【2】見・謝金!I47="","",【2】見・謝金!I47)</f>
        <v/>
      </c>
      <c r="J47" s="1082"/>
      <c r="K47" s="495" t="str">
        <f>IF(【2】見・謝金!K47="","",【2】見・謝金!K47)</f>
        <v/>
      </c>
      <c r="L47" s="495" t="str">
        <f>IF(【2】見・謝金!L47="","",【2】見・謝金!L47)</f>
        <v/>
      </c>
      <c r="M47" s="484" t="str">
        <f>IF(【2】見・謝金!M47="","",【2】見・謝金!M47)</f>
        <v/>
      </c>
      <c r="N47" s="485" t="str">
        <f>IF(【2】見・謝金!N47="","",【2】見・謝金!N47)</f>
        <v/>
      </c>
      <c r="O47" s="518" t="str">
        <f>IF(【2】見・謝金!O47="","",【2】見・謝金!O47)</f>
        <v/>
      </c>
      <c r="P47" s="518" t="str">
        <f>IF(【2】見・謝金!P47="","",【2】見・謝金!P47)</f>
        <v/>
      </c>
      <c r="Q47" s="519" t="str">
        <f>IF(【2】見・謝金!Q47="","",【2】見・謝金!Q47)</f>
        <v/>
      </c>
      <c r="R47" s="520" t="str">
        <f>IF(【2】見・謝金!$R47="",IF($Q47="講師",IF($E47="","",TIME(HOUR($G47-$E47),ROUNDUP(MINUTE($G47-$E47)/30,0)*30,0)*24),""),IF(OR(【2】見・謝金!$E47&lt;&gt;$E47,【2】見・謝金!$G47&lt;&gt;$G47),TIME(HOUR($G47-$E47),ROUNDUP(MINUTE($G47-$E47)/30,0)*30,0)*24,IF($Q47&lt;&gt;"講師","",【2】見・謝金!$R47)))</f>
        <v/>
      </c>
      <c r="S47" s="521" t="str">
        <f>IF($R47="","",IF(OR($O47="",$M47=""),"",IF($P47="サブ",VLOOKUP($O47,単価表!$A$5:$C$14,MATCH($M47,単価表!$A$5:$C$5,0),0)/2,VLOOKUP($O47,単価表!$A$5:$C$14,MATCH($M47,単価表!$A$5:$C$5,0),0))))</f>
        <v/>
      </c>
      <c r="T47" s="492" t="str">
        <f t="shared" si="0"/>
        <v/>
      </c>
      <c r="U47" s="520" t="str">
        <f>IF(【2】見・謝金!$U47="",IF($Q47="検討会等参加",IF($E47="","",TIME(HOUR($G47-$E47),ROUNDUP(MINUTE($G47-$E47)/30,0)*30,0)*24),""),IF(OR(【2】見・謝金!$E47&lt;&gt;$E47,【2】見・謝金!$G47&lt;&gt;$G47),TIME(HOUR($G47-$E47),ROUNDUP(MINUTE($G47-$E47)/30,0)*30,0)*24,IF($Q47&lt;&gt;"検討会等参加","",【2】見・謝金!$U47)))</f>
        <v/>
      </c>
      <c r="V47" s="521" t="str">
        <f>IF($U47="","",IF(OR($M47="",$O47=""),"",VLOOKUP($O47,単価表!$A$5:$C$11,MATCH($M47,単価表!$A$5:$C$5,0),0)/2))</f>
        <v/>
      </c>
      <c r="W47" s="492" t="str">
        <f t="shared" si="1"/>
        <v/>
      </c>
      <c r="X47" s="485" t="str">
        <f>IF(【2】見・謝金!X47="","",【2】見・謝金!X47)</f>
        <v/>
      </c>
      <c r="Y47" s="522" t="str">
        <f>IF(【2】見・謝金!Y47="","",【2】見・謝金!Y47)</f>
        <v/>
      </c>
      <c r="Z47" s="484" t="str">
        <f>IF(【2】見・謝金!Z47="","",【2】見・謝金!Z47)</f>
        <v/>
      </c>
      <c r="AA47" s="492" t="str">
        <f t="shared" si="2"/>
        <v/>
      </c>
      <c r="AB47" s="492" t="str">
        <f t="shared" si="3"/>
        <v/>
      </c>
      <c r="AC47" s="523" t="str">
        <f>IF(【2】見・謝金!AC47="","",【2】見・謝金!AC47)</f>
        <v/>
      </c>
      <c r="AD47" s="483" t="str">
        <f>IF(【2】見・謝金!AD47="","",【2】見・謝金!AD47)</f>
        <v/>
      </c>
      <c r="AE47" s="492" t="str">
        <f t="shared" si="4"/>
        <v/>
      </c>
      <c r="AF47" s="492"/>
      <c r="AG47" s="492" t="str">
        <f t="shared" si="5"/>
        <v/>
      </c>
      <c r="AH47" s="520" t="str">
        <f>IF(【2】見・謝金!$AH47="",IF($Q47="講習料",IF($E47="","",TIME(HOUR($G47-$E47),ROUNDUP(MINUTE($G47-$E47)/30,0)*30,0)*24),""),IF(OR(【2】見・謝金!$E47&lt;&gt;$E47,【2】見・謝金!$G47&lt;&gt;$G47),TIME(HOUR($G47-$E47),ROUNDUP(MINUTE($G47-$E47)/30,0)*30,0)*24,IF($Q47&lt;&gt;"講習料","",【2】見・謝金!$AH47)))</f>
        <v/>
      </c>
      <c r="AI47" s="521" t="str">
        <f>IF($AH47="","",IF(OR($O47="",$M47=""),"",IF($P47="サブ",VLOOKUP($O47,単価表!$A$34:$C$38,MATCH($M47,単価表!$A$34:$C$34,0),0)/2,VLOOKUP($O47,単価表!$A$34:$C$38,MATCH($M47,単価表!$A$34:$C$34,0),0))))</f>
        <v/>
      </c>
      <c r="AJ47" s="492" t="str">
        <f t="shared" si="6"/>
        <v/>
      </c>
      <c r="AK47" s="520" t="str">
        <f>IF(【2】見・謝金!$AK47="",IF($Q47="検討会(法人参加)",IF($E47="","",TIME(HOUR($G47-$E47),ROUNDUP(MINUTE($G47-$E47)/30,0)*30,0)*24),""),IF(OR(【2】見・謝金!$E47&lt;&gt;$E47,【2】見・謝金!$G47&lt;&gt;$G47),TIME(HOUR($G47-$E47),ROUNDUP(MINUTE($G47-$E47)/30,0)*30,0)*24,IF($Q47&lt;&gt;"検討会(法人参加)","",【2】見・謝金!$AK47)))</f>
        <v/>
      </c>
      <c r="AL47" s="588" t="str">
        <f>IF($AK47="","",IF(OR($O47="",$M47=""),"",VLOOKUP($O47,単価表!$A$34:$C$38,MATCH($M47,単価表!$A$34:$C$34,0),0)/2))</f>
        <v/>
      </c>
      <c r="AM47" s="492" t="str">
        <f t="shared" si="7"/>
        <v/>
      </c>
      <c r="AN47" s="524"/>
      <c r="AO47" s="506" t="str">
        <f>IF(【2】見・謝金!$AO47="","",【2】見・謝金!$AO47)</f>
        <v/>
      </c>
    </row>
    <row r="48" spans="4:41" ht="27.75" customHeight="1">
      <c r="D48" s="685" t="str">
        <f>IF(【2】見・謝金!D48="","",【2】見・謝金!D48)</f>
        <v/>
      </c>
      <c r="E48" s="526" t="str">
        <f>IF(【2】見・謝金!E48="","",【2】見・謝金!E48)</f>
        <v/>
      </c>
      <c r="F48" s="481" t="s">
        <v>257</v>
      </c>
      <c r="G48" s="482" t="str">
        <f>IF(【2】見・謝金!G48="","",【2】見・謝金!G48)</f>
        <v/>
      </c>
      <c r="H48" s="483" t="str">
        <f>IF(【2】見・謝金!H48="","",【2】見・謝金!H48)</f>
        <v/>
      </c>
      <c r="I48" s="1082" t="str">
        <f>IF(【2】見・謝金!I48="","",【2】見・謝金!I48)</f>
        <v/>
      </c>
      <c r="J48" s="1082"/>
      <c r="K48" s="495" t="str">
        <f>IF(【2】見・謝金!K48="","",【2】見・謝金!K48)</f>
        <v/>
      </c>
      <c r="L48" s="495" t="str">
        <f>IF(【2】見・謝金!L48="","",【2】見・謝金!L48)</f>
        <v/>
      </c>
      <c r="M48" s="483" t="str">
        <f>IF(【2】見・謝金!M48="","",【2】見・謝金!M48)</f>
        <v/>
      </c>
      <c r="N48" s="485" t="str">
        <f>IF(【2】見・謝金!N48="","",【2】見・謝金!N48)</f>
        <v/>
      </c>
      <c r="O48" s="518" t="str">
        <f>IF(【2】見・謝金!O48="","",【2】見・謝金!O48)</f>
        <v/>
      </c>
      <c r="P48" s="518" t="str">
        <f>IF(【2】見・謝金!P48="","",【2】見・謝金!P48)</f>
        <v/>
      </c>
      <c r="Q48" s="519" t="str">
        <f>IF(【2】見・謝金!Q48="","",【2】見・謝金!Q48)</f>
        <v/>
      </c>
      <c r="R48" s="525" t="str">
        <f>IF(【2】見・謝金!$R48="",IF($Q48="講師",IF($E48="","",TIME(HOUR($G48-$E48),ROUNDUP(MINUTE($G48-$E48)/30,0)*30,0)*24),""),IF(OR(【2】見・謝金!$E48&lt;&gt;$E48,【2】見・謝金!$G48&lt;&gt;$G48),TIME(HOUR($G48-$E48),ROUNDUP(MINUTE($G48-$E48)/30,0)*30,0)*24,IF($Q48&lt;&gt;"講師","",【2】見・謝金!$R48)))</f>
        <v/>
      </c>
      <c r="S48" s="521" t="str">
        <f>IF($R48="","",IF(OR($O48="",$M48=""),"",IF($P48="サブ",VLOOKUP($O48,単価表!$A$5:$C$14,MATCH($M48,単価表!$A$5:$C$5,0),0)/2,VLOOKUP($O48,単価表!$A$5:$C$14,MATCH($M48,単価表!$A$5:$C$5,0),0))))</f>
        <v/>
      </c>
      <c r="T48" s="492" t="str">
        <f t="shared" si="0"/>
        <v/>
      </c>
      <c r="U48" s="525" t="str">
        <f>IF(【2】見・謝金!$U48="",IF($Q48="検討会等参加",IF($E48="","",TIME(HOUR($G48-$E48),ROUNDUP(MINUTE($G48-$E48)/30,0)*30,0)*24),""),IF(OR(【2】見・謝金!$E48&lt;&gt;$E48,【2】見・謝金!$G48&lt;&gt;$G48),TIME(HOUR($G48-$E48),ROUNDUP(MINUTE($G48-$E48)/30,0)*30,0)*24,IF($Q48&lt;&gt;"検討会等参加","",【2】見・謝金!$U48)))</f>
        <v/>
      </c>
      <c r="V48" s="521" t="str">
        <f>IF($U48="","",IF(OR($M48="",$O48=""),"",VLOOKUP($O48,単価表!$A$5:$C$11,MATCH($M48,単価表!$A$5:$C$5,0),0)/2))</f>
        <v/>
      </c>
      <c r="W48" s="492" t="str">
        <f t="shared" si="1"/>
        <v/>
      </c>
      <c r="X48" s="485" t="str">
        <f>IF(【2】見・謝金!X48="","",【2】見・謝金!X48)</f>
        <v/>
      </c>
      <c r="Y48" s="522" t="str">
        <f>IF(【2】見・謝金!Y48="","",【2】見・謝金!Y48)</f>
        <v/>
      </c>
      <c r="Z48" s="483" t="str">
        <f>IF(【2】見・謝金!Z48="","",【2】見・謝金!Z48)</f>
        <v/>
      </c>
      <c r="AA48" s="492" t="str">
        <f t="shared" si="2"/>
        <v/>
      </c>
      <c r="AB48" s="492" t="str">
        <f t="shared" si="3"/>
        <v/>
      </c>
      <c r="AC48" s="523" t="str">
        <f>IF(【2】見・謝金!AC48="","",【2】見・謝金!AC48)</f>
        <v/>
      </c>
      <c r="AD48" s="483" t="str">
        <f>IF(【2】見・謝金!AD48="","",【2】見・謝金!AD48)</f>
        <v/>
      </c>
      <c r="AE48" s="492" t="str">
        <f t="shared" si="4"/>
        <v/>
      </c>
      <c r="AF48" s="492"/>
      <c r="AG48" s="492" t="str">
        <f t="shared" si="5"/>
        <v/>
      </c>
      <c r="AH48" s="525" t="str">
        <f>IF(【2】見・謝金!$AH48="",IF($Q48="講習料",IF($E48="","",TIME(HOUR($G48-$E48),ROUNDUP(MINUTE($G48-$E48)/30,0)*30,0)*24),""),IF(OR(【2】見・謝金!$E48&lt;&gt;$E48,【2】見・謝金!$G48&lt;&gt;$G48),TIME(HOUR($G48-$E48),ROUNDUP(MINUTE($G48-$E48)/30,0)*30,0)*24,IF($Q48&lt;&gt;"講習料","",【2】見・謝金!$AH48)))</f>
        <v/>
      </c>
      <c r="AI48" s="521" t="str">
        <f>IF($AH48="","",IF(OR($O48="",$M48=""),"",IF($P48="サブ",VLOOKUP($O48,単価表!$A$34:$C$38,MATCH($M48,単価表!$A$34:$C$34,0),0)/2,VLOOKUP($O48,単価表!$A$34:$C$38,MATCH($M48,単価表!$A$34:$C$34,0),0))))</f>
        <v/>
      </c>
      <c r="AJ48" s="492" t="str">
        <f t="shared" si="6"/>
        <v/>
      </c>
      <c r="AK48" s="525" t="str">
        <f>IF(【2】見・謝金!$AK48="",IF($Q48="検討会(法人参加)",IF($E48="","",TIME(HOUR($G48-$E48),ROUNDUP(MINUTE($G48-$E48)/30,0)*30,0)*24),""),IF(OR(【2】見・謝金!$E48&lt;&gt;$E48,【2】見・謝金!$G48&lt;&gt;$G48),TIME(HOUR($G48-$E48),ROUNDUP(MINUTE($G48-$E48)/30,0)*30,0)*24,IF($Q48&lt;&gt;"検討会(法人参加)","",【2】見・謝金!$AK48)))</f>
        <v/>
      </c>
      <c r="AL48" s="586" t="str">
        <f>IF($AK48="","",IF(OR($O48="",$M48=""),"",VLOOKUP($O48,単価表!$A$34:$C$38,MATCH($M48,単価表!$A$34:$C$34,0),0)/2))</f>
        <v/>
      </c>
      <c r="AM48" s="492" t="str">
        <f t="shared" si="7"/>
        <v/>
      </c>
      <c r="AN48" s="524"/>
      <c r="AO48" s="506" t="str">
        <f>IF(【2】見・謝金!$AO48="","",【2】見・謝金!$AO48)</f>
        <v/>
      </c>
    </row>
    <row r="49" spans="4:41" ht="27.75" customHeight="1">
      <c r="D49" s="685" t="str">
        <f>IF(【2】見・謝金!D49="","",【2】見・謝金!D49)</f>
        <v/>
      </c>
      <c r="E49" s="526" t="str">
        <f>IF(【2】見・謝金!E49="","",【2】見・謝金!E49)</f>
        <v/>
      </c>
      <c r="F49" s="481" t="s">
        <v>259</v>
      </c>
      <c r="G49" s="482" t="str">
        <f>IF(【2】見・謝金!G49="","",【2】見・謝金!G49)</f>
        <v/>
      </c>
      <c r="H49" s="483" t="str">
        <f>IF(【2】見・謝金!H49="","",【2】見・謝金!H49)</f>
        <v/>
      </c>
      <c r="I49" s="1082" t="str">
        <f>IF(【2】見・謝金!I49="","",【2】見・謝金!I49)</f>
        <v/>
      </c>
      <c r="J49" s="1082"/>
      <c r="K49" s="495" t="str">
        <f>IF(【2】見・謝金!K49="","",【2】見・謝金!K49)</f>
        <v/>
      </c>
      <c r="L49" s="495" t="str">
        <f>IF(【2】見・謝金!L49="","",【2】見・謝金!L49)</f>
        <v/>
      </c>
      <c r="M49" s="484" t="str">
        <f>IF(【2】見・謝金!M49="","",【2】見・謝金!M49)</f>
        <v/>
      </c>
      <c r="N49" s="485" t="str">
        <f>IF(【2】見・謝金!N49="","",【2】見・謝金!N49)</f>
        <v/>
      </c>
      <c r="O49" s="518" t="str">
        <f>IF(【2】見・謝金!O49="","",【2】見・謝金!O49)</f>
        <v/>
      </c>
      <c r="P49" s="518" t="str">
        <f>IF(【2】見・謝金!P49="","",【2】見・謝金!P49)</f>
        <v/>
      </c>
      <c r="Q49" s="519" t="str">
        <f>IF(【2】見・謝金!Q49="","",【2】見・謝金!Q49)</f>
        <v/>
      </c>
      <c r="R49" s="520" t="str">
        <f>IF(【2】見・謝金!$R49="",IF($Q49="講師",IF($E49="","",TIME(HOUR($G49-$E49),ROUNDUP(MINUTE($G49-$E49)/30,0)*30,0)*24),""),IF(OR(【2】見・謝金!$E49&lt;&gt;$E49,【2】見・謝金!$G49&lt;&gt;$G49),TIME(HOUR($G49-$E49),ROUNDUP(MINUTE($G49-$E49)/30,0)*30,0)*24,IF($Q49&lt;&gt;"講師","",【2】見・謝金!$R49)))</f>
        <v/>
      </c>
      <c r="S49" s="521" t="str">
        <f>IF($R49="","",IF(OR($O49="",$M49=""),"",IF($P49="サブ",VLOOKUP($O49,単価表!$A$5:$C$14,MATCH($M49,単価表!$A$5:$C$5,0),0)/2,VLOOKUP($O49,単価表!$A$5:$C$14,MATCH($M49,単価表!$A$5:$C$5,0),0))))</f>
        <v/>
      </c>
      <c r="T49" s="492" t="str">
        <f t="shared" si="0"/>
        <v/>
      </c>
      <c r="U49" s="520" t="str">
        <f>IF(【2】見・謝金!$U49="",IF($Q49="検討会等参加",IF($E49="","",TIME(HOUR($G49-$E49),ROUNDUP(MINUTE($G49-$E49)/30,0)*30,0)*24),""),IF(OR(【2】見・謝金!$E49&lt;&gt;$E49,【2】見・謝金!$G49&lt;&gt;$G49),TIME(HOUR($G49-$E49),ROUNDUP(MINUTE($G49-$E49)/30,0)*30,0)*24,IF($Q49&lt;&gt;"検討会等参加","",【2】見・謝金!$U49)))</f>
        <v/>
      </c>
      <c r="V49" s="521" t="str">
        <f>IF($U49="","",IF(OR($M49="",$O49=""),"",VLOOKUP($O49,単価表!$A$5:$C$11,MATCH($M49,単価表!$A$5:$C$5,0),0)/2))</f>
        <v/>
      </c>
      <c r="W49" s="492" t="str">
        <f t="shared" si="1"/>
        <v/>
      </c>
      <c r="X49" s="485" t="str">
        <f>IF(【2】見・謝金!X49="","",【2】見・謝金!X49)</f>
        <v/>
      </c>
      <c r="Y49" s="522" t="str">
        <f>IF(【2】見・謝金!Y49="","",【2】見・謝金!Y49)</f>
        <v/>
      </c>
      <c r="Z49" s="484" t="str">
        <f>IF(【2】見・謝金!Z49="","",【2】見・謝金!Z49)</f>
        <v/>
      </c>
      <c r="AA49" s="492" t="str">
        <f t="shared" si="2"/>
        <v/>
      </c>
      <c r="AB49" s="492" t="str">
        <f t="shared" si="3"/>
        <v/>
      </c>
      <c r="AC49" s="523" t="str">
        <f>IF(【2】見・謝金!AC49="","",【2】見・謝金!AC49)</f>
        <v/>
      </c>
      <c r="AD49" s="483" t="str">
        <f>IF(【2】見・謝金!AD49="","",【2】見・謝金!AD49)</f>
        <v/>
      </c>
      <c r="AE49" s="492" t="str">
        <f t="shared" si="4"/>
        <v/>
      </c>
      <c r="AF49" s="492"/>
      <c r="AG49" s="492" t="str">
        <f t="shared" si="5"/>
        <v/>
      </c>
      <c r="AH49" s="520" t="str">
        <f>IF(【2】見・謝金!$AH49="",IF($Q49="講習料",IF($E49="","",TIME(HOUR($G49-$E49),ROUNDUP(MINUTE($G49-$E49)/30,0)*30,0)*24),""),IF(OR(【2】見・謝金!$E49&lt;&gt;$E49,【2】見・謝金!$G49&lt;&gt;$G49),TIME(HOUR($G49-$E49),ROUNDUP(MINUTE($G49-$E49)/30,0)*30,0)*24,IF($Q49&lt;&gt;"講習料","",【2】見・謝金!$AH49)))</f>
        <v/>
      </c>
      <c r="AI49" s="521" t="str">
        <f>IF($AH49="","",IF(OR($O49="",$M49=""),"",IF($P49="サブ",VLOOKUP($O49,単価表!$A$34:$C$38,MATCH($M49,単価表!$A$34:$C$34,0),0)/2,VLOOKUP($O49,単価表!$A$34:$C$38,MATCH($M49,単価表!$A$34:$C$34,0),0))))</f>
        <v/>
      </c>
      <c r="AJ49" s="492" t="str">
        <f t="shared" si="6"/>
        <v/>
      </c>
      <c r="AK49" s="520" t="str">
        <f>IF(【2】見・謝金!$AK49="",IF($Q49="検討会(法人参加)",IF($E49="","",TIME(HOUR($G49-$E49),ROUNDUP(MINUTE($G49-$E49)/30,0)*30,0)*24),""),IF(OR(【2】見・謝金!$E49&lt;&gt;$E49,【2】見・謝金!$G49&lt;&gt;$G49),TIME(HOUR($G49-$E49),ROUNDUP(MINUTE($G49-$E49)/30,0)*30,0)*24,IF($Q49&lt;&gt;"検討会(法人参加)","",【2】見・謝金!$AK49)))</f>
        <v/>
      </c>
      <c r="AL49" s="588" t="str">
        <f>IF($AK49="","",IF(OR($O49="",$M49=""),"",VLOOKUP($O49,単価表!$A$34:$C$38,MATCH($M49,単価表!$A$34:$C$34,0),0)/2))</f>
        <v/>
      </c>
      <c r="AM49" s="492" t="str">
        <f t="shared" si="7"/>
        <v/>
      </c>
      <c r="AN49" s="524"/>
      <c r="AO49" s="506" t="str">
        <f>IF(【2】見・謝金!$AO49="","",【2】見・謝金!$AO49)</f>
        <v/>
      </c>
    </row>
    <row r="50" spans="4:41" ht="27.75" customHeight="1">
      <c r="D50" s="685" t="str">
        <f>IF(【2】見・謝金!D50="","",【2】見・謝金!D50)</f>
        <v/>
      </c>
      <c r="E50" s="526" t="str">
        <f>IF(【2】見・謝金!E50="","",【2】見・謝金!E50)</f>
        <v/>
      </c>
      <c r="F50" s="481" t="s">
        <v>257</v>
      </c>
      <c r="G50" s="482" t="str">
        <f>IF(【2】見・謝金!G50="","",【2】見・謝金!G50)</f>
        <v/>
      </c>
      <c r="H50" s="483" t="str">
        <f>IF(【2】見・謝金!H50="","",【2】見・謝金!H50)</f>
        <v/>
      </c>
      <c r="I50" s="1082" t="str">
        <f>IF(【2】見・謝金!I50="","",【2】見・謝金!I50)</f>
        <v/>
      </c>
      <c r="J50" s="1082"/>
      <c r="K50" s="495" t="str">
        <f>IF(【2】見・謝金!K50="","",【2】見・謝金!K50)</f>
        <v/>
      </c>
      <c r="L50" s="495" t="str">
        <f>IF(【2】見・謝金!L50="","",【2】見・謝金!L50)</f>
        <v/>
      </c>
      <c r="M50" s="483" t="str">
        <f>IF(【2】見・謝金!M50="","",【2】見・謝金!M50)</f>
        <v/>
      </c>
      <c r="N50" s="485" t="str">
        <f>IF(【2】見・謝金!N50="","",【2】見・謝金!N50)</f>
        <v/>
      </c>
      <c r="O50" s="518" t="str">
        <f>IF(【2】見・謝金!O50="","",【2】見・謝金!O50)</f>
        <v/>
      </c>
      <c r="P50" s="518" t="str">
        <f>IF(【2】見・謝金!P50="","",【2】見・謝金!P50)</f>
        <v/>
      </c>
      <c r="Q50" s="519" t="str">
        <f>IF(【2】見・謝金!Q50="","",【2】見・謝金!Q50)</f>
        <v/>
      </c>
      <c r="R50" s="525" t="str">
        <f>IF(【2】見・謝金!$R50="",IF($Q50="講師",IF($E50="","",TIME(HOUR($G50-$E50),ROUNDUP(MINUTE($G50-$E50)/30,0)*30,0)*24),""),IF(OR(【2】見・謝金!$E50&lt;&gt;$E50,【2】見・謝金!$G50&lt;&gt;$G50),TIME(HOUR($G50-$E50),ROUNDUP(MINUTE($G50-$E50)/30,0)*30,0)*24,IF($Q50&lt;&gt;"講師","",【2】見・謝金!$R50)))</f>
        <v/>
      </c>
      <c r="S50" s="521" t="str">
        <f>IF($R50="","",IF(OR($O50="",$M50=""),"",IF($P50="サブ",VLOOKUP($O50,単価表!$A$5:$C$14,MATCH($M50,単価表!$A$5:$C$5,0),0)/2,VLOOKUP($O50,単価表!$A$5:$C$14,MATCH($M50,単価表!$A$5:$C$5,0),0))))</f>
        <v/>
      </c>
      <c r="T50" s="492" t="str">
        <f t="shared" si="0"/>
        <v/>
      </c>
      <c r="U50" s="525" t="str">
        <f>IF(【2】見・謝金!$U50="",IF($Q50="検討会等参加",IF($E50="","",TIME(HOUR($G50-$E50),ROUNDUP(MINUTE($G50-$E50)/30,0)*30,0)*24),""),IF(OR(【2】見・謝金!$E50&lt;&gt;$E50,【2】見・謝金!$G50&lt;&gt;$G50),TIME(HOUR($G50-$E50),ROUNDUP(MINUTE($G50-$E50)/30,0)*30,0)*24,IF($Q50&lt;&gt;"検討会等参加","",【2】見・謝金!$U50)))</f>
        <v/>
      </c>
      <c r="V50" s="521" t="str">
        <f>IF($U50="","",IF(OR($M50="",$O50=""),"",VLOOKUP($O50,単価表!$A$5:$C$11,MATCH($M50,単価表!$A$5:$C$5,0),0)/2))</f>
        <v/>
      </c>
      <c r="W50" s="492" t="str">
        <f t="shared" si="1"/>
        <v/>
      </c>
      <c r="X50" s="485" t="str">
        <f>IF(【2】見・謝金!X50="","",【2】見・謝金!X50)</f>
        <v/>
      </c>
      <c r="Y50" s="522" t="str">
        <f>IF(【2】見・謝金!Y50="","",【2】見・謝金!Y50)</f>
        <v/>
      </c>
      <c r="Z50" s="483" t="str">
        <f>IF(【2】見・謝金!Z50="","",【2】見・謝金!Z50)</f>
        <v/>
      </c>
      <c r="AA50" s="492" t="str">
        <f t="shared" si="2"/>
        <v/>
      </c>
      <c r="AB50" s="492" t="str">
        <f t="shared" si="3"/>
        <v/>
      </c>
      <c r="AC50" s="523" t="str">
        <f>IF(【2】見・謝金!AC50="","",【2】見・謝金!AC50)</f>
        <v/>
      </c>
      <c r="AD50" s="483" t="str">
        <f>IF(【2】見・謝金!AD50="","",【2】見・謝金!AD50)</f>
        <v/>
      </c>
      <c r="AE50" s="492" t="str">
        <f t="shared" si="4"/>
        <v/>
      </c>
      <c r="AF50" s="492"/>
      <c r="AG50" s="492" t="str">
        <f t="shared" si="5"/>
        <v/>
      </c>
      <c r="AH50" s="525" t="str">
        <f>IF(【2】見・謝金!$AH50="",IF($Q50="講習料",IF($E50="","",TIME(HOUR($G50-$E50),ROUNDUP(MINUTE($G50-$E50)/30,0)*30,0)*24),""),IF(OR(【2】見・謝金!$E50&lt;&gt;$E50,【2】見・謝金!$G50&lt;&gt;$G50),TIME(HOUR($G50-$E50),ROUNDUP(MINUTE($G50-$E50)/30,0)*30,0)*24,IF($Q50&lt;&gt;"講習料","",【2】見・謝金!$AH50)))</f>
        <v/>
      </c>
      <c r="AI50" s="521" t="str">
        <f>IF($AH50="","",IF(OR($O50="",$M50=""),"",IF($P50="サブ",VLOOKUP($O50,単価表!$A$34:$C$38,MATCH($M50,単価表!$A$34:$C$34,0),0)/2,VLOOKUP($O50,単価表!$A$34:$C$38,MATCH($M50,単価表!$A$34:$C$34,0),0))))</f>
        <v/>
      </c>
      <c r="AJ50" s="492" t="str">
        <f t="shared" si="6"/>
        <v/>
      </c>
      <c r="AK50" s="525" t="str">
        <f>IF(【2】見・謝金!$AK50="",IF($Q50="検討会(法人参加)",IF($E50="","",TIME(HOUR($G50-$E50),ROUNDUP(MINUTE($G50-$E50)/30,0)*30,0)*24),""),IF(OR(【2】見・謝金!$E50&lt;&gt;$E50,【2】見・謝金!$G50&lt;&gt;$G50),TIME(HOUR($G50-$E50),ROUNDUP(MINUTE($G50-$E50)/30,0)*30,0)*24,IF($Q50&lt;&gt;"検討会(法人参加)","",【2】見・謝金!$AK50)))</f>
        <v/>
      </c>
      <c r="AL50" s="586" t="str">
        <f>IF($AK50="","",IF(OR($O50="",$M50=""),"",VLOOKUP($O50,単価表!$A$34:$C$38,MATCH($M50,単価表!$A$34:$C$34,0),0)/2))</f>
        <v/>
      </c>
      <c r="AM50" s="492" t="str">
        <f t="shared" si="7"/>
        <v/>
      </c>
      <c r="AN50" s="524"/>
      <c r="AO50" s="506" t="str">
        <f>IF(【2】見・謝金!$AO50="","",【2】見・謝金!$AO50)</f>
        <v/>
      </c>
    </row>
    <row r="51" spans="4:41" ht="27.75" customHeight="1">
      <c r="D51" s="685" t="str">
        <f>IF(【2】見・謝金!D51="","",【2】見・謝金!D51)</f>
        <v/>
      </c>
      <c r="E51" s="526" t="str">
        <f>IF(【2】見・謝金!E51="","",【2】見・謝金!E51)</f>
        <v/>
      </c>
      <c r="F51" s="481" t="s">
        <v>259</v>
      </c>
      <c r="G51" s="482" t="str">
        <f>IF(【2】見・謝金!G51="","",【2】見・謝金!G51)</f>
        <v/>
      </c>
      <c r="H51" s="483" t="str">
        <f>IF(【2】見・謝金!H51="","",【2】見・謝金!H51)</f>
        <v/>
      </c>
      <c r="I51" s="1082" t="str">
        <f>IF(【2】見・謝金!I51="","",【2】見・謝金!I51)</f>
        <v/>
      </c>
      <c r="J51" s="1082"/>
      <c r="K51" s="495" t="str">
        <f>IF(【2】見・謝金!K51="","",【2】見・謝金!K51)</f>
        <v/>
      </c>
      <c r="L51" s="495" t="str">
        <f>IF(【2】見・謝金!L51="","",【2】見・謝金!L51)</f>
        <v/>
      </c>
      <c r="M51" s="484" t="str">
        <f>IF(【2】見・謝金!M51="","",【2】見・謝金!M51)</f>
        <v/>
      </c>
      <c r="N51" s="485" t="str">
        <f>IF(【2】見・謝金!N51="","",【2】見・謝金!N51)</f>
        <v/>
      </c>
      <c r="O51" s="518" t="str">
        <f>IF(【2】見・謝金!O51="","",【2】見・謝金!O51)</f>
        <v/>
      </c>
      <c r="P51" s="518" t="str">
        <f>IF(【2】見・謝金!P51="","",【2】見・謝金!P51)</f>
        <v/>
      </c>
      <c r="Q51" s="519" t="str">
        <f>IF(【2】見・謝金!Q51="","",【2】見・謝金!Q51)</f>
        <v/>
      </c>
      <c r="R51" s="520" t="str">
        <f>IF(【2】見・謝金!$R51="",IF($Q51="講師",IF($E51="","",TIME(HOUR($G51-$E51),ROUNDUP(MINUTE($G51-$E51)/30,0)*30,0)*24),""),IF(OR(【2】見・謝金!$E51&lt;&gt;$E51,【2】見・謝金!$G51&lt;&gt;$G51),TIME(HOUR($G51-$E51),ROUNDUP(MINUTE($G51-$E51)/30,0)*30,0)*24,IF($Q51&lt;&gt;"講師","",【2】見・謝金!$R51)))</f>
        <v/>
      </c>
      <c r="S51" s="521" t="str">
        <f>IF($R51="","",IF(OR($O51="",$M51=""),"",IF($P51="サブ",VLOOKUP($O51,単価表!$A$5:$C$14,MATCH($M51,単価表!$A$5:$C$5,0),0)/2,VLOOKUP($O51,単価表!$A$5:$C$14,MATCH($M51,単価表!$A$5:$C$5,0),0))))</f>
        <v/>
      </c>
      <c r="T51" s="492" t="str">
        <f t="shared" si="0"/>
        <v/>
      </c>
      <c r="U51" s="520" t="str">
        <f>IF(【2】見・謝金!$U51="",IF($Q51="検討会等参加",IF($E51="","",TIME(HOUR($G51-$E51),ROUNDUP(MINUTE($G51-$E51)/30,0)*30,0)*24),""),IF(OR(【2】見・謝金!$E51&lt;&gt;$E51,【2】見・謝金!$G51&lt;&gt;$G51),TIME(HOUR($G51-$E51),ROUNDUP(MINUTE($G51-$E51)/30,0)*30,0)*24,IF($Q51&lt;&gt;"検討会等参加","",【2】見・謝金!$U51)))</f>
        <v/>
      </c>
      <c r="V51" s="521" t="str">
        <f>IF($U51="","",IF(OR($M51="",$O51=""),"",VLOOKUP($O51,単価表!$A$5:$C$11,MATCH($M51,単価表!$A$5:$C$5,0),0)/2))</f>
        <v/>
      </c>
      <c r="W51" s="492" t="str">
        <f t="shared" si="1"/>
        <v/>
      </c>
      <c r="X51" s="485" t="str">
        <f>IF(【2】見・謝金!X51="","",【2】見・謝金!X51)</f>
        <v/>
      </c>
      <c r="Y51" s="522" t="str">
        <f>IF(【2】見・謝金!Y51="","",【2】見・謝金!Y51)</f>
        <v/>
      </c>
      <c r="Z51" s="484" t="str">
        <f>IF(【2】見・謝金!Z51="","",【2】見・謝金!Z51)</f>
        <v/>
      </c>
      <c r="AA51" s="492" t="str">
        <f t="shared" si="2"/>
        <v/>
      </c>
      <c r="AB51" s="492" t="str">
        <f t="shared" si="3"/>
        <v/>
      </c>
      <c r="AC51" s="523" t="str">
        <f>IF(【2】見・謝金!AC51="","",【2】見・謝金!AC51)</f>
        <v/>
      </c>
      <c r="AD51" s="483" t="str">
        <f>IF(【2】見・謝金!AD51="","",【2】見・謝金!AD51)</f>
        <v/>
      </c>
      <c r="AE51" s="492" t="str">
        <f t="shared" si="4"/>
        <v/>
      </c>
      <c r="AF51" s="492"/>
      <c r="AG51" s="492" t="str">
        <f t="shared" si="5"/>
        <v/>
      </c>
      <c r="AH51" s="520" t="str">
        <f>IF(【2】見・謝金!$AH51="",IF($Q51="講習料",IF($E51="","",TIME(HOUR($G51-$E51),ROUNDUP(MINUTE($G51-$E51)/30,0)*30,0)*24),""),IF(OR(【2】見・謝金!$E51&lt;&gt;$E51,【2】見・謝金!$G51&lt;&gt;$G51),TIME(HOUR($G51-$E51),ROUNDUP(MINUTE($G51-$E51)/30,0)*30,0)*24,IF($Q51&lt;&gt;"講習料","",【2】見・謝金!$AH51)))</f>
        <v/>
      </c>
      <c r="AI51" s="521" t="str">
        <f>IF($AH51="","",IF(OR($O51="",$M51=""),"",IF($P51="サブ",VLOOKUP($O51,単価表!$A$34:$C$38,MATCH($M51,単価表!$A$34:$C$34,0),0)/2,VLOOKUP($O51,単価表!$A$34:$C$38,MATCH($M51,単価表!$A$34:$C$34,0),0))))</f>
        <v/>
      </c>
      <c r="AJ51" s="492" t="str">
        <f t="shared" si="6"/>
        <v/>
      </c>
      <c r="AK51" s="520" t="str">
        <f>IF(【2】見・謝金!$AK51="",IF($Q51="検討会(法人参加)",IF($E51="","",TIME(HOUR($G51-$E51),ROUNDUP(MINUTE($G51-$E51)/30,0)*30,0)*24),""),IF(OR(【2】見・謝金!$E51&lt;&gt;$E51,【2】見・謝金!$G51&lt;&gt;$G51),TIME(HOUR($G51-$E51),ROUNDUP(MINUTE($G51-$E51)/30,0)*30,0)*24,IF($Q51&lt;&gt;"検討会(法人参加)","",【2】見・謝金!$AK51)))</f>
        <v/>
      </c>
      <c r="AL51" s="588" t="str">
        <f>IF($AK51="","",IF(OR($O51="",$M51=""),"",VLOOKUP($O51,単価表!$A$34:$C$38,MATCH($M51,単価表!$A$34:$C$34,0),0)/2))</f>
        <v/>
      </c>
      <c r="AM51" s="492" t="str">
        <f t="shared" si="7"/>
        <v/>
      </c>
      <c r="AN51" s="524"/>
      <c r="AO51" s="506" t="str">
        <f>IF(【2】見・謝金!$AO51="","",【2】見・謝金!$AO51)</f>
        <v/>
      </c>
    </row>
    <row r="52" spans="4:41" ht="27.75" customHeight="1">
      <c r="D52" s="685" t="str">
        <f>IF(【2】見・謝金!D52="","",【2】見・謝金!D52)</f>
        <v/>
      </c>
      <c r="E52" s="526" t="str">
        <f>IF(【2】見・謝金!E52="","",【2】見・謝金!E52)</f>
        <v/>
      </c>
      <c r="F52" s="481" t="s">
        <v>257</v>
      </c>
      <c r="G52" s="482" t="str">
        <f>IF(【2】見・謝金!G52="","",【2】見・謝金!G52)</f>
        <v/>
      </c>
      <c r="H52" s="483" t="str">
        <f>IF(【2】見・謝金!H52="","",【2】見・謝金!H52)</f>
        <v/>
      </c>
      <c r="I52" s="1082" t="str">
        <f>IF(【2】見・謝金!I52="","",【2】見・謝金!I52)</f>
        <v/>
      </c>
      <c r="J52" s="1082"/>
      <c r="K52" s="495" t="str">
        <f>IF(【2】見・謝金!K52="","",【2】見・謝金!K52)</f>
        <v/>
      </c>
      <c r="L52" s="495" t="str">
        <f>IF(【2】見・謝金!L52="","",【2】見・謝金!L52)</f>
        <v/>
      </c>
      <c r="M52" s="483" t="str">
        <f>IF(【2】見・謝金!M52="","",【2】見・謝金!M52)</f>
        <v/>
      </c>
      <c r="N52" s="485" t="str">
        <f>IF(【2】見・謝金!N52="","",【2】見・謝金!N52)</f>
        <v/>
      </c>
      <c r="O52" s="518" t="str">
        <f>IF(【2】見・謝金!O52="","",【2】見・謝金!O52)</f>
        <v/>
      </c>
      <c r="P52" s="518" t="str">
        <f>IF(【2】見・謝金!P52="","",【2】見・謝金!P52)</f>
        <v/>
      </c>
      <c r="Q52" s="519" t="str">
        <f>IF(【2】見・謝金!Q52="","",【2】見・謝金!Q52)</f>
        <v/>
      </c>
      <c r="R52" s="525" t="str">
        <f>IF(【2】見・謝金!$R52="",IF($Q52="講師",IF($E52="","",TIME(HOUR($G52-$E52),ROUNDUP(MINUTE($G52-$E52)/30,0)*30,0)*24),""),IF(OR(【2】見・謝金!$E52&lt;&gt;$E52,【2】見・謝金!$G52&lt;&gt;$G52),TIME(HOUR($G52-$E52),ROUNDUP(MINUTE($G52-$E52)/30,0)*30,0)*24,IF($Q52&lt;&gt;"講師","",【2】見・謝金!$R52)))</f>
        <v/>
      </c>
      <c r="S52" s="521" t="str">
        <f>IF($R52="","",IF(OR($O52="",$M52=""),"",IF($P52="サブ",VLOOKUP($O52,単価表!$A$5:$C$14,MATCH($M52,単価表!$A$5:$C$5,0),0)/2,VLOOKUP($O52,単価表!$A$5:$C$14,MATCH($M52,単価表!$A$5:$C$5,0),0))))</f>
        <v/>
      </c>
      <c r="T52" s="492" t="str">
        <f t="shared" si="0"/>
        <v/>
      </c>
      <c r="U52" s="525" t="str">
        <f>IF(【2】見・謝金!$U52="",IF($Q52="検討会等参加",IF($E52="","",TIME(HOUR($G52-$E52),ROUNDUP(MINUTE($G52-$E52)/30,0)*30,0)*24),""),IF(OR(【2】見・謝金!$E52&lt;&gt;$E52,【2】見・謝金!$G52&lt;&gt;$G52),TIME(HOUR($G52-$E52),ROUNDUP(MINUTE($G52-$E52)/30,0)*30,0)*24,IF($Q52&lt;&gt;"検討会等参加","",【2】見・謝金!$U52)))</f>
        <v/>
      </c>
      <c r="V52" s="521" t="str">
        <f>IF($U52="","",IF(OR($M52="",$O52=""),"",VLOOKUP($O52,単価表!$A$5:$C$11,MATCH($M52,単価表!$A$5:$C$5,0),0)/2))</f>
        <v/>
      </c>
      <c r="W52" s="492" t="str">
        <f t="shared" si="1"/>
        <v/>
      </c>
      <c r="X52" s="485" t="str">
        <f>IF(【2】見・謝金!X52="","",【2】見・謝金!X52)</f>
        <v/>
      </c>
      <c r="Y52" s="522" t="str">
        <f>IF(【2】見・謝金!Y52="","",【2】見・謝金!Y52)</f>
        <v/>
      </c>
      <c r="Z52" s="483" t="str">
        <f>IF(【2】見・謝金!Z52="","",【2】見・謝金!Z52)</f>
        <v/>
      </c>
      <c r="AA52" s="492" t="str">
        <f t="shared" si="2"/>
        <v/>
      </c>
      <c r="AB52" s="492" t="str">
        <f t="shared" si="3"/>
        <v/>
      </c>
      <c r="AC52" s="523" t="str">
        <f>IF(【2】見・謝金!AC52="","",【2】見・謝金!AC52)</f>
        <v/>
      </c>
      <c r="AD52" s="483" t="str">
        <f>IF(【2】見・謝金!AD52="","",【2】見・謝金!AD52)</f>
        <v/>
      </c>
      <c r="AE52" s="492" t="str">
        <f t="shared" si="4"/>
        <v/>
      </c>
      <c r="AF52" s="492"/>
      <c r="AG52" s="492" t="str">
        <f t="shared" si="5"/>
        <v/>
      </c>
      <c r="AH52" s="525" t="str">
        <f>IF(【2】見・謝金!$AH52="",IF($Q52="講習料",IF($E52="","",TIME(HOUR($G52-$E52),ROUNDUP(MINUTE($G52-$E52)/30,0)*30,0)*24),""),IF(OR(【2】見・謝金!$E52&lt;&gt;$E52,【2】見・謝金!$G52&lt;&gt;$G52),TIME(HOUR($G52-$E52),ROUNDUP(MINUTE($G52-$E52)/30,0)*30,0)*24,IF($Q52&lt;&gt;"講習料","",【2】見・謝金!$AH52)))</f>
        <v/>
      </c>
      <c r="AI52" s="521" t="str">
        <f>IF($AH52="","",IF(OR($O52="",$M52=""),"",IF($P52="サブ",VLOOKUP($O52,単価表!$A$34:$C$38,MATCH($M52,単価表!$A$34:$C$34,0),0)/2,VLOOKUP($O52,単価表!$A$34:$C$38,MATCH($M52,単価表!$A$34:$C$34,0),0))))</f>
        <v/>
      </c>
      <c r="AJ52" s="492" t="str">
        <f t="shared" si="6"/>
        <v/>
      </c>
      <c r="AK52" s="525" t="str">
        <f>IF(【2】見・謝金!$AK52="",IF($Q52="検討会(法人参加)",IF($E52="","",TIME(HOUR($G52-$E52),ROUNDUP(MINUTE($G52-$E52)/30,0)*30,0)*24),""),IF(OR(【2】見・謝金!$E52&lt;&gt;$E52,【2】見・謝金!$G52&lt;&gt;$G52),TIME(HOUR($G52-$E52),ROUNDUP(MINUTE($G52-$E52)/30,0)*30,0)*24,IF($Q52&lt;&gt;"検討会(法人参加)","",【2】見・謝金!$AK52)))</f>
        <v/>
      </c>
      <c r="AL52" s="586" t="str">
        <f>IF($AK52="","",IF(OR($O52="",$M52=""),"",VLOOKUP($O52,単価表!$A$34:$C$38,MATCH($M52,単価表!$A$34:$C$34,0),0)/2))</f>
        <v/>
      </c>
      <c r="AM52" s="492" t="str">
        <f t="shared" si="7"/>
        <v/>
      </c>
      <c r="AN52" s="524"/>
      <c r="AO52" s="506" t="str">
        <f>IF(【2】見・謝金!$AO52="","",【2】見・謝金!$AO52)</f>
        <v/>
      </c>
    </row>
    <row r="53" spans="4:41" ht="27.75" customHeight="1">
      <c r="D53" s="685" t="str">
        <f>IF(【2】見・謝金!D53="","",【2】見・謝金!D53)</f>
        <v/>
      </c>
      <c r="E53" s="526" t="str">
        <f>IF(【2】見・謝金!E53="","",【2】見・謝金!E53)</f>
        <v/>
      </c>
      <c r="F53" s="481" t="s">
        <v>259</v>
      </c>
      <c r="G53" s="482" t="str">
        <f>IF(【2】見・謝金!G53="","",【2】見・謝金!G53)</f>
        <v/>
      </c>
      <c r="H53" s="483" t="str">
        <f>IF(【2】見・謝金!H53="","",【2】見・謝金!H53)</f>
        <v/>
      </c>
      <c r="I53" s="1082" t="str">
        <f>IF(【2】見・謝金!I53="","",【2】見・謝金!I53)</f>
        <v/>
      </c>
      <c r="J53" s="1082"/>
      <c r="K53" s="495" t="str">
        <f>IF(【2】見・謝金!K53="","",【2】見・謝金!K53)</f>
        <v/>
      </c>
      <c r="L53" s="495" t="str">
        <f>IF(【2】見・謝金!L53="","",【2】見・謝金!L53)</f>
        <v/>
      </c>
      <c r="M53" s="484" t="str">
        <f>IF(【2】見・謝金!M53="","",【2】見・謝金!M53)</f>
        <v/>
      </c>
      <c r="N53" s="485" t="str">
        <f>IF(【2】見・謝金!N53="","",【2】見・謝金!N53)</f>
        <v/>
      </c>
      <c r="O53" s="518" t="str">
        <f>IF(【2】見・謝金!O53="","",【2】見・謝金!O53)</f>
        <v/>
      </c>
      <c r="P53" s="518" t="str">
        <f>IF(【2】見・謝金!P53="","",【2】見・謝金!P53)</f>
        <v/>
      </c>
      <c r="Q53" s="519" t="str">
        <f>IF(【2】見・謝金!Q53="","",【2】見・謝金!Q53)</f>
        <v/>
      </c>
      <c r="R53" s="520" t="str">
        <f>IF(【2】見・謝金!$R53="",IF($Q53="講師",IF($E53="","",TIME(HOUR($G53-$E53),ROUNDUP(MINUTE($G53-$E53)/30,0)*30,0)*24),""),IF(OR(【2】見・謝金!$E53&lt;&gt;$E53,【2】見・謝金!$G53&lt;&gt;$G53),TIME(HOUR($G53-$E53),ROUNDUP(MINUTE($G53-$E53)/30,0)*30,0)*24,IF($Q53&lt;&gt;"講師","",【2】見・謝金!$R53)))</f>
        <v/>
      </c>
      <c r="S53" s="521" t="str">
        <f>IF($R53="","",IF(OR($O53="",$M53=""),"",IF($P53="サブ",VLOOKUP($O53,単価表!$A$5:$C$14,MATCH($M53,単価表!$A$5:$C$5,0),0)/2,VLOOKUP($O53,単価表!$A$5:$C$14,MATCH($M53,単価表!$A$5:$C$5,0),0))))</f>
        <v/>
      </c>
      <c r="T53" s="492" t="str">
        <f t="shared" si="0"/>
        <v/>
      </c>
      <c r="U53" s="520" t="str">
        <f>IF(【2】見・謝金!$U53="",IF($Q53="検討会等参加",IF($E53="","",TIME(HOUR($G53-$E53),ROUNDUP(MINUTE($G53-$E53)/30,0)*30,0)*24),""),IF(OR(【2】見・謝金!$E53&lt;&gt;$E53,【2】見・謝金!$G53&lt;&gt;$G53),TIME(HOUR($G53-$E53),ROUNDUP(MINUTE($G53-$E53)/30,0)*30,0)*24,IF($Q53&lt;&gt;"検討会等参加","",【2】見・謝金!$U53)))</f>
        <v/>
      </c>
      <c r="V53" s="521" t="str">
        <f>IF($U53="","",IF(OR($M53="",$O53=""),"",VLOOKUP($O53,単価表!$A$5:$C$11,MATCH($M53,単価表!$A$5:$C$5,0),0)/2))</f>
        <v/>
      </c>
      <c r="W53" s="492" t="str">
        <f t="shared" si="1"/>
        <v/>
      </c>
      <c r="X53" s="485" t="str">
        <f>IF(【2】見・謝金!X53="","",【2】見・謝金!X53)</f>
        <v/>
      </c>
      <c r="Y53" s="522" t="str">
        <f>IF(【2】見・謝金!Y53="","",【2】見・謝金!Y53)</f>
        <v/>
      </c>
      <c r="Z53" s="484" t="str">
        <f>IF(【2】見・謝金!Z53="","",【2】見・謝金!Z53)</f>
        <v/>
      </c>
      <c r="AA53" s="492" t="str">
        <f t="shared" si="2"/>
        <v/>
      </c>
      <c r="AB53" s="492" t="str">
        <f t="shared" si="3"/>
        <v/>
      </c>
      <c r="AC53" s="523" t="str">
        <f>IF(【2】見・謝金!AC53="","",【2】見・謝金!AC53)</f>
        <v/>
      </c>
      <c r="AD53" s="483" t="str">
        <f>IF(【2】見・謝金!AD53="","",【2】見・謝金!AD53)</f>
        <v/>
      </c>
      <c r="AE53" s="492" t="str">
        <f t="shared" si="4"/>
        <v/>
      </c>
      <c r="AF53" s="492"/>
      <c r="AG53" s="492" t="str">
        <f t="shared" si="5"/>
        <v/>
      </c>
      <c r="AH53" s="520" t="str">
        <f>IF(【2】見・謝金!$AH53="",IF($Q53="講習料",IF($E53="","",TIME(HOUR($G53-$E53),ROUNDUP(MINUTE($G53-$E53)/30,0)*30,0)*24),""),IF(OR(【2】見・謝金!$E53&lt;&gt;$E53,【2】見・謝金!$G53&lt;&gt;$G53),TIME(HOUR($G53-$E53),ROUNDUP(MINUTE($G53-$E53)/30,0)*30,0)*24,IF($Q53&lt;&gt;"講習料","",【2】見・謝金!$AH53)))</f>
        <v/>
      </c>
      <c r="AI53" s="521" t="str">
        <f>IF($AH53="","",IF(OR($O53="",$M53=""),"",IF($P53="サブ",VLOOKUP($O53,単価表!$A$34:$C$38,MATCH($M53,単価表!$A$34:$C$34,0),0)/2,VLOOKUP($O53,単価表!$A$34:$C$38,MATCH($M53,単価表!$A$34:$C$34,0),0))))</f>
        <v/>
      </c>
      <c r="AJ53" s="492" t="str">
        <f t="shared" si="6"/>
        <v/>
      </c>
      <c r="AK53" s="520" t="str">
        <f>IF(【2】見・謝金!$AK53="",IF($Q53="検討会(法人参加)",IF($E53="","",TIME(HOUR($G53-$E53),ROUNDUP(MINUTE($G53-$E53)/30,0)*30,0)*24),""),IF(OR(【2】見・謝金!$E53&lt;&gt;$E53,【2】見・謝金!$G53&lt;&gt;$G53),TIME(HOUR($G53-$E53),ROUNDUP(MINUTE($G53-$E53)/30,0)*30,0)*24,IF($Q53&lt;&gt;"検討会(法人参加)","",【2】見・謝金!$AK53)))</f>
        <v/>
      </c>
      <c r="AL53" s="588" t="str">
        <f>IF($AK53="","",IF(OR($O53="",$M53=""),"",VLOOKUP($O53,単価表!$A$34:$C$38,MATCH($M53,単価表!$A$34:$C$34,0),0)/2))</f>
        <v/>
      </c>
      <c r="AM53" s="492" t="str">
        <f t="shared" si="7"/>
        <v/>
      </c>
      <c r="AN53" s="524"/>
      <c r="AO53" s="506" t="str">
        <f>IF(【2】見・謝金!$AO53="","",【2】見・謝金!$AO53)</f>
        <v/>
      </c>
    </row>
    <row r="54" spans="4:41" ht="27.75" customHeight="1">
      <c r="D54" s="685" t="str">
        <f>IF(【2】見・謝金!D54="","",【2】見・謝金!D54)</f>
        <v/>
      </c>
      <c r="E54" s="526" t="str">
        <f>IF(【2】見・謝金!E54="","",【2】見・謝金!E54)</f>
        <v/>
      </c>
      <c r="F54" s="481" t="s">
        <v>257</v>
      </c>
      <c r="G54" s="482" t="str">
        <f>IF(【2】見・謝金!G54="","",【2】見・謝金!G54)</f>
        <v/>
      </c>
      <c r="H54" s="483" t="str">
        <f>IF(【2】見・謝金!H54="","",【2】見・謝金!H54)</f>
        <v/>
      </c>
      <c r="I54" s="1082" t="str">
        <f>IF(【2】見・謝金!I54="","",【2】見・謝金!I54)</f>
        <v/>
      </c>
      <c r="J54" s="1082"/>
      <c r="K54" s="495" t="str">
        <f>IF(【2】見・謝金!K54="","",【2】見・謝金!K54)</f>
        <v/>
      </c>
      <c r="L54" s="495" t="str">
        <f>IF(【2】見・謝金!L54="","",【2】見・謝金!L54)</f>
        <v/>
      </c>
      <c r="M54" s="483" t="str">
        <f>IF(【2】見・謝金!M54="","",【2】見・謝金!M54)</f>
        <v/>
      </c>
      <c r="N54" s="485" t="str">
        <f>IF(【2】見・謝金!N54="","",【2】見・謝金!N54)</f>
        <v/>
      </c>
      <c r="O54" s="518" t="str">
        <f>IF(【2】見・謝金!O54="","",【2】見・謝金!O54)</f>
        <v/>
      </c>
      <c r="P54" s="518" t="str">
        <f>IF(【2】見・謝金!P54="","",【2】見・謝金!P54)</f>
        <v/>
      </c>
      <c r="Q54" s="519" t="str">
        <f>IF(【2】見・謝金!Q54="","",【2】見・謝金!Q54)</f>
        <v/>
      </c>
      <c r="R54" s="525" t="str">
        <f>IF(【2】見・謝金!$R54="",IF($Q54="講師",IF($E54="","",TIME(HOUR($G54-$E54),ROUNDUP(MINUTE($G54-$E54)/30,0)*30,0)*24),""),IF(OR(【2】見・謝金!$E54&lt;&gt;$E54,【2】見・謝金!$G54&lt;&gt;$G54),TIME(HOUR($G54-$E54),ROUNDUP(MINUTE($G54-$E54)/30,0)*30,0)*24,IF($Q54&lt;&gt;"講師","",【2】見・謝金!$R54)))</f>
        <v/>
      </c>
      <c r="S54" s="521" t="str">
        <f>IF($R54="","",IF(OR($O54="",$M54=""),"",IF($P54="サブ",VLOOKUP($O54,単価表!$A$5:$C$14,MATCH($M54,単価表!$A$5:$C$5,0),0)/2,VLOOKUP($O54,単価表!$A$5:$C$14,MATCH($M54,単価表!$A$5:$C$5,0),0))))</f>
        <v/>
      </c>
      <c r="T54" s="492" t="str">
        <f t="shared" si="0"/>
        <v/>
      </c>
      <c r="U54" s="525" t="str">
        <f>IF(【2】見・謝金!$U54="",IF($Q54="検討会等参加",IF($E54="","",TIME(HOUR($G54-$E54),ROUNDUP(MINUTE($G54-$E54)/30,0)*30,0)*24),""),IF(OR(【2】見・謝金!$E54&lt;&gt;$E54,【2】見・謝金!$G54&lt;&gt;$G54),TIME(HOUR($G54-$E54),ROUNDUP(MINUTE($G54-$E54)/30,0)*30,0)*24,IF($Q54&lt;&gt;"検討会等参加","",【2】見・謝金!$U54)))</f>
        <v/>
      </c>
      <c r="V54" s="521" t="str">
        <f>IF($U54="","",IF(OR($M54="",$O54=""),"",VLOOKUP($O54,単価表!$A$5:$C$11,MATCH($M54,単価表!$A$5:$C$5,0),0)/2))</f>
        <v/>
      </c>
      <c r="W54" s="492" t="str">
        <f t="shared" si="1"/>
        <v/>
      </c>
      <c r="X54" s="485" t="str">
        <f>IF(【2】見・謝金!X54="","",【2】見・謝金!X54)</f>
        <v/>
      </c>
      <c r="Y54" s="522" t="str">
        <f>IF(【2】見・謝金!Y54="","",【2】見・謝金!Y54)</f>
        <v/>
      </c>
      <c r="Z54" s="483" t="str">
        <f>IF(【2】見・謝金!Z54="","",【2】見・謝金!Z54)</f>
        <v/>
      </c>
      <c r="AA54" s="492" t="str">
        <f t="shared" si="2"/>
        <v/>
      </c>
      <c r="AB54" s="492" t="str">
        <f t="shared" si="3"/>
        <v/>
      </c>
      <c r="AC54" s="523" t="str">
        <f>IF(【2】見・謝金!AC54="","",【2】見・謝金!AC54)</f>
        <v/>
      </c>
      <c r="AD54" s="483" t="str">
        <f>IF(【2】見・謝金!AD54="","",【2】見・謝金!AD54)</f>
        <v/>
      </c>
      <c r="AE54" s="492" t="str">
        <f t="shared" si="4"/>
        <v/>
      </c>
      <c r="AF54" s="492"/>
      <c r="AG54" s="492" t="str">
        <f t="shared" si="5"/>
        <v/>
      </c>
      <c r="AH54" s="525" t="str">
        <f>IF(【2】見・謝金!$AH54="",IF($Q54="講習料",IF($E54="","",TIME(HOUR($G54-$E54),ROUNDUP(MINUTE($G54-$E54)/30,0)*30,0)*24),""),IF(OR(【2】見・謝金!$E54&lt;&gt;$E54,【2】見・謝金!$G54&lt;&gt;$G54),TIME(HOUR($G54-$E54),ROUNDUP(MINUTE($G54-$E54)/30,0)*30,0)*24,IF($Q54&lt;&gt;"講習料","",【2】見・謝金!$AH54)))</f>
        <v/>
      </c>
      <c r="AI54" s="521" t="str">
        <f>IF($AH54="","",IF(OR($O54="",$M54=""),"",IF($P54="サブ",VLOOKUP($O54,単価表!$A$34:$C$38,MATCH($M54,単価表!$A$34:$C$34,0),0)/2,VLOOKUP($O54,単価表!$A$34:$C$38,MATCH($M54,単価表!$A$34:$C$34,0),0))))</f>
        <v/>
      </c>
      <c r="AJ54" s="492" t="str">
        <f t="shared" si="6"/>
        <v/>
      </c>
      <c r="AK54" s="525" t="str">
        <f>IF(【2】見・謝金!$AK54="",IF($Q54="検討会(法人参加)",IF($E54="","",TIME(HOUR($G54-$E54),ROUNDUP(MINUTE($G54-$E54)/30,0)*30,0)*24),""),IF(OR(【2】見・謝金!$E54&lt;&gt;$E54,【2】見・謝金!$G54&lt;&gt;$G54),TIME(HOUR($G54-$E54),ROUNDUP(MINUTE($G54-$E54)/30,0)*30,0)*24,IF($Q54&lt;&gt;"検討会(法人参加)","",【2】見・謝金!$AK54)))</f>
        <v/>
      </c>
      <c r="AL54" s="586" t="str">
        <f>IF($AK54="","",IF(OR($O54="",$M54=""),"",VLOOKUP($O54,単価表!$A$34:$C$38,MATCH($M54,単価表!$A$34:$C$34,0),0)/2))</f>
        <v/>
      </c>
      <c r="AM54" s="492" t="str">
        <f t="shared" si="7"/>
        <v/>
      </c>
      <c r="AN54" s="524"/>
      <c r="AO54" s="506" t="str">
        <f>IF(【2】見・謝金!$AO54="","",【2】見・謝金!$AO54)</f>
        <v/>
      </c>
    </row>
    <row r="55" spans="4:41" ht="27.75" customHeight="1">
      <c r="D55" s="685" t="str">
        <f>IF(【2】見・謝金!D55="","",【2】見・謝金!D55)</f>
        <v/>
      </c>
      <c r="E55" s="526" t="str">
        <f>IF(【2】見・謝金!E55="","",【2】見・謝金!E55)</f>
        <v/>
      </c>
      <c r="F55" s="481" t="s">
        <v>259</v>
      </c>
      <c r="G55" s="482" t="str">
        <f>IF(【2】見・謝金!G55="","",【2】見・謝金!G55)</f>
        <v/>
      </c>
      <c r="H55" s="483" t="str">
        <f>IF(【2】見・謝金!H55="","",【2】見・謝金!H55)</f>
        <v/>
      </c>
      <c r="I55" s="1082" t="str">
        <f>IF(【2】見・謝金!I55="","",【2】見・謝金!I55)</f>
        <v/>
      </c>
      <c r="J55" s="1082"/>
      <c r="K55" s="495" t="str">
        <f>IF(【2】見・謝金!K55="","",【2】見・謝金!K55)</f>
        <v/>
      </c>
      <c r="L55" s="495" t="str">
        <f>IF(【2】見・謝金!L55="","",【2】見・謝金!L55)</f>
        <v/>
      </c>
      <c r="M55" s="484" t="str">
        <f>IF(【2】見・謝金!M55="","",【2】見・謝金!M55)</f>
        <v/>
      </c>
      <c r="N55" s="485" t="str">
        <f>IF(【2】見・謝金!N55="","",【2】見・謝金!N55)</f>
        <v/>
      </c>
      <c r="O55" s="518" t="str">
        <f>IF(【2】見・謝金!O55="","",【2】見・謝金!O55)</f>
        <v/>
      </c>
      <c r="P55" s="518" t="str">
        <f>IF(【2】見・謝金!P55="","",【2】見・謝金!P55)</f>
        <v/>
      </c>
      <c r="Q55" s="519" t="str">
        <f>IF(【2】見・謝金!Q55="","",【2】見・謝金!Q55)</f>
        <v/>
      </c>
      <c r="R55" s="520" t="str">
        <f>IF(【2】見・謝金!$R55="",IF($Q55="講師",IF($E55="","",TIME(HOUR($G55-$E55),ROUNDUP(MINUTE($G55-$E55)/30,0)*30,0)*24),""),IF(OR(【2】見・謝金!$E55&lt;&gt;$E55,【2】見・謝金!$G55&lt;&gt;$G55),TIME(HOUR($G55-$E55),ROUNDUP(MINUTE($G55-$E55)/30,0)*30,0)*24,IF($Q55&lt;&gt;"講師","",【2】見・謝金!$R55)))</f>
        <v/>
      </c>
      <c r="S55" s="521" t="str">
        <f>IF($R55="","",IF(OR($O55="",$M55=""),"",IF($P55="サブ",VLOOKUP($O55,単価表!$A$5:$C$14,MATCH($M55,単価表!$A$5:$C$5,0),0)/2,VLOOKUP($O55,単価表!$A$5:$C$14,MATCH($M55,単価表!$A$5:$C$5,0),0))))</f>
        <v/>
      </c>
      <c r="T55" s="492" t="str">
        <f t="shared" si="0"/>
        <v/>
      </c>
      <c r="U55" s="520" t="str">
        <f>IF(【2】見・謝金!$U55="",IF($Q55="検討会等参加",IF($E55="","",TIME(HOUR($G55-$E55),ROUNDUP(MINUTE($G55-$E55)/30,0)*30,0)*24),""),IF(OR(【2】見・謝金!$E55&lt;&gt;$E55,【2】見・謝金!$G55&lt;&gt;$G55),TIME(HOUR($G55-$E55),ROUNDUP(MINUTE($G55-$E55)/30,0)*30,0)*24,IF($Q55&lt;&gt;"検討会等参加","",【2】見・謝金!$U55)))</f>
        <v/>
      </c>
      <c r="V55" s="521" t="str">
        <f>IF($U55="","",IF(OR($M55="",$O55=""),"",VLOOKUP($O55,単価表!$A$5:$C$11,MATCH($M55,単価表!$A$5:$C$5,0),0)/2))</f>
        <v/>
      </c>
      <c r="W55" s="492" t="str">
        <f t="shared" si="1"/>
        <v/>
      </c>
      <c r="X55" s="485" t="str">
        <f>IF(【2】見・謝金!X55="","",【2】見・謝金!X55)</f>
        <v/>
      </c>
      <c r="Y55" s="522" t="str">
        <f>IF(【2】見・謝金!Y55="","",【2】見・謝金!Y55)</f>
        <v/>
      </c>
      <c r="Z55" s="484" t="str">
        <f>IF(【2】見・謝金!Z55="","",【2】見・謝金!Z55)</f>
        <v/>
      </c>
      <c r="AA55" s="492" t="str">
        <f t="shared" si="2"/>
        <v/>
      </c>
      <c r="AB55" s="492" t="str">
        <f t="shared" si="3"/>
        <v/>
      </c>
      <c r="AC55" s="523" t="str">
        <f>IF(【2】見・謝金!AC55="","",【2】見・謝金!AC55)</f>
        <v/>
      </c>
      <c r="AD55" s="483" t="str">
        <f>IF(【2】見・謝金!AD55="","",【2】見・謝金!AD55)</f>
        <v/>
      </c>
      <c r="AE55" s="492" t="str">
        <f t="shared" si="4"/>
        <v/>
      </c>
      <c r="AF55" s="492"/>
      <c r="AG55" s="492" t="str">
        <f t="shared" si="5"/>
        <v/>
      </c>
      <c r="AH55" s="520" t="str">
        <f>IF(【2】見・謝金!$AH55="",IF($Q55="講習料",IF($E55="","",TIME(HOUR($G55-$E55),ROUNDUP(MINUTE($G55-$E55)/30,0)*30,0)*24),""),IF(OR(【2】見・謝金!$E55&lt;&gt;$E55,【2】見・謝金!$G55&lt;&gt;$G55),TIME(HOUR($G55-$E55),ROUNDUP(MINUTE($G55-$E55)/30,0)*30,0)*24,IF($Q55&lt;&gt;"講習料","",【2】見・謝金!$AH55)))</f>
        <v/>
      </c>
      <c r="AI55" s="521" t="str">
        <f>IF($AH55="","",IF(OR($O55="",$M55=""),"",IF($P55="サブ",VLOOKUP($O55,単価表!$A$34:$C$38,MATCH($M55,単価表!$A$34:$C$34,0),0)/2,VLOOKUP($O55,単価表!$A$34:$C$38,MATCH($M55,単価表!$A$34:$C$34,0),0))))</f>
        <v/>
      </c>
      <c r="AJ55" s="492" t="str">
        <f t="shared" si="6"/>
        <v/>
      </c>
      <c r="AK55" s="520" t="str">
        <f>IF(【2】見・謝金!$AK55="",IF($Q55="検討会(法人参加)",IF($E55="","",TIME(HOUR($G55-$E55),ROUNDUP(MINUTE($G55-$E55)/30,0)*30,0)*24),""),IF(OR(【2】見・謝金!$E55&lt;&gt;$E55,【2】見・謝金!$G55&lt;&gt;$G55),TIME(HOUR($G55-$E55),ROUNDUP(MINUTE($G55-$E55)/30,0)*30,0)*24,IF($Q55&lt;&gt;"検討会(法人参加)","",【2】見・謝金!$AK55)))</f>
        <v/>
      </c>
      <c r="AL55" s="588" t="str">
        <f>IF($AK55="","",IF(OR($O55="",$M55=""),"",VLOOKUP($O55,単価表!$A$34:$C$38,MATCH($M55,単価表!$A$34:$C$34,0),0)/2))</f>
        <v/>
      </c>
      <c r="AM55" s="492" t="str">
        <f t="shared" si="7"/>
        <v/>
      </c>
      <c r="AN55" s="524"/>
      <c r="AO55" s="506" t="str">
        <f>IF(【2】見・謝金!$AO55="","",【2】見・謝金!$AO55)</f>
        <v/>
      </c>
    </row>
    <row r="56" spans="4:41" ht="27.75" customHeight="1">
      <c r="D56" s="685" t="str">
        <f>IF(【2】見・謝金!D56="","",【2】見・謝金!D56)</f>
        <v/>
      </c>
      <c r="E56" s="526" t="str">
        <f>IF(【2】見・謝金!E56="","",【2】見・謝金!E56)</f>
        <v/>
      </c>
      <c r="F56" s="481" t="s">
        <v>257</v>
      </c>
      <c r="G56" s="482" t="str">
        <f>IF(【2】見・謝金!G56="","",【2】見・謝金!G56)</f>
        <v/>
      </c>
      <c r="H56" s="483" t="str">
        <f>IF(【2】見・謝金!H56="","",【2】見・謝金!H56)</f>
        <v/>
      </c>
      <c r="I56" s="1082" t="str">
        <f>IF(【2】見・謝金!I56="","",【2】見・謝金!I56)</f>
        <v/>
      </c>
      <c r="J56" s="1082"/>
      <c r="K56" s="495" t="str">
        <f>IF(【2】見・謝金!K56="","",【2】見・謝金!K56)</f>
        <v/>
      </c>
      <c r="L56" s="495" t="str">
        <f>IF(【2】見・謝金!L56="","",【2】見・謝金!L56)</f>
        <v/>
      </c>
      <c r="M56" s="483" t="str">
        <f>IF(【2】見・謝金!M56="","",【2】見・謝金!M56)</f>
        <v/>
      </c>
      <c r="N56" s="485" t="str">
        <f>IF(【2】見・謝金!N56="","",【2】見・謝金!N56)</f>
        <v/>
      </c>
      <c r="O56" s="518" t="str">
        <f>IF(【2】見・謝金!O56="","",【2】見・謝金!O56)</f>
        <v/>
      </c>
      <c r="P56" s="518" t="str">
        <f>IF(【2】見・謝金!P56="","",【2】見・謝金!P56)</f>
        <v/>
      </c>
      <c r="Q56" s="519" t="str">
        <f>IF(【2】見・謝金!Q56="","",【2】見・謝金!Q56)</f>
        <v/>
      </c>
      <c r="R56" s="525" t="str">
        <f>IF(【2】見・謝金!$R56="",IF($Q56="講師",IF($E56="","",TIME(HOUR($G56-$E56),ROUNDUP(MINUTE($G56-$E56)/30,0)*30,0)*24),""),IF(OR(【2】見・謝金!$E56&lt;&gt;$E56,【2】見・謝金!$G56&lt;&gt;$G56),TIME(HOUR($G56-$E56),ROUNDUP(MINUTE($G56-$E56)/30,0)*30,0)*24,IF($Q56&lt;&gt;"講師","",【2】見・謝金!$R56)))</f>
        <v/>
      </c>
      <c r="S56" s="521" t="str">
        <f>IF($R56="","",IF(OR($O56="",$M56=""),"",IF($P56="サブ",VLOOKUP($O56,単価表!$A$5:$C$14,MATCH($M56,単価表!$A$5:$C$5,0),0)/2,VLOOKUP($O56,単価表!$A$5:$C$14,MATCH($M56,単価表!$A$5:$C$5,0),0))))</f>
        <v/>
      </c>
      <c r="T56" s="492" t="str">
        <f t="shared" si="0"/>
        <v/>
      </c>
      <c r="U56" s="525" t="str">
        <f>IF(【2】見・謝金!$U56="",IF($Q56="検討会等参加",IF($E56="","",TIME(HOUR($G56-$E56),ROUNDUP(MINUTE($G56-$E56)/30,0)*30,0)*24),""),IF(OR(【2】見・謝金!$E56&lt;&gt;$E56,【2】見・謝金!$G56&lt;&gt;$G56),TIME(HOUR($G56-$E56),ROUNDUP(MINUTE($G56-$E56)/30,0)*30,0)*24,IF($Q56&lt;&gt;"検討会等参加","",【2】見・謝金!$U56)))</f>
        <v/>
      </c>
      <c r="V56" s="521" t="str">
        <f>IF($U56="","",IF(OR($M56="",$O56=""),"",VLOOKUP($O56,単価表!$A$5:$C$11,MATCH($M56,単価表!$A$5:$C$5,0),0)/2))</f>
        <v/>
      </c>
      <c r="W56" s="492" t="str">
        <f t="shared" si="1"/>
        <v/>
      </c>
      <c r="X56" s="485" t="str">
        <f>IF(【2】見・謝金!X56="","",【2】見・謝金!X56)</f>
        <v/>
      </c>
      <c r="Y56" s="522" t="str">
        <f>IF(【2】見・謝金!Y56="","",【2】見・謝金!Y56)</f>
        <v/>
      </c>
      <c r="Z56" s="483" t="str">
        <f>IF(【2】見・謝金!Z56="","",【2】見・謝金!Z56)</f>
        <v/>
      </c>
      <c r="AA56" s="492" t="str">
        <f t="shared" si="2"/>
        <v/>
      </c>
      <c r="AB56" s="492" t="str">
        <f t="shared" si="3"/>
        <v/>
      </c>
      <c r="AC56" s="523" t="str">
        <f>IF(【2】見・謝金!AC56="","",【2】見・謝金!AC56)</f>
        <v/>
      </c>
      <c r="AD56" s="483" t="str">
        <f>IF(【2】見・謝金!AD56="","",【2】見・謝金!AD56)</f>
        <v/>
      </c>
      <c r="AE56" s="492" t="str">
        <f t="shared" si="4"/>
        <v/>
      </c>
      <c r="AF56" s="492"/>
      <c r="AG56" s="492" t="str">
        <f t="shared" si="5"/>
        <v/>
      </c>
      <c r="AH56" s="525" t="str">
        <f>IF(【2】見・謝金!$AH56="",IF($Q56="講習料",IF($E56="","",TIME(HOUR($G56-$E56),ROUNDUP(MINUTE($G56-$E56)/30,0)*30,0)*24),""),IF(OR(【2】見・謝金!$E56&lt;&gt;$E56,【2】見・謝金!$G56&lt;&gt;$G56),TIME(HOUR($G56-$E56),ROUNDUP(MINUTE($G56-$E56)/30,0)*30,0)*24,IF($Q56&lt;&gt;"講習料","",【2】見・謝金!$AH56)))</f>
        <v/>
      </c>
      <c r="AI56" s="521" t="str">
        <f>IF($AH56="","",IF(OR($O56="",$M56=""),"",IF($P56="サブ",VLOOKUP($O56,単価表!$A$34:$C$38,MATCH($M56,単価表!$A$34:$C$34,0),0)/2,VLOOKUP($O56,単価表!$A$34:$C$38,MATCH($M56,単価表!$A$34:$C$34,0),0))))</f>
        <v/>
      </c>
      <c r="AJ56" s="492" t="str">
        <f t="shared" si="6"/>
        <v/>
      </c>
      <c r="AK56" s="525" t="str">
        <f>IF(【2】見・謝金!$AK56="",IF($Q56="検討会(法人参加)",IF($E56="","",TIME(HOUR($G56-$E56),ROUNDUP(MINUTE($G56-$E56)/30,0)*30,0)*24),""),IF(OR(【2】見・謝金!$E56&lt;&gt;$E56,【2】見・謝金!$G56&lt;&gt;$G56),TIME(HOUR($G56-$E56),ROUNDUP(MINUTE($G56-$E56)/30,0)*30,0)*24,IF($Q56&lt;&gt;"検討会(法人参加)","",【2】見・謝金!$AK56)))</f>
        <v/>
      </c>
      <c r="AL56" s="586" t="str">
        <f>IF($AK56="","",IF(OR($O56="",$M56=""),"",VLOOKUP($O56,単価表!$A$34:$C$38,MATCH($M56,単価表!$A$34:$C$34,0),0)/2))</f>
        <v/>
      </c>
      <c r="AM56" s="492" t="str">
        <f t="shared" si="7"/>
        <v/>
      </c>
      <c r="AN56" s="524"/>
      <c r="AO56" s="506" t="str">
        <f>IF(【2】見・謝金!$AO56="","",【2】見・謝金!$AO56)</f>
        <v/>
      </c>
    </row>
    <row r="57" spans="4:41" ht="27.75" customHeight="1">
      <c r="D57" s="685" t="str">
        <f>IF(【2】見・謝金!D57="","",【2】見・謝金!D57)</f>
        <v/>
      </c>
      <c r="E57" s="526" t="str">
        <f>IF(【2】見・謝金!E57="","",【2】見・謝金!E57)</f>
        <v/>
      </c>
      <c r="F57" s="481" t="s">
        <v>259</v>
      </c>
      <c r="G57" s="482" t="str">
        <f>IF(【2】見・謝金!G57="","",【2】見・謝金!G57)</f>
        <v/>
      </c>
      <c r="H57" s="483" t="str">
        <f>IF(【2】見・謝金!H57="","",【2】見・謝金!H57)</f>
        <v/>
      </c>
      <c r="I57" s="1082" t="str">
        <f>IF(【2】見・謝金!I57="","",【2】見・謝金!I57)</f>
        <v/>
      </c>
      <c r="J57" s="1082"/>
      <c r="K57" s="495" t="str">
        <f>IF(【2】見・謝金!K57="","",【2】見・謝金!K57)</f>
        <v/>
      </c>
      <c r="L57" s="495" t="str">
        <f>IF(【2】見・謝金!L57="","",【2】見・謝金!L57)</f>
        <v/>
      </c>
      <c r="M57" s="484" t="str">
        <f>IF(【2】見・謝金!M57="","",【2】見・謝金!M57)</f>
        <v/>
      </c>
      <c r="N57" s="485" t="str">
        <f>IF(【2】見・謝金!N57="","",【2】見・謝金!N57)</f>
        <v/>
      </c>
      <c r="O57" s="518" t="str">
        <f>IF(【2】見・謝金!O57="","",【2】見・謝金!O57)</f>
        <v/>
      </c>
      <c r="P57" s="518" t="str">
        <f>IF(【2】見・謝金!P57="","",【2】見・謝金!P57)</f>
        <v/>
      </c>
      <c r="Q57" s="519" t="str">
        <f>IF(【2】見・謝金!Q57="","",【2】見・謝金!Q57)</f>
        <v/>
      </c>
      <c r="R57" s="520" t="str">
        <f>IF(【2】見・謝金!$R57="",IF($Q57="講師",IF($E57="","",TIME(HOUR($G57-$E57),ROUNDUP(MINUTE($G57-$E57)/30,0)*30,0)*24),""),IF(OR(【2】見・謝金!$E57&lt;&gt;$E57,【2】見・謝金!$G57&lt;&gt;$G57),TIME(HOUR($G57-$E57),ROUNDUP(MINUTE($G57-$E57)/30,0)*30,0)*24,IF($Q57&lt;&gt;"講師","",【2】見・謝金!$R57)))</f>
        <v/>
      </c>
      <c r="S57" s="521" t="str">
        <f>IF($R57="","",IF(OR($O57="",$M57=""),"",IF($P57="サブ",VLOOKUP($O57,単価表!$A$5:$C$14,MATCH($M57,単価表!$A$5:$C$5,0),0)/2,VLOOKUP($O57,単価表!$A$5:$C$14,MATCH($M57,単価表!$A$5:$C$5,0),0))))</f>
        <v/>
      </c>
      <c r="T57" s="492" t="str">
        <f t="shared" si="0"/>
        <v/>
      </c>
      <c r="U57" s="520" t="str">
        <f>IF(【2】見・謝金!$U57="",IF($Q57="検討会等参加",IF($E57="","",TIME(HOUR($G57-$E57),ROUNDUP(MINUTE($G57-$E57)/30,0)*30,0)*24),""),IF(OR(【2】見・謝金!$E57&lt;&gt;$E57,【2】見・謝金!$G57&lt;&gt;$G57),TIME(HOUR($G57-$E57),ROUNDUP(MINUTE($G57-$E57)/30,0)*30,0)*24,IF($Q57&lt;&gt;"検討会等参加","",【2】見・謝金!$U57)))</f>
        <v/>
      </c>
      <c r="V57" s="521" t="str">
        <f>IF($U57="","",IF(OR($M57="",$O57=""),"",VLOOKUP($O57,単価表!$A$5:$C$11,MATCH($M57,単価表!$A$5:$C$5,0),0)/2))</f>
        <v/>
      </c>
      <c r="W57" s="492" t="str">
        <f t="shared" si="1"/>
        <v/>
      </c>
      <c r="X57" s="485" t="str">
        <f>IF(【2】見・謝金!X57="","",【2】見・謝金!X57)</f>
        <v/>
      </c>
      <c r="Y57" s="522" t="str">
        <f>IF(【2】見・謝金!Y57="","",【2】見・謝金!Y57)</f>
        <v/>
      </c>
      <c r="Z57" s="484" t="str">
        <f>IF(【2】見・謝金!Z57="","",【2】見・謝金!Z57)</f>
        <v/>
      </c>
      <c r="AA57" s="492" t="str">
        <f t="shared" si="2"/>
        <v/>
      </c>
      <c r="AB57" s="492" t="str">
        <f t="shared" si="3"/>
        <v/>
      </c>
      <c r="AC57" s="523" t="str">
        <f>IF(【2】見・謝金!AC57="","",【2】見・謝金!AC57)</f>
        <v/>
      </c>
      <c r="AD57" s="483" t="str">
        <f>IF(【2】見・謝金!AD57="","",【2】見・謝金!AD57)</f>
        <v/>
      </c>
      <c r="AE57" s="492" t="str">
        <f t="shared" si="4"/>
        <v/>
      </c>
      <c r="AF57" s="492"/>
      <c r="AG57" s="492" t="str">
        <f t="shared" si="5"/>
        <v/>
      </c>
      <c r="AH57" s="520" t="str">
        <f>IF(【2】見・謝金!$AH57="",IF($Q57="講習料",IF($E57="","",TIME(HOUR($G57-$E57),ROUNDUP(MINUTE($G57-$E57)/30,0)*30,0)*24),""),IF(OR(【2】見・謝金!$E57&lt;&gt;$E57,【2】見・謝金!$G57&lt;&gt;$G57),TIME(HOUR($G57-$E57),ROUNDUP(MINUTE($G57-$E57)/30,0)*30,0)*24,IF($Q57&lt;&gt;"講習料","",【2】見・謝金!$AH57)))</f>
        <v/>
      </c>
      <c r="AI57" s="521" t="str">
        <f>IF($AH57="","",IF(OR($O57="",$M57=""),"",IF($P57="サブ",VLOOKUP($O57,単価表!$A$34:$C$38,MATCH($M57,単価表!$A$34:$C$34,0),0)/2,VLOOKUP($O57,単価表!$A$34:$C$38,MATCH($M57,単価表!$A$34:$C$34,0),0))))</f>
        <v/>
      </c>
      <c r="AJ57" s="492" t="str">
        <f t="shared" si="6"/>
        <v/>
      </c>
      <c r="AK57" s="520" t="str">
        <f>IF(【2】見・謝金!$AK57="",IF($Q57="検討会(法人参加)",IF($E57="","",TIME(HOUR($G57-$E57),ROUNDUP(MINUTE($G57-$E57)/30,0)*30,0)*24),""),IF(OR(【2】見・謝金!$E57&lt;&gt;$E57,【2】見・謝金!$G57&lt;&gt;$G57),TIME(HOUR($G57-$E57),ROUNDUP(MINUTE($G57-$E57)/30,0)*30,0)*24,IF($Q57&lt;&gt;"検討会(法人参加)","",【2】見・謝金!$AK57)))</f>
        <v/>
      </c>
      <c r="AL57" s="588" t="str">
        <f>IF($AK57="","",IF(OR($O57="",$M57=""),"",VLOOKUP($O57,単価表!$A$34:$C$38,MATCH($M57,単価表!$A$34:$C$34,0),0)/2))</f>
        <v/>
      </c>
      <c r="AM57" s="492" t="str">
        <f t="shared" si="7"/>
        <v/>
      </c>
      <c r="AN57" s="524"/>
      <c r="AO57" s="506" t="str">
        <f>IF(【2】見・謝金!$AO57="","",【2】見・謝金!$AO57)</f>
        <v/>
      </c>
    </row>
    <row r="58" spans="4:41" ht="27.75" customHeight="1">
      <c r="D58" s="685" t="str">
        <f>IF(【2】見・謝金!D58="","",【2】見・謝金!D58)</f>
        <v/>
      </c>
      <c r="E58" s="526" t="str">
        <f>IF(【2】見・謝金!E58="","",【2】見・謝金!E58)</f>
        <v/>
      </c>
      <c r="F58" s="481" t="s">
        <v>257</v>
      </c>
      <c r="G58" s="482" t="str">
        <f>IF(【2】見・謝金!G58="","",【2】見・謝金!G58)</f>
        <v/>
      </c>
      <c r="H58" s="483" t="str">
        <f>IF(【2】見・謝金!H58="","",【2】見・謝金!H58)</f>
        <v/>
      </c>
      <c r="I58" s="1082" t="str">
        <f>IF(【2】見・謝金!I58="","",【2】見・謝金!I58)</f>
        <v/>
      </c>
      <c r="J58" s="1082"/>
      <c r="K58" s="495" t="str">
        <f>IF(【2】見・謝金!K58="","",【2】見・謝金!K58)</f>
        <v/>
      </c>
      <c r="L58" s="495" t="str">
        <f>IF(【2】見・謝金!L58="","",【2】見・謝金!L58)</f>
        <v/>
      </c>
      <c r="M58" s="483" t="str">
        <f>IF(【2】見・謝金!M58="","",【2】見・謝金!M58)</f>
        <v/>
      </c>
      <c r="N58" s="485" t="str">
        <f>IF(【2】見・謝金!N58="","",【2】見・謝金!N58)</f>
        <v/>
      </c>
      <c r="O58" s="518" t="str">
        <f>IF(【2】見・謝金!O58="","",【2】見・謝金!O58)</f>
        <v/>
      </c>
      <c r="P58" s="518" t="str">
        <f>IF(【2】見・謝金!P58="","",【2】見・謝金!P58)</f>
        <v/>
      </c>
      <c r="Q58" s="519" t="str">
        <f>IF(【2】見・謝金!Q58="","",【2】見・謝金!Q58)</f>
        <v/>
      </c>
      <c r="R58" s="525" t="str">
        <f>IF(【2】見・謝金!$R58="",IF($Q58="講師",IF($E58="","",TIME(HOUR($G58-$E58),ROUNDUP(MINUTE($G58-$E58)/30,0)*30,0)*24),""),IF(OR(【2】見・謝金!$E58&lt;&gt;$E58,【2】見・謝金!$G58&lt;&gt;$G58),TIME(HOUR($G58-$E58),ROUNDUP(MINUTE($G58-$E58)/30,0)*30,0)*24,IF($Q58&lt;&gt;"講師","",【2】見・謝金!$R58)))</f>
        <v/>
      </c>
      <c r="S58" s="521" t="str">
        <f>IF($R58="","",IF(OR($O58="",$M58=""),"",IF($P58="サブ",VLOOKUP($O58,単価表!$A$5:$C$14,MATCH($M58,単価表!$A$5:$C$5,0),0)/2,VLOOKUP($O58,単価表!$A$5:$C$14,MATCH($M58,単価表!$A$5:$C$5,0),0))))</f>
        <v/>
      </c>
      <c r="T58" s="492" t="str">
        <f t="shared" si="0"/>
        <v/>
      </c>
      <c r="U58" s="525" t="str">
        <f>IF(【2】見・謝金!$U58="",IF($Q58="検討会等参加",IF($E58="","",TIME(HOUR($G58-$E58),ROUNDUP(MINUTE($G58-$E58)/30,0)*30,0)*24),""),IF(OR(【2】見・謝金!$E58&lt;&gt;$E58,【2】見・謝金!$G58&lt;&gt;$G58),TIME(HOUR($G58-$E58),ROUNDUP(MINUTE($G58-$E58)/30,0)*30,0)*24,IF($Q58&lt;&gt;"検討会等参加","",【2】見・謝金!$U58)))</f>
        <v/>
      </c>
      <c r="V58" s="521" t="str">
        <f>IF($U58="","",IF(OR($M58="",$O58=""),"",VLOOKUP($O58,単価表!$A$5:$C$11,MATCH($M58,単価表!$A$5:$C$5,0),0)/2))</f>
        <v/>
      </c>
      <c r="W58" s="492" t="str">
        <f t="shared" si="1"/>
        <v/>
      </c>
      <c r="X58" s="485" t="str">
        <f>IF(【2】見・謝金!X58="","",【2】見・謝金!X58)</f>
        <v/>
      </c>
      <c r="Y58" s="522" t="str">
        <f>IF(【2】見・謝金!Y58="","",【2】見・謝金!Y58)</f>
        <v/>
      </c>
      <c r="Z58" s="483" t="str">
        <f>IF(【2】見・謝金!Z58="","",【2】見・謝金!Z58)</f>
        <v/>
      </c>
      <c r="AA58" s="492" t="str">
        <f t="shared" si="2"/>
        <v/>
      </c>
      <c r="AB58" s="492" t="str">
        <f t="shared" si="3"/>
        <v/>
      </c>
      <c r="AC58" s="523" t="str">
        <f>IF(【2】見・謝金!AC58="","",【2】見・謝金!AC58)</f>
        <v/>
      </c>
      <c r="AD58" s="483" t="str">
        <f>IF(【2】見・謝金!AD58="","",【2】見・謝金!AD58)</f>
        <v/>
      </c>
      <c r="AE58" s="492" t="str">
        <f t="shared" si="4"/>
        <v/>
      </c>
      <c r="AF58" s="492"/>
      <c r="AG58" s="492" t="str">
        <f t="shared" si="5"/>
        <v/>
      </c>
      <c r="AH58" s="525" t="str">
        <f>IF(【2】見・謝金!$AH58="",IF($Q58="講習料",IF($E58="","",TIME(HOUR($G58-$E58),ROUNDUP(MINUTE($G58-$E58)/30,0)*30,0)*24),""),IF(OR(【2】見・謝金!$E58&lt;&gt;$E58,【2】見・謝金!$G58&lt;&gt;$G58),TIME(HOUR($G58-$E58),ROUNDUP(MINUTE($G58-$E58)/30,0)*30,0)*24,IF($Q58&lt;&gt;"講習料","",【2】見・謝金!$AH58)))</f>
        <v/>
      </c>
      <c r="AI58" s="521" t="str">
        <f>IF($AH58="","",IF(OR($O58="",$M58=""),"",IF($P58="サブ",VLOOKUP($O58,単価表!$A$34:$C$38,MATCH($M58,単価表!$A$34:$C$34,0),0)/2,VLOOKUP($O58,単価表!$A$34:$C$38,MATCH($M58,単価表!$A$34:$C$34,0),0))))</f>
        <v/>
      </c>
      <c r="AJ58" s="492" t="str">
        <f t="shared" si="6"/>
        <v/>
      </c>
      <c r="AK58" s="525" t="str">
        <f>IF(【2】見・謝金!$AK58="",IF($Q58="検討会(法人参加)",IF($E58="","",TIME(HOUR($G58-$E58),ROUNDUP(MINUTE($G58-$E58)/30,0)*30,0)*24),""),IF(OR(【2】見・謝金!$E58&lt;&gt;$E58,【2】見・謝金!$G58&lt;&gt;$G58),TIME(HOUR($G58-$E58),ROUNDUP(MINUTE($G58-$E58)/30,0)*30,0)*24,IF($Q58&lt;&gt;"検討会(法人参加)","",【2】見・謝金!$AK58)))</f>
        <v/>
      </c>
      <c r="AL58" s="586" t="str">
        <f>IF($AK58="","",IF(OR($O58="",$M58=""),"",VLOOKUP($O58,単価表!$A$34:$C$38,MATCH($M58,単価表!$A$34:$C$34,0),0)/2))</f>
        <v/>
      </c>
      <c r="AM58" s="492" t="str">
        <f t="shared" si="7"/>
        <v/>
      </c>
      <c r="AN58" s="524"/>
      <c r="AO58" s="506" t="str">
        <f>IF(【2】見・謝金!$AO58="","",【2】見・謝金!$AO58)</f>
        <v/>
      </c>
    </row>
    <row r="59" spans="4:41" ht="27.75" customHeight="1">
      <c r="D59" s="685" t="str">
        <f>IF(【2】見・謝金!D59="","",【2】見・謝金!D59)</f>
        <v/>
      </c>
      <c r="E59" s="526" t="str">
        <f>IF(【2】見・謝金!E59="","",【2】見・謝金!E59)</f>
        <v/>
      </c>
      <c r="F59" s="481" t="s">
        <v>259</v>
      </c>
      <c r="G59" s="482" t="str">
        <f>IF(【2】見・謝金!G59="","",【2】見・謝金!G59)</f>
        <v/>
      </c>
      <c r="H59" s="483" t="str">
        <f>IF(【2】見・謝金!H59="","",【2】見・謝金!H59)</f>
        <v/>
      </c>
      <c r="I59" s="1082" t="str">
        <f>IF(【2】見・謝金!I59="","",【2】見・謝金!I59)</f>
        <v/>
      </c>
      <c r="J59" s="1082"/>
      <c r="K59" s="495" t="str">
        <f>IF(【2】見・謝金!K59="","",【2】見・謝金!K59)</f>
        <v/>
      </c>
      <c r="L59" s="495" t="str">
        <f>IF(【2】見・謝金!L59="","",【2】見・謝金!L59)</f>
        <v/>
      </c>
      <c r="M59" s="484" t="str">
        <f>IF(【2】見・謝金!M59="","",【2】見・謝金!M59)</f>
        <v/>
      </c>
      <c r="N59" s="485" t="str">
        <f>IF(【2】見・謝金!N59="","",【2】見・謝金!N59)</f>
        <v/>
      </c>
      <c r="O59" s="518" t="str">
        <f>IF(【2】見・謝金!O59="","",【2】見・謝金!O59)</f>
        <v/>
      </c>
      <c r="P59" s="518" t="str">
        <f>IF(【2】見・謝金!P59="","",【2】見・謝金!P59)</f>
        <v/>
      </c>
      <c r="Q59" s="519" t="str">
        <f>IF(【2】見・謝金!Q59="","",【2】見・謝金!Q59)</f>
        <v/>
      </c>
      <c r="R59" s="520" t="str">
        <f>IF(【2】見・謝金!$R59="",IF($Q59="講師",IF($E59="","",TIME(HOUR($G59-$E59),ROUNDUP(MINUTE($G59-$E59)/30,0)*30,0)*24),""),IF(OR(【2】見・謝金!$E59&lt;&gt;$E59,【2】見・謝金!$G59&lt;&gt;$G59),TIME(HOUR($G59-$E59),ROUNDUP(MINUTE($G59-$E59)/30,0)*30,0)*24,IF($Q59&lt;&gt;"講師","",【2】見・謝金!$R59)))</f>
        <v/>
      </c>
      <c r="S59" s="521" t="str">
        <f>IF($R59="","",IF(OR($O59="",$M59=""),"",IF($P59="サブ",VLOOKUP($O59,単価表!$A$5:$C$14,MATCH($M59,単価表!$A$5:$C$5,0),0)/2,VLOOKUP($O59,単価表!$A$5:$C$14,MATCH($M59,単価表!$A$5:$C$5,0),0))))</f>
        <v/>
      </c>
      <c r="T59" s="492" t="str">
        <f t="shared" si="0"/>
        <v/>
      </c>
      <c r="U59" s="520" t="str">
        <f>IF(【2】見・謝金!$U59="",IF($Q59="検討会等参加",IF($E59="","",TIME(HOUR($G59-$E59),ROUNDUP(MINUTE($G59-$E59)/30,0)*30,0)*24),""),IF(OR(【2】見・謝金!$E59&lt;&gt;$E59,【2】見・謝金!$G59&lt;&gt;$G59),TIME(HOUR($G59-$E59),ROUNDUP(MINUTE($G59-$E59)/30,0)*30,0)*24,IF($Q59&lt;&gt;"検討会等参加","",【2】見・謝金!$U59)))</f>
        <v/>
      </c>
      <c r="V59" s="521" t="str">
        <f>IF($U59="","",IF(OR($M59="",$O59=""),"",VLOOKUP($O59,単価表!$A$5:$C$11,MATCH($M59,単価表!$A$5:$C$5,0),0)/2))</f>
        <v/>
      </c>
      <c r="W59" s="492" t="str">
        <f t="shared" si="1"/>
        <v/>
      </c>
      <c r="X59" s="485" t="str">
        <f>IF(【2】見・謝金!X59="","",【2】見・謝金!X59)</f>
        <v/>
      </c>
      <c r="Y59" s="522" t="str">
        <f>IF(【2】見・謝金!Y59="","",【2】見・謝金!Y59)</f>
        <v/>
      </c>
      <c r="Z59" s="484" t="str">
        <f>IF(【2】見・謝金!Z59="","",【2】見・謝金!Z59)</f>
        <v/>
      </c>
      <c r="AA59" s="492" t="str">
        <f t="shared" si="2"/>
        <v/>
      </c>
      <c r="AB59" s="492" t="str">
        <f t="shared" si="3"/>
        <v/>
      </c>
      <c r="AC59" s="523" t="str">
        <f>IF(【2】見・謝金!AC59="","",【2】見・謝金!AC59)</f>
        <v/>
      </c>
      <c r="AD59" s="483" t="str">
        <f>IF(【2】見・謝金!AD59="","",【2】見・謝金!AD59)</f>
        <v/>
      </c>
      <c r="AE59" s="492" t="str">
        <f t="shared" si="4"/>
        <v/>
      </c>
      <c r="AF59" s="492"/>
      <c r="AG59" s="492" t="str">
        <f t="shared" si="5"/>
        <v/>
      </c>
      <c r="AH59" s="520" t="str">
        <f>IF(【2】見・謝金!$AH59="",IF($Q59="講習料",IF($E59="","",TIME(HOUR($G59-$E59),ROUNDUP(MINUTE($G59-$E59)/30,0)*30,0)*24),""),IF(OR(【2】見・謝金!$E59&lt;&gt;$E59,【2】見・謝金!$G59&lt;&gt;$G59),TIME(HOUR($G59-$E59),ROUNDUP(MINUTE($G59-$E59)/30,0)*30,0)*24,IF($Q59&lt;&gt;"講習料","",【2】見・謝金!$AH59)))</f>
        <v/>
      </c>
      <c r="AI59" s="521" t="str">
        <f>IF($AH59="","",IF(OR($O59="",$M59=""),"",IF($P59="サブ",VLOOKUP($O59,単価表!$A$34:$C$38,MATCH($M59,単価表!$A$34:$C$34,0),0)/2,VLOOKUP($O59,単価表!$A$34:$C$38,MATCH($M59,単価表!$A$34:$C$34,0),0))))</f>
        <v/>
      </c>
      <c r="AJ59" s="492" t="str">
        <f t="shared" si="6"/>
        <v/>
      </c>
      <c r="AK59" s="520" t="str">
        <f>IF(【2】見・謝金!$AK59="",IF($Q59="検討会(法人参加)",IF($E59="","",TIME(HOUR($G59-$E59),ROUNDUP(MINUTE($G59-$E59)/30,0)*30,0)*24),""),IF(OR(【2】見・謝金!$E59&lt;&gt;$E59,【2】見・謝金!$G59&lt;&gt;$G59),TIME(HOUR($G59-$E59),ROUNDUP(MINUTE($G59-$E59)/30,0)*30,0)*24,IF($Q59&lt;&gt;"検討会(法人参加)","",【2】見・謝金!$AK59)))</f>
        <v/>
      </c>
      <c r="AL59" s="588" t="str">
        <f>IF($AK59="","",IF(OR($O59="",$M59=""),"",VLOOKUP($O59,単価表!$A$34:$C$38,MATCH($M59,単価表!$A$34:$C$34,0),0)/2))</f>
        <v/>
      </c>
      <c r="AM59" s="492" t="str">
        <f t="shared" si="7"/>
        <v/>
      </c>
      <c r="AN59" s="524"/>
      <c r="AO59" s="506" t="str">
        <f>IF(【2】見・謝金!$AO59="","",【2】見・謝金!$AO59)</f>
        <v/>
      </c>
    </row>
    <row r="60" spans="4:41" ht="27.75" customHeight="1">
      <c r="D60" s="685" t="str">
        <f>IF(【2】見・謝金!D60="","",【2】見・謝金!D60)</f>
        <v/>
      </c>
      <c r="E60" s="526" t="str">
        <f>IF(【2】見・謝金!E60="","",【2】見・謝金!E60)</f>
        <v/>
      </c>
      <c r="F60" s="481" t="s">
        <v>257</v>
      </c>
      <c r="G60" s="482" t="str">
        <f>IF(【2】見・謝金!G60="","",【2】見・謝金!G60)</f>
        <v/>
      </c>
      <c r="H60" s="483" t="str">
        <f>IF(【2】見・謝金!H60="","",【2】見・謝金!H60)</f>
        <v/>
      </c>
      <c r="I60" s="1082" t="str">
        <f>IF(【2】見・謝金!I60="","",【2】見・謝金!I60)</f>
        <v/>
      </c>
      <c r="J60" s="1082"/>
      <c r="K60" s="495" t="str">
        <f>IF(【2】見・謝金!K60="","",【2】見・謝金!K60)</f>
        <v/>
      </c>
      <c r="L60" s="495" t="str">
        <f>IF(【2】見・謝金!L60="","",【2】見・謝金!L60)</f>
        <v/>
      </c>
      <c r="M60" s="483" t="str">
        <f>IF(【2】見・謝金!M60="","",【2】見・謝金!M60)</f>
        <v/>
      </c>
      <c r="N60" s="485" t="str">
        <f>IF(【2】見・謝金!N60="","",【2】見・謝金!N60)</f>
        <v/>
      </c>
      <c r="O60" s="518" t="str">
        <f>IF(【2】見・謝金!O60="","",【2】見・謝金!O60)</f>
        <v/>
      </c>
      <c r="P60" s="518" t="str">
        <f>IF(【2】見・謝金!P60="","",【2】見・謝金!P60)</f>
        <v/>
      </c>
      <c r="Q60" s="519" t="str">
        <f>IF(【2】見・謝金!Q60="","",【2】見・謝金!Q60)</f>
        <v/>
      </c>
      <c r="R60" s="525" t="str">
        <f>IF(【2】見・謝金!$R60="",IF($Q60="講師",IF($E60="","",TIME(HOUR($G60-$E60),ROUNDUP(MINUTE($G60-$E60)/30,0)*30,0)*24),""),IF(OR(【2】見・謝金!$E60&lt;&gt;$E60,【2】見・謝金!$G60&lt;&gt;$G60),TIME(HOUR($G60-$E60),ROUNDUP(MINUTE($G60-$E60)/30,0)*30,0)*24,IF($Q60&lt;&gt;"講師","",【2】見・謝金!$R60)))</f>
        <v/>
      </c>
      <c r="S60" s="521" t="str">
        <f>IF($R60="","",IF(OR($O60="",$M60=""),"",IF($P60="サブ",VLOOKUP($O60,単価表!$A$5:$C$14,MATCH($M60,単価表!$A$5:$C$5,0),0)/2,VLOOKUP($O60,単価表!$A$5:$C$14,MATCH($M60,単価表!$A$5:$C$5,0),0))))</f>
        <v/>
      </c>
      <c r="T60" s="492" t="str">
        <f t="shared" si="0"/>
        <v/>
      </c>
      <c r="U60" s="525" t="str">
        <f>IF(【2】見・謝金!$U60="",IF($Q60="検討会等参加",IF($E60="","",TIME(HOUR($G60-$E60),ROUNDUP(MINUTE($G60-$E60)/30,0)*30,0)*24),""),IF(OR(【2】見・謝金!$E60&lt;&gt;$E60,【2】見・謝金!$G60&lt;&gt;$G60),TIME(HOUR($G60-$E60),ROUNDUP(MINUTE($G60-$E60)/30,0)*30,0)*24,IF($Q60&lt;&gt;"検討会等参加","",【2】見・謝金!$U60)))</f>
        <v/>
      </c>
      <c r="V60" s="521" t="str">
        <f>IF($U60="","",IF(OR($M60="",$O60=""),"",VLOOKUP($O60,単価表!$A$5:$C$11,MATCH($M60,単価表!$A$5:$C$5,0),0)/2))</f>
        <v/>
      </c>
      <c r="W60" s="492" t="str">
        <f t="shared" si="1"/>
        <v/>
      </c>
      <c r="X60" s="485" t="str">
        <f>IF(【2】見・謝金!X60="","",【2】見・謝金!X60)</f>
        <v/>
      </c>
      <c r="Y60" s="522" t="str">
        <f>IF(【2】見・謝金!Y60="","",【2】見・謝金!Y60)</f>
        <v/>
      </c>
      <c r="Z60" s="483" t="str">
        <f>IF(【2】見・謝金!Z60="","",【2】見・謝金!Z60)</f>
        <v/>
      </c>
      <c r="AA60" s="492" t="str">
        <f t="shared" si="2"/>
        <v/>
      </c>
      <c r="AB60" s="492" t="str">
        <f t="shared" si="3"/>
        <v/>
      </c>
      <c r="AC60" s="523" t="str">
        <f>IF(【2】見・謝金!AC60="","",【2】見・謝金!AC60)</f>
        <v/>
      </c>
      <c r="AD60" s="483" t="str">
        <f>IF(【2】見・謝金!AD60="","",【2】見・謝金!AD60)</f>
        <v/>
      </c>
      <c r="AE60" s="492" t="str">
        <f t="shared" si="4"/>
        <v/>
      </c>
      <c r="AF60" s="492"/>
      <c r="AG60" s="492" t="str">
        <f t="shared" si="5"/>
        <v/>
      </c>
      <c r="AH60" s="525" t="str">
        <f>IF(【2】見・謝金!$AH60="",IF($Q60="講習料",IF($E60="","",TIME(HOUR($G60-$E60),ROUNDUP(MINUTE($G60-$E60)/30,0)*30,0)*24),""),IF(OR(【2】見・謝金!$E60&lt;&gt;$E60,【2】見・謝金!$G60&lt;&gt;$G60),TIME(HOUR($G60-$E60),ROUNDUP(MINUTE($G60-$E60)/30,0)*30,0)*24,IF($Q60&lt;&gt;"講習料","",【2】見・謝金!$AH60)))</f>
        <v/>
      </c>
      <c r="AI60" s="521" t="str">
        <f>IF($AH60="","",IF(OR($O60="",$M60=""),"",IF($P60="サブ",VLOOKUP($O60,単価表!$A$34:$C$38,MATCH($M60,単価表!$A$34:$C$34,0),0)/2,VLOOKUP($O60,単価表!$A$34:$C$38,MATCH($M60,単価表!$A$34:$C$34,0),0))))</f>
        <v/>
      </c>
      <c r="AJ60" s="492" t="str">
        <f t="shared" si="6"/>
        <v/>
      </c>
      <c r="AK60" s="525" t="str">
        <f>IF(【2】見・謝金!$AK60="",IF($Q60="検討会(法人参加)",IF($E60="","",TIME(HOUR($G60-$E60),ROUNDUP(MINUTE($G60-$E60)/30,0)*30,0)*24),""),IF(OR(【2】見・謝金!$E60&lt;&gt;$E60,【2】見・謝金!$G60&lt;&gt;$G60),TIME(HOUR($G60-$E60),ROUNDUP(MINUTE($G60-$E60)/30,0)*30,0)*24,IF($Q60&lt;&gt;"検討会(法人参加)","",【2】見・謝金!$AK60)))</f>
        <v/>
      </c>
      <c r="AL60" s="586" t="str">
        <f>IF($AK60="","",IF(OR($O60="",$M60=""),"",VLOOKUP($O60,単価表!$A$34:$C$38,MATCH($M60,単価表!$A$34:$C$34,0),0)/2))</f>
        <v/>
      </c>
      <c r="AM60" s="492" t="str">
        <f t="shared" si="7"/>
        <v/>
      </c>
      <c r="AN60" s="524"/>
      <c r="AO60" s="506" t="str">
        <f>IF(【2】見・謝金!$AO60="","",【2】見・謝金!$AO60)</f>
        <v/>
      </c>
    </row>
    <row r="61" spans="4:41" ht="27.75" customHeight="1">
      <c r="D61" s="685" t="str">
        <f>IF(【2】見・謝金!D61="","",【2】見・謝金!D61)</f>
        <v/>
      </c>
      <c r="E61" s="526" t="str">
        <f>IF(【2】見・謝金!E61="","",【2】見・謝金!E61)</f>
        <v/>
      </c>
      <c r="F61" s="481" t="s">
        <v>259</v>
      </c>
      <c r="G61" s="482" t="str">
        <f>IF(【2】見・謝金!G61="","",【2】見・謝金!G61)</f>
        <v/>
      </c>
      <c r="H61" s="483" t="str">
        <f>IF(【2】見・謝金!H61="","",【2】見・謝金!H61)</f>
        <v/>
      </c>
      <c r="I61" s="1082" t="str">
        <f>IF(【2】見・謝金!I61="","",【2】見・謝金!I61)</f>
        <v/>
      </c>
      <c r="J61" s="1082"/>
      <c r="K61" s="495" t="str">
        <f>IF(【2】見・謝金!K61="","",【2】見・謝金!K61)</f>
        <v/>
      </c>
      <c r="L61" s="495" t="str">
        <f>IF(【2】見・謝金!L61="","",【2】見・謝金!L61)</f>
        <v/>
      </c>
      <c r="M61" s="484" t="str">
        <f>IF(【2】見・謝金!M61="","",【2】見・謝金!M61)</f>
        <v/>
      </c>
      <c r="N61" s="485" t="str">
        <f>IF(【2】見・謝金!N61="","",【2】見・謝金!N61)</f>
        <v/>
      </c>
      <c r="O61" s="518" t="str">
        <f>IF(【2】見・謝金!O61="","",【2】見・謝金!O61)</f>
        <v/>
      </c>
      <c r="P61" s="518" t="str">
        <f>IF(【2】見・謝金!P61="","",【2】見・謝金!P61)</f>
        <v/>
      </c>
      <c r="Q61" s="519" t="str">
        <f>IF(【2】見・謝金!Q61="","",【2】見・謝金!Q61)</f>
        <v/>
      </c>
      <c r="R61" s="520" t="str">
        <f>IF(【2】見・謝金!$R61="",IF($Q61="講師",IF($E61="","",TIME(HOUR($G61-$E61),ROUNDUP(MINUTE($G61-$E61)/30,0)*30,0)*24),""),IF(OR(【2】見・謝金!$E61&lt;&gt;$E61,【2】見・謝金!$G61&lt;&gt;$G61),TIME(HOUR($G61-$E61),ROUNDUP(MINUTE($G61-$E61)/30,0)*30,0)*24,IF($Q61&lt;&gt;"講師","",【2】見・謝金!$R61)))</f>
        <v/>
      </c>
      <c r="S61" s="521" t="str">
        <f>IF($R61="","",IF(OR($O61="",$M61=""),"",IF($P61="サブ",VLOOKUP($O61,単価表!$A$5:$C$14,MATCH($M61,単価表!$A$5:$C$5,0),0)/2,VLOOKUP($O61,単価表!$A$5:$C$14,MATCH($M61,単価表!$A$5:$C$5,0),0))))</f>
        <v/>
      </c>
      <c r="T61" s="492" t="str">
        <f t="shared" si="0"/>
        <v/>
      </c>
      <c r="U61" s="520" t="str">
        <f>IF(【2】見・謝金!$U61="",IF($Q61="検討会等参加",IF($E61="","",TIME(HOUR($G61-$E61),ROUNDUP(MINUTE($G61-$E61)/30,0)*30,0)*24),""),IF(OR(【2】見・謝金!$E61&lt;&gt;$E61,【2】見・謝金!$G61&lt;&gt;$G61),TIME(HOUR($G61-$E61),ROUNDUP(MINUTE($G61-$E61)/30,0)*30,0)*24,IF($Q61&lt;&gt;"検討会等参加","",【2】見・謝金!$U61)))</f>
        <v/>
      </c>
      <c r="V61" s="521" t="str">
        <f>IF($U61="","",IF(OR($M61="",$O61=""),"",VLOOKUP($O61,単価表!$A$5:$C$11,MATCH($M61,単価表!$A$5:$C$5,0),0)/2))</f>
        <v/>
      </c>
      <c r="W61" s="492" t="str">
        <f t="shared" si="1"/>
        <v/>
      </c>
      <c r="X61" s="485" t="str">
        <f>IF(【2】見・謝金!X61="","",【2】見・謝金!X61)</f>
        <v/>
      </c>
      <c r="Y61" s="522" t="str">
        <f>IF(【2】見・謝金!Y61="","",【2】見・謝金!Y61)</f>
        <v/>
      </c>
      <c r="Z61" s="484" t="str">
        <f>IF(【2】見・謝金!Z61="","",【2】見・謝金!Z61)</f>
        <v/>
      </c>
      <c r="AA61" s="492" t="str">
        <f t="shared" si="2"/>
        <v/>
      </c>
      <c r="AB61" s="492" t="str">
        <f t="shared" si="3"/>
        <v/>
      </c>
      <c r="AC61" s="523" t="str">
        <f>IF(【2】見・謝金!AC61="","",【2】見・謝金!AC61)</f>
        <v/>
      </c>
      <c r="AD61" s="483" t="str">
        <f>IF(【2】見・謝金!AD61="","",【2】見・謝金!AD61)</f>
        <v/>
      </c>
      <c r="AE61" s="492" t="str">
        <f t="shared" si="4"/>
        <v/>
      </c>
      <c r="AF61" s="492"/>
      <c r="AG61" s="492" t="str">
        <f t="shared" si="5"/>
        <v/>
      </c>
      <c r="AH61" s="520" t="str">
        <f>IF(【2】見・謝金!$AH61="",IF($Q61="講習料",IF($E61="","",TIME(HOUR($G61-$E61),ROUNDUP(MINUTE($G61-$E61)/30,0)*30,0)*24),""),IF(OR(【2】見・謝金!$E61&lt;&gt;$E61,【2】見・謝金!$G61&lt;&gt;$G61),TIME(HOUR($G61-$E61),ROUNDUP(MINUTE($G61-$E61)/30,0)*30,0)*24,IF($Q61&lt;&gt;"講習料","",【2】見・謝金!$AH61)))</f>
        <v/>
      </c>
      <c r="AI61" s="521" t="str">
        <f>IF($AH61="","",IF(OR($O61="",$M61=""),"",IF($P61="サブ",VLOOKUP($O61,単価表!$A$34:$C$38,MATCH($M61,単価表!$A$34:$C$34,0),0)/2,VLOOKUP($O61,単価表!$A$34:$C$38,MATCH($M61,単価表!$A$34:$C$34,0),0))))</f>
        <v/>
      </c>
      <c r="AJ61" s="492" t="str">
        <f t="shared" si="6"/>
        <v/>
      </c>
      <c r="AK61" s="520" t="str">
        <f>IF(【2】見・謝金!$AK61="",IF($Q61="検討会(法人参加)",IF($E61="","",TIME(HOUR($G61-$E61),ROUNDUP(MINUTE($G61-$E61)/30,0)*30,0)*24),""),IF(OR(【2】見・謝金!$E61&lt;&gt;$E61,【2】見・謝金!$G61&lt;&gt;$G61),TIME(HOUR($G61-$E61),ROUNDUP(MINUTE($G61-$E61)/30,0)*30,0)*24,IF($Q61&lt;&gt;"検討会(法人参加)","",【2】見・謝金!$AK61)))</f>
        <v/>
      </c>
      <c r="AL61" s="588" t="str">
        <f>IF($AK61="","",IF(OR($O61="",$M61=""),"",VLOOKUP($O61,単価表!$A$34:$C$38,MATCH($M61,単価表!$A$34:$C$34,0),0)/2))</f>
        <v/>
      </c>
      <c r="AM61" s="492" t="str">
        <f t="shared" si="7"/>
        <v/>
      </c>
      <c r="AN61" s="524"/>
      <c r="AO61" s="506" t="str">
        <f>IF(【2】見・謝金!$AO61="","",【2】見・謝金!$AO61)</f>
        <v/>
      </c>
    </row>
    <row r="62" spans="4:41" ht="27.75" customHeight="1">
      <c r="D62" s="685" t="str">
        <f>IF(【2】見・謝金!D62="","",【2】見・謝金!D62)</f>
        <v/>
      </c>
      <c r="E62" s="526" t="str">
        <f>IF(【2】見・謝金!E62="","",【2】見・謝金!E62)</f>
        <v/>
      </c>
      <c r="F62" s="481" t="s">
        <v>257</v>
      </c>
      <c r="G62" s="482" t="str">
        <f>IF(【2】見・謝金!G62="","",【2】見・謝金!G62)</f>
        <v/>
      </c>
      <c r="H62" s="483" t="str">
        <f>IF(【2】見・謝金!H62="","",【2】見・謝金!H62)</f>
        <v/>
      </c>
      <c r="I62" s="1082" t="str">
        <f>IF(【2】見・謝金!I62="","",【2】見・謝金!I62)</f>
        <v/>
      </c>
      <c r="J62" s="1082"/>
      <c r="K62" s="495" t="str">
        <f>IF(【2】見・謝金!K62="","",【2】見・謝金!K62)</f>
        <v/>
      </c>
      <c r="L62" s="495" t="str">
        <f>IF(【2】見・謝金!L62="","",【2】見・謝金!L62)</f>
        <v/>
      </c>
      <c r="M62" s="483" t="str">
        <f>IF(【2】見・謝金!M62="","",【2】見・謝金!M62)</f>
        <v/>
      </c>
      <c r="N62" s="485" t="str">
        <f>IF(【2】見・謝金!N62="","",【2】見・謝金!N62)</f>
        <v/>
      </c>
      <c r="O62" s="518" t="str">
        <f>IF(【2】見・謝金!O62="","",【2】見・謝金!O62)</f>
        <v/>
      </c>
      <c r="P62" s="518" t="str">
        <f>IF(【2】見・謝金!P62="","",【2】見・謝金!P62)</f>
        <v/>
      </c>
      <c r="Q62" s="519" t="str">
        <f>IF(【2】見・謝金!Q62="","",【2】見・謝金!Q62)</f>
        <v/>
      </c>
      <c r="R62" s="525" t="str">
        <f>IF(【2】見・謝金!$R62="",IF($Q62="講師",IF($E62="","",TIME(HOUR($G62-$E62),ROUNDUP(MINUTE($G62-$E62)/30,0)*30,0)*24),""),IF(OR(【2】見・謝金!$E62&lt;&gt;$E62,【2】見・謝金!$G62&lt;&gt;$G62),TIME(HOUR($G62-$E62),ROUNDUP(MINUTE($G62-$E62)/30,0)*30,0)*24,IF($Q62&lt;&gt;"講師","",【2】見・謝金!$R62)))</f>
        <v/>
      </c>
      <c r="S62" s="521" t="str">
        <f>IF($R62="","",IF(OR($O62="",$M62=""),"",IF($P62="サブ",VLOOKUP($O62,単価表!$A$5:$C$14,MATCH($M62,単価表!$A$5:$C$5,0),0)/2,VLOOKUP($O62,単価表!$A$5:$C$14,MATCH($M62,単価表!$A$5:$C$5,0),0))))</f>
        <v/>
      </c>
      <c r="T62" s="492" t="str">
        <f t="shared" si="0"/>
        <v/>
      </c>
      <c r="U62" s="525" t="str">
        <f>IF(【2】見・謝金!$U62="",IF($Q62="検討会等参加",IF($E62="","",TIME(HOUR($G62-$E62),ROUNDUP(MINUTE($G62-$E62)/30,0)*30,0)*24),""),IF(OR(【2】見・謝金!$E62&lt;&gt;$E62,【2】見・謝金!$G62&lt;&gt;$G62),TIME(HOUR($G62-$E62),ROUNDUP(MINUTE($G62-$E62)/30,0)*30,0)*24,IF($Q62&lt;&gt;"検討会等参加","",【2】見・謝金!$U62)))</f>
        <v/>
      </c>
      <c r="V62" s="521" t="str">
        <f>IF($U62="","",IF(OR($M62="",$O62=""),"",VLOOKUP($O62,単価表!$A$5:$C$11,MATCH($M62,単価表!$A$5:$C$5,0),0)/2))</f>
        <v/>
      </c>
      <c r="W62" s="492" t="str">
        <f t="shared" si="1"/>
        <v/>
      </c>
      <c r="X62" s="485" t="str">
        <f>IF(【2】見・謝金!X62="","",【2】見・謝金!X62)</f>
        <v/>
      </c>
      <c r="Y62" s="522" t="str">
        <f>IF(【2】見・謝金!Y62="","",【2】見・謝金!Y62)</f>
        <v/>
      </c>
      <c r="Z62" s="483" t="str">
        <f>IF(【2】見・謝金!Z62="","",【2】見・謝金!Z62)</f>
        <v/>
      </c>
      <c r="AA62" s="492" t="str">
        <f t="shared" si="2"/>
        <v/>
      </c>
      <c r="AB62" s="492" t="str">
        <f t="shared" si="3"/>
        <v/>
      </c>
      <c r="AC62" s="523" t="str">
        <f>IF(【2】見・謝金!AC62="","",【2】見・謝金!AC62)</f>
        <v/>
      </c>
      <c r="AD62" s="483" t="str">
        <f>IF(【2】見・謝金!AD62="","",【2】見・謝金!AD62)</f>
        <v/>
      </c>
      <c r="AE62" s="492" t="str">
        <f t="shared" si="4"/>
        <v/>
      </c>
      <c r="AF62" s="492"/>
      <c r="AG62" s="492" t="str">
        <f t="shared" si="5"/>
        <v/>
      </c>
      <c r="AH62" s="525" t="str">
        <f>IF(【2】見・謝金!$AH62="",IF($Q62="講習料",IF($E62="","",TIME(HOUR($G62-$E62),ROUNDUP(MINUTE($G62-$E62)/30,0)*30,0)*24),""),IF(OR(【2】見・謝金!$E62&lt;&gt;$E62,【2】見・謝金!$G62&lt;&gt;$G62),TIME(HOUR($G62-$E62),ROUNDUP(MINUTE($G62-$E62)/30,0)*30,0)*24,IF($Q62&lt;&gt;"講習料","",【2】見・謝金!$AH62)))</f>
        <v/>
      </c>
      <c r="AI62" s="521" t="str">
        <f>IF($AH62="","",IF(OR($O62="",$M62=""),"",IF($P62="サブ",VLOOKUP($O62,単価表!$A$34:$C$38,MATCH($M62,単価表!$A$34:$C$34,0),0)/2,VLOOKUP($O62,単価表!$A$34:$C$38,MATCH($M62,単価表!$A$34:$C$34,0),0))))</f>
        <v/>
      </c>
      <c r="AJ62" s="492" t="str">
        <f t="shared" si="6"/>
        <v/>
      </c>
      <c r="AK62" s="525" t="str">
        <f>IF(【2】見・謝金!$AK62="",IF($Q62="検討会(法人参加)",IF($E62="","",TIME(HOUR($G62-$E62),ROUNDUP(MINUTE($G62-$E62)/30,0)*30,0)*24),""),IF(OR(【2】見・謝金!$E62&lt;&gt;$E62,【2】見・謝金!$G62&lt;&gt;$G62),TIME(HOUR($G62-$E62),ROUNDUP(MINUTE($G62-$E62)/30,0)*30,0)*24,IF($Q62&lt;&gt;"検討会(法人参加)","",【2】見・謝金!$AK62)))</f>
        <v/>
      </c>
      <c r="AL62" s="586" t="str">
        <f>IF($AK62="","",IF(OR($O62="",$M62=""),"",VLOOKUP($O62,単価表!$A$34:$C$38,MATCH($M62,単価表!$A$34:$C$34,0),0)/2))</f>
        <v/>
      </c>
      <c r="AM62" s="492" t="str">
        <f t="shared" si="7"/>
        <v/>
      </c>
      <c r="AN62" s="524"/>
      <c r="AO62" s="506" t="str">
        <f>IF(【2】見・謝金!$AO62="","",【2】見・謝金!$AO62)</f>
        <v/>
      </c>
    </row>
    <row r="63" spans="4:41" ht="27.75" customHeight="1">
      <c r="D63" s="685" t="str">
        <f>IF(【2】見・謝金!D63="","",【2】見・謝金!D63)</f>
        <v/>
      </c>
      <c r="E63" s="526" t="str">
        <f>IF(【2】見・謝金!E63="","",【2】見・謝金!E63)</f>
        <v/>
      </c>
      <c r="F63" s="481" t="s">
        <v>259</v>
      </c>
      <c r="G63" s="482" t="str">
        <f>IF(【2】見・謝金!G63="","",【2】見・謝金!G63)</f>
        <v/>
      </c>
      <c r="H63" s="483" t="str">
        <f>IF(【2】見・謝金!H63="","",【2】見・謝金!H63)</f>
        <v/>
      </c>
      <c r="I63" s="1082" t="str">
        <f>IF(【2】見・謝金!I63="","",【2】見・謝金!I63)</f>
        <v/>
      </c>
      <c r="J63" s="1082"/>
      <c r="K63" s="495" t="str">
        <f>IF(【2】見・謝金!K63="","",【2】見・謝金!K63)</f>
        <v/>
      </c>
      <c r="L63" s="495" t="str">
        <f>IF(【2】見・謝金!L63="","",【2】見・謝金!L63)</f>
        <v/>
      </c>
      <c r="M63" s="484" t="str">
        <f>IF(【2】見・謝金!M63="","",【2】見・謝金!M63)</f>
        <v/>
      </c>
      <c r="N63" s="485" t="str">
        <f>IF(【2】見・謝金!N63="","",【2】見・謝金!N63)</f>
        <v/>
      </c>
      <c r="O63" s="518" t="str">
        <f>IF(【2】見・謝金!O63="","",【2】見・謝金!O63)</f>
        <v/>
      </c>
      <c r="P63" s="518" t="str">
        <f>IF(【2】見・謝金!P63="","",【2】見・謝金!P63)</f>
        <v/>
      </c>
      <c r="Q63" s="519" t="str">
        <f>IF(【2】見・謝金!Q63="","",【2】見・謝金!Q63)</f>
        <v/>
      </c>
      <c r="R63" s="520" t="str">
        <f>IF(【2】見・謝金!$R63="",IF($Q63="講師",IF($E63="","",TIME(HOUR($G63-$E63),ROUNDUP(MINUTE($G63-$E63)/30,0)*30,0)*24),""),IF(OR(【2】見・謝金!$E63&lt;&gt;$E63,【2】見・謝金!$G63&lt;&gt;$G63),TIME(HOUR($G63-$E63),ROUNDUP(MINUTE($G63-$E63)/30,0)*30,0)*24,IF($Q63&lt;&gt;"講師","",【2】見・謝金!$R63)))</f>
        <v/>
      </c>
      <c r="S63" s="521" t="str">
        <f>IF($R63="","",IF(OR($O63="",$M63=""),"",IF($P63="サブ",VLOOKUP($O63,単価表!$A$5:$C$14,MATCH($M63,単価表!$A$5:$C$5,0),0)/2,VLOOKUP($O63,単価表!$A$5:$C$14,MATCH($M63,単価表!$A$5:$C$5,0),0))))</f>
        <v/>
      </c>
      <c r="T63" s="492" t="str">
        <f t="shared" si="0"/>
        <v/>
      </c>
      <c r="U63" s="520" t="str">
        <f>IF(【2】見・謝金!$U63="",IF($Q63="検討会等参加",IF($E63="","",TIME(HOUR($G63-$E63),ROUNDUP(MINUTE($G63-$E63)/30,0)*30,0)*24),""),IF(OR(【2】見・謝金!$E63&lt;&gt;$E63,【2】見・謝金!$G63&lt;&gt;$G63),TIME(HOUR($G63-$E63),ROUNDUP(MINUTE($G63-$E63)/30,0)*30,0)*24,IF($Q63&lt;&gt;"検討会等参加","",【2】見・謝金!$U63)))</f>
        <v/>
      </c>
      <c r="V63" s="521" t="str">
        <f>IF($U63="","",IF(OR($M63="",$O63=""),"",VLOOKUP($O63,単価表!$A$5:$C$11,MATCH($M63,単価表!$A$5:$C$5,0),0)/2))</f>
        <v/>
      </c>
      <c r="W63" s="492" t="str">
        <f t="shared" si="1"/>
        <v/>
      </c>
      <c r="X63" s="485" t="str">
        <f>IF(【2】見・謝金!X63="","",【2】見・謝金!X63)</f>
        <v/>
      </c>
      <c r="Y63" s="522" t="str">
        <f>IF(【2】見・謝金!Y63="","",【2】見・謝金!Y63)</f>
        <v/>
      </c>
      <c r="Z63" s="484" t="str">
        <f>IF(【2】見・謝金!Z63="","",【2】見・謝金!Z63)</f>
        <v/>
      </c>
      <c r="AA63" s="492" t="str">
        <f t="shared" si="2"/>
        <v/>
      </c>
      <c r="AB63" s="492" t="str">
        <f t="shared" si="3"/>
        <v/>
      </c>
      <c r="AC63" s="523" t="str">
        <f>IF(【2】見・謝金!AC63="","",【2】見・謝金!AC63)</f>
        <v/>
      </c>
      <c r="AD63" s="483" t="str">
        <f>IF(【2】見・謝金!AD63="","",【2】見・謝金!AD63)</f>
        <v/>
      </c>
      <c r="AE63" s="492" t="str">
        <f t="shared" si="4"/>
        <v/>
      </c>
      <c r="AF63" s="492"/>
      <c r="AG63" s="492" t="str">
        <f t="shared" si="5"/>
        <v/>
      </c>
      <c r="AH63" s="520" t="str">
        <f>IF(【2】見・謝金!$AH63="",IF($Q63="講習料",IF($E63="","",TIME(HOUR($G63-$E63),ROUNDUP(MINUTE($G63-$E63)/30,0)*30,0)*24),""),IF(OR(【2】見・謝金!$E63&lt;&gt;$E63,【2】見・謝金!$G63&lt;&gt;$G63),TIME(HOUR($G63-$E63),ROUNDUP(MINUTE($G63-$E63)/30,0)*30,0)*24,IF($Q63&lt;&gt;"講習料","",【2】見・謝金!$AH63)))</f>
        <v/>
      </c>
      <c r="AI63" s="521" t="str">
        <f>IF($AH63="","",IF(OR($O63="",$M63=""),"",IF($P63="サブ",VLOOKUP($O63,単価表!$A$34:$C$38,MATCH($M63,単価表!$A$34:$C$34,0),0)/2,VLOOKUP($O63,単価表!$A$34:$C$38,MATCH($M63,単価表!$A$34:$C$34,0),0))))</f>
        <v/>
      </c>
      <c r="AJ63" s="492" t="str">
        <f t="shared" si="6"/>
        <v/>
      </c>
      <c r="AK63" s="520" t="str">
        <f>IF(【2】見・謝金!$AK63="",IF($Q63="検討会(法人参加)",IF($E63="","",TIME(HOUR($G63-$E63),ROUNDUP(MINUTE($G63-$E63)/30,0)*30,0)*24),""),IF(OR(【2】見・謝金!$E63&lt;&gt;$E63,【2】見・謝金!$G63&lt;&gt;$G63),TIME(HOUR($G63-$E63),ROUNDUP(MINUTE($G63-$E63)/30,0)*30,0)*24,IF($Q63&lt;&gt;"検討会(法人参加)","",【2】見・謝金!$AK63)))</f>
        <v/>
      </c>
      <c r="AL63" s="588" t="str">
        <f>IF($AK63="","",IF(OR($O63="",$M63=""),"",VLOOKUP($O63,単価表!$A$34:$C$38,MATCH($M63,単価表!$A$34:$C$34,0),0)/2))</f>
        <v/>
      </c>
      <c r="AM63" s="492" t="str">
        <f t="shared" si="7"/>
        <v/>
      </c>
      <c r="AN63" s="524"/>
      <c r="AO63" s="506" t="str">
        <f>IF(【2】見・謝金!$AO63="","",【2】見・謝金!$AO63)</f>
        <v/>
      </c>
    </row>
    <row r="64" spans="4:41" ht="27.75" customHeight="1">
      <c r="D64" s="685" t="str">
        <f>IF(【2】見・謝金!D64="","",【2】見・謝金!D64)</f>
        <v/>
      </c>
      <c r="E64" s="526" t="str">
        <f>IF(【2】見・謝金!E64="","",【2】見・謝金!E64)</f>
        <v/>
      </c>
      <c r="F64" s="481" t="s">
        <v>257</v>
      </c>
      <c r="G64" s="482" t="str">
        <f>IF(【2】見・謝金!G64="","",【2】見・謝金!G64)</f>
        <v/>
      </c>
      <c r="H64" s="483" t="str">
        <f>IF(【2】見・謝金!H64="","",【2】見・謝金!H64)</f>
        <v/>
      </c>
      <c r="I64" s="1082" t="str">
        <f>IF(【2】見・謝金!I64="","",【2】見・謝金!I64)</f>
        <v/>
      </c>
      <c r="J64" s="1082"/>
      <c r="K64" s="495" t="str">
        <f>IF(【2】見・謝金!K64="","",【2】見・謝金!K64)</f>
        <v/>
      </c>
      <c r="L64" s="495" t="str">
        <f>IF(【2】見・謝金!L64="","",【2】見・謝金!L64)</f>
        <v/>
      </c>
      <c r="M64" s="483" t="str">
        <f>IF(【2】見・謝金!M64="","",【2】見・謝金!M64)</f>
        <v/>
      </c>
      <c r="N64" s="485" t="str">
        <f>IF(【2】見・謝金!N64="","",【2】見・謝金!N64)</f>
        <v/>
      </c>
      <c r="O64" s="518" t="str">
        <f>IF(【2】見・謝金!O64="","",【2】見・謝金!O64)</f>
        <v/>
      </c>
      <c r="P64" s="518" t="str">
        <f>IF(【2】見・謝金!P64="","",【2】見・謝金!P64)</f>
        <v/>
      </c>
      <c r="Q64" s="519" t="str">
        <f>IF(【2】見・謝金!Q64="","",【2】見・謝金!Q64)</f>
        <v/>
      </c>
      <c r="R64" s="525" t="str">
        <f>IF(【2】見・謝金!$R64="",IF($Q64="講師",IF($E64="","",TIME(HOUR($G64-$E64),ROUNDUP(MINUTE($G64-$E64)/30,0)*30,0)*24),""),IF(OR(【2】見・謝金!$E64&lt;&gt;$E64,【2】見・謝金!$G64&lt;&gt;$G64),TIME(HOUR($G64-$E64),ROUNDUP(MINUTE($G64-$E64)/30,0)*30,0)*24,IF($Q64&lt;&gt;"講師","",【2】見・謝金!$R64)))</f>
        <v/>
      </c>
      <c r="S64" s="521" t="str">
        <f>IF($R64="","",IF(OR($O64="",$M64=""),"",IF($P64="サブ",VLOOKUP($O64,単価表!$A$5:$C$14,MATCH($M64,単価表!$A$5:$C$5,0),0)/2,VLOOKUP($O64,単価表!$A$5:$C$14,MATCH($M64,単価表!$A$5:$C$5,0),0))))</f>
        <v/>
      </c>
      <c r="T64" s="492" t="str">
        <f t="shared" si="0"/>
        <v/>
      </c>
      <c r="U64" s="525" t="str">
        <f>IF(【2】見・謝金!$U64="",IF($Q64="検討会等参加",IF($E64="","",TIME(HOUR($G64-$E64),ROUNDUP(MINUTE($G64-$E64)/30,0)*30,0)*24),""),IF(OR(【2】見・謝金!$E64&lt;&gt;$E64,【2】見・謝金!$G64&lt;&gt;$G64),TIME(HOUR($G64-$E64),ROUNDUP(MINUTE($G64-$E64)/30,0)*30,0)*24,IF($Q64&lt;&gt;"検討会等参加","",【2】見・謝金!$U64)))</f>
        <v/>
      </c>
      <c r="V64" s="521" t="str">
        <f>IF($U64="","",IF(OR($M64="",$O64=""),"",VLOOKUP($O64,単価表!$A$5:$C$11,MATCH($M64,単価表!$A$5:$C$5,0),0)/2))</f>
        <v/>
      </c>
      <c r="W64" s="492" t="str">
        <f t="shared" si="1"/>
        <v/>
      </c>
      <c r="X64" s="485" t="str">
        <f>IF(【2】見・謝金!X64="","",【2】見・謝金!X64)</f>
        <v/>
      </c>
      <c r="Y64" s="522" t="str">
        <f>IF(【2】見・謝金!Y64="","",【2】見・謝金!Y64)</f>
        <v/>
      </c>
      <c r="Z64" s="483" t="str">
        <f>IF(【2】見・謝金!Z64="","",【2】見・謝金!Z64)</f>
        <v/>
      </c>
      <c r="AA64" s="492" t="str">
        <f t="shared" si="2"/>
        <v/>
      </c>
      <c r="AB64" s="492" t="str">
        <f t="shared" si="3"/>
        <v/>
      </c>
      <c r="AC64" s="523" t="str">
        <f>IF(【2】見・謝金!AC64="","",【2】見・謝金!AC64)</f>
        <v/>
      </c>
      <c r="AD64" s="483" t="str">
        <f>IF(【2】見・謝金!AD64="","",【2】見・謝金!AD64)</f>
        <v/>
      </c>
      <c r="AE64" s="492" t="str">
        <f t="shared" si="4"/>
        <v/>
      </c>
      <c r="AF64" s="492"/>
      <c r="AG64" s="492" t="str">
        <f t="shared" si="5"/>
        <v/>
      </c>
      <c r="AH64" s="525" t="str">
        <f>IF(【2】見・謝金!$AH64="",IF($Q64="講習料",IF($E64="","",TIME(HOUR($G64-$E64),ROUNDUP(MINUTE($G64-$E64)/30,0)*30,0)*24),""),IF(OR(【2】見・謝金!$E64&lt;&gt;$E64,【2】見・謝金!$G64&lt;&gt;$G64),TIME(HOUR($G64-$E64),ROUNDUP(MINUTE($G64-$E64)/30,0)*30,0)*24,IF($Q64&lt;&gt;"講習料","",【2】見・謝金!$AH64)))</f>
        <v/>
      </c>
      <c r="AI64" s="521" t="str">
        <f>IF($AH64="","",IF(OR($O64="",$M64=""),"",IF($P64="サブ",VLOOKUP($O64,単価表!$A$34:$C$38,MATCH($M64,単価表!$A$34:$C$34,0),0)/2,VLOOKUP($O64,単価表!$A$34:$C$38,MATCH($M64,単価表!$A$34:$C$34,0),0))))</f>
        <v/>
      </c>
      <c r="AJ64" s="492" t="str">
        <f t="shared" si="6"/>
        <v/>
      </c>
      <c r="AK64" s="525" t="str">
        <f>IF(【2】見・謝金!$AK64="",IF($Q64="検討会(法人参加)",IF($E64="","",TIME(HOUR($G64-$E64),ROUNDUP(MINUTE($G64-$E64)/30,0)*30,0)*24),""),IF(OR(【2】見・謝金!$E64&lt;&gt;$E64,【2】見・謝金!$G64&lt;&gt;$G64),TIME(HOUR($G64-$E64),ROUNDUP(MINUTE($G64-$E64)/30,0)*30,0)*24,IF($Q64&lt;&gt;"検討会(法人参加)","",【2】見・謝金!$AK64)))</f>
        <v/>
      </c>
      <c r="AL64" s="586" t="str">
        <f>IF($AK64="","",IF(OR($O64="",$M64=""),"",VLOOKUP($O64,単価表!$A$34:$C$38,MATCH($M64,単価表!$A$34:$C$34,0),0)/2))</f>
        <v/>
      </c>
      <c r="AM64" s="492" t="str">
        <f t="shared" si="7"/>
        <v/>
      </c>
      <c r="AN64" s="524"/>
      <c r="AO64" s="506" t="str">
        <f>IF(【2】見・謝金!$AO64="","",【2】見・謝金!$AO64)</f>
        <v/>
      </c>
    </row>
    <row r="65" spans="4:41" ht="27.75" customHeight="1">
      <c r="D65" s="685" t="str">
        <f>IF(【2】見・謝金!D65="","",【2】見・謝金!D65)</f>
        <v/>
      </c>
      <c r="E65" s="526" t="str">
        <f>IF(【2】見・謝金!E65="","",【2】見・謝金!E65)</f>
        <v/>
      </c>
      <c r="F65" s="481" t="s">
        <v>259</v>
      </c>
      <c r="G65" s="482" t="str">
        <f>IF(【2】見・謝金!G65="","",【2】見・謝金!G65)</f>
        <v/>
      </c>
      <c r="H65" s="483" t="str">
        <f>IF(【2】見・謝金!H65="","",【2】見・謝金!H65)</f>
        <v/>
      </c>
      <c r="I65" s="1082" t="str">
        <f>IF(【2】見・謝金!I65="","",【2】見・謝金!I65)</f>
        <v/>
      </c>
      <c r="J65" s="1082"/>
      <c r="K65" s="495" t="str">
        <f>IF(【2】見・謝金!K65="","",【2】見・謝金!K65)</f>
        <v/>
      </c>
      <c r="L65" s="495" t="str">
        <f>IF(【2】見・謝金!L65="","",【2】見・謝金!L65)</f>
        <v/>
      </c>
      <c r="M65" s="484" t="str">
        <f>IF(【2】見・謝金!M65="","",【2】見・謝金!M65)</f>
        <v/>
      </c>
      <c r="N65" s="485" t="str">
        <f>IF(【2】見・謝金!N65="","",【2】見・謝金!N65)</f>
        <v/>
      </c>
      <c r="O65" s="518" t="str">
        <f>IF(【2】見・謝金!O65="","",【2】見・謝金!O65)</f>
        <v/>
      </c>
      <c r="P65" s="518" t="str">
        <f>IF(【2】見・謝金!P65="","",【2】見・謝金!P65)</f>
        <v/>
      </c>
      <c r="Q65" s="519" t="str">
        <f>IF(【2】見・謝金!Q65="","",【2】見・謝金!Q65)</f>
        <v/>
      </c>
      <c r="R65" s="520" t="str">
        <f>IF(【2】見・謝金!$R65="",IF($Q65="講師",IF($E65="","",TIME(HOUR($G65-$E65),ROUNDUP(MINUTE($G65-$E65)/30,0)*30,0)*24),""),IF(OR(【2】見・謝金!$E65&lt;&gt;$E65,【2】見・謝金!$G65&lt;&gt;$G65),TIME(HOUR($G65-$E65),ROUNDUP(MINUTE($G65-$E65)/30,0)*30,0)*24,IF($Q65&lt;&gt;"講師","",【2】見・謝金!$R65)))</f>
        <v/>
      </c>
      <c r="S65" s="521" t="str">
        <f>IF($R65="","",IF(OR($O65="",$M65=""),"",IF($P65="サブ",VLOOKUP($O65,単価表!$A$5:$C$14,MATCH($M65,単価表!$A$5:$C$5,0),0)/2,VLOOKUP($O65,単価表!$A$5:$C$14,MATCH($M65,単価表!$A$5:$C$5,0),0))))</f>
        <v/>
      </c>
      <c r="T65" s="492" t="str">
        <f t="shared" si="0"/>
        <v/>
      </c>
      <c r="U65" s="520" t="str">
        <f>IF(【2】見・謝金!$U65="",IF($Q65="検討会等参加",IF($E65="","",TIME(HOUR($G65-$E65),ROUNDUP(MINUTE($G65-$E65)/30,0)*30,0)*24),""),IF(OR(【2】見・謝金!$E65&lt;&gt;$E65,【2】見・謝金!$G65&lt;&gt;$G65),TIME(HOUR($G65-$E65),ROUNDUP(MINUTE($G65-$E65)/30,0)*30,0)*24,IF($Q65&lt;&gt;"検討会等参加","",【2】見・謝金!$U65)))</f>
        <v/>
      </c>
      <c r="V65" s="521" t="str">
        <f>IF($U65="","",IF(OR($M65="",$O65=""),"",VLOOKUP($O65,単価表!$A$5:$C$11,MATCH($M65,単価表!$A$5:$C$5,0),0)/2))</f>
        <v/>
      </c>
      <c r="W65" s="492" t="str">
        <f t="shared" si="1"/>
        <v/>
      </c>
      <c r="X65" s="485" t="str">
        <f>IF(【2】見・謝金!X65="","",【2】見・謝金!X65)</f>
        <v/>
      </c>
      <c r="Y65" s="522" t="str">
        <f>IF(【2】見・謝金!Y65="","",【2】見・謝金!Y65)</f>
        <v/>
      </c>
      <c r="Z65" s="484" t="str">
        <f>IF(【2】見・謝金!Z65="","",【2】見・謝金!Z65)</f>
        <v/>
      </c>
      <c r="AA65" s="492" t="str">
        <f t="shared" si="2"/>
        <v/>
      </c>
      <c r="AB65" s="492" t="str">
        <f t="shared" si="3"/>
        <v/>
      </c>
      <c r="AC65" s="523" t="str">
        <f>IF(【2】見・謝金!AC65="","",【2】見・謝金!AC65)</f>
        <v/>
      </c>
      <c r="AD65" s="483" t="str">
        <f>IF(【2】見・謝金!AD65="","",【2】見・謝金!AD65)</f>
        <v/>
      </c>
      <c r="AE65" s="492" t="str">
        <f t="shared" si="4"/>
        <v/>
      </c>
      <c r="AF65" s="492"/>
      <c r="AG65" s="492" t="str">
        <f t="shared" si="5"/>
        <v/>
      </c>
      <c r="AH65" s="520" t="str">
        <f>IF(【2】見・謝金!$AH65="",IF($Q65="講習料",IF($E65="","",TIME(HOUR($G65-$E65),ROUNDUP(MINUTE($G65-$E65)/30,0)*30,0)*24),""),IF(OR(【2】見・謝金!$E65&lt;&gt;$E65,【2】見・謝金!$G65&lt;&gt;$G65),TIME(HOUR($G65-$E65),ROUNDUP(MINUTE($G65-$E65)/30,0)*30,0)*24,IF($Q65&lt;&gt;"講習料","",【2】見・謝金!$AH65)))</f>
        <v/>
      </c>
      <c r="AI65" s="521" t="str">
        <f>IF($AH65="","",IF(OR($O65="",$M65=""),"",IF($P65="サブ",VLOOKUP($O65,単価表!$A$34:$C$38,MATCH($M65,単価表!$A$34:$C$34,0),0)/2,VLOOKUP($O65,単価表!$A$34:$C$38,MATCH($M65,単価表!$A$34:$C$34,0),0))))</f>
        <v/>
      </c>
      <c r="AJ65" s="492" t="str">
        <f t="shared" si="6"/>
        <v/>
      </c>
      <c r="AK65" s="520" t="str">
        <f>IF(【2】見・謝金!$AK65="",IF($Q65="検討会(法人参加)",IF($E65="","",TIME(HOUR($G65-$E65),ROUNDUP(MINUTE($G65-$E65)/30,0)*30,0)*24),""),IF(OR(【2】見・謝金!$E65&lt;&gt;$E65,【2】見・謝金!$G65&lt;&gt;$G65),TIME(HOUR($G65-$E65),ROUNDUP(MINUTE($G65-$E65)/30,0)*30,0)*24,IF($Q65&lt;&gt;"検討会(法人参加)","",【2】見・謝金!$AK65)))</f>
        <v/>
      </c>
      <c r="AL65" s="588" t="str">
        <f>IF($AK65="","",IF(OR($O65="",$M65=""),"",VLOOKUP($O65,単価表!$A$34:$C$38,MATCH($M65,単価表!$A$34:$C$34,0),0)/2))</f>
        <v/>
      </c>
      <c r="AM65" s="492" t="str">
        <f t="shared" si="7"/>
        <v/>
      </c>
      <c r="AN65" s="524"/>
      <c r="AO65" s="506" t="str">
        <f>IF(【2】見・謝金!$AO65="","",【2】見・謝金!$AO65)</f>
        <v/>
      </c>
    </row>
    <row r="66" spans="4:41" ht="27.75" customHeight="1">
      <c r="D66" s="685" t="str">
        <f>IF(【2】見・謝金!D66="","",【2】見・謝金!D66)</f>
        <v/>
      </c>
      <c r="E66" s="526" t="str">
        <f>IF(【2】見・謝金!E66="","",【2】見・謝金!E66)</f>
        <v/>
      </c>
      <c r="F66" s="481" t="s">
        <v>257</v>
      </c>
      <c r="G66" s="482" t="str">
        <f>IF(【2】見・謝金!G66="","",【2】見・謝金!G66)</f>
        <v/>
      </c>
      <c r="H66" s="483" t="str">
        <f>IF(【2】見・謝金!H66="","",【2】見・謝金!H66)</f>
        <v/>
      </c>
      <c r="I66" s="1082" t="str">
        <f>IF(【2】見・謝金!I66="","",【2】見・謝金!I66)</f>
        <v/>
      </c>
      <c r="J66" s="1082"/>
      <c r="K66" s="495" t="str">
        <f>IF(【2】見・謝金!K66="","",【2】見・謝金!K66)</f>
        <v/>
      </c>
      <c r="L66" s="495" t="str">
        <f>IF(【2】見・謝金!L66="","",【2】見・謝金!L66)</f>
        <v/>
      </c>
      <c r="M66" s="483" t="str">
        <f>IF(【2】見・謝金!M66="","",【2】見・謝金!M66)</f>
        <v/>
      </c>
      <c r="N66" s="485" t="str">
        <f>IF(【2】見・謝金!N66="","",【2】見・謝金!N66)</f>
        <v/>
      </c>
      <c r="O66" s="518" t="str">
        <f>IF(【2】見・謝金!O66="","",【2】見・謝金!O66)</f>
        <v/>
      </c>
      <c r="P66" s="518" t="str">
        <f>IF(【2】見・謝金!P66="","",【2】見・謝金!P66)</f>
        <v/>
      </c>
      <c r="Q66" s="519" t="str">
        <f>IF(【2】見・謝金!Q66="","",【2】見・謝金!Q66)</f>
        <v/>
      </c>
      <c r="R66" s="525" t="str">
        <f>IF(【2】見・謝金!$R66="",IF($Q66="講師",IF($E66="","",TIME(HOUR($G66-$E66),ROUNDUP(MINUTE($G66-$E66)/30,0)*30,0)*24),""),IF(OR(【2】見・謝金!$E66&lt;&gt;$E66,【2】見・謝金!$G66&lt;&gt;$G66),TIME(HOUR($G66-$E66),ROUNDUP(MINUTE($G66-$E66)/30,0)*30,0)*24,IF($Q66&lt;&gt;"講師","",【2】見・謝金!$R66)))</f>
        <v/>
      </c>
      <c r="S66" s="521" t="str">
        <f>IF($R66="","",IF(OR($O66="",$M66=""),"",IF($P66="サブ",VLOOKUP($O66,単価表!$A$5:$C$14,MATCH($M66,単価表!$A$5:$C$5,0),0)/2,VLOOKUP($O66,単価表!$A$5:$C$14,MATCH($M66,単価表!$A$5:$C$5,0),0))))</f>
        <v/>
      </c>
      <c r="T66" s="492" t="str">
        <f t="shared" si="0"/>
        <v/>
      </c>
      <c r="U66" s="525" t="str">
        <f>IF(【2】見・謝金!$U66="",IF($Q66="検討会等参加",IF($E66="","",TIME(HOUR($G66-$E66),ROUNDUP(MINUTE($G66-$E66)/30,0)*30,0)*24),""),IF(OR(【2】見・謝金!$E66&lt;&gt;$E66,【2】見・謝金!$G66&lt;&gt;$G66),TIME(HOUR($G66-$E66),ROUNDUP(MINUTE($G66-$E66)/30,0)*30,0)*24,IF($Q66&lt;&gt;"検討会等参加","",【2】見・謝金!$U66)))</f>
        <v/>
      </c>
      <c r="V66" s="521" t="str">
        <f>IF($U66="","",IF(OR($M66="",$O66=""),"",VLOOKUP($O66,単価表!$A$5:$C$11,MATCH($M66,単価表!$A$5:$C$5,0),0)/2))</f>
        <v/>
      </c>
      <c r="W66" s="492" t="str">
        <f t="shared" si="1"/>
        <v/>
      </c>
      <c r="X66" s="485" t="str">
        <f>IF(【2】見・謝金!X66="","",【2】見・謝金!X66)</f>
        <v/>
      </c>
      <c r="Y66" s="522" t="str">
        <f>IF(【2】見・謝金!Y66="","",【2】見・謝金!Y66)</f>
        <v/>
      </c>
      <c r="Z66" s="483" t="str">
        <f>IF(【2】見・謝金!Z66="","",【2】見・謝金!Z66)</f>
        <v/>
      </c>
      <c r="AA66" s="492" t="str">
        <f t="shared" si="2"/>
        <v/>
      </c>
      <c r="AB66" s="492" t="str">
        <f t="shared" si="3"/>
        <v/>
      </c>
      <c r="AC66" s="523" t="str">
        <f>IF(【2】見・謝金!AC66="","",【2】見・謝金!AC66)</f>
        <v/>
      </c>
      <c r="AD66" s="483" t="str">
        <f>IF(【2】見・謝金!AD66="","",【2】見・謝金!AD66)</f>
        <v/>
      </c>
      <c r="AE66" s="492" t="str">
        <f t="shared" si="4"/>
        <v/>
      </c>
      <c r="AF66" s="492"/>
      <c r="AG66" s="492" t="str">
        <f t="shared" si="5"/>
        <v/>
      </c>
      <c r="AH66" s="525" t="str">
        <f>IF(【2】見・謝金!$AH66="",IF($Q66="講習料",IF($E66="","",TIME(HOUR($G66-$E66),ROUNDUP(MINUTE($G66-$E66)/30,0)*30,0)*24),""),IF(OR(【2】見・謝金!$E66&lt;&gt;$E66,【2】見・謝金!$G66&lt;&gt;$G66),TIME(HOUR($G66-$E66),ROUNDUP(MINUTE($G66-$E66)/30,0)*30,0)*24,IF($Q66&lt;&gt;"講習料","",【2】見・謝金!$AH66)))</f>
        <v/>
      </c>
      <c r="AI66" s="521" t="str">
        <f>IF($AH66="","",IF(OR($O66="",$M66=""),"",IF($P66="サブ",VLOOKUP($O66,単価表!$A$34:$C$38,MATCH($M66,単価表!$A$34:$C$34,0),0)/2,VLOOKUP($O66,単価表!$A$34:$C$38,MATCH($M66,単価表!$A$34:$C$34,0),0))))</f>
        <v/>
      </c>
      <c r="AJ66" s="492" t="str">
        <f t="shared" si="6"/>
        <v/>
      </c>
      <c r="AK66" s="525" t="str">
        <f>IF(【2】見・謝金!$AK66="",IF($Q66="検討会(法人参加)",IF($E66="","",TIME(HOUR($G66-$E66),ROUNDUP(MINUTE($G66-$E66)/30,0)*30,0)*24),""),IF(OR(【2】見・謝金!$E66&lt;&gt;$E66,【2】見・謝金!$G66&lt;&gt;$G66),TIME(HOUR($G66-$E66),ROUNDUP(MINUTE($G66-$E66)/30,0)*30,0)*24,IF($Q66&lt;&gt;"検討会(法人参加)","",【2】見・謝金!$AK66)))</f>
        <v/>
      </c>
      <c r="AL66" s="586" t="str">
        <f>IF($AK66="","",IF(OR($O66="",$M66=""),"",VLOOKUP($O66,単価表!$A$34:$C$38,MATCH($M66,単価表!$A$34:$C$34,0),0)/2))</f>
        <v/>
      </c>
      <c r="AM66" s="492" t="str">
        <f t="shared" si="7"/>
        <v/>
      </c>
      <c r="AN66" s="524"/>
      <c r="AO66" s="506" t="str">
        <f>IF(【2】見・謝金!$AO66="","",【2】見・謝金!$AO66)</f>
        <v/>
      </c>
    </row>
    <row r="67" spans="4:41" ht="27.75" customHeight="1">
      <c r="D67" s="685" t="str">
        <f>IF(【2】見・謝金!D67="","",【2】見・謝金!D67)</f>
        <v/>
      </c>
      <c r="E67" s="526" t="str">
        <f>IF(【2】見・謝金!E67="","",【2】見・謝金!E67)</f>
        <v/>
      </c>
      <c r="F67" s="481" t="s">
        <v>259</v>
      </c>
      <c r="G67" s="482" t="str">
        <f>IF(【2】見・謝金!G67="","",【2】見・謝金!G67)</f>
        <v/>
      </c>
      <c r="H67" s="483" t="str">
        <f>IF(【2】見・謝金!H67="","",【2】見・謝金!H67)</f>
        <v/>
      </c>
      <c r="I67" s="1082" t="str">
        <f>IF(【2】見・謝金!I67="","",【2】見・謝金!I67)</f>
        <v/>
      </c>
      <c r="J67" s="1082"/>
      <c r="K67" s="495" t="str">
        <f>IF(【2】見・謝金!K67="","",【2】見・謝金!K67)</f>
        <v/>
      </c>
      <c r="L67" s="495" t="str">
        <f>IF(【2】見・謝金!L67="","",【2】見・謝金!L67)</f>
        <v/>
      </c>
      <c r="M67" s="484" t="str">
        <f>IF(【2】見・謝金!M67="","",【2】見・謝金!M67)</f>
        <v/>
      </c>
      <c r="N67" s="485" t="str">
        <f>IF(【2】見・謝金!N67="","",【2】見・謝金!N67)</f>
        <v/>
      </c>
      <c r="O67" s="518" t="str">
        <f>IF(【2】見・謝金!O67="","",【2】見・謝金!O67)</f>
        <v/>
      </c>
      <c r="P67" s="518" t="str">
        <f>IF(【2】見・謝金!P67="","",【2】見・謝金!P67)</f>
        <v/>
      </c>
      <c r="Q67" s="519" t="str">
        <f>IF(【2】見・謝金!Q67="","",【2】見・謝金!Q67)</f>
        <v/>
      </c>
      <c r="R67" s="520" t="str">
        <f>IF(【2】見・謝金!$R67="",IF($Q67="講師",IF($E67="","",TIME(HOUR($G67-$E67),ROUNDUP(MINUTE($G67-$E67)/30,0)*30,0)*24),""),IF(OR(【2】見・謝金!$E67&lt;&gt;$E67,【2】見・謝金!$G67&lt;&gt;$G67),TIME(HOUR($G67-$E67),ROUNDUP(MINUTE($G67-$E67)/30,0)*30,0)*24,IF($Q67&lt;&gt;"講師","",【2】見・謝金!$R67)))</f>
        <v/>
      </c>
      <c r="S67" s="521" t="str">
        <f>IF($R67="","",IF(OR($O67="",$M67=""),"",IF($P67="サブ",VLOOKUP($O67,単価表!$A$5:$C$14,MATCH($M67,単価表!$A$5:$C$5,0),0)/2,VLOOKUP($O67,単価表!$A$5:$C$14,MATCH($M67,単価表!$A$5:$C$5,0),0))))</f>
        <v/>
      </c>
      <c r="T67" s="492" t="str">
        <f t="shared" si="0"/>
        <v/>
      </c>
      <c r="U67" s="520" t="str">
        <f>IF(【2】見・謝金!$U67="",IF($Q67="検討会等参加",IF($E67="","",TIME(HOUR($G67-$E67),ROUNDUP(MINUTE($G67-$E67)/30,0)*30,0)*24),""),IF(OR(【2】見・謝金!$E67&lt;&gt;$E67,【2】見・謝金!$G67&lt;&gt;$G67),TIME(HOUR($G67-$E67),ROUNDUP(MINUTE($G67-$E67)/30,0)*30,0)*24,IF($Q67&lt;&gt;"検討会等参加","",【2】見・謝金!$U67)))</f>
        <v/>
      </c>
      <c r="V67" s="521" t="str">
        <f>IF($U67="","",IF(OR($M67="",$O67=""),"",VLOOKUP($O67,単価表!$A$5:$C$11,MATCH($M67,単価表!$A$5:$C$5,0),0)/2))</f>
        <v/>
      </c>
      <c r="W67" s="492" t="str">
        <f t="shared" si="1"/>
        <v/>
      </c>
      <c r="X67" s="485" t="str">
        <f>IF(【2】見・謝金!X67="","",【2】見・謝金!X67)</f>
        <v/>
      </c>
      <c r="Y67" s="522" t="str">
        <f>IF(【2】見・謝金!Y67="","",【2】見・謝金!Y67)</f>
        <v/>
      </c>
      <c r="Z67" s="484" t="str">
        <f>IF(【2】見・謝金!Z67="","",【2】見・謝金!Z67)</f>
        <v/>
      </c>
      <c r="AA67" s="492" t="str">
        <f t="shared" si="2"/>
        <v/>
      </c>
      <c r="AB67" s="492" t="str">
        <f t="shared" si="3"/>
        <v/>
      </c>
      <c r="AC67" s="523" t="str">
        <f>IF(【2】見・謝金!AC67="","",【2】見・謝金!AC67)</f>
        <v/>
      </c>
      <c r="AD67" s="483" t="str">
        <f>IF(【2】見・謝金!AD67="","",【2】見・謝金!AD67)</f>
        <v/>
      </c>
      <c r="AE67" s="492" t="str">
        <f t="shared" si="4"/>
        <v/>
      </c>
      <c r="AF67" s="492"/>
      <c r="AG67" s="492" t="str">
        <f t="shared" si="5"/>
        <v/>
      </c>
      <c r="AH67" s="520" t="str">
        <f>IF(【2】見・謝金!$AH67="",IF($Q67="講習料",IF($E67="","",TIME(HOUR($G67-$E67),ROUNDUP(MINUTE($G67-$E67)/30,0)*30,0)*24),""),IF(OR(【2】見・謝金!$E67&lt;&gt;$E67,【2】見・謝金!$G67&lt;&gt;$G67),TIME(HOUR($G67-$E67),ROUNDUP(MINUTE($G67-$E67)/30,0)*30,0)*24,IF($Q67&lt;&gt;"講習料","",【2】見・謝金!$AH67)))</f>
        <v/>
      </c>
      <c r="AI67" s="521" t="str">
        <f>IF($AH67="","",IF(OR($O67="",$M67=""),"",IF($P67="サブ",VLOOKUP($O67,単価表!$A$34:$C$38,MATCH($M67,単価表!$A$34:$C$34,0),0)/2,VLOOKUP($O67,単価表!$A$34:$C$38,MATCH($M67,単価表!$A$34:$C$34,0),0))))</f>
        <v/>
      </c>
      <c r="AJ67" s="492" t="str">
        <f t="shared" si="6"/>
        <v/>
      </c>
      <c r="AK67" s="520" t="str">
        <f>IF(【2】見・謝金!$AK67="",IF($Q67="検討会(法人参加)",IF($E67="","",TIME(HOUR($G67-$E67),ROUNDUP(MINUTE($G67-$E67)/30,0)*30,0)*24),""),IF(OR(【2】見・謝金!$E67&lt;&gt;$E67,【2】見・謝金!$G67&lt;&gt;$G67),TIME(HOUR($G67-$E67),ROUNDUP(MINUTE($G67-$E67)/30,0)*30,0)*24,IF($Q67&lt;&gt;"検討会(法人参加)","",【2】見・謝金!$AK67)))</f>
        <v/>
      </c>
      <c r="AL67" s="588" t="str">
        <f>IF($AK67="","",IF(OR($O67="",$M67=""),"",VLOOKUP($O67,単価表!$A$34:$C$38,MATCH($M67,単価表!$A$34:$C$34,0),0)/2))</f>
        <v/>
      </c>
      <c r="AM67" s="492" t="str">
        <f t="shared" si="7"/>
        <v/>
      </c>
      <c r="AN67" s="524"/>
      <c r="AO67" s="506" t="str">
        <f>IF(【2】見・謝金!$AO67="","",【2】見・謝金!$AO67)</f>
        <v/>
      </c>
    </row>
    <row r="68" spans="4:41" ht="27.75" customHeight="1">
      <c r="D68" s="685" t="str">
        <f>IF(【2】見・謝金!D68="","",【2】見・謝金!D68)</f>
        <v/>
      </c>
      <c r="E68" s="526" t="str">
        <f>IF(【2】見・謝金!E68="","",【2】見・謝金!E68)</f>
        <v/>
      </c>
      <c r="F68" s="481" t="s">
        <v>257</v>
      </c>
      <c r="G68" s="482" t="str">
        <f>IF(【2】見・謝金!G68="","",【2】見・謝金!G68)</f>
        <v/>
      </c>
      <c r="H68" s="483" t="str">
        <f>IF(【2】見・謝金!H68="","",【2】見・謝金!H68)</f>
        <v/>
      </c>
      <c r="I68" s="1082" t="str">
        <f>IF(【2】見・謝金!I68="","",【2】見・謝金!I68)</f>
        <v/>
      </c>
      <c r="J68" s="1082"/>
      <c r="K68" s="495" t="str">
        <f>IF(【2】見・謝金!K68="","",【2】見・謝金!K68)</f>
        <v/>
      </c>
      <c r="L68" s="495" t="str">
        <f>IF(【2】見・謝金!L68="","",【2】見・謝金!L68)</f>
        <v/>
      </c>
      <c r="M68" s="483" t="str">
        <f>IF(【2】見・謝金!M68="","",【2】見・謝金!M68)</f>
        <v/>
      </c>
      <c r="N68" s="485" t="str">
        <f>IF(【2】見・謝金!N68="","",【2】見・謝金!N68)</f>
        <v/>
      </c>
      <c r="O68" s="518" t="str">
        <f>IF(【2】見・謝金!O68="","",【2】見・謝金!O68)</f>
        <v/>
      </c>
      <c r="P68" s="518" t="str">
        <f>IF(【2】見・謝金!P68="","",【2】見・謝金!P68)</f>
        <v/>
      </c>
      <c r="Q68" s="519" t="str">
        <f>IF(【2】見・謝金!Q68="","",【2】見・謝金!Q68)</f>
        <v/>
      </c>
      <c r="R68" s="525" t="str">
        <f>IF(【2】見・謝金!$R68="",IF($Q68="講師",IF($E68="","",TIME(HOUR($G68-$E68),ROUNDUP(MINUTE($G68-$E68)/30,0)*30,0)*24),""),IF(OR(【2】見・謝金!$E68&lt;&gt;$E68,【2】見・謝金!$G68&lt;&gt;$G68),TIME(HOUR($G68-$E68),ROUNDUP(MINUTE($G68-$E68)/30,0)*30,0)*24,IF($Q68&lt;&gt;"講師","",【2】見・謝金!$R68)))</f>
        <v/>
      </c>
      <c r="S68" s="521" t="str">
        <f>IF($R68="","",IF(OR($O68="",$M68=""),"",IF($P68="サブ",VLOOKUP($O68,単価表!$A$5:$C$14,MATCH($M68,単価表!$A$5:$C$5,0),0)/2,VLOOKUP($O68,単価表!$A$5:$C$14,MATCH($M68,単価表!$A$5:$C$5,0),0))))</f>
        <v/>
      </c>
      <c r="T68" s="492" t="str">
        <f t="shared" si="0"/>
        <v/>
      </c>
      <c r="U68" s="525" t="str">
        <f>IF(【2】見・謝金!$U68="",IF($Q68="検討会等参加",IF($E68="","",TIME(HOUR($G68-$E68),ROUNDUP(MINUTE($G68-$E68)/30,0)*30,0)*24),""),IF(OR(【2】見・謝金!$E68&lt;&gt;$E68,【2】見・謝金!$G68&lt;&gt;$G68),TIME(HOUR($G68-$E68),ROUNDUP(MINUTE($G68-$E68)/30,0)*30,0)*24,IF($Q68&lt;&gt;"検討会等参加","",【2】見・謝金!$U68)))</f>
        <v/>
      </c>
      <c r="V68" s="521" t="str">
        <f>IF($U68="","",IF(OR($M68="",$O68=""),"",VLOOKUP($O68,単価表!$A$5:$C$11,MATCH($M68,単価表!$A$5:$C$5,0),0)/2))</f>
        <v/>
      </c>
      <c r="W68" s="492" t="str">
        <f t="shared" si="1"/>
        <v/>
      </c>
      <c r="X68" s="485" t="str">
        <f>IF(【2】見・謝金!X68="","",【2】見・謝金!X68)</f>
        <v/>
      </c>
      <c r="Y68" s="522" t="str">
        <f>IF(【2】見・謝金!Y68="","",【2】見・謝金!Y68)</f>
        <v/>
      </c>
      <c r="Z68" s="483" t="str">
        <f>IF(【2】見・謝金!Z68="","",【2】見・謝金!Z68)</f>
        <v/>
      </c>
      <c r="AA68" s="492" t="str">
        <f t="shared" si="2"/>
        <v/>
      </c>
      <c r="AB68" s="492" t="str">
        <f t="shared" si="3"/>
        <v/>
      </c>
      <c r="AC68" s="523" t="str">
        <f>IF(【2】見・謝金!AC68="","",【2】見・謝金!AC68)</f>
        <v/>
      </c>
      <c r="AD68" s="483" t="str">
        <f>IF(【2】見・謝金!AD68="","",【2】見・謝金!AD68)</f>
        <v/>
      </c>
      <c r="AE68" s="492" t="str">
        <f t="shared" si="4"/>
        <v/>
      </c>
      <c r="AF68" s="492"/>
      <c r="AG68" s="492" t="str">
        <f t="shared" si="5"/>
        <v/>
      </c>
      <c r="AH68" s="525" t="str">
        <f>IF(【2】見・謝金!$AH68="",IF($Q68="講習料",IF($E68="","",TIME(HOUR($G68-$E68),ROUNDUP(MINUTE($G68-$E68)/30,0)*30,0)*24),""),IF(OR(【2】見・謝金!$E68&lt;&gt;$E68,【2】見・謝金!$G68&lt;&gt;$G68),TIME(HOUR($G68-$E68),ROUNDUP(MINUTE($G68-$E68)/30,0)*30,0)*24,IF($Q68&lt;&gt;"講習料","",【2】見・謝金!$AH68)))</f>
        <v/>
      </c>
      <c r="AI68" s="521" t="str">
        <f>IF($AH68="","",IF(OR($O68="",$M68=""),"",IF($P68="サブ",VLOOKUP($O68,単価表!$A$34:$C$38,MATCH($M68,単価表!$A$34:$C$34,0),0)/2,VLOOKUP($O68,単価表!$A$34:$C$38,MATCH($M68,単価表!$A$34:$C$34,0),0))))</f>
        <v/>
      </c>
      <c r="AJ68" s="492" t="str">
        <f t="shared" si="6"/>
        <v/>
      </c>
      <c r="AK68" s="525" t="str">
        <f>IF(【2】見・謝金!$AK68="",IF($Q68="検討会(法人参加)",IF($E68="","",TIME(HOUR($G68-$E68),ROUNDUP(MINUTE($G68-$E68)/30,0)*30,0)*24),""),IF(OR(【2】見・謝金!$E68&lt;&gt;$E68,【2】見・謝金!$G68&lt;&gt;$G68),TIME(HOUR($G68-$E68),ROUNDUP(MINUTE($G68-$E68)/30,0)*30,0)*24,IF($Q68&lt;&gt;"検討会(法人参加)","",【2】見・謝金!$AK68)))</f>
        <v/>
      </c>
      <c r="AL68" s="586" t="str">
        <f>IF($AK68="","",IF(OR($O68="",$M68=""),"",VLOOKUP($O68,単価表!$A$34:$C$38,MATCH($M68,単価表!$A$34:$C$34,0),0)/2))</f>
        <v/>
      </c>
      <c r="AM68" s="492" t="str">
        <f t="shared" si="7"/>
        <v/>
      </c>
      <c r="AN68" s="524"/>
      <c r="AO68" s="506" t="str">
        <f>IF(【2】見・謝金!$AO68="","",【2】見・謝金!$AO68)</f>
        <v/>
      </c>
    </row>
    <row r="69" spans="4:41" ht="27.75" customHeight="1">
      <c r="D69" s="685" t="str">
        <f>IF(【2】見・謝金!D69="","",【2】見・謝金!D69)</f>
        <v/>
      </c>
      <c r="E69" s="526" t="str">
        <f>IF(【2】見・謝金!E69="","",【2】見・謝金!E69)</f>
        <v/>
      </c>
      <c r="F69" s="481" t="s">
        <v>259</v>
      </c>
      <c r="G69" s="482" t="str">
        <f>IF(【2】見・謝金!G69="","",【2】見・謝金!G69)</f>
        <v/>
      </c>
      <c r="H69" s="483" t="str">
        <f>IF(【2】見・謝金!H69="","",【2】見・謝金!H69)</f>
        <v/>
      </c>
      <c r="I69" s="1082" t="str">
        <f>IF(【2】見・謝金!I69="","",【2】見・謝金!I69)</f>
        <v/>
      </c>
      <c r="J69" s="1082"/>
      <c r="K69" s="495" t="str">
        <f>IF(【2】見・謝金!K69="","",【2】見・謝金!K69)</f>
        <v/>
      </c>
      <c r="L69" s="495" t="str">
        <f>IF(【2】見・謝金!L69="","",【2】見・謝金!L69)</f>
        <v/>
      </c>
      <c r="M69" s="484" t="str">
        <f>IF(【2】見・謝金!M69="","",【2】見・謝金!M69)</f>
        <v/>
      </c>
      <c r="N69" s="485" t="str">
        <f>IF(【2】見・謝金!N69="","",【2】見・謝金!N69)</f>
        <v/>
      </c>
      <c r="O69" s="518" t="str">
        <f>IF(【2】見・謝金!O69="","",【2】見・謝金!O69)</f>
        <v/>
      </c>
      <c r="P69" s="518" t="str">
        <f>IF(【2】見・謝金!P69="","",【2】見・謝金!P69)</f>
        <v/>
      </c>
      <c r="Q69" s="519" t="str">
        <f>IF(【2】見・謝金!Q69="","",【2】見・謝金!Q69)</f>
        <v/>
      </c>
      <c r="R69" s="520" t="str">
        <f>IF(【2】見・謝金!$R69="",IF($Q69="講師",IF($E69="","",TIME(HOUR($G69-$E69),ROUNDUP(MINUTE($G69-$E69)/30,0)*30,0)*24),""),IF(OR(【2】見・謝金!$E69&lt;&gt;$E69,【2】見・謝金!$G69&lt;&gt;$G69),TIME(HOUR($G69-$E69),ROUNDUP(MINUTE($G69-$E69)/30,0)*30,0)*24,IF($Q69&lt;&gt;"講師","",【2】見・謝金!$R69)))</f>
        <v/>
      </c>
      <c r="S69" s="521" t="str">
        <f>IF($R69="","",IF(OR($O69="",$M69=""),"",IF($P69="サブ",VLOOKUP($O69,単価表!$A$5:$C$14,MATCH($M69,単価表!$A$5:$C$5,0),0)/2,VLOOKUP($O69,単価表!$A$5:$C$14,MATCH($M69,単価表!$A$5:$C$5,0),0))))</f>
        <v/>
      </c>
      <c r="T69" s="492" t="str">
        <f t="shared" si="0"/>
        <v/>
      </c>
      <c r="U69" s="520" t="str">
        <f>IF(【2】見・謝金!$U69="",IF($Q69="検討会等参加",IF($E69="","",TIME(HOUR($G69-$E69),ROUNDUP(MINUTE($G69-$E69)/30,0)*30,0)*24),""),IF(OR(【2】見・謝金!$E69&lt;&gt;$E69,【2】見・謝金!$G69&lt;&gt;$G69),TIME(HOUR($G69-$E69),ROUNDUP(MINUTE($G69-$E69)/30,0)*30,0)*24,IF($Q69&lt;&gt;"検討会等参加","",【2】見・謝金!$U69)))</f>
        <v/>
      </c>
      <c r="V69" s="521" t="str">
        <f>IF($U69="","",IF(OR($M69="",$O69=""),"",VLOOKUP($O69,単価表!$A$5:$C$11,MATCH($M69,単価表!$A$5:$C$5,0),0)/2))</f>
        <v/>
      </c>
      <c r="W69" s="492" t="str">
        <f t="shared" si="1"/>
        <v/>
      </c>
      <c r="X69" s="485" t="str">
        <f>IF(【2】見・謝金!X69="","",【2】見・謝金!X69)</f>
        <v/>
      </c>
      <c r="Y69" s="522" t="str">
        <f>IF(【2】見・謝金!Y69="","",【2】見・謝金!Y69)</f>
        <v/>
      </c>
      <c r="Z69" s="484" t="str">
        <f>IF(【2】見・謝金!Z69="","",【2】見・謝金!Z69)</f>
        <v/>
      </c>
      <c r="AA69" s="492" t="str">
        <f t="shared" si="2"/>
        <v/>
      </c>
      <c r="AB69" s="492" t="str">
        <f t="shared" si="3"/>
        <v/>
      </c>
      <c r="AC69" s="523" t="str">
        <f>IF(【2】見・謝金!AC69="","",【2】見・謝金!AC69)</f>
        <v/>
      </c>
      <c r="AD69" s="483" t="str">
        <f>IF(【2】見・謝金!AD69="","",【2】見・謝金!AD69)</f>
        <v/>
      </c>
      <c r="AE69" s="492" t="str">
        <f t="shared" si="4"/>
        <v/>
      </c>
      <c r="AF69" s="492"/>
      <c r="AG69" s="492" t="str">
        <f t="shared" si="5"/>
        <v/>
      </c>
      <c r="AH69" s="520" t="str">
        <f>IF(【2】見・謝金!$AH69="",IF($Q69="講習料",IF($E69="","",TIME(HOUR($G69-$E69),ROUNDUP(MINUTE($G69-$E69)/30,0)*30,0)*24),""),IF(OR(【2】見・謝金!$E69&lt;&gt;$E69,【2】見・謝金!$G69&lt;&gt;$G69),TIME(HOUR($G69-$E69),ROUNDUP(MINUTE($G69-$E69)/30,0)*30,0)*24,IF($Q69&lt;&gt;"講習料","",【2】見・謝金!$AH69)))</f>
        <v/>
      </c>
      <c r="AI69" s="521" t="str">
        <f>IF($AH69="","",IF(OR($O69="",$M69=""),"",IF($P69="サブ",VLOOKUP($O69,単価表!$A$34:$C$38,MATCH($M69,単価表!$A$34:$C$34,0),0)/2,VLOOKUP($O69,単価表!$A$34:$C$38,MATCH($M69,単価表!$A$34:$C$34,0),0))))</f>
        <v/>
      </c>
      <c r="AJ69" s="492" t="str">
        <f t="shared" si="6"/>
        <v/>
      </c>
      <c r="AK69" s="520" t="str">
        <f>IF(【2】見・謝金!$AK69="",IF($Q69="検討会(法人参加)",IF($E69="","",TIME(HOUR($G69-$E69),ROUNDUP(MINUTE($G69-$E69)/30,0)*30,0)*24),""),IF(OR(【2】見・謝金!$E69&lt;&gt;$E69,【2】見・謝金!$G69&lt;&gt;$G69),TIME(HOUR($G69-$E69),ROUNDUP(MINUTE($G69-$E69)/30,0)*30,0)*24,IF($Q69&lt;&gt;"検討会(法人参加)","",【2】見・謝金!$AK69)))</f>
        <v/>
      </c>
      <c r="AL69" s="588" t="str">
        <f>IF($AK69="","",IF(OR($O69="",$M69=""),"",VLOOKUP($O69,単価表!$A$34:$C$38,MATCH($M69,単価表!$A$34:$C$34,0),0)/2))</f>
        <v/>
      </c>
      <c r="AM69" s="492" t="str">
        <f t="shared" si="7"/>
        <v/>
      </c>
      <c r="AN69" s="524"/>
      <c r="AO69" s="506" t="str">
        <f>IF(【2】見・謝金!$AO69="","",【2】見・謝金!$AO69)</f>
        <v/>
      </c>
    </row>
    <row r="70" spans="4:41" ht="27.75" customHeight="1">
      <c r="D70" s="685" t="str">
        <f>IF(【2】見・謝金!D70="","",【2】見・謝金!D70)</f>
        <v/>
      </c>
      <c r="E70" s="526" t="str">
        <f>IF(【2】見・謝金!E70="","",【2】見・謝金!E70)</f>
        <v/>
      </c>
      <c r="F70" s="481" t="s">
        <v>257</v>
      </c>
      <c r="G70" s="482" t="str">
        <f>IF(【2】見・謝金!G70="","",【2】見・謝金!G70)</f>
        <v/>
      </c>
      <c r="H70" s="483" t="str">
        <f>IF(【2】見・謝金!H70="","",【2】見・謝金!H70)</f>
        <v/>
      </c>
      <c r="I70" s="1082" t="str">
        <f>IF(【2】見・謝金!I70="","",【2】見・謝金!I70)</f>
        <v/>
      </c>
      <c r="J70" s="1082"/>
      <c r="K70" s="495" t="str">
        <f>IF(【2】見・謝金!K70="","",【2】見・謝金!K70)</f>
        <v/>
      </c>
      <c r="L70" s="495" t="str">
        <f>IF(【2】見・謝金!L70="","",【2】見・謝金!L70)</f>
        <v/>
      </c>
      <c r="M70" s="483" t="str">
        <f>IF(【2】見・謝金!M70="","",【2】見・謝金!M70)</f>
        <v/>
      </c>
      <c r="N70" s="485" t="str">
        <f>IF(【2】見・謝金!N70="","",【2】見・謝金!N70)</f>
        <v/>
      </c>
      <c r="O70" s="518" t="str">
        <f>IF(【2】見・謝金!O70="","",【2】見・謝金!O70)</f>
        <v/>
      </c>
      <c r="P70" s="518" t="str">
        <f>IF(【2】見・謝金!P70="","",【2】見・謝金!P70)</f>
        <v/>
      </c>
      <c r="Q70" s="519" t="str">
        <f>IF(【2】見・謝金!Q70="","",【2】見・謝金!Q70)</f>
        <v/>
      </c>
      <c r="R70" s="525" t="str">
        <f>IF(【2】見・謝金!$R70="",IF($Q70="講師",IF($E70="","",TIME(HOUR($G70-$E70),ROUNDUP(MINUTE($G70-$E70)/30,0)*30,0)*24),""),IF(OR(【2】見・謝金!$E70&lt;&gt;$E70,【2】見・謝金!$G70&lt;&gt;$G70),TIME(HOUR($G70-$E70),ROUNDUP(MINUTE($G70-$E70)/30,0)*30,0)*24,IF($Q70&lt;&gt;"講師","",【2】見・謝金!$R70)))</f>
        <v/>
      </c>
      <c r="S70" s="521" t="str">
        <f>IF($R70="","",IF(OR($O70="",$M70=""),"",IF($P70="サブ",VLOOKUP($O70,単価表!$A$5:$C$14,MATCH($M70,単価表!$A$5:$C$5,0),0)/2,VLOOKUP($O70,単価表!$A$5:$C$14,MATCH($M70,単価表!$A$5:$C$5,0),0))))</f>
        <v/>
      </c>
      <c r="T70" s="492" t="str">
        <f t="shared" si="0"/>
        <v/>
      </c>
      <c r="U70" s="525" t="str">
        <f>IF(【2】見・謝金!$U70="",IF($Q70="検討会等参加",IF($E70="","",TIME(HOUR($G70-$E70),ROUNDUP(MINUTE($G70-$E70)/30,0)*30,0)*24),""),IF(OR(【2】見・謝金!$E70&lt;&gt;$E70,【2】見・謝金!$G70&lt;&gt;$G70),TIME(HOUR($G70-$E70),ROUNDUP(MINUTE($G70-$E70)/30,0)*30,0)*24,IF($Q70&lt;&gt;"検討会等参加","",【2】見・謝金!$U70)))</f>
        <v/>
      </c>
      <c r="V70" s="521" t="str">
        <f>IF($U70="","",IF(OR($M70="",$O70=""),"",VLOOKUP($O70,単価表!$A$5:$C$11,MATCH($M70,単価表!$A$5:$C$5,0),0)/2))</f>
        <v/>
      </c>
      <c r="W70" s="492" t="str">
        <f t="shared" si="1"/>
        <v/>
      </c>
      <c r="X70" s="485" t="str">
        <f>IF(【2】見・謝金!X70="","",【2】見・謝金!X70)</f>
        <v/>
      </c>
      <c r="Y70" s="522" t="str">
        <f>IF(【2】見・謝金!Y70="","",【2】見・謝金!Y70)</f>
        <v/>
      </c>
      <c r="Z70" s="483" t="str">
        <f>IF(【2】見・謝金!Z70="","",【2】見・謝金!Z70)</f>
        <v/>
      </c>
      <c r="AA70" s="492" t="str">
        <f t="shared" si="2"/>
        <v/>
      </c>
      <c r="AB70" s="492" t="str">
        <f t="shared" si="3"/>
        <v/>
      </c>
      <c r="AC70" s="523" t="str">
        <f>IF(【2】見・謝金!AC70="","",【2】見・謝金!AC70)</f>
        <v/>
      </c>
      <c r="AD70" s="483" t="str">
        <f>IF(【2】見・謝金!AD70="","",【2】見・謝金!AD70)</f>
        <v/>
      </c>
      <c r="AE70" s="492" t="str">
        <f t="shared" si="4"/>
        <v/>
      </c>
      <c r="AF70" s="492"/>
      <c r="AG70" s="492" t="str">
        <f t="shared" si="5"/>
        <v/>
      </c>
      <c r="AH70" s="525" t="str">
        <f>IF(【2】見・謝金!$AH70="",IF($Q70="講習料",IF($E70="","",TIME(HOUR($G70-$E70),ROUNDUP(MINUTE($G70-$E70)/30,0)*30,0)*24),""),IF(OR(【2】見・謝金!$E70&lt;&gt;$E70,【2】見・謝金!$G70&lt;&gt;$G70),TIME(HOUR($G70-$E70),ROUNDUP(MINUTE($G70-$E70)/30,0)*30,0)*24,IF($Q70&lt;&gt;"講習料","",【2】見・謝金!$AH70)))</f>
        <v/>
      </c>
      <c r="AI70" s="521" t="str">
        <f>IF($AH70="","",IF(OR($O70="",$M70=""),"",IF($P70="サブ",VLOOKUP($O70,単価表!$A$34:$C$38,MATCH($M70,単価表!$A$34:$C$34,0),0)/2,VLOOKUP($O70,単価表!$A$34:$C$38,MATCH($M70,単価表!$A$34:$C$34,0),0))))</f>
        <v/>
      </c>
      <c r="AJ70" s="492" t="str">
        <f t="shared" si="6"/>
        <v/>
      </c>
      <c r="AK70" s="525" t="str">
        <f>IF(【2】見・謝金!$AK70="",IF($Q70="検討会(法人参加)",IF($E70="","",TIME(HOUR($G70-$E70),ROUNDUP(MINUTE($G70-$E70)/30,0)*30,0)*24),""),IF(OR(【2】見・謝金!$E70&lt;&gt;$E70,【2】見・謝金!$G70&lt;&gt;$G70),TIME(HOUR($G70-$E70),ROUNDUP(MINUTE($G70-$E70)/30,0)*30,0)*24,IF($Q70&lt;&gt;"検討会(法人参加)","",【2】見・謝金!$AK70)))</f>
        <v/>
      </c>
      <c r="AL70" s="586" t="str">
        <f>IF($AK70="","",IF(OR($O70="",$M70=""),"",VLOOKUP($O70,単価表!$A$34:$C$38,MATCH($M70,単価表!$A$34:$C$34,0),0)/2))</f>
        <v/>
      </c>
      <c r="AM70" s="492" t="str">
        <f t="shared" si="7"/>
        <v/>
      </c>
      <c r="AN70" s="524"/>
      <c r="AO70" s="506" t="str">
        <f>IF(【2】見・謝金!$AO70="","",【2】見・謝金!$AO70)</f>
        <v/>
      </c>
    </row>
    <row r="71" spans="4:41" ht="27.75" customHeight="1">
      <c r="D71" s="685" t="str">
        <f>IF(【2】見・謝金!D71="","",【2】見・謝金!D71)</f>
        <v/>
      </c>
      <c r="E71" s="526" t="str">
        <f>IF(【2】見・謝金!E71="","",【2】見・謝金!E71)</f>
        <v/>
      </c>
      <c r="F71" s="481" t="s">
        <v>259</v>
      </c>
      <c r="G71" s="482" t="str">
        <f>IF(【2】見・謝金!G71="","",【2】見・謝金!G71)</f>
        <v/>
      </c>
      <c r="H71" s="483" t="str">
        <f>IF(【2】見・謝金!H71="","",【2】見・謝金!H71)</f>
        <v/>
      </c>
      <c r="I71" s="1082" t="str">
        <f>IF(【2】見・謝金!I71="","",【2】見・謝金!I71)</f>
        <v/>
      </c>
      <c r="J71" s="1082"/>
      <c r="K71" s="495" t="str">
        <f>IF(【2】見・謝金!K71="","",【2】見・謝金!K71)</f>
        <v/>
      </c>
      <c r="L71" s="495" t="str">
        <f>IF(【2】見・謝金!L71="","",【2】見・謝金!L71)</f>
        <v/>
      </c>
      <c r="M71" s="484" t="str">
        <f>IF(【2】見・謝金!M71="","",【2】見・謝金!M71)</f>
        <v/>
      </c>
      <c r="N71" s="485" t="str">
        <f>IF(【2】見・謝金!N71="","",【2】見・謝金!N71)</f>
        <v/>
      </c>
      <c r="O71" s="518" t="str">
        <f>IF(【2】見・謝金!O71="","",【2】見・謝金!O71)</f>
        <v/>
      </c>
      <c r="P71" s="518" t="str">
        <f>IF(【2】見・謝金!P71="","",【2】見・謝金!P71)</f>
        <v/>
      </c>
      <c r="Q71" s="519" t="str">
        <f>IF(【2】見・謝金!Q71="","",【2】見・謝金!Q71)</f>
        <v/>
      </c>
      <c r="R71" s="520" t="str">
        <f>IF(【2】見・謝金!$R71="",IF($Q71="講師",IF($E71="","",TIME(HOUR($G71-$E71),ROUNDUP(MINUTE($G71-$E71)/30,0)*30,0)*24),""),IF(OR(【2】見・謝金!$E71&lt;&gt;$E71,【2】見・謝金!$G71&lt;&gt;$G71),TIME(HOUR($G71-$E71),ROUNDUP(MINUTE($G71-$E71)/30,0)*30,0)*24,IF($Q71&lt;&gt;"講師","",【2】見・謝金!$R71)))</f>
        <v/>
      </c>
      <c r="S71" s="521" t="str">
        <f>IF($R71="","",IF(OR($O71="",$M71=""),"",IF($P71="サブ",VLOOKUP($O71,単価表!$A$5:$C$14,MATCH($M71,単価表!$A$5:$C$5,0),0)/2,VLOOKUP($O71,単価表!$A$5:$C$14,MATCH($M71,単価表!$A$5:$C$5,0),0))))</f>
        <v/>
      </c>
      <c r="T71" s="492" t="str">
        <f t="shared" si="0"/>
        <v/>
      </c>
      <c r="U71" s="520" t="str">
        <f>IF(【2】見・謝金!$U71="",IF($Q71="検討会等参加",IF($E71="","",TIME(HOUR($G71-$E71),ROUNDUP(MINUTE($G71-$E71)/30,0)*30,0)*24),""),IF(OR(【2】見・謝金!$E71&lt;&gt;$E71,【2】見・謝金!$G71&lt;&gt;$G71),TIME(HOUR($G71-$E71),ROUNDUP(MINUTE($G71-$E71)/30,0)*30,0)*24,IF($Q71&lt;&gt;"検討会等参加","",【2】見・謝金!$U71)))</f>
        <v/>
      </c>
      <c r="V71" s="521" t="str">
        <f>IF($U71="","",IF(OR($M71="",$O71=""),"",VLOOKUP($O71,単価表!$A$5:$C$11,MATCH($M71,単価表!$A$5:$C$5,0),0)/2))</f>
        <v/>
      </c>
      <c r="W71" s="492" t="str">
        <f t="shared" si="1"/>
        <v/>
      </c>
      <c r="X71" s="485" t="str">
        <f>IF(【2】見・謝金!X71="","",【2】見・謝金!X71)</f>
        <v/>
      </c>
      <c r="Y71" s="522" t="str">
        <f>IF(【2】見・謝金!Y71="","",【2】見・謝金!Y71)</f>
        <v/>
      </c>
      <c r="Z71" s="484" t="str">
        <f>IF(【2】見・謝金!Z71="","",【2】見・謝金!Z71)</f>
        <v/>
      </c>
      <c r="AA71" s="492" t="str">
        <f t="shared" si="2"/>
        <v/>
      </c>
      <c r="AB71" s="492" t="str">
        <f t="shared" si="3"/>
        <v/>
      </c>
      <c r="AC71" s="523" t="str">
        <f>IF(【2】見・謝金!AC71="","",【2】見・謝金!AC71)</f>
        <v/>
      </c>
      <c r="AD71" s="483" t="str">
        <f>IF(【2】見・謝金!AD71="","",【2】見・謝金!AD71)</f>
        <v/>
      </c>
      <c r="AE71" s="492" t="str">
        <f t="shared" si="4"/>
        <v/>
      </c>
      <c r="AF71" s="492"/>
      <c r="AG71" s="492" t="str">
        <f t="shared" si="5"/>
        <v/>
      </c>
      <c r="AH71" s="520" t="str">
        <f>IF(【2】見・謝金!$AH71="",IF($Q71="講習料",IF($E71="","",TIME(HOUR($G71-$E71),ROUNDUP(MINUTE($G71-$E71)/30,0)*30,0)*24),""),IF(OR(【2】見・謝金!$E71&lt;&gt;$E71,【2】見・謝金!$G71&lt;&gt;$G71),TIME(HOUR($G71-$E71),ROUNDUP(MINUTE($G71-$E71)/30,0)*30,0)*24,IF($Q71&lt;&gt;"講習料","",【2】見・謝金!$AH71)))</f>
        <v/>
      </c>
      <c r="AI71" s="521" t="str">
        <f>IF($AH71="","",IF(OR($O71="",$M71=""),"",IF($P71="サブ",VLOOKUP($O71,単価表!$A$34:$C$38,MATCH($M71,単価表!$A$34:$C$34,0),0)/2,VLOOKUP($O71,単価表!$A$34:$C$38,MATCH($M71,単価表!$A$34:$C$34,0),0))))</f>
        <v/>
      </c>
      <c r="AJ71" s="492" t="str">
        <f t="shared" si="6"/>
        <v/>
      </c>
      <c r="AK71" s="520" t="str">
        <f>IF(【2】見・謝金!$AK71="",IF($Q71="検討会(法人参加)",IF($E71="","",TIME(HOUR($G71-$E71),ROUNDUP(MINUTE($G71-$E71)/30,0)*30,0)*24),""),IF(OR(【2】見・謝金!$E71&lt;&gt;$E71,【2】見・謝金!$G71&lt;&gt;$G71),TIME(HOUR($G71-$E71),ROUNDUP(MINUTE($G71-$E71)/30,0)*30,0)*24,IF($Q71&lt;&gt;"検討会(法人参加)","",【2】見・謝金!$AK71)))</f>
        <v/>
      </c>
      <c r="AL71" s="588" t="str">
        <f>IF($AK71="","",IF(OR($O71="",$M71=""),"",VLOOKUP($O71,単価表!$A$34:$C$38,MATCH($M71,単価表!$A$34:$C$34,0),0)/2))</f>
        <v/>
      </c>
      <c r="AM71" s="492" t="str">
        <f t="shared" si="7"/>
        <v/>
      </c>
      <c r="AN71" s="524"/>
      <c r="AO71" s="506" t="str">
        <f>IF(【2】見・謝金!$AO71="","",【2】見・謝金!$AO71)</f>
        <v/>
      </c>
    </row>
    <row r="72" spans="4:41" ht="27.75" customHeight="1">
      <c r="D72" s="685" t="str">
        <f>IF(【2】見・謝金!D72="","",【2】見・謝金!D72)</f>
        <v/>
      </c>
      <c r="E72" s="526" t="str">
        <f>IF(【2】見・謝金!E72="","",【2】見・謝金!E72)</f>
        <v/>
      </c>
      <c r="F72" s="481" t="s">
        <v>257</v>
      </c>
      <c r="G72" s="482" t="str">
        <f>IF(【2】見・謝金!G72="","",【2】見・謝金!G72)</f>
        <v/>
      </c>
      <c r="H72" s="483" t="str">
        <f>IF(【2】見・謝金!H72="","",【2】見・謝金!H72)</f>
        <v/>
      </c>
      <c r="I72" s="1082" t="str">
        <f>IF(【2】見・謝金!I72="","",【2】見・謝金!I72)</f>
        <v/>
      </c>
      <c r="J72" s="1082"/>
      <c r="K72" s="495" t="str">
        <f>IF(【2】見・謝金!K72="","",【2】見・謝金!K72)</f>
        <v/>
      </c>
      <c r="L72" s="495" t="str">
        <f>IF(【2】見・謝金!L72="","",【2】見・謝金!L72)</f>
        <v/>
      </c>
      <c r="M72" s="483" t="str">
        <f>IF(【2】見・謝金!M72="","",【2】見・謝金!M72)</f>
        <v/>
      </c>
      <c r="N72" s="485" t="str">
        <f>IF(【2】見・謝金!N72="","",【2】見・謝金!N72)</f>
        <v/>
      </c>
      <c r="O72" s="518" t="str">
        <f>IF(【2】見・謝金!O72="","",【2】見・謝金!O72)</f>
        <v/>
      </c>
      <c r="P72" s="518" t="str">
        <f>IF(【2】見・謝金!P72="","",【2】見・謝金!P72)</f>
        <v/>
      </c>
      <c r="Q72" s="519" t="str">
        <f>IF(【2】見・謝金!Q72="","",【2】見・謝金!Q72)</f>
        <v/>
      </c>
      <c r="R72" s="525" t="str">
        <f>IF(【2】見・謝金!$R72="",IF($Q72="講師",IF($E72="","",TIME(HOUR($G72-$E72),ROUNDUP(MINUTE($G72-$E72)/30,0)*30,0)*24),""),IF(OR(【2】見・謝金!$E72&lt;&gt;$E72,【2】見・謝金!$G72&lt;&gt;$G72),TIME(HOUR($G72-$E72),ROUNDUP(MINUTE($G72-$E72)/30,0)*30,0)*24,IF($Q72&lt;&gt;"講師","",【2】見・謝金!$R72)))</f>
        <v/>
      </c>
      <c r="S72" s="521" t="str">
        <f>IF($R72="","",IF(OR($O72="",$M72=""),"",IF($P72="サブ",VLOOKUP($O72,単価表!$A$5:$C$14,MATCH($M72,単価表!$A$5:$C$5,0),0)/2,VLOOKUP($O72,単価表!$A$5:$C$14,MATCH($M72,単価表!$A$5:$C$5,0),0))))</f>
        <v/>
      </c>
      <c r="T72" s="492" t="str">
        <f t="shared" ref="T72:T135" si="8">IF($R72="","",IF($M72="","",(R72*S72)))</f>
        <v/>
      </c>
      <c r="U72" s="525" t="str">
        <f>IF(【2】見・謝金!$U72="",IF($Q72="検討会等参加",IF($E72="","",TIME(HOUR($G72-$E72),ROUNDUP(MINUTE($G72-$E72)/30,0)*30,0)*24),""),IF(OR(【2】見・謝金!$E72&lt;&gt;$E72,【2】見・謝金!$G72&lt;&gt;$G72),TIME(HOUR($G72-$E72),ROUNDUP(MINUTE($G72-$E72)/30,0)*30,0)*24,IF($Q72&lt;&gt;"検討会等参加","",【2】見・謝金!$U72)))</f>
        <v/>
      </c>
      <c r="V72" s="521" t="str">
        <f>IF($U72="","",IF(OR($M72="",$O72=""),"",VLOOKUP($O72,単価表!$A$5:$C$11,MATCH($M72,単価表!$A$5:$C$5,0),0)/2))</f>
        <v/>
      </c>
      <c r="W72" s="492" t="str">
        <f t="shared" ref="W72:W135" si="9">IF($U72="","",IF($M72="","",(U72*V72)))</f>
        <v/>
      </c>
      <c r="X72" s="485" t="str">
        <f>IF(【2】見・謝金!X72="","",【2】見・謝金!X72)</f>
        <v/>
      </c>
      <c r="Y72" s="522" t="str">
        <f>IF(【2】見・謝金!Y72="","",【2】見・謝金!Y72)</f>
        <v/>
      </c>
      <c r="Z72" s="483" t="str">
        <f>IF(【2】見・謝金!Z72="","",【2】見・謝金!Z72)</f>
        <v/>
      </c>
      <c r="AA72" s="492" t="str">
        <f t="shared" ref="AA72:AA135" si="10">IF(OR($Y72="",$Z72=""),"",IF($Z72="日","1,500",IF($Z72="外","5,500")))</f>
        <v/>
      </c>
      <c r="AB72" s="492" t="str">
        <f t="shared" ref="AB72:AB135" si="11">IF(OR($Y72="",$Z72=""),"",(Y72*AA72))</f>
        <v/>
      </c>
      <c r="AC72" s="523" t="str">
        <f>IF(【2】見・謝金!AC72="","",【2】見・謝金!AC72)</f>
        <v/>
      </c>
      <c r="AD72" s="483" t="str">
        <f>IF(【2】見・謝金!AD72="","",【2】見・謝金!AD72)</f>
        <v/>
      </c>
      <c r="AE72" s="492" t="str">
        <f t="shared" ref="AE72:AE135" si="12">IF(OR($AC72="",$AD72=""),"",IF(OR($AC72="見学",$AC72="視察"),"10,000",IF($AC72="手土産","3,000")))</f>
        <v/>
      </c>
      <c r="AF72" s="492"/>
      <c r="AG72" s="492" t="str">
        <f t="shared" ref="AG72:AG135" si="13">IFERROR(ROUND(IF(AF72="","",IF(AF72="8%税込",AD72*AE72/1.08,IF(AF72="10%税込",AD72*AE72/1.1))),0),"")</f>
        <v/>
      </c>
      <c r="AH72" s="525" t="str">
        <f>IF(【2】見・謝金!$AH72="",IF($Q72="講習料",IF($E72="","",TIME(HOUR($G72-$E72),ROUNDUP(MINUTE($G72-$E72)/30,0)*30,0)*24),""),IF(OR(【2】見・謝金!$E72&lt;&gt;$E72,【2】見・謝金!$G72&lt;&gt;$G72),TIME(HOUR($G72-$E72),ROUNDUP(MINUTE($G72-$E72)/30,0)*30,0)*24,IF($Q72&lt;&gt;"講習料","",【2】見・謝金!$AH72)))</f>
        <v/>
      </c>
      <c r="AI72" s="521" t="str">
        <f>IF($AH72="","",IF(OR($O72="",$M72=""),"",IF($P72="サブ",VLOOKUP($O72,単価表!$A$34:$C$38,MATCH($M72,単価表!$A$34:$C$34,0),0)/2,VLOOKUP($O72,単価表!$A$34:$C$38,MATCH($M72,単価表!$A$34:$C$34,0),0))))</f>
        <v/>
      </c>
      <c r="AJ72" s="492" t="str">
        <f t="shared" ref="AJ72:AJ135" si="14">IF($AH72="","",IF($M72="","",(AH72*AI72)))</f>
        <v/>
      </c>
      <c r="AK72" s="525" t="str">
        <f>IF(【2】見・謝金!$AK72="",IF($Q72="検討会(法人参加)",IF($E72="","",TIME(HOUR($G72-$E72),ROUNDUP(MINUTE($G72-$E72)/30,0)*30,0)*24),""),IF(OR(【2】見・謝金!$E72&lt;&gt;$E72,【2】見・謝金!$G72&lt;&gt;$G72),TIME(HOUR($G72-$E72),ROUNDUP(MINUTE($G72-$E72)/30,0)*30,0)*24,IF($Q72&lt;&gt;"検討会(法人参加)","",【2】見・謝金!$AK72)))</f>
        <v/>
      </c>
      <c r="AL72" s="586" t="str">
        <f>IF($AK72="","",IF(OR($O72="",$M72=""),"",VLOOKUP($O72,単価表!$A$34:$C$38,MATCH($M72,単価表!$A$34:$C$34,0),0)/2))</f>
        <v/>
      </c>
      <c r="AM72" s="492" t="str">
        <f t="shared" ref="AM72:AM135" si="15">IF($AK72="","",IF($M72="","",(AK72*AL72)))</f>
        <v/>
      </c>
      <c r="AN72" s="524"/>
      <c r="AO72" s="506" t="str">
        <f>IF(【2】見・謝金!$AO72="","",【2】見・謝金!$AO72)</f>
        <v/>
      </c>
    </row>
    <row r="73" spans="4:41" ht="27.75" customHeight="1">
      <c r="D73" s="685" t="str">
        <f>IF(【2】見・謝金!D73="","",【2】見・謝金!D73)</f>
        <v/>
      </c>
      <c r="E73" s="526" t="str">
        <f>IF(【2】見・謝金!E73="","",【2】見・謝金!E73)</f>
        <v/>
      </c>
      <c r="F73" s="481" t="s">
        <v>259</v>
      </c>
      <c r="G73" s="482" t="str">
        <f>IF(【2】見・謝金!G73="","",【2】見・謝金!G73)</f>
        <v/>
      </c>
      <c r="H73" s="483" t="str">
        <f>IF(【2】見・謝金!H73="","",【2】見・謝金!H73)</f>
        <v/>
      </c>
      <c r="I73" s="1082" t="str">
        <f>IF(【2】見・謝金!I73="","",【2】見・謝金!I73)</f>
        <v/>
      </c>
      <c r="J73" s="1082"/>
      <c r="K73" s="495" t="str">
        <f>IF(【2】見・謝金!K73="","",【2】見・謝金!K73)</f>
        <v/>
      </c>
      <c r="L73" s="495" t="str">
        <f>IF(【2】見・謝金!L73="","",【2】見・謝金!L73)</f>
        <v/>
      </c>
      <c r="M73" s="484" t="str">
        <f>IF(【2】見・謝金!M73="","",【2】見・謝金!M73)</f>
        <v/>
      </c>
      <c r="N73" s="485" t="str">
        <f>IF(【2】見・謝金!N73="","",【2】見・謝金!N73)</f>
        <v/>
      </c>
      <c r="O73" s="518" t="str">
        <f>IF(【2】見・謝金!O73="","",【2】見・謝金!O73)</f>
        <v/>
      </c>
      <c r="P73" s="518" t="str">
        <f>IF(【2】見・謝金!P73="","",【2】見・謝金!P73)</f>
        <v/>
      </c>
      <c r="Q73" s="519" t="str">
        <f>IF(【2】見・謝金!Q73="","",【2】見・謝金!Q73)</f>
        <v/>
      </c>
      <c r="R73" s="520" t="str">
        <f>IF(【2】見・謝金!$R73="",IF($Q73="講師",IF($E73="","",TIME(HOUR($G73-$E73),ROUNDUP(MINUTE($G73-$E73)/30,0)*30,0)*24),""),IF(OR(【2】見・謝金!$E73&lt;&gt;$E73,【2】見・謝金!$G73&lt;&gt;$G73),TIME(HOUR($G73-$E73),ROUNDUP(MINUTE($G73-$E73)/30,0)*30,0)*24,IF($Q73&lt;&gt;"講師","",【2】見・謝金!$R73)))</f>
        <v/>
      </c>
      <c r="S73" s="521" t="str">
        <f>IF($R73="","",IF(OR($O73="",$M73=""),"",IF($P73="サブ",VLOOKUP($O73,単価表!$A$5:$C$14,MATCH($M73,単価表!$A$5:$C$5,0),0)/2,VLOOKUP($O73,単価表!$A$5:$C$14,MATCH($M73,単価表!$A$5:$C$5,0),0))))</f>
        <v/>
      </c>
      <c r="T73" s="492" t="str">
        <f t="shared" si="8"/>
        <v/>
      </c>
      <c r="U73" s="520" t="str">
        <f>IF(【2】見・謝金!$U73="",IF($Q73="検討会等参加",IF($E73="","",TIME(HOUR($G73-$E73),ROUNDUP(MINUTE($G73-$E73)/30,0)*30,0)*24),""),IF(OR(【2】見・謝金!$E73&lt;&gt;$E73,【2】見・謝金!$G73&lt;&gt;$G73),TIME(HOUR($G73-$E73),ROUNDUP(MINUTE($G73-$E73)/30,0)*30,0)*24,IF($Q73&lt;&gt;"検討会等参加","",【2】見・謝金!$U73)))</f>
        <v/>
      </c>
      <c r="V73" s="521" t="str">
        <f>IF($U73="","",IF(OR($M73="",$O73=""),"",VLOOKUP($O73,単価表!$A$5:$C$11,MATCH($M73,単価表!$A$5:$C$5,0),0)/2))</f>
        <v/>
      </c>
      <c r="W73" s="492" t="str">
        <f t="shared" si="9"/>
        <v/>
      </c>
      <c r="X73" s="485" t="str">
        <f>IF(【2】見・謝金!X73="","",【2】見・謝金!X73)</f>
        <v/>
      </c>
      <c r="Y73" s="522" t="str">
        <f>IF(【2】見・謝金!Y73="","",【2】見・謝金!Y73)</f>
        <v/>
      </c>
      <c r="Z73" s="484" t="str">
        <f>IF(【2】見・謝金!Z73="","",【2】見・謝金!Z73)</f>
        <v/>
      </c>
      <c r="AA73" s="492" t="str">
        <f t="shared" si="10"/>
        <v/>
      </c>
      <c r="AB73" s="492" t="str">
        <f t="shared" si="11"/>
        <v/>
      </c>
      <c r="AC73" s="523" t="str">
        <f>IF(【2】見・謝金!AC73="","",【2】見・謝金!AC73)</f>
        <v/>
      </c>
      <c r="AD73" s="483" t="str">
        <f>IF(【2】見・謝金!AD73="","",【2】見・謝金!AD73)</f>
        <v/>
      </c>
      <c r="AE73" s="492" t="str">
        <f t="shared" si="12"/>
        <v/>
      </c>
      <c r="AF73" s="492"/>
      <c r="AG73" s="492" t="str">
        <f t="shared" si="13"/>
        <v/>
      </c>
      <c r="AH73" s="520" t="str">
        <f>IF(【2】見・謝金!$AH73="",IF($Q73="講習料",IF($E73="","",TIME(HOUR($G73-$E73),ROUNDUP(MINUTE($G73-$E73)/30,0)*30,0)*24),""),IF(OR(【2】見・謝金!$E73&lt;&gt;$E73,【2】見・謝金!$G73&lt;&gt;$G73),TIME(HOUR($G73-$E73),ROUNDUP(MINUTE($G73-$E73)/30,0)*30,0)*24,IF($Q73&lt;&gt;"講習料","",【2】見・謝金!$AH73)))</f>
        <v/>
      </c>
      <c r="AI73" s="521" t="str">
        <f>IF($AH73="","",IF(OR($O73="",$M73=""),"",IF($P73="サブ",VLOOKUP($O73,単価表!$A$34:$C$38,MATCH($M73,単価表!$A$34:$C$34,0),0)/2,VLOOKUP($O73,単価表!$A$34:$C$38,MATCH($M73,単価表!$A$34:$C$34,0),0))))</f>
        <v/>
      </c>
      <c r="AJ73" s="492" t="str">
        <f t="shared" si="14"/>
        <v/>
      </c>
      <c r="AK73" s="520" t="str">
        <f>IF(【2】見・謝金!$AK73="",IF($Q73="検討会(法人参加)",IF($E73="","",TIME(HOUR($G73-$E73),ROUNDUP(MINUTE($G73-$E73)/30,0)*30,0)*24),""),IF(OR(【2】見・謝金!$E73&lt;&gt;$E73,【2】見・謝金!$G73&lt;&gt;$G73),TIME(HOUR($G73-$E73),ROUNDUP(MINUTE($G73-$E73)/30,0)*30,0)*24,IF($Q73&lt;&gt;"検討会(法人参加)","",【2】見・謝金!$AK73)))</f>
        <v/>
      </c>
      <c r="AL73" s="588" t="str">
        <f>IF($AK73="","",IF(OR($O73="",$M73=""),"",VLOOKUP($O73,単価表!$A$34:$C$38,MATCH($M73,単価表!$A$34:$C$34,0),0)/2))</f>
        <v/>
      </c>
      <c r="AM73" s="492" t="str">
        <f t="shared" si="15"/>
        <v/>
      </c>
      <c r="AN73" s="524"/>
      <c r="AO73" s="506" t="str">
        <f>IF(【2】見・謝金!$AO73="","",【2】見・謝金!$AO73)</f>
        <v/>
      </c>
    </row>
    <row r="74" spans="4:41" ht="27.75" customHeight="1">
      <c r="D74" s="685" t="str">
        <f>IF(【2】見・謝金!D74="","",【2】見・謝金!D74)</f>
        <v/>
      </c>
      <c r="E74" s="526" t="str">
        <f>IF(【2】見・謝金!E74="","",【2】見・謝金!E74)</f>
        <v/>
      </c>
      <c r="F74" s="481" t="s">
        <v>257</v>
      </c>
      <c r="G74" s="482" t="str">
        <f>IF(【2】見・謝金!G74="","",【2】見・謝金!G74)</f>
        <v/>
      </c>
      <c r="H74" s="483" t="str">
        <f>IF(【2】見・謝金!H74="","",【2】見・謝金!H74)</f>
        <v/>
      </c>
      <c r="I74" s="1082" t="str">
        <f>IF(【2】見・謝金!I74="","",【2】見・謝金!I74)</f>
        <v/>
      </c>
      <c r="J74" s="1082"/>
      <c r="K74" s="495" t="str">
        <f>IF(【2】見・謝金!K74="","",【2】見・謝金!K74)</f>
        <v/>
      </c>
      <c r="L74" s="495" t="str">
        <f>IF(【2】見・謝金!L74="","",【2】見・謝金!L74)</f>
        <v/>
      </c>
      <c r="M74" s="483" t="str">
        <f>IF(【2】見・謝金!M74="","",【2】見・謝金!M74)</f>
        <v/>
      </c>
      <c r="N74" s="485" t="str">
        <f>IF(【2】見・謝金!N74="","",【2】見・謝金!N74)</f>
        <v/>
      </c>
      <c r="O74" s="518" t="str">
        <f>IF(【2】見・謝金!O74="","",【2】見・謝金!O74)</f>
        <v/>
      </c>
      <c r="P74" s="518" t="str">
        <f>IF(【2】見・謝金!P74="","",【2】見・謝金!P74)</f>
        <v/>
      </c>
      <c r="Q74" s="519" t="str">
        <f>IF(【2】見・謝金!Q74="","",【2】見・謝金!Q74)</f>
        <v/>
      </c>
      <c r="R74" s="525" t="str">
        <f>IF(【2】見・謝金!$R74="",IF($Q74="講師",IF($E74="","",TIME(HOUR($G74-$E74),ROUNDUP(MINUTE($G74-$E74)/30,0)*30,0)*24),""),IF(OR(【2】見・謝金!$E74&lt;&gt;$E74,【2】見・謝金!$G74&lt;&gt;$G74),TIME(HOUR($G74-$E74),ROUNDUP(MINUTE($G74-$E74)/30,0)*30,0)*24,IF($Q74&lt;&gt;"講師","",【2】見・謝金!$R74)))</f>
        <v/>
      </c>
      <c r="S74" s="521" t="str">
        <f>IF($R74="","",IF(OR($O74="",$M74=""),"",IF($P74="サブ",VLOOKUP($O74,単価表!$A$5:$C$14,MATCH($M74,単価表!$A$5:$C$5,0),0)/2,VLOOKUP($O74,単価表!$A$5:$C$14,MATCH($M74,単価表!$A$5:$C$5,0),0))))</f>
        <v/>
      </c>
      <c r="T74" s="492" t="str">
        <f t="shared" si="8"/>
        <v/>
      </c>
      <c r="U74" s="525" t="str">
        <f>IF(【2】見・謝金!$U74="",IF($Q74="検討会等参加",IF($E74="","",TIME(HOUR($G74-$E74),ROUNDUP(MINUTE($G74-$E74)/30,0)*30,0)*24),""),IF(OR(【2】見・謝金!$E74&lt;&gt;$E74,【2】見・謝金!$G74&lt;&gt;$G74),TIME(HOUR($G74-$E74),ROUNDUP(MINUTE($G74-$E74)/30,0)*30,0)*24,IF($Q74&lt;&gt;"検討会等参加","",【2】見・謝金!$U74)))</f>
        <v/>
      </c>
      <c r="V74" s="521" t="str">
        <f>IF($U74="","",IF(OR($M74="",$O74=""),"",VLOOKUP($O74,単価表!$A$5:$C$11,MATCH($M74,単価表!$A$5:$C$5,0),0)/2))</f>
        <v/>
      </c>
      <c r="W74" s="492" t="str">
        <f t="shared" si="9"/>
        <v/>
      </c>
      <c r="X74" s="485" t="str">
        <f>IF(【2】見・謝金!X74="","",【2】見・謝金!X74)</f>
        <v/>
      </c>
      <c r="Y74" s="522" t="str">
        <f>IF(【2】見・謝金!Y74="","",【2】見・謝金!Y74)</f>
        <v/>
      </c>
      <c r="Z74" s="483" t="str">
        <f>IF(【2】見・謝金!Z74="","",【2】見・謝金!Z74)</f>
        <v/>
      </c>
      <c r="AA74" s="492" t="str">
        <f t="shared" si="10"/>
        <v/>
      </c>
      <c r="AB74" s="492" t="str">
        <f t="shared" si="11"/>
        <v/>
      </c>
      <c r="AC74" s="523" t="str">
        <f>IF(【2】見・謝金!AC74="","",【2】見・謝金!AC74)</f>
        <v/>
      </c>
      <c r="AD74" s="483" t="str">
        <f>IF(【2】見・謝金!AD74="","",【2】見・謝金!AD74)</f>
        <v/>
      </c>
      <c r="AE74" s="492" t="str">
        <f t="shared" si="12"/>
        <v/>
      </c>
      <c r="AF74" s="492"/>
      <c r="AG74" s="492" t="str">
        <f t="shared" si="13"/>
        <v/>
      </c>
      <c r="AH74" s="525" t="str">
        <f>IF(【2】見・謝金!$AH74="",IF($Q74="講習料",IF($E74="","",TIME(HOUR($G74-$E74),ROUNDUP(MINUTE($G74-$E74)/30,0)*30,0)*24),""),IF(OR(【2】見・謝金!$E74&lt;&gt;$E74,【2】見・謝金!$G74&lt;&gt;$G74),TIME(HOUR($G74-$E74),ROUNDUP(MINUTE($G74-$E74)/30,0)*30,0)*24,IF($Q74&lt;&gt;"講習料","",【2】見・謝金!$AH74)))</f>
        <v/>
      </c>
      <c r="AI74" s="521" t="str">
        <f>IF($AH74="","",IF(OR($O74="",$M74=""),"",IF($P74="サブ",VLOOKUP($O74,単価表!$A$34:$C$38,MATCH($M74,単価表!$A$34:$C$34,0),0)/2,VLOOKUP($O74,単価表!$A$34:$C$38,MATCH($M74,単価表!$A$34:$C$34,0),0))))</f>
        <v/>
      </c>
      <c r="AJ74" s="492" t="str">
        <f t="shared" si="14"/>
        <v/>
      </c>
      <c r="AK74" s="525" t="str">
        <f>IF(【2】見・謝金!$AK74="",IF($Q74="検討会(法人参加)",IF($E74="","",TIME(HOUR($G74-$E74),ROUNDUP(MINUTE($G74-$E74)/30,0)*30,0)*24),""),IF(OR(【2】見・謝金!$E74&lt;&gt;$E74,【2】見・謝金!$G74&lt;&gt;$G74),TIME(HOUR($G74-$E74),ROUNDUP(MINUTE($G74-$E74)/30,0)*30,0)*24,IF($Q74&lt;&gt;"検討会(法人参加)","",【2】見・謝金!$AK74)))</f>
        <v/>
      </c>
      <c r="AL74" s="586" t="str">
        <f>IF($AK74="","",IF(OR($O74="",$M74=""),"",VLOOKUP($O74,単価表!$A$34:$C$38,MATCH($M74,単価表!$A$34:$C$34,0),0)/2))</f>
        <v/>
      </c>
      <c r="AM74" s="492" t="str">
        <f t="shared" si="15"/>
        <v/>
      </c>
      <c r="AN74" s="524"/>
      <c r="AO74" s="506" t="str">
        <f>IF(【2】見・謝金!$AO74="","",【2】見・謝金!$AO74)</f>
        <v/>
      </c>
    </row>
    <row r="75" spans="4:41" ht="27.75" customHeight="1">
      <c r="D75" s="685" t="str">
        <f>IF(【2】見・謝金!D75="","",【2】見・謝金!D75)</f>
        <v/>
      </c>
      <c r="E75" s="526" t="str">
        <f>IF(【2】見・謝金!E75="","",【2】見・謝金!E75)</f>
        <v/>
      </c>
      <c r="F75" s="481" t="s">
        <v>259</v>
      </c>
      <c r="G75" s="482" t="str">
        <f>IF(【2】見・謝金!G75="","",【2】見・謝金!G75)</f>
        <v/>
      </c>
      <c r="H75" s="483" t="str">
        <f>IF(【2】見・謝金!H75="","",【2】見・謝金!H75)</f>
        <v/>
      </c>
      <c r="I75" s="1082" t="str">
        <f>IF(【2】見・謝金!I75="","",【2】見・謝金!I75)</f>
        <v/>
      </c>
      <c r="J75" s="1082"/>
      <c r="K75" s="495" t="str">
        <f>IF(【2】見・謝金!K75="","",【2】見・謝金!K75)</f>
        <v/>
      </c>
      <c r="L75" s="495" t="str">
        <f>IF(【2】見・謝金!L75="","",【2】見・謝金!L75)</f>
        <v/>
      </c>
      <c r="M75" s="484" t="str">
        <f>IF(【2】見・謝金!M75="","",【2】見・謝金!M75)</f>
        <v/>
      </c>
      <c r="N75" s="485" t="str">
        <f>IF(【2】見・謝金!N75="","",【2】見・謝金!N75)</f>
        <v/>
      </c>
      <c r="O75" s="518" t="str">
        <f>IF(【2】見・謝金!O75="","",【2】見・謝金!O75)</f>
        <v/>
      </c>
      <c r="P75" s="518" t="str">
        <f>IF(【2】見・謝金!P75="","",【2】見・謝金!P75)</f>
        <v/>
      </c>
      <c r="Q75" s="519" t="str">
        <f>IF(【2】見・謝金!Q75="","",【2】見・謝金!Q75)</f>
        <v/>
      </c>
      <c r="R75" s="520" t="str">
        <f>IF(【2】見・謝金!$R75="",IF($Q75="講師",IF($E75="","",TIME(HOUR($G75-$E75),ROUNDUP(MINUTE($G75-$E75)/30,0)*30,0)*24),""),IF(OR(【2】見・謝金!$E75&lt;&gt;$E75,【2】見・謝金!$G75&lt;&gt;$G75),TIME(HOUR($G75-$E75),ROUNDUP(MINUTE($G75-$E75)/30,0)*30,0)*24,IF($Q75&lt;&gt;"講師","",【2】見・謝金!$R75)))</f>
        <v/>
      </c>
      <c r="S75" s="521" t="str">
        <f>IF($R75="","",IF(OR($O75="",$M75=""),"",IF($P75="サブ",VLOOKUP($O75,単価表!$A$5:$C$14,MATCH($M75,単価表!$A$5:$C$5,0),0)/2,VLOOKUP($O75,単価表!$A$5:$C$14,MATCH($M75,単価表!$A$5:$C$5,0),0))))</f>
        <v/>
      </c>
      <c r="T75" s="492" t="str">
        <f t="shared" si="8"/>
        <v/>
      </c>
      <c r="U75" s="520" t="str">
        <f>IF(【2】見・謝金!$U75="",IF($Q75="検討会等参加",IF($E75="","",TIME(HOUR($G75-$E75),ROUNDUP(MINUTE($G75-$E75)/30,0)*30,0)*24),""),IF(OR(【2】見・謝金!$E75&lt;&gt;$E75,【2】見・謝金!$G75&lt;&gt;$G75),TIME(HOUR($G75-$E75),ROUNDUP(MINUTE($G75-$E75)/30,0)*30,0)*24,IF($Q75&lt;&gt;"検討会等参加","",【2】見・謝金!$U75)))</f>
        <v/>
      </c>
      <c r="V75" s="521" t="str">
        <f>IF($U75="","",IF(OR($M75="",$O75=""),"",VLOOKUP($O75,単価表!$A$5:$C$11,MATCH($M75,単価表!$A$5:$C$5,0),0)/2))</f>
        <v/>
      </c>
      <c r="W75" s="492" t="str">
        <f t="shared" si="9"/>
        <v/>
      </c>
      <c r="X75" s="485" t="str">
        <f>IF(【2】見・謝金!X75="","",【2】見・謝金!X75)</f>
        <v/>
      </c>
      <c r="Y75" s="522" t="str">
        <f>IF(【2】見・謝金!Y75="","",【2】見・謝金!Y75)</f>
        <v/>
      </c>
      <c r="Z75" s="484" t="str">
        <f>IF(【2】見・謝金!Z75="","",【2】見・謝金!Z75)</f>
        <v/>
      </c>
      <c r="AA75" s="492" t="str">
        <f t="shared" si="10"/>
        <v/>
      </c>
      <c r="AB75" s="492" t="str">
        <f t="shared" si="11"/>
        <v/>
      </c>
      <c r="AC75" s="523" t="str">
        <f>IF(【2】見・謝金!AC75="","",【2】見・謝金!AC75)</f>
        <v/>
      </c>
      <c r="AD75" s="483" t="str">
        <f>IF(【2】見・謝金!AD75="","",【2】見・謝金!AD75)</f>
        <v/>
      </c>
      <c r="AE75" s="492" t="str">
        <f t="shared" si="12"/>
        <v/>
      </c>
      <c r="AF75" s="492"/>
      <c r="AG75" s="492" t="str">
        <f t="shared" si="13"/>
        <v/>
      </c>
      <c r="AH75" s="520" t="str">
        <f>IF(【2】見・謝金!$AH75="",IF($Q75="講習料",IF($E75="","",TIME(HOUR($G75-$E75),ROUNDUP(MINUTE($G75-$E75)/30,0)*30,0)*24),""),IF(OR(【2】見・謝金!$E75&lt;&gt;$E75,【2】見・謝金!$G75&lt;&gt;$G75),TIME(HOUR($G75-$E75),ROUNDUP(MINUTE($G75-$E75)/30,0)*30,0)*24,IF($Q75&lt;&gt;"講習料","",【2】見・謝金!$AH75)))</f>
        <v/>
      </c>
      <c r="AI75" s="521" t="str">
        <f>IF($AH75="","",IF(OR($O75="",$M75=""),"",IF($P75="サブ",VLOOKUP($O75,単価表!$A$34:$C$38,MATCH($M75,単価表!$A$34:$C$34,0),0)/2,VLOOKUP($O75,単価表!$A$34:$C$38,MATCH($M75,単価表!$A$34:$C$34,0),0))))</f>
        <v/>
      </c>
      <c r="AJ75" s="492" t="str">
        <f t="shared" si="14"/>
        <v/>
      </c>
      <c r="AK75" s="520" t="str">
        <f>IF(【2】見・謝金!$AK75="",IF($Q75="検討会(法人参加)",IF($E75="","",TIME(HOUR($G75-$E75),ROUNDUP(MINUTE($G75-$E75)/30,0)*30,0)*24),""),IF(OR(【2】見・謝金!$E75&lt;&gt;$E75,【2】見・謝金!$G75&lt;&gt;$G75),TIME(HOUR($G75-$E75),ROUNDUP(MINUTE($G75-$E75)/30,0)*30,0)*24,IF($Q75&lt;&gt;"検討会(法人参加)","",【2】見・謝金!$AK75)))</f>
        <v/>
      </c>
      <c r="AL75" s="588" t="str">
        <f>IF($AK75="","",IF(OR($O75="",$M75=""),"",VLOOKUP($O75,単価表!$A$34:$C$38,MATCH($M75,単価表!$A$34:$C$34,0),0)/2))</f>
        <v/>
      </c>
      <c r="AM75" s="492" t="str">
        <f t="shared" si="15"/>
        <v/>
      </c>
      <c r="AN75" s="524"/>
      <c r="AO75" s="506" t="str">
        <f>IF(【2】見・謝金!$AO75="","",【2】見・謝金!$AO75)</f>
        <v/>
      </c>
    </row>
    <row r="76" spans="4:41" ht="27.75" customHeight="1">
      <c r="D76" s="685" t="str">
        <f>IF(【2】見・謝金!D76="","",【2】見・謝金!D76)</f>
        <v/>
      </c>
      <c r="E76" s="526" t="str">
        <f>IF(【2】見・謝金!E76="","",【2】見・謝金!E76)</f>
        <v/>
      </c>
      <c r="F76" s="481" t="s">
        <v>257</v>
      </c>
      <c r="G76" s="482" t="str">
        <f>IF(【2】見・謝金!G76="","",【2】見・謝金!G76)</f>
        <v/>
      </c>
      <c r="H76" s="483" t="str">
        <f>IF(【2】見・謝金!H76="","",【2】見・謝金!H76)</f>
        <v/>
      </c>
      <c r="I76" s="1082" t="str">
        <f>IF(【2】見・謝金!I76="","",【2】見・謝金!I76)</f>
        <v/>
      </c>
      <c r="J76" s="1082"/>
      <c r="K76" s="495" t="str">
        <f>IF(【2】見・謝金!K76="","",【2】見・謝金!K76)</f>
        <v/>
      </c>
      <c r="L76" s="495" t="str">
        <f>IF(【2】見・謝金!L76="","",【2】見・謝金!L76)</f>
        <v/>
      </c>
      <c r="M76" s="483" t="str">
        <f>IF(【2】見・謝金!M76="","",【2】見・謝金!M76)</f>
        <v/>
      </c>
      <c r="N76" s="485" t="str">
        <f>IF(【2】見・謝金!N76="","",【2】見・謝金!N76)</f>
        <v/>
      </c>
      <c r="O76" s="518" t="str">
        <f>IF(【2】見・謝金!O76="","",【2】見・謝金!O76)</f>
        <v/>
      </c>
      <c r="P76" s="518" t="str">
        <f>IF(【2】見・謝金!P76="","",【2】見・謝金!P76)</f>
        <v/>
      </c>
      <c r="Q76" s="519" t="str">
        <f>IF(【2】見・謝金!Q76="","",【2】見・謝金!Q76)</f>
        <v/>
      </c>
      <c r="R76" s="525" t="str">
        <f>IF(【2】見・謝金!$R76="",IF($Q76="講師",IF($E76="","",TIME(HOUR($G76-$E76),ROUNDUP(MINUTE($G76-$E76)/30,0)*30,0)*24),""),IF(OR(【2】見・謝金!$E76&lt;&gt;$E76,【2】見・謝金!$G76&lt;&gt;$G76),TIME(HOUR($G76-$E76),ROUNDUP(MINUTE($G76-$E76)/30,0)*30,0)*24,IF($Q76&lt;&gt;"講師","",【2】見・謝金!$R76)))</f>
        <v/>
      </c>
      <c r="S76" s="521" t="str">
        <f>IF($R76="","",IF(OR($O76="",$M76=""),"",IF($P76="サブ",VLOOKUP($O76,単価表!$A$5:$C$14,MATCH($M76,単価表!$A$5:$C$5,0),0)/2,VLOOKUP($O76,単価表!$A$5:$C$14,MATCH($M76,単価表!$A$5:$C$5,0),0))))</f>
        <v/>
      </c>
      <c r="T76" s="492" t="str">
        <f t="shared" si="8"/>
        <v/>
      </c>
      <c r="U76" s="525" t="str">
        <f>IF(【2】見・謝金!$U76="",IF($Q76="検討会等参加",IF($E76="","",TIME(HOUR($G76-$E76),ROUNDUP(MINUTE($G76-$E76)/30,0)*30,0)*24),""),IF(OR(【2】見・謝金!$E76&lt;&gt;$E76,【2】見・謝金!$G76&lt;&gt;$G76),TIME(HOUR($G76-$E76),ROUNDUP(MINUTE($G76-$E76)/30,0)*30,0)*24,IF($Q76&lt;&gt;"検討会等参加","",【2】見・謝金!$U76)))</f>
        <v/>
      </c>
      <c r="V76" s="521" t="str">
        <f>IF($U76="","",IF(OR($M76="",$O76=""),"",VLOOKUP($O76,単価表!$A$5:$C$11,MATCH($M76,単価表!$A$5:$C$5,0),0)/2))</f>
        <v/>
      </c>
      <c r="W76" s="492" t="str">
        <f t="shared" si="9"/>
        <v/>
      </c>
      <c r="X76" s="485" t="str">
        <f>IF(【2】見・謝金!X76="","",【2】見・謝金!X76)</f>
        <v/>
      </c>
      <c r="Y76" s="522" t="str">
        <f>IF(【2】見・謝金!Y76="","",【2】見・謝金!Y76)</f>
        <v/>
      </c>
      <c r="Z76" s="483" t="str">
        <f>IF(【2】見・謝金!Z76="","",【2】見・謝金!Z76)</f>
        <v/>
      </c>
      <c r="AA76" s="492" t="str">
        <f t="shared" si="10"/>
        <v/>
      </c>
      <c r="AB76" s="492" t="str">
        <f t="shared" si="11"/>
        <v/>
      </c>
      <c r="AC76" s="523" t="str">
        <f>IF(【2】見・謝金!AC76="","",【2】見・謝金!AC76)</f>
        <v/>
      </c>
      <c r="AD76" s="483" t="str">
        <f>IF(【2】見・謝金!AD76="","",【2】見・謝金!AD76)</f>
        <v/>
      </c>
      <c r="AE76" s="492" t="str">
        <f t="shared" si="12"/>
        <v/>
      </c>
      <c r="AF76" s="492"/>
      <c r="AG76" s="492" t="str">
        <f t="shared" si="13"/>
        <v/>
      </c>
      <c r="AH76" s="525" t="str">
        <f>IF(【2】見・謝金!$AH76="",IF($Q76="講習料",IF($E76="","",TIME(HOUR($G76-$E76),ROUNDUP(MINUTE($G76-$E76)/30,0)*30,0)*24),""),IF(OR(【2】見・謝金!$E76&lt;&gt;$E76,【2】見・謝金!$G76&lt;&gt;$G76),TIME(HOUR($G76-$E76),ROUNDUP(MINUTE($G76-$E76)/30,0)*30,0)*24,IF($Q76&lt;&gt;"講習料","",【2】見・謝金!$AH76)))</f>
        <v/>
      </c>
      <c r="AI76" s="521" t="str">
        <f>IF($AH76="","",IF(OR($O76="",$M76=""),"",IF($P76="サブ",VLOOKUP($O76,単価表!$A$34:$C$38,MATCH($M76,単価表!$A$34:$C$34,0),0)/2,VLOOKUP($O76,単価表!$A$34:$C$38,MATCH($M76,単価表!$A$34:$C$34,0),0))))</f>
        <v/>
      </c>
      <c r="AJ76" s="492" t="str">
        <f t="shared" si="14"/>
        <v/>
      </c>
      <c r="AK76" s="525" t="str">
        <f>IF(【2】見・謝金!$AK76="",IF($Q76="検討会(法人参加)",IF($E76="","",TIME(HOUR($G76-$E76),ROUNDUP(MINUTE($G76-$E76)/30,0)*30,0)*24),""),IF(OR(【2】見・謝金!$E76&lt;&gt;$E76,【2】見・謝金!$G76&lt;&gt;$G76),TIME(HOUR($G76-$E76),ROUNDUP(MINUTE($G76-$E76)/30,0)*30,0)*24,IF($Q76&lt;&gt;"検討会(法人参加)","",【2】見・謝金!$AK76)))</f>
        <v/>
      </c>
      <c r="AL76" s="586" t="str">
        <f>IF($AK76="","",IF(OR($O76="",$M76=""),"",VLOOKUP($O76,単価表!$A$34:$C$38,MATCH($M76,単価表!$A$34:$C$34,0),0)/2))</f>
        <v/>
      </c>
      <c r="AM76" s="492" t="str">
        <f t="shared" si="15"/>
        <v/>
      </c>
      <c r="AN76" s="524"/>
      <c r="AO76" s="506" t="str">
        <f>IF(【2】見・謝金!$AO76="","",【2】見・謝金!$AO76)</f>
        <v/>
      </c>
    </row>
    <row r="77" spans="4:41" ht="27.75" customHeight="1">
      <c r="D77" s="685" t="str">
        <f>IF(【2】見・謝金!D77="","",【2】見・謝金!D77)</f>
        <v/>
      </c>
      <c r="E77" s="526" t="str">
        <f>IF(【2】見・謝金!E77="","",【2】見・謝金!E77)</f>
        <v/>
      </c>
      <c r="F77" s="481" t="s">
        <v>259</v>
      </c>
      <c r="G77" s="482" t="str">
        <f>IF(【2】見・謝金!G77="","",【2】見・謝金!G77)</f>
        <v/>
      </c>
      <c r="H77" s="483" t="str">
        <f>IF(【2】見・謝金!H77="","",【2】見・謝金!H77)</f>
        <v/>
      </c>
      <c r="I77" s="1082" t="str">
        <f>IF(【2】見・謝金!I77="","",【2】見・謝金!I77)</f>
        <v/>
      </c>
      <c r="J77" s="1082"/>
      <c r="K77" s="495" t="str">
        <f>IF(【2】見・謝金!K77="","",【2】見・謝金!K77)</f>
        <v/>
      </c>
      <c r="L77" s="495" t="str">
        <f>IF(【2】見・謝金!L77="","",【2】見・謝金!L77)</f>
        <v/>
      </c>
      <c r="M77" s="484" t="str">
        <f>IF(【2】見・謝金!M77="","",【2】見・謝金!M77)</f>
        <v/>
      </c>
      <c r="N77" s="485" t="str">
        <f>IF(【2】見・謝金!N77="","",【2】見・謝金!N77)</f>
        <v/>
      </c>
      <c r="O77" s="518" t="str">
        <f>IF(【2】見・謝金!O77="","",【2】見・謝金!O77)</f>
        <v/>
      </c>
      <c r="P77" s="518" t="str">
        <f>IF(【2】見・謝金!P77="","",【2】見・謝金!P77)</f>
        <v/>
      </c>
      <c r="Q77" s="519" t="str">
        <f>IF(【2】見・謝金!Q77="","",【2】見・謝金!Q77)</f>
        <v/>
      </c>
      <c r="R77" s="520" t="str">
        <f>IF(【2】見・謝金!$R77="",IF($Q77="講師",IF($E77="","",TIME(HOUR($G77-$E77),ROUNDUP(MINUTE($G77-$E77)/30,0)*30,0)*24),""),IF(OR(【2】見・謝金!$E77&lt;&gt;$E77,【2】見・謝金!$G77&lt;&gt;$G77),TIME(HOUR($G77-$E77),ROUNDUP(MINUTE($G77-$E77)/30,0)*30,0)*24,IF($Q77&lt;&gt;"講師","",【2】見・謝金!$R77)))</f>
        <v/>
      </c>
      <c r="S77" s="521" t="str">
        <f>IF($R77="","",IF(OR($O77="",$M77=""),"",IF($P77="サブ",VLOOKUP($O77,単価表!$A$5:$C$14,MATCH($M77,単価表!$A$5:$C$5,0),0)/2,VLOOKUP($O77,単価表!$A$5:$C$14,MATCH($M77,単価表!$A$5:$C$5,0),0))))</f>
        <v/>
      </c>
      <c r="T77" s="492" t="str">
        <f t="shared" si="8"/>
        <v/>
      </c>
      <c r="U77" s="520" t="str">
        <f>IF(【2】見・謝金!$U77="",IF($Q77="検討会等参加",IF($E77="","",TIME(HOUR($G77-$E77),ROUNDUP(MINUTE($G77-$E77)/30,0)*30,0)*24),""),IF(OR(【2】見・謝金!$E77&lt;&gt;$E77,【2】見・謝金!$G77&lt;&gt;$G77),TIME(HOUR($G77-$E77),ROUNDUP(MINUTE($G77-$E77)/30,0)*30,0)*24,IF($Q77&lt;&gt;"検討会等参加","",【2】見・謝金!$U77)))</f>
        <v/>
      </c>
      <c r="V77" s="521" t="str">
        <f>IF($U77="","",IF(OR($M77="",$O77=""),"",VLOOKUP($O77,単価表!$A$5:$C$11,MATCH($M77,単価表!$A$5:$C$5,0),0)/2))</f>
        <v/>
      </c>
      <c r="W77" s="492" t="str">
        <f t="shared" si="9"/>
        <v/>
      </c>
      <c r="X77" s="485" t="str">
        <f>IF(【2】見・謝金!X77="","",【2】見・謝金!X77)</f>
        <v/>
      </c>
      <c r="Y77" s="522" t="str">
        <f>IF(【2】見・謝金!Y77="","",【2】見・謝金!Y77)</f>
        <v/>
      </c>
      <c r="Z77" s="484" t="str">
        <f>IF(【2】見・謝金!Z77="","",【2】見・謝金!Z77)</f>
        <v/>
      </c>
      <c r="AA77" s="492" t="str">
        <f t="shared" si="10"/>
        <v/>
      </c>
      <c r="AB77" s="492" t="str">
        <f t="shared" si="11"/>
        <v/>
      </c>
      <c r="AC77" s="523" t="str">
        <f>IF(【2】見・謝金!AC77="","",【2】見・謝金!AC77)</f>
        <v/>
      </c>
      <c r="AD77" s="483" t="str">
        <f>IF(【2】見・謝金!AD77="","",【2】見・謝金!AD77)</f>
        <v/>
      </c>
      <c r="AE77" s="492" t="str">
        <f t="shared" si="12"/>
        <v/>
      </c>
      <c r="AF77" s="492"/>
      <c r="AG77" s="492" t="str">
        <f t="shared" si="13"/>
        <v/>
      </c>
      <c r="AH77" s="520" t="str">
        <f>IF(【2】見・謝金!$AH77="",IF($Q77="講習料",IF($E77="","",TIME(HOUR($G77-$E77),ROUNDUP(MINUTE($G77-$E77)/30,0)*30,0)*24),""),IF(OR(【2】見・謝金!$E77&lt;&gt;$E77,【2】見・謝金!$G77&lt;&gt;$G77),TIME(HOUR($G77-$E77),ROUNDUP(MINUTE($G77-$E77)/30,0)*30,0)*24,IF($Q77&lt;&gt;"講習料","",【2】見・謝金!$AH77)))</f>
        <v/>
      </c>
      <c r="AI77" s="521" t="str">
        <f>IF($AH77="","",IF(OR($O77="",$M77=""),"",IF($P77="サブ",VLOOKUP($O77,単価表!$A$34:$C$38,MATCH($M77,単価表!$A$34:$C$34,0),0)/2,VLOOKUP($O77,単価表!$A$34:$C$38,MATCH($M77,単価表!$A$34:$C$34,0),0))))</f>
        <v/>
      </c>
      <c r="AJ77" s="492" t="str">
        <f t="shared" si="14"/>
        <v/>
      </c>
      <c r="AK77" s="520" t="str">
        <f>IF(【2】見・謝金!$AK77="",IF($Q77="検討会(法人参加)",IF($E77="","",TIME(HOUR($G77-$E77),ROUNDUP(MINUTE($G77-$E77)/30,0)*30,0)*24),""),IF(OR(【2】見・謝金!$E77&lt;&gt;$E77,【2】見・謝金!$G77&lt;&gt;$G77),TIME(HOUR($G77-$E77),ROUNDUP(MINUTE($G77-$E77)/30,0)*30,0)*24,IF($Q77&lt;&gt;"検討会(法人参加)","",【2】見・謝金!$AK77)))</f>
        <v/>
      </c>
      <c r="AL77" s="588" t="str">
        <f>IF($AK77="","",IF(OR($O77="",$M77=""),"",VLOOKUP($O77,単価表!$A$34:$C$38,MATCH($M77,単価表!$A$34:$C$34,0),0)/2))</f>
        <v/>
      </c>
      <c r="AM77" s="492" t="str">
        <f t="shared" si="15"/>
        <v/>
      </c>
      <c r="AN77" s="524"/>
      <c r="AO77" s="506" t="str">
        <f>IF(【2】見・謝金!$AO77="","",【2】見・謝金!$AO77)</f>
        <v/>
      </c>
    </row>
    <row r="78" spans="4:41" ht="27.75" customHeight="1">
      <c r="D78" s="685" t="str">
        <f>IF(【2】見・謝金!D78="","",【2】見・謝金!D78)</f>
        <v/>
      </c>
      <c r="E78" s="526" t="str">
        <f>IF(【2】見・謝金!E78="","",【2】見・謝金!E78)</f>
        <v/>
      </c>
      <c r="F78" s="481" t="s">
        <v>257</v>
      </c>
      <c r="G78" s="482" t="str">
        <f>IF(【2】見・謝金!G78="","",【2】見・謝金!G78)</f>
        <v/>
      </c>
      <c r="H78" s="483" t="str">
        <f>IF(【2】見・謝金!H78="","",【2】見・謝金!H78)</f>
        <v/>
      </c>
      <c r="I78" s="1082" t="str">
        <f>IF(【2】見・謝金!I78="","",【2】見・謝金!I78)</f>
        <v/>
      </c>
      <c r="J78" s="1082"/>
      <c r="K78" s="495" t="str">
        <f>IF(【2】見・謝金!K78="","",【2】見・謝金!K78)</f>
        <v/>
      </c>
      <c r="L78" s="495" t="str">
        <f>IF(【2】見・謝金!L78="","",【2】見・謝金!L78)</f>
        <v/>
      </c>
      <c r="M78" s="483" t="str">
        <f>IF(【2】見・謝金!M78="","",【2】見・謝金!M78)</f>
        <v/>
      </c>
      <c r="N78" s="485" t="str">
        <f>IF(【2】見・謝金!N78="","",【2】見・謝金!N78)</f>
        <v/>
      </c>
      <c r="O78" s="518" t="str">
        <f>IF(【2】見・謝金!O78="","",【2】見・謝金!O78)</f>
        <v/>
      </c>
      <c r="P78" s="518" t="str">
        <f>IF(【2】見・謝金!P78="","",【2】見・謝金!P78)</f>
        <v/>
      </c>
      <c r="Q78" s="519" t="str">
        <f>IF(【2】見・謝金!Q78="","",【2】見・謝金!Q78)</f>
        <v/>
      </c>
      <c r="R78" s="525" t="str">
        <f>IF(【2】見・謝金!$R78="",IF($Q78="講師",IF($E78="","",TIME(HOUR($G78-$E78),ROUNDUP(MINUTE($G78-$E78)/30,0)*30,0)*24),""),IF(OR(【2】見・謝金!$E78&lt;&gt;$E78,【2】見・謝金!$G78&lt;&gt;$G78),TIME(HOUR($G78-$E78),ROUNDUP(MINUTE($G78-$E78)/30,0)*30,0)*24,IF($Q78&lt;&gt;"講師","",【2】見・謝金!$R78)))</f>
        <v/>
      </c>
      <c r="S78" s="521" t="str">
        <f>IF($R78="","",IF(OR($O78="",$M78=""),"",IF($P78="サブ",VLOOKUP($O78,単価表!$A$5:$C$14,MATCH($M78,単価表!$A$5:$C$5,0),0)/2,VLOOKUP($O78,単価表!$A$5:$C$14,MATCH($M78,単価表!$A$5:$C$5,0),0))))</f>
        <v/>
      </c>
      <c r="T78" s="492" t="str">
        <f t="shared" si="8"/>
        <v/>
      </c>
      <c r="U78" s="525" t="str">
        <f>IF(【2】見・謝金!$U78="",IF($Q78="検討会等参加",IF($E78="","",TIME(HOUR($G78-$E78),ROUNDUP(MINUTE($G78-$E78)/30,0)*30,0)*24),""),IF(OR(【2】見・謝金!$E78&lt;&gt;$E78,【2】見・謝金!$G78&lt;&gt;$G78),TIME(HOUR($G78-$E78),ROUNDUP(MINUTE($G78-$E78)/30,0)*30,0)*24,IF($Q78&lt;&gt;"検討会等参加","",【2】見・謝金!$U78)))</f>
        <v/>
      </c>
      <c r="V78" s="521" t="str">
        <f>IF($U78="","",IF(OR($M78="",$O78=""),"",VLOOKUP($O78,単価表!$A$5:$C$11,MATCH($M78,単価表!$A$5:$C$5,0),0)/2))</f>
        <v/>
      </c>
      <c r="W78" s="492" t="str">
        <f t="shared" si="9"/>
        <v/>
      </c>
      <c r="X78" s="485" t="str">
        <f>IF(【2】見・謝金!X78="","",【2】見・謝金!X78)</f>
        <v/>
      </c>
      <c r="Y78" s="522" t="str">
        <f>IF(【2】見・謝金!Y78="","",【2】見・謝金!Y78)</f>
        <v/>
      </c>
      <c r="Z78" s="483" t="str">
        <f>IF(【2】見・謝金!Z78="","",【2】見・謝金!Z78)</f>
        <v/>
      </c>
      <c r="AA78" s="492" t="str">
        <f t="shared" si="10"/>
        <v/>
      </c>
      <c r="AB78" s="492" t="str">
        <f t="shared" si="11"/>
        <v/>
      </c>
      <c r="AC78" s="523" t="str">
        <f>IF(【2】見・謝金!AC78="","",【2】見・謝金!AC78)</f>
        <v/>
      </c>
      <c r="AD78" s="483" t="str">
        <f>IF(【2】見・謝金!AD78="","",【2】見・謝金!AD78)</f>
        <v/>
      </c>
      <c r="AE78" s="492" t="str">
        <f t="shared" si="12"/>
        <v/>
      </c>
      <c r="AF78" s="492"/>
      <c r="AG78" s="492" t="str">
        <f t="shared" si="13"/>
        <v/>
      </c>
      <c r="AH78" s="525" t="str">
        <f>IF(【2】見・謝金!$AH78="",IF($Q78="講習料",IF($E78="","",TIME(HOUR($G78-$E78),ROUNDUP(MINUTE($G78-$E78)/30,0)*30,0)*24),""),IF(OR(【2】見・謝金!$E78&lt;&gt;$E78,【2】見・謝金!$G78&lt;&gt;$G78),TIME(HOUR($G78-$E78),ROUNDUP(MINUTE($G78-$E78)/30,0)*30,0)*24,IF($Q78&lt;&gt;"講習料","",【2】見・謝金!$AH78)))</f>
        <v/>
      </c>
      <c r="AI78" s="521" t="str">
        <f>IF($AH78="","",IF(OR($O78="",$M78=""),"",IF($P78="サブ",VLOOKUP($O78,単価表!$A$34:$C$38,MATCH($M78,単価表!$A$34:$C$34,0),0)/2,VLOOKUP($O78,単価表!$A$34:$C$38,MATCH($M78,単価表!$A$34:$C$34,0),0))))</f>
        <v/>
      </c>
      <c r="AJ78" s="492" t="str">
        <f t="shared" si="14"/>
        <v/>
      </c>
      <c r="AK78" s="525" t="str">
        <f>IF(【2】見・謝金!$AK78="",IF($Q78="検討会(法人参加)",IF($E78="","",TIME(HOUR($G78-$E78),ROUNDUP(MINUTE($G78-$E78)/30,0)*30,0)*24),""),IF(OR(【2】見・謝金!$E78&lt;&gt;$E78,【2】見・謝金!$G78&lt;&gt;$G78),TIME(HOUR($G78-$E78),ROUNDUP(MINUTE($G78-$E78)/30,0)*30,0)*24,IF($Q78&lt;&gt;"検討会(法人参加)","",【2】見・謝金!$AK78)))</f>
        <v/>
      </c>
      <c r="AL78" s="586" t="str">
        <f>IF($AK78="","",IF(OR($O78="",$M78=""),"",VLOOKUP($O78,単価表!$A$34:$C$38,MATCH($M78,単価表!$A$34:$C$34,0),0)/2))</f>
        <v/>
      </c>
      <c r="AM78" s="492" t="str">
        <f t="shared" si="15"/>
        <v/>
      </c>
      <c r="AN78" s="524"/>
      <c r="AO78" s="506" t="str">
        <f>IF(【2】見・謝金!$AO78="","",【2】見・謝金!$AO78)</f>
        <v/>
      </c>
    </row>
    <row r="79" spans="4:41" ht="27.75" customHeight="1">
      <c r="D79" s="685" t="str">
        <f>IF(【2】見・謝金!D79="","",【2】見・謝金!D79)</f>
        <v/>
      </c>
      <c r="E79" s="526" t="str">
        <f>IF(【2】見・謝金!E79="","",【2】見・謝金!E79)</f>
        <v/>
      </c>
      <c r="F79" s="481" t="s">
        <v>259</v>
      </c>
      <c r="G79" s="482" t="str">
        <f>IF(【2】見・謝金!G79="","",【2】見・謝金!G79)</f>
        <v/>
      </c>
      <c r="H79" s="483" t="str">
        <f>IF(【2】見・謝金!H79="","",【2】見・謝金!H79)</f>
        <v/>
      </c>
      <c r="I79" s="1082" t="str">
        <f>IF(【2】見・謝金!I79="","",【2】見・謝金!I79)</f>
        <v/>
      </c>
      <c r="J79" s="1082"/>
      <c r="K79" s="495" t="str">
        <f>IF(【2】見・謝金!K79="","",【2】見・謝金!K79)</f>
        <v/>
      </c>
      <c r="L79" s="495" t="str">
        <f>IF(【2】見・謝金!L79="","",【2】見・謝金!L79)</f>
        <v/>
      </c>
      <c r="M79" s="484" t="str">
        <f>IF(【2】見・謝金!M79="","",【2】見・謝金!M79)</f>
        <v/>
      </c>
      <c r="N79" s="485" t="str">
        <f>IF(【2】見・謝金!N79="","",【2】見・謝金!N79)</f>
        <v/>
      </c>
      <c r="O79" s="518" t="str">
        <f>IF(【2】見・謝金!O79="","",【2】見・謝金!O79)</f>
        <v/>
      </c>
      <c r="P79" s="518" t="str">
        <f>IF(【2】見・謝金!P79="","",【2】見・謝金!P79)</f>
        <v/>
      </c>
      <c r="Q79" s="519" t="str">
        <f>IF(【2】見・謝金!Q79="","",【2】見・謝金!Q79)</f>
        <v/>
      </c>
      <c r="R79" s="520" t="str">
        <f>IF(【2】見・謝金!$R79="",IF($Q79="講師",IF($E79="","",TIME(HOUR($G79-$E79),ROUNDUP(MINUTE($G79-$E79)/30,0)*30,0)*24),""),IF(OR(【2】見・謝金!$E79&lt;&gt;$E79,【2】見・謝金!$G79&lt;&gt;$G79),TIME(HOUR($G79-$E79),ROUNDUP(MINUTE($G79-$E79)/30,0)*30,0)*24,IF($Q79&lt;&gt;"講師","",【2】見・謝金!$R79)))</f>
        <v/>
      </c>
      <c r="S79" s="521" t="str">
        <f>IF($R79="","",IF(OR($O79="",$M79=""),"",IF($P79="サブ",VLOOKUP($O79,単価表!$A$5:$C$14,MATCH($M79,単価表!$A$5:$C$5,0),0)/2,VLOOKUP($O79,単価表!$A$5:$C$14,MATCH($M79,単価表!$A$5:$C$5,0),0))))</f>
        <v/>
      </c>
      <c r="T79" s="492" t="str">
        <f t="shared" si="8"/>
        <v/>
      </c>
      <c r="U79" s="520" t="str">
        <f>IF(【2】見・謝金!$U79="",IF($Q79="検討会等参加",IF($E79="","",TIME(HOUR($G79-$E79),ROUNDUP(MINUTE($G79-$E79)/30,0)*30,0)*24),""),IF(OR(【2】見・謝金!$E79&lt;&gt;$E79,【2】見・謝金!$G79&lt;&gt;$G79),TIME(HOUR($G79-$E79),ROUNDUP(MINUTE($G79-$E79)/30,0)*30,0)*24,IF($Q79&lt;&gt;"検討会等参加","",【2】見・謝金!$U79)))</f>
        <v/>
      </c>
      <c r="V79" s="521" t="str">
        <f>IF($U79="","",IF(OR($M79="",$O79=""),"",VLOOKUP($O79,単価表!$A$5:$C$11,MATCH($M79,単価表!$A$5:$C$5,0),0)/2))</f>
        <v/>
      </c>
      <c r="W79" s="492" t="str">
        <f t="shared" si="9"/>
        <v/>
      </c>
      <c r="X79" s="485" t="str">
        <f>IF(【2】見・謝金!X79="","",【2】見・謝金!X79)</f>
        <v/>
      </c>
      <c r="Y79" s="522" t="str">
        <f>IF(【2】見・謝金!Y79="","",【2】見・謝金!Y79)</f>
        <v/>
      </c>
      <c r="Z79" s="484" t="str">
        <f>IF(【2】見・謝金!Z79="","",【2】見・謝金!Z79)</f>
        <v/>
      </c>
      <c r="AA79" s="492" t="str">
        <f t="shared" si="10"/>
        <v/>
      </c>
      <c r="AB79" s="492" t="str">
        <f t="shared" si="11"/>
        <v/>
      </c>
      <c r="AC79" s="523" t="str">
        <f>IF(【2】見・謝金!AC79="","",【2】見・謝金!AC79)</f>
        <v/>
      </c>
      <c r="AD79" s="483" t="str">
        <f>IF(【2】見・謝金!AD79="","",【2】見・謝金!AD79)</f>
        <v/>
      </c>
      <c r="AE79" s="492" t="str">
        <f t="shared" si="12"/>
        <v/>
      </c>
      <c r="AF79" s="492"/>
      <c r="AG79" s="492" t="str">
        <f t="shared" si="13"/>
        <v/>
      </c>
      <c r="AH79" s="520" t="str">
        <f>IF(【2】見・謝金!$AH79="",IF($Q79="講習料",IF($E79="","",TIME(HOUR($G79-$E79),ROUNDUP(MINUTE($G79-$E79)/30,0)*30,0)*24),""),IF(OR(【2】見・謝金!$E79&lt;&gt;$E79,【2】見・謝金!$G79&lt;&gt;$G79),TIME(HOUR($G79-$E79),ROUNDUP(MINUTE($G79-$E79)/30,0)*30,0)*24,IF($Q79&lt;&gt;"講習料","",【2】見・謝金!$AH79)))</f>
        <v/>
      </c>
      <c r="AI79" s="521" t="str">
        <f>IF($AH79="","",IF(OR($O79="",$M79=""),"",IF($P79="サブ",VLOOKUP($O79,単価表!$A$34:$C$38,MATCH($M79,単価表!$A$34:$C$34,0),0)/2,VLOOKUP($O79,単価表!$A$34:$C$38,MATCH($M79,単価表!$A$34:$C$34,0),0))))</f>
        <v/>
      </c>
      <c r="AJ79" s="492" t="str">
        <f t="shared" si="14"/>
        <v/>
      </c>
      <c r="AK79" s="520" t="str">
        <f>IF(【2】見・謝金!$AK79="",IF($Q79="検討会(法人参加)",IF($E79="","",TIME(HOUR($G79-$E79),ROUNDUP(MINUTE($G79-$E79)/30,0)*30,0)*24),""),IF(OR(【2】見・謝金!$E79&lt;&gt;$E79,【2】見・謝金!$G79&lt;&gt;$G79),TIME(HOUR($G79-$E79),ROUNDUP(MINUTE($G79-$E79)/30,0)*30,0)*24,IF($Q79&lt;&gt;"検討会(法人参加)","",【2】見・謝金!$AK79)))</f>
        <v/>
      </c>
      <c r="AL79" s="588" t="str">
        <f>IF($AK79="","",IF(OR($O79="",$M79=""),"",VLOOKUP($O79,単価表!$A$34:$C$38,MATCH($M79,単価表!$A$34:$C$34,0),0)/2))</f>
        <v/>
      </c>
      <c r="AM79" s="492" t="str">
        <f t="shared" si="15"/>
        <v/>
      </c>
      <c r="AN79" s="524"/>
      <c r="AO79" s="506" t="str">
        <f>IF(【2】見・謝金!$AO79="","",【2】見・謝金!$AO79)</f>
        <v/>
      </c>
    </row>
    <row r="80" spans="4:41" ht="27.75" customHeight="1">
      <c r="D80" s="685" t="str">
        <f>IF(【2】見・謝金!D80="","",【2】見・謝金!D80)</f>
        <v/>
      </c>
      <c r="E80" s="526" t="str">
        <f>IF(【2】見・謝金!E80="","",【2】見・謝金!E80)</f>
        <v/>
      </c>
      <c r="F80" s="481" t="s">
        <v>257</v>
      </c>
      <c r="G80" s="482" t="str">
        <f>IF(【2】見・謝金!G80="","",【2】見・謝金!G80)</f>
        <v/>
      </c>
      <c r="H80" s="483" t="str">
        <f>IF(【2】見・謝金!H80="","",【2】見・謝金!H80)</f>
        <v/>
      </c>
      <c r="I80" s="1082" t="str">
        <f>IF(【2】見・謝金!I80="","",【2】見・謝金!I80)</f>
        <v/>
      </c>
      <c r="J80" s="1082"/>
      <c r="K80" s="495" t="str">
        <f>IF(【2】見・謝金!K80="","",【2】見・謝金!K80)</f>
        <v/>
      </c>
      <c r="L80" s="495" t="str">
        <f>IF(【2】見・謝金!L80="","",【2】見・謝金!L80)</f>
        <v/>
      </c>
      <c r="M80" s="483" t="str">
        <f>IF(【2】見・謝金!M80="","",【2】見・謝金!M80)</f>
        <v/>
      </c>
      <c r="N80" s="485" t="str">
        <f>IF(【2】見・謝金!N80="","",【2】見・謝金!N80)</f>
        <v/>
      </c>
      <c r="O80" s="518" t="str">
        <f>IF(【2】見・謝金!O80="","",【2】見・謝金!O80)</f>
        <v/>
      </c>
      <c r="P80" s="518" t="str">
        <f>IF(【2】見・謝金!P80="","",【2】見・謝金!P80)</f>
        <v/>
      </c>
      <c r="Q80" s="519" t="str">
        <f>IF(【2】見・謝金!Q80="","",【2】見・謝金!Q80)</f>
        <v/>
      </c>
      <c r="R80" s="525" t="str">
        <f>IF(【2】見・謝金!$R80="",IF($Q80="講師",IF($E80="","",TIME(HOUR($G80-$E80),ROUNDUP(MINUTE($G80-$E80)/30,0)*30,0)*24),""),IF(OR(【2】見・謝金!$E80&lt;&gt;$E80,【2】見・謝金!$G80&lt;&gt;$G80),TIME(HOUR($G80-$E80),ROUNDUP(MINUTE($G80-$E80)/30,0)*30,0)*24,IF($Q80&lt;&gt;"講師","",【2】見・謝金!$R80)))</f>
        <v/>
      </c>
      <c r="S80" s="521" t="str">
        <f>IF($R80="","",IF(OR($O80="",$M80=""),"",IF($P80="サブ",VLOOKUP($O80,単価表!$A$5:$C$14,MATCH($M80,単価表!$A$5:$C$5,0),0)/2,VLOOKUP($O80,単価表!$A$5:$C$14,MATCH($M80,単価表!$A$5:$C$5,0),0))))</f>
        <v/>
      </c>
      <c r="T80" s="492" t="str">
        <f t="shared" si="8"/>
        <v/>
      </c>
      <c r="U80" s="525" t="str">
        <f>IF(【2】見・謝金!$U80="",IF($Q80="検討会等参加",IF($E80="","",TIME(HOUR($G80-$E80),ROUNDUP(MINUTE($G80-$E80)/30,0)*30,0)*24),""),IF(OR(【2】見・謝金!$E80&lt;&gt;$E80,【2】見・謝金!$G80&lt;&gt;$G80),TIME(HOUR($G80-$E80),ROUNDUP(MINUTE($G80-$E80)/30,0)*30,0)*24,IF($Q80&lt;&gt;"検討会等参加","",【2】見・謝金!$U80)))</f>
        <v/>
      </c>
      <c r="V80" s="521" t="str">
        <f>IF($U80="","",IF(OR($M80="",$O80=""),"",VLOOKUP($O80,単価表!$A$5:$C$11,MATCH($M80,単価表!$A$5:$C$5,0),0)/2))</f>
        <v/>
      </c>
      <c r="W80" s="492" t="str">
        <f t="shared" si="9"/>
        <v/>
      </c>
      <c r="X80" s="485" t="str">
        <f>IF(【2】見・謝金!X80="","",【2】見・謝金!X80)</f>
        <v/>
      </c>
      <c r="Y80" s="522" t="str">
        <f>IF(【2】見・謝金!Y80="","",【2】見・謝金!Y80)</f>
        <v/>
      </c>
      <c r="Z80" s="483" t="str">
        <f>IF(【2】見・謝金!Z80="","",【2】見・謝金!Z80)</f>
        <v/>
      </c>
      <c r="AA80" s="492" t="str">
        <f t="shared" si="10"/>
        <v/>
      </c>
      <c r="AB80" s="492" t="str">
        <f t="shared" si="11"/>
        <v/>
      </c>
      <c r="AC80" s="523" t="str">
        <f>IF(【2】見・謝金!AC80="","",【2】見・謝金!AC80)</f>
        <v/>
      </c>
      <c r="AD80" s="483" t="str">
        <f>IF(【2】見・謝金!AD80="","",【2】見・謝金!AD80)</f>
        <v/>
      </c>
      <c r="AE80" s="492" t="str">
        <f t="shared" si="12"/>
        <v/>
      </c>
      <c r="AF80" s="492"/>
      <c r="AG80" s="492" t="str">
        <f t="shared" si="13"/>
        <v/>
      </c>
      <c r="AH80" s="525" t="str">
        <f>IF(【2】見・謝金!$AH80="",IF($Q80="講習料",IF($E80="","",TIME(HOUR($G80-$E80),ROUNDUP(MINUTE($G80-$E80)/30,0)*30,0)*24),""),IF(OR(【2】見・謝金!$E80&lt;&gt;$E80,【2】見・謝金!$G80&lt;&gt;$G80),TIME(HOUR($G80-$E80),ROUNDUP(MINUTE($G80-$E80)/30,0)*30,0)*24,IF($Q80&lt;&gt;"講習料","",【2】見・謝金!$AH80)))</f>
        <v/>
      </c>
      <c r="AI80" s="521" t="str">
        <f>IF($AH80="","",IF(OR($O80="",$M80=""),"",IF($P80="サブ",VLOOKUP($O80,単価表!$A$34:$C$38,MATCH($M80,単価表!$A$34:$C$34,0),0)/2,VLOOKUP($O80,単価表!$A$34:$C$38,MATCH($M80,単価表!$A$34:$C$34,0),0))))</f>
        <v/>
      </c>
      <c r="AJ80" s="492" t="str">
        <f t="shared" si="14"/>
        <v/>
      </c>
      <c r="AK80" s="525" t="str">
        <f>IF(【2】見・謝金!$AK80="",IF($Q80="検討会(法人参加)",IF($E80="","",TIME(HOUR($G80-$E80),ROUNDUP(MINUTE($G80-$E80)/30,0)*30,0)*24),""),IF(OR(【2】見・謝金!$E80&lt;&gt;$E80,【2】見・謝金!$G80&lt;&gt;$G80),TIME(HOUR($G80-$E80),ROUNDUP(MINUTE($G80-$E80)/30,0)*30,0)*24,IF($Q80&lt;&gt;"検討会(法人参加)","",【2】見・謝金!$AK80)))</f>
        <v/>
      </c>
      <c r="AL80" s="586" t="str">
        <f>IF($AK80="","",IF(OR($O80="",$M80=""),"",VLOOKUP($O80,単価表!$A$34:$C$38,MATCH($M80,単価表!$A$34:$C$34,0),0)/2))</f>
        <v/>
      </c>
      <c r="AM80" s="492" t="str">
        <f t="shared" si="15"/>
        <v/>
      </c>
      <c r="AN80" s="524"/>
      <c r="AO80" s="506" t="str">
        <f>IF(【2】見・謝金!$AO80="","",【2】見・謝金!$AO80)</f>
        <v/>
      </c>
    </row>
    <row r="81" spans="4:41" ht="27.75" customHeight="1">
      <c r="D81" s="685" t="str">
        <f>IF(【2】見・謝金!D81="","",【2】見・謝金!D81)</f>
        <v/>
      </c>
      <c r="E81" s="526" t="str">
        <f>IF(【2】見・謝金!E81="","",【2】見・謝金!E81)</f>
        <v/>
      </c>
      <c r="F81" s="481" t="s">
        <v>259</v>
      </c>
      <c r="G81" s="482" t="str">
        <f>IF(【2】見・謝金!G81="","",【2】見・謝金!G81)</f>
        <v/>
      </c>
      <c r="H81" s="483" t="str">
        <f>IF(【2】見・謝金!H81="","",【2】見・謝金!H81)</f>
        <v/>
      </c>
      <c r="I81" s="1082" t="str">
        <f>IF(【2】見・謝金!I81="","",【2】見・謝金!I81)</f>
        <v/>
      </c>
      <c r="J81" s="1082"/>
      <c r="K81" s="495" t="str">
        <f>IF(【2】見・謝金!K81="","",【2】見・謝金!K81)</f>
        <v/>
      </c>
      <c r="L81" s="495" t="str">
        <f>IF(【2】見・謝金!L81="","",【2】見・謝金!L81)</f>
        <v/>
      </c>
      <c r="M81" s="484" t="str">
        <f>IF(【2】見・謝金!M81="","",【2】見・謝金!M81)</f>
        <v/>
      </c>
      <c r="N81" s="485" t="str">
        <f>IF(【2】見・謝金!N81="","",【2】見・謝金!N81)</f>
        <v/>
      </c>
      <c r="O81" s="518" t="str">
        <f>IF(【2】見・謝金!O81="","",【2】見・謝金!O81)</f>
        <v/>
      </c>
      <c r="P81" s="518" t="str">
        <f>IF(【2】見・謝金!P81="","",【2】見・謝金!P81)</f>
        <v/>
      </c>
      <c r="Q81" s="519" t="str">
        <f>IF(【2】見・謝金!Q81="","",【2】見・謝金!Q81)</f>
        <v/>
      </c>
      <c r="R81" s="520" t="str">
        <f>IF(【2】見・謝金!$R81="",IF($Q81="講師",IF($E81="","",TIME(HOUR($G81-$E81),ROUNDUP(MINUTE($G81-$E81)/30,0)*30,0)*24),""),IF(OR(【2】見・謝金!$E81&lt;&gt;$E81,【2】見・謝金!$G81&lt;&gt;$G81),TIME(HOUR($G81-$E81),ROUNDUP(MINUTE($G81-$E81)/30,0)*30,0)*24,IF($Q81&lt;&gt;"講師","",【2】見・謝金!$R81)))</f>
        <v/>
      </c>
      <c r="S81" s="521" t="str">
        <f>IF($R81="","",IF(OR($O81="",$M81=""),"",IF($P81="サブ",VLOOKUP($O81,単価表!$A$5:$C$14,MATCH($M81,単価表!$A$5:$C$5,0),0)/2,VLOOKUP($O81,単価表!$A$5:$C$14,MATCH($M81,単価表!$A$5:$C$5,0),0))))</f>
        <v/>
      </c>
      <c r="T81" s="492" t="str">
        <f t="shared" si="8"/>
        <v/>
      </c>
      <c r="U81" s="520" t="str">
        <f>IF(【2】見・謝金!$U81="",IF($Q81="検討会等参加",IF($E81="","",TIME(HOUR($G81-$E81),ROUNDUP(MINUTE($G81-$E81)/30,0)*30,0)*24),""),IF(OR(【2】見・謝金!$E81&lt;&gt;$E81,【2】見・謝金!$G81&lt;&gt;$G81),TIME(HOUR($G81-$E81),ROUNDUP(MINUTE($G81-$E81)/30,0)*30,0)*24,IF($Q81&lt;&gt;"検討会等参加","",【2】見・謝金!$U81)))</f>
        <v/>
      </c>
      <c r="V81" s="521" t="str">
        <f>IF($U81="","",IF(OR($M81="",$O81=""),"",VLOOKUP($O81,単価表!$A$5:$C$11,MATCH($M81,単価表!$A$5:$C$5,0),0)/2))</f>
        <v/>
      </c>
      <c r="W81" s="492" t="str">
        <f t="shared" si="9"/>
        <v/>
      </c>
      <c r="X81" s="485" t="str">
        <f>IF(【2】見・謝金!X81="","",【2】見・謝金!X81)</f>
        <v/>
      </c>
      <c r="Y81" s="522" t="str">
        <f>IF(【2】見・謝金!Y81="","",【2】見・謝金!Y81)</f>
        <v/>
      </c>
      <c r="Z81" s="484" t="str">
        <f>IF(【2】見・謝金!Z81="","",【2】見・謝金!Z81)</f>
        <v/>
      </c>
      <c r="AA81" s="492" t="str">
        <f t="shared" si="10"/>
        <v/>
      </c>
      <c r="AB81" s="492" t="str">
        <f t="shared" si="11"/>
        <v/>
      </c>
      <c r="AC81" s="523" t="str">
        <f>IF(【2】見・謝金!AC81="","",【2】見・謝金!AC81)</f>
        <v/>
      </c>
      <c r="AD81" s="483" t="str">
        <f>IF(【2】見・謝金!AD81="","",【2】見・謝金!AD81)</f>
        <v/>
      </c>
      <c r="AE81" s="492" t="str">
        <f t="shared" si="12"/>
        <v/>
      </c>
      <c r="AF81" s="492"/>
      <c r="AG81" s="492" t="str">
        <f t="shared" si="13"/>
        <v/>
      </c>
      <c r="AH81" s="520" t="str">
        <f>IF(【2】見・謝金!$AH81="",IF($Q81="講習料",IF($E81="","",TIME(HOUR($G81-$E81),ROUNDUP(MINUTE($G81-$E81)/30,0)*30,0)*24),""),IF(OR(【2】見・謝金!$E81&lt;&gt;$E81,【2】見・謝金!$G81&lt;&gt;$G81),TIME(HOUR($G81-$E81),ROUNDUP(MINUTE($G81-$E81)/30,0)*30,0)*24,IF($Q81&lt;&gt;"講習料","",【2】見・謝金!$AH81)))</f>
        <v/>
      </c>
      <c r="AI81" s="521" t="str">
        <f>IF($AH81="","",IF(OR($O81="",$M81=""),"",IF($P81="サブ",VLOOKUP($O81,単価表!$A$34:$C$38,MATCH($M81,単価表!$A$34:$C$34,0),0)/2,VLOOKUP($O81,単価表!$A$34:$C$38,MATCH($M81,単価表!$A$34:$C$34,0),0))))</f>
        <v/>
      </c>
      <c r="AJ81" s="492" t="str">
        <f t="shared" si="14"/>
        <v/>
      </c>
      <c r="AK81" s="520" t="str">
        <f>IF(【2】見・謝金!$AK81="",IF($Q81="検討会(法人参加)",IF($E81="","",TIME(HOUR($G81-$E81),ROUNDUP(MINUTE($G81-$E81)/30,0)*30,0)*24),""),IF(OR(【2】見・謝金!$E81&lt;&gt;$E81,【2】見・謝金!$G81&lt;&gt;$G81),TIME(HOUR($G81-$E81),ROUNDUP(MINUTE($G81-$E81)/30,0)*30,0)*24,IF($Q81&lt;&gt;"検討会(法人参加)","",【2】見・謝金!$AK81)))</f>
        <v/>
      </c>
      <c r="AL81" s="588" t="str">
        <f>IF($AK81="","",IF(OR($O81="",$M81=""),"",VLOOKUP($O81,単価表!$A$34:$C$38,MATCH($M81,単価表!$A$34:$C$34,0),0)/2))</f>
        <v/>
      </c>
      <c r="AM81" s="492" t="str">
        <f t="shared" si="15"/>
        <v/>
      </c>
      <c r="AN81" s="524"/>
      <c r="AO81" s="506" t="str">
        <f>IF(【2】見・謝金!$AO81="","",【2】見・謝金!$AO81)</f>
        <v/>
      </c>
    </row>
    <row r="82" spans="4:41" ht="27.75" customHeight="1">
      <c r="D82" s="685" t="str">
        <f>IF(【2】見・謝金!D82="","",【2】見・謝金!D82)</f>
        <v/>
      </c>
      <c r="E82" s="526" t="str">
        <f>IF(【2】見・謝金!E82="","",【2】見・謝金!E82)</f>
        <v/>
      </c>
      <c r="F82" s="481" t="s">
        <v>257</v>
      </c>
      <c r="G82" s="482" t="str">
        <f>IF(【2】見・謝金!G82="","",【2】見・謝金!G82)</f>
        <v/>
      </c>
      <c r="H82" s="483" t="str">
        <f>IF(【2】見・謝金!H82="","",【2】見・謝金!H82)</f>
        <v/>
      </c>
      <c r="I82" s="1082" t="str">
        <f>IF(【2】見・謝金!I82="","",【2】見・謝金!I82)</f>
        <v/>
      </c>
      <c r="J82" s="1082"/>
      <c r="K82" s="495" t="str">
        <f>IF(【2】見・謝金!K82="","",【2】見・謝金!K82)</f>
        <v/>
      </c>
      <c r="L82" s="495" t="str">
        <f>IF(【2】見・謝金!L82="","",【2】見・謝金!L82)</f>
        <v/>
      </c>
      <c r="M82" s="483" t="str">
        <f>IF(【2】見・謝金!M82="","",【2】見・謝金!M82)</f>
        <v/>
      </c>
      <c r="N82" s="485" t="str">
        <f>IF(【2】見・謝金!N82="","",【2】見・謝金!N82)</f>
        <v/>
      </c>
      <c r="O82" s="518" t="str">
        <f>IF(【2】見・謝金!O82="","",【2】見・謝金!O82)</f>
        <v/>
      </c>
      <c r="P82" s="518" t="str">
        <f>IF(【2】見・謝金!P82="","",【2】見・謝金!P82)</f>
        <v/>
      </c>
      <c r="Q82" s="519" t="str">
        <f>IF(【2】見・謝金!Q82="","",【2】見・謝金!Q82)</f>
        <v/>
      </c>
      <c r="R82" s="525" t="str">
        <f>IF(【2】見・謝金!$R82="",IF($Q82="講師",IF($E82="","",TIME(HOUR($G82-$E82),ROUNDUP(MINUTE($G82-$E82)/30,0)*30,0)*24),""),IF(OR(【2】見・謝金!$E82&lt;&gt;$E82,【2】見・謝金!$G82&lt;&gt;$G82),TIME(HOUR($G82-$E82),ROUNDUP(MINUTE($G82-$E82)/30,0)*30,0)*24,IF($Q82&lt;&gt;"講師","",【2】見・謝金!$R82)))</f>
        <v/>
      </c>
      <c r="S82" s="521" t="str">
        <f>IF($R82="","",IF(OR($O82="",$M82=""),"",IF($P82="サブ",VLOOKUP($O82,単価表!$A$5:$C$14,MATCH($M82,単価表!$A$5:$C$5,0),0)/2,VLOOKUP($O82,単価表!$A$5:$C$14,MATCH($M82,単価表!$A$5:$C$5,0),0))))</f>
        <v/>
      </c>
      <c r="T82" s="492" t="str">
        <f t="shared" si="8"/>
        <v/>
      </c>
      <c r="U82" s="525" t="str">
        <f>IF(【2】見・謝金!$U82="",IF($Q82="検討会等参加",IF($E82="","",TIME(HOUR($G82-$E82),ROUNDUP(MINUTE($G82-$E82)/30,0)*30,0)*24),""),IF(OR(【2】見・謝金!$E82&lt;&gt;$E82,【2】見・謝金!$G82&lt;&gt;$G82),TIME(HOUR($G82-$E82),ROUNDUP(MINUTE($G82-$E82)/30,0)*30,0)*24,IF($Q82&lt;&gt;"検討会等参加","",【2】見・謝金!$U82)))</f>
        <v/>
      </c>
      <c r="V82" s="521" t="str">
        <f>IF($U82="","",IF(OR($M82="",$O82=""),"",VLOOKUP($O82,単価表!$A$5:$C$11,MATCH($M82,単価表!$A$5:$C$5,0),0)/2))</f>
        <v/>
      </c>
      <c r="W82" s="492" t="str">
        <f t="shared" si="9"/>
        <v/>
      </c>
      <c r="X82" s="485" t="str">
        <f>IF(【2】見・謝金!X82="","",【2】見・謝金!X82)</f>
        <v/>
      </c>
      <c r="Y82" s="522" t="str">
        <f>IF(【2】見・謝金!Y82="","",【2】見・謝金!Y82)</f>
        <v/>
      </c>
      <c r="Z82" s="483" t="str">
        <f>IF(【2】見・謝金!Z82="","",【2】見・謝金!Z82)</f>
        <v/>
      </c>
      <c r="AA82" s="492" t="str">
        <f t="shared" si="10"/>
        <v/>
      </c>
      <c r="AB82" s="492" t="str">
        <f t="shared" si="11"/>
        <v/>
      </c>
      <c r="AC82" s="523" t="str">
        <f>IF(【2】見・謝金!AC82="","",【2】見・謝金!AC82)</f>
        <v/>
      </c>
      <c r="AD82" s="483" t="str">
        <f>IF(【2】見・謝金!AD82="","",【2】見・謝金!AD82)</f>
        <v/>
      </c>
      <c r="AE82" s="492" t="str">
        <f t="shared" si="12"/>
        <v/>
      </c>
      <c r="AF82" s="492"/>
      <c r="AG82" s="492" t="str">
        <f t="shared" si="13"/>
        <v/>
      </c>
      <c r="AH82" s="525" t="str">
        <f>IF(【2】見・謝金!$AH82="",IF($Q82="講習料",IF($E82="","",TIME(HOUR($G82-$E82),ROUNDUP(MINUTE($G82-$E82)/30,0)*30,0)*24),""),IF(OR(【2】見・謝金!$E82&lt;&gt;$E82,【2】見・謝金!$G82&lt;&gt;$G82),TIME(HOUR($G82-$E82),ROUNDUP(MINUTE($G82-$E82)/30,0)*30,0)*24,IF($Q82&lt;&gt;"講習料","",【2】見・謝金!$AH82)))</f>
        <v/>
      </c>
      <c r="AI82" s="521" t="str">
        <f>IF($AH82="","",IF(OR($O82="",$M82=""),"",IF($P82="サブ",VLOOKUP($O82,単価表!$A$34:$C$38,MATCH($M82,単価表!$A$34:$C$34,0),0)/2,VLOOKUP($O82,単価表!$A$34:$C$38,MATCH($M82,単価表!$A$34:$C$34,0),0))))</f>
        <v/>
      </c>
      <c r="AJ82" s="492" t="str">
        <f t="shared" si="14"/>
        <v/>
      </c>
      <c r="AK82" s="525" t="str">
        <f>IF(【2】見・謝金!$AK82="",IF($Q82="検討会(法人参加)",IF($E82="","",TIME(HOUR($G82-$E82),ROUNDUP(MINUTE($G82-$E82)/30,0)*30,0)*24),""),IF(OR(【2】見・謝金!$E82&lt;&gt;$E82,【2】見・謝金!$G82&lt;&gt;$G82),TIME(HOUR($G82-$E82),ROUNDUP(MINUTE($G82-$E82)/30,0)*30,0)*24,IF($Q82&lt;&gt;"検討会(法人参加)","",【2】見・謝金!$AK82)))</f>
        <v/>
      </c>
      <c r="AL82" s="586" t="str">
        <f>IF($AK82="","",IF(OR($O82="",$M82=""),"",VLOOKUP($O82,単価表!$A$34:$C$38,MATCH($M82,単価表!$A$34:$C$34,0),0)/2))</f>
        <v/>
      </c>
      <c r="AM82" s="492" t="str">
        <f t="shared" si="15"/>
        <v/>
      </c>
      <c r="AN82" s="524"/>
      <c r="AO82" s="506" t="str">
        <f>IF(【2】見・謝金!$AO82="","",【2】見・謝金!$AO82)</f>
        <v/>
      </c>
    </row>
    <row r="83" spans="4:41" ht="27.75" customHeight="1">
      <c r="D83" s="685" t="str">
        <f>IF(【2】見・謝金!D83="","",【2】見・謝金!D83)</f>
        <v/>
      </c>
      <c r="E83" s="526" t="str">
        <f>IF(【2】見・謝金!E83="","",【2】見・謝金!E83)</f>
        <v/>
      </c>
      <c r="F83" s="481" t="s">
        <v>259</v>
      </c>
      <c r="G83" s="482" t="str">
        <f>IF(【2】見・謝金!G83="","",【2】見・謝金!G83)</f>
        <v/>
      </c>
      <c r="H83" s="483" t="str">
        <f>IF(【2】見・謝金!H83="","",【2】見・謝金!H83)</f>
        <v/>
      </c>
      <c r="I83" s="1082" t="str">
        <f>IF(【2】見・謝金!I83="","",【2】見・謝金!I83)</f>
        <v/>
      </c>
      <c r="J83" s="1082"/>
      <c r="K83" s="495" t="str">
        <f>IF(【2】見・謝金!K83="","",【2】見・謝金!K83)</f>
        <v/>
      </c>
      <c r="L83" s="495" t="str">
        <f>IF(【2】見・謝金!L83="","",【2】見・謝金!L83)</f>
        <v/>
      </c>
      <c r="M83" s="484" t="str">
        <f>IF(【2】見・謝金!M83="","",【2】見・謝金!M83)</f>
        <v/>
      </c>
      <c r="N83" s="485" t="str">
        <f>IF(【2】見・謝金!N83="","",【2】見・謝金!N83)</f>
        <v/>
      </c>
      <c r="O83" s="518" t="str">
        <f>IF(【2】見・謝金!O83="","",【2】見・謝金!O83)</f>
        <v/>
      </c>
      <c r="P83" s="518" t="str">
        <f>IF(【2】見・謝金!P83="","",【2】見・謝金!P83)</f>
        <v/>
      </c>
      <c r="Q83" s="519" t="str">
        <f>IF(【2】見・謝金!Q83="","",【2】見・謝金!Q83)</f>
        <v/>
      </c>
      <c r="R83" s="520" t="str">
        <f>IF(【2】見・謝金!$R83="",IF($Q83="講師",IF($E83="","",TIME(HOUR($G83-$E83),ROUNDUP(MINUTE($G83-$E83)/30,0)*30,0)*24),""),IF(OR(【2】見・謝金!$E83&lt;&gt;$E83,【2】見・謝金!$G83&lt;&gt;$G83),TIME(HOUR($G83-$E83),ROUNDUP(MINUTE($G83-$E83)/30,0)*30,0)*24,IF($Q83&lt;&gt;"講師","",【2】見・謝金!$R83)))</f>
        <v/>
      </c>
      <c r="S83" s="521" t="str">
        <f>IF($R83="","",IF(OR($O83="",$M83=""),"",IF($P83="サブ",VLOOKUP($O83,単価表!$A$5:$C$14,MATCH($M83,単価表!$A$5:$C$5,0),0)/2,VLOOKUP($O83,単価表!$A$5:$C$14,MATCH($M83,単価表!$A$5:$C$5,0),0))))</f>
        <v/>
      </c>
      <c r="T83" s="492" t="str">
        <f t="shared" si="8"/>
        <v/>
      </c>
      <c r="U83" s="520" t="str">
        <f>IF(【2】見・謝金!$U83="",IF($Q83="検討会等参加",IF($E83="","",TIME(HOUR($G83-$E83),ROUNDUP(MINUTE($G83-$E83)/30,0)*30,0)*24),""),IF(OR(【2】見・謝金!$E83&lt;&gt;$E83,【2】見・謝金!$G83&lt;&gt;$G83),TIME(HOUR($G83-$E83),ROUNDUP(MINUTE($G83-$E83)/30,0)*30,0)*24,IF($Q83&lt;&gt;"検討会等参加","",【2】見・謝金!$U83)))</f>
        <v/>
      </c>
      <c r="V83" s="521" t="str">
        <f>IF($U83="","",IF(OR($M83="",$O83=""),"",VLOOKUP($O83,単価表!$A$5:$C$11,MATCH($M83,単価表!$A$5:$C$5,0),0)/2))</f>
        <v/>
      </c>
      <c r="W83" s="492" t="str">
        <f t="shared" si="9"/>
        <v/>
      </c>
      <c r="X83" s="485" t="str">
        <f>IF(【2】見・謝金!X83="","",【2】見・謝金!X83)</f>
        <v/>
      </c>
      <c r="Y83" s="522" t="str">
        <f>IF(【2】見・謝金!Y83="","",【2】見・謝金!Y83)</f>
        <v/>
      </c>
      <c r="Z83" s="484" t="str">
        <f>IF(【2】見・謝金!Z83="","",【2】見・謝金!Z83)</f>
        <v/>
      </c>
      <c r="AA83" s="492" t="str">
        <f t="shared" si="10"/>
        <v/>
      </c>
      <c r="AB83" s="492" t="str">
        <f t="shared" si="11"/>
        <v/>
      </c>
      <c r="AC83" s="523" t="str">
        <f>IF(【2】見・謝金!AC83="","",【2】見・謝金!AC83)</f>
        <v/>
      </c>
      <c r="AD83" s="483" t="str">
        <f>IF(【2】見・謝金!AD83="","",【2】見・謝金!AD83)</f>
        <v/>
      </c>
      <c r="AE83" s="492" t="str">
        <f t="shared" si="12"/>
        <v/>
      </c>
      <c r="AF83" s="492"/>
      <c r="AG83" s="492" t="str">
        <f t="shared" si="13"/>
        <v/>
      </c>
      <c r="AH83" s="520" t="str">
        <f>IF(【2】見・謝金!$AH83="",IF($Q83="講習料",IF($E83="","",TIME(HOUR($G83-$E83),ROUNDUP(MINUTE($G83-$E83)/30,0)*30,0)*24),""),IF(OR(【2】見・謝金!$E83&lt;&gt;$E83,【2】見・謝金!$G83&lt;&gt;$G83),TIME(HOUR($G83-$E83),ROUNDUP(MINUTE($G83-$E83)/30,0)*30,0)*24,IF($Q83&lt;&gt;"講習料","",【2】見・謝金!$AH83)))</f>
        <v/>
      </c>
      <c r="AI83" s="521" t="str">
        <f>IF($AH83="","",IF(OR($O83="",$M83=""),"",IF($P83="サブ",VLOOKUP($O83,単価表!$A$34:$C$38,MATCH($M83,単価表!$A$34:$C$34,0),0)/2,VLOOKUP($O83,単価表!$A$34:$C$38,MATCH($M83,単価表!$A$34:$C$34,0),0))))</f>
        <v/>
      </c>
      <c r="AJ83" s="492" t="str">
        <f t="shared" si="14"/>
        <v/>
      </c>
      <c r="AK83" s="520" t="str">
        <f>IF(【2】見・謝金!$AK83="",IF($Q83="検討会(法人参加)",IF($E83="","",TIME(HOUR($G83-$E83),ROUNDUP(MINUTE($G83-$E83)/30,0)*30,0)*24),""),IF(OR(【2】見・謝金!$E83&lt;&gt;$E83,【2】見・謝金!$G83&lt;&gt;$G83),TIME(HOUR($G83-$E83),ROUNDUP(MINUTE($G83-$E83)/30,0)*30,0)*24,IF($Q83&lt;&gt;"検討会(法人参加)","",【2】見・謝金!$AK83)))</f>
        <v/>
      </c>
      <c r="AL83" s="588" t="str">
        <f>IF($AK83="","",IF(OR($O83="",$M83=""),"",VLOOKUP($O83,単価表!$A$34:$C$38,MATCH($M83,単価表!$A$34:$C$34,0),0)/2))</f>
        <v/>
      </c>
      <c r="AM83" s="492" t="str">
        <f t="shared" si="15"/>
        <v/>
      </c>
      <c r="AN83" s="524"/>
      <c r="AO83" s="506" t="str">
        <f>IF(【2】見・謝金!$AO83="","",【2】見・謝金!$AO83)</f>
        <v/>
      </c>
    </row>
    <row r="84" spans="4:41" ht="27.75" customHeight="1">
      <c r="D84" s="685" t="str">
        <f>IF(【2】見・謝金!D84="","",【2】見・謝金!D84)</f>
        <v/>
      </c>
      <c r="E84" s="526" t="str">
        <f>IF(【2】見・謝金!E84="","",【2】見・謝金!E84)</f>
        <v/>
      </c>
      <c r="F84" s="481" t="s">
        <v>257</v>
      </c>
      <c r="G84" s="482" t="str">
        <f>IF(【2】見・謝金!G84="","",【2】見・謝金!G84)</f>
        <v/>
      </c>
      <c r="H84" s="483" t="str">
        <f>IF(【2】見・謝金!H84="","",【2】見・謝金!H84)</f>
        <v/>
      </c>
      <c r="I84" s="1082" t="str">
        <f>IF(【2】見・謝金!I84="","",【2】見・謝金!I84)</f>
        <v/>
      </c>
      <c r="J84" s="1082"/>
      <c r="K84" s="495" t="str">
        <f>IF(【2】見・謝金!K84="","",【2】見・謝金!K84)</f>
        <v/>
      </c>
      <c r="L84" s="495" t="str">
        <f>IF(【2】見・謝金!L84="","",【2】見・謝金!L84)</f>
        <v/>
      </c>
      <c r="M84" s="483" t="str">
        <f>IF(【2】見・謝金!M84="","",【2】見・謝金!M84)</f>
        <v/>
      </c>
      <c r="N84" s="485" t="str">
        <f>IF(【2】見・謝金!N84="","",【2】見・謝金!N84)</f>
        <v/>
      </c>
      <c r="O84" s="518" t="str">
        <f>IF(【2】見・謝金!O84="","",【2】見・謝金!O84)</f>
        <v/>
      </c>
      <c r="P84" s="518" t="str">
        <f>IF(【2】見・謝金!P84="","",【2】見・謝金!P84)</f>
        <v/>
      </c>
      <c r="Q84" s="519" t="str">
        <f>IF(【2】見・謝金!Q84="","",【2】見・謝金!Q84)</f>
        <v/>
      </c>
      <c r="R84" s="525" t="str">
        <f>IF(【2】見・謝金!$R84="",IF($Q84="講師",IF($E84="","",TIME(HOUR($G84-$E84),ROUNDUP(MINUTE($G84-$E84)/30,0)*30,0)*24),""),IF(OR(【2】見・謝金!$E84&lt;&gt;$E84,【2】見・謝金!$G84&lt;&gt;$G84),TIME(HOUR($G84-$E84),ROUNDUP(MINUTE($G84-$E84)/30,0)*30,0)*24,IF($Q84&lt;&gt;"講師","",【2】見・謝金!$R84)))</f>
        <v/>
      </c>
      <c r="S84" s="521" t="str">
        <f>IF($R84="","",IF(OR($O84="",$M84=""),"",IF($P84="サブ",VLOOKUP($O84,単価表!$A$5:$C$14,MATCH($M84,単価表!$A$5:$C$5,0),0)/2,VLOOKUP($O84,単価表!$A$5:$C$14,MATCH($M84,単価表!$A$5:$C$5,0),0))))</f>
        <v/>
      </c>
      <c r="T84" s="492" t="str">
        <f t="shared" si="8"/>
        <v/>
      </c>
      <c r="U84" s="525" t="str">
        <f>IF(【2】見・謝金!$U84="",IF($Q84="検討会等参加",IF($E84="","",TIME(HOUR($G84-$E84),ROUNDUP(MINUTE($G84-$E84)/30,0)*30,0)*24),""),IF(OR(【2】見・謝金!$E84&lt;&gt;$E84,【2】見・謝金!$G84&lt;&gt;$G84),TIME(HOUR($G84-$E84),ROUNDUP(MINUTE($G84-$E84)/30,0)*30,0)*24,IF($Q84&lt;&gt;"検討会等参加","",【2】見・謝金!$U84)))</f>
        <v/>
      </c>
      <c r="V84" s="521" t="str">
        <f>IF($U84="","",IF(OR($M84="",$O84=""),"",VLOOKUP($O84,単価表!$A$5:$C$11,MATCH($M84,単価表!$A$5:$C$5,0),0)/2))</f>
        <v/>
      </c>
      <c r="W84" s="492" t="str">
        <f t="shared" si="9"/>
        <v/>
      </c>
      <c r="X84" s="485" t="str">
        <f>IF(【2】見・謝金!X84="","",【2】見・謝金!X84)</f>
        <v/>
      </c>
      <c r="Y84" s="522" t="str">
        <f>IF(【2】見・謝金!Y84="","",【2】見・謝金!Y84)</f>
        <v/>
      </c>
      <c r="Z84" s="483" t="str">
        <f>IF(【2】見・謝金!Z84="","",【2】見・謝金!Z84)</f>
        <v/>
      </c>
      <c r="AA84" s="492" t="str">
        <f t="shared" si="10"/>
        <v/>
      </c>
      <c r="AB84" s="492" t="str">
        <f t="shared" si="11"/>
        <v/>
      </c>
      <c r="AC84" s="523" t="str">
        <f>IF(【2】見・謝金!AC84="","",【2】見・謝金!AC84)</f>
        <v/>
      </c>
      <c r="AD84" s="483" t="str">
        <f>IF(【2】見・謝金!AD84="","",【2】見・謝金!AD84)</f>
        <v/>
      </c>
      <c r="AE84" s="492" t="str">
        <f t="shared" si="12"/>
        <v/>
      </c>
      <c r="AF84" s="492"/>
      <c r="AG84" s="492" t="str">
        <f t="shared" si="13"/>
        <v/>
      </c>
      <c r="AH84" s="525" t="str">
        <f>IF(【2】見・謝金!$AH84="",IF($Q84="講習料",IF($E84="","",TIME(HOUR($G84-$E84),ROUNDUP(MINUTE($G84-$E84)/30,0)*30,0)*24),""),IF(OR(【2】見・謝金!$E84&lt;&gt;$E84,【2】見・謝金!$G84&lt;&gt;$G84),TIME(HOUR($G84-$E84),ROUNDUP(MINUTE($G84-$E84)/30,0)*30,0)*24,IF($Q84&lt;&gt;"講習料","",【2】見・謝金!$AH84)))</f>
        <v/>
      </c>
      <c r="AI84" s="521" t="str">
        <f>IF($AH84="","",IF(OR($O84="",$M84=""),"",IF($P84="サブ",VLOOKUP($O84,単価表!$A$34:$C$38,MATCH($M84,単価表!$A$34:$C$34,0),0)/2,VLOOKUP($O84,単価表!$A$34:$C$38,MATCH($M84,単価表!$A$34:$C$34,0),0))))</f>
        <v/>
      </c>
      <c r="AJ84" s="492" t="str">
        <f t="shared" si="14"/>
        <v/>
      </c>
      <c r="AK84" s="525" t="str">
        <f>IF(【2】見・謝金!$AK84="",IF($Q84="検討会(法人参加)",IF($E84="","",TIME(HOUR($G84-$E84),ROUNDUP(MINUTE($G84-$E84)/30,0)*30,0)*24),""),IF(OR(【2】見・謝金!$E84&lt;&gt;$E84,【2】見・謝金!$G84&lt;&gt;$G84),TIME(HOUR($G84-$E84),ROUNDUP(MINUTE($G84-$E84)/30,0)*30,0)*24,IF($Q84&lt;&gt;"検討会(法人参加)","",【2】見・謝金!$AK84)))</f>
        <v/>
      </c>
      <c r="AL84" s="586" t="str">
        <f>IF($AK84="","",IF(OR($O84="",$M84=""),"",VLOOKUP($O84,単価表!$A$34:$C$38,MATCH($M84,単価表!$A$34:$C$34,0),0)/2))</f>
        <v/>
      </c>
      <c r="AM84" s="492" t="str">
        <f t="shared" si="15"/>
        <v/>
      </c>
      <c r="AN84" s="524"/>
      <c r="AO84" s="506" t="str">
        <f>IF(【2】見・謝金!$AO84="","",【2】見・謝金!$AO84)</f>
        <v/>
      </c>
    </row>
    <row r="85" spans="4:41" ht="27.75" customHeight="1">
      <c r="D85" s="685" t="str">
        <f>IF(【2】見・謝金!D85="","",【2】見・謝金!D85)</f>
        <v/>
      </c>
      <c r="E85" s="526" t="str">
        <f>IF(【2】見・謝金!E85="","",【2】見・謝金!E85)</f>
        <v/>
      </c>
      <c r="F85" s="481" t="s">
        <v>259</v>
      </c>
      <c r="G85" s="482" t="str">
        <f>IF(【2】見・謝金!G85="","",【2】見・謝金!G85)</f>
        <v/>
      </c>
      <c r="H85" s="483" t="str">
        <f>IF(【2】見・謝金!H85="","",【2】見・謝金!H85)</f>
        <v/>
      </c>
      <c r="I85" s="1082" t="str">
        <f>IF(【2】見・謝金!I85="","",【2】見・謝金!I85)</f>
        <v/>
      </c>
      <c r="J85" s="1082"/>
      <c r="K85" s="495" t="str">
        <f>IF(【2】見・謝金!K85="","",【2】見・謝金!K85)</f>
        <v/>
      </c>
      <c r="L85" s="495" t="str">
        <f>IF(【2】見・謝金!L85="","",【2】見・謝金!L85)</f>
        <v/>
      </c>
      <c r="M85" s="484" t="str">
        <f>IF(【2】見・謝金!M85="","",【2】見・謝金!M85)</f>
        <v/>
      </c>
      <c r="N85" s="485" t="str">
        <f>IF(【2】見・謝金!N85="","",【2】見・謝金!N85)</f>
        <v/>
      </c>
      <c r="O85" s="518" t="str">
        <f>IF(【2】見・謝金!O85="","",【2】見・謝金!O85)</f>
        <v/>
      </c>
      <c r="P85" s="518" t="str">
        <f>IF(【2】見・謝金!P85="","",【2】見・謝金!P85)</f>
        <v/>
      </c>
      <c r="Q85" s="519" t="str">
        <f>IF(【2】見・謝金!Q85="","",【2】見・謝金!Q85)</f>
        <v/>
      </c>
      <c r="R85" s="520" t="str">
        <f>IF(【2】見・謝金!$R85="",IF($Q85="講師",IF($E85="","",TIME(HOUR($G85-$E85),ROUNDUP(MINUTE($G85-$E85)/30,0)*30,0)*24),""),IF(OR(【2】見・謝金!$E85&lt;&gt;$E85,【2】見・謝金!$G85&lt;&gt;$G85),TIME(HOUR($G85-$E85),ROUNDUP(MINUTE($G85-$E85)/30,0)*30,0)*24,IF($Q85&lt;&gt;"講師","",【2】見・謝金!$R85)))</f>
        <v/>
      </c>
      <c r="S85" s="521" t="str">
        <f>IF($R85="","",IF(OR($O85="",$M85=""),"",IF($P85="サブ",VLOOKUP($O85,単価表!$A$5:$C$14,MATCH($M85,単価表!$A$5:$C$5,0),0)/2,VLOOKUP($O85,単価表!$A$5:$C$14,MATCH($M85,単価表!$A$5:$C$5,0),0))))</f>
        <v/>
      </c>
      <c r="T85" s="492" t="str">
        <f t="shared" si="8"/>
        <v/>
      </c>
      <c r="U85" s="520" t="str">
        <f>IF(【2】見・謝金!$U85="",IF($Q85="検討会等参加",IF($E85="","",TIME(HOUR($G85-$E85),ROUNDUP(MINUTE($G85-$E85)/30,0)*30,0)*24),""),IF(OR(【2】見・謝金!$E85&lt;&gt;$E85,【2】見・謝金!$G85&lt;&gt;$G85),TIME(HOUR($G85-$E85),ROUNDUP(MINUTE($G85-$E85)/30,0)*30,0)*24,IF($Q85&lt;&gt;"検討会等参加","",【2】見・謝金!$U85)))</f>
        <v/>
      </c>
      <c r="V85" s="521" t="str">
        <f>IF($U85="","",IF(OR($M85="",$O85=""),"",VLOOKUP($O85,単価表!$A$5:$C$11,MATCH($M85,単価表!$A$5:$C$5,0),0)/2))</f>
        <v/>
      </c>
      <c r="W85" s="492" t="str">
        <f t="shared" si="9"/>
        <v/>
      </c>
      <c r="X85" s="485" t="str">
        <f>IF(【2】見・謝金!X85="","",【2】見・謝金!X85)</f>
        <v/>
      </c>
      <c r="Y85" s="522" t="str">
        <f>IF(【2】見・謝金!Y85="","",【2】見・謝金!Y85)</f>
        <v/>
      </c>
      <c r="Z85" s="484" t="str">
        <f>IF(【2】見・謝金!Z85="","",【2】見・謝金!Z85)</f>
        <v/>
      </c>
      <c r="AA85" s="492" t="str">
        <f t="shared" si="10"/>
        <v/>
      </c>
      <c r="AB85" s="492" t="str">
        <f t="shared" si="11"/>
        <v/>
      </c>
      <c r="AC85" s="523" t="str">
        <f>IF(【2】見・謝金!AC85="","",【2】見・謝金!AC85)</f>
        <v/>
      </c>
      <c r="AD85" s="483" t="str">
        <f>IF(【2】見・謝金!AD85="","",【2】見・謝金!AD85)</f>
        <v/>
      </c>
      <c r="AE85" s="492" t="str">
        <f t="shared" si="12"/>
        <v/>
      </c>
      <c r="AF85" s="492"/>
      <c r="AG85" s="492" t="str">
        <f t="shared" si="13"/>
        <v/>
      </c>
      <c r="AH85" s="520" t="str">
        <f>IF(【2】見・謝金!$AH85="",IF($Q85="講習料",IF($E85="","",TIME(HOUR($G85-$E85),ROUNDUP(MINUTE($G85-$E85)/30,0)*30,0)*24),""),IF(OR(【2】見・謝金!$E85&lt;&gt;$E85,【2】見・謝金!$G85&lt;&gt;$G85),TIME(HOUR($G85-$E85),ROUNDUP(MINUTE($G85-$E85)/30,0)*30,0)*24,IF($Q85&lt;&gt;"講習料","",【2】見・謝金!$AH85)))</f>
        <v/>
      </c>
      <c r="AI85" s="521" t="str">
        <f>IF($AH85="","",IF(OR($O85="",$M85=""),"",IF($P85="サブ",VLOOKUP($O85,単価表!$A$34:$C$38,MATCH($M85,単価表!$A$34:$C$34,0),0)/2,VLOOKUP($O85,単価表!$A$34:$C$38,MATCH($M85,単価表!$A$34:$C$34,0),0))))</f>
        <v/>
      </c>
      <c r="AJ85" s="492" t="str">
        <f t="shared" si="14"/>
        <v/>
      </c>
      <c r="AK85" s="520" t="str">
        <f>IF(【2】見・謝金!$AK85="",IF($Q85="検討会(法人参加)",IF($E85="","",TIME(HOUR($G85-$E85),ROUNDUP(MINUTE($G85-$E85)/30,0)*30,0)*24),""),IF(OR(【2】見・謝金!$E85&lt;&gt;$E85,【2】見・謝金!$G85&lt;&gt;$G85),TIME(HOUR($G85-$E85),ROUNDUP(MINUTE($G85-$E85)/30,0)*30,0)*24,IF($Q85&lt;&gt;"検討会(法人参加)","",【2】見・謝金!$AK85)))</f>
        <v/>
      </c>
      <c r="AL85" s="588" t="str">
        <f>IF($AK85="","",IF(OR($O85="",$M85=""),"",VLOOKUP($O85,単価表!$A$34:$C$38,MATCH($M85,単価表!$A$34:$C$34,0),0)/2))</f>
        <v/>
      </c>
      <c r="AM85" s="492" t="str">
        <f t="shared" si="15"/>
        <v/>
      </c>
      <c r="AN85" s="524"/>
      <c r="AO85" s="506" t="str">
        <f>IF(【2】見・謝金!$AO85="","",【2】見・謝金!$AO85)</f>
        <v/>
      </c>
    </row>
    <row r="86" spans="4:41" ht="27.75" customHeight="1">
      <c r="D86" s="685" t="str">
        <f>IF(【2】見・謝金!D86="","",【2】見・謝金!D86)</f>
        <v/>
      </c>
      <c r="E86" s="526" t="str">
        <f>IF(【2】見・謝金!E86="","",【2】見・謝金!E86)</f>
        <v/>
      </c>
      <c r="F86" s="481" t="s">
        <v>257</v>
      </c>
      <c r="G86" s="482" t="str">
        <f>IF(【2】見・謝金!G86="","",【2】見・謝金!G86)</f>
        <v/>
      </c>
      <c r="H86" s="483" t="str">
        <f>IF(【2】見・謝金!H86="","",【2】見・謝金!H86)</f>
        <v/>
      </c>
      <c r="I86" s="1082" t="str">
        <f>IF(【2】見・謝金!I86="","",【2】見・謝金!I86)</f>
        <v/>
      </c>
      <c r="J86" s="1082"/>
      <c r="K86" s="495" t="str">
        <f>IF(【2】見・謝金!K86="","",【2】見・謝金!K86)</f>
        <v/>
      </c>
      <c r="L86" s="495" t="str">
        <f>IF(【2】見・謝金!L86="","",【2】見・謝金!L86)</f>
        <v/>
      </c>
      <c r="M86" s="483" t="str">
        <f>IF(【2】見・謝金!M86="","",【2】見・謝金!M86)</f>
        <v/>
      </c>
      <c r="N86" s="485" t="str">
        <f>IF(【2】見・謝金!N86="","",【2】見・謝金!N86)</f>
        <v/>
      </c>
      <c r="O86" s="518" t="str">
        <f>IF(【2】見・謝金!O86="","",【2】見・謝金!O86)</f>
        <v/>
      </c>
      <c r="P86" s="518" t="str">
        <f>IF(【2】見・謝金!P86="","",【2】見・謝金!P86)</f>
        <v/>
      </c>
      <c r="Q86" s="519" t="str">
        <f>IF(【2】見・謝金!Q86="","",【2】見・謝金!Q86)</f>
        <v/>
      </c>
      <c r="R86" s="525" t="str">
        <f>IF(【2】見・謝金!$R86="",IF($Q86="講師",IF($E86="","",TIME(HOUR($G86-$E86),ROUNDUP(MINUTE($G86-$E86)/30,0)*30,0)*24),""),IF(OR(【2】見・謝金!$E86&lt;&gt;$E86,【2】見・謝金!$G86&lt;&gt;$G86),TIME(HOUR($G86-$E86),ROUNDUP(MINUTE($G86-$E86)/30,0)*30,0)*24,IF($Q86&lt;&gt;"講師","",【2】見・謝金!$R86)))</f>
        <v/>
      </c>
      <c r="S86" s="521" t="str">
        <f>IF($R86="","",IF(OR($O86="",$M86=""),"",IF($P86="サブ",VLOOKUP($O86,単価表!$A$5:$C$14,MATCH($M86,単価表!$A$5:$C$5,0),0)/2,VLOOKUP($O86,単価表!$A$5:$C$14,MATCH($M86,単価表!$A$5:$C$5,0),0))))</f>
        <v/>
      </c>
      <c r="T86" s="492" t="str">
        <f t="shared" si="8"/>
        <v/>
      </c>
      <c r="U86" s="525" t="str">
        <f>IF(【2】見・謝金!$U86="",IF($Q86="検討会等参加",IF($E86="","",TIME(HOUR($G86-$E86),ROUNDUP(MINUTE($G86-$E86)/30,0)*30,0)*24),""),IF(OR(【2】見・謝金!$E86&lt;&gt;$E86,【2】見・謝金!$G86&lt;&gt;$G86),TIME(HOUR($G86-$E86),ROUNDUP(MINUTE($G86-$E86)/30,0)*30,0)*24,IF($Q86&lt;&gt;"検討会等参加","",【2】見・謝金!$U86)))</f>
        <v/>
      </c>
      <c r="V86" s="521" t="str">
        <f>IF($U86="","",IF(OR($M86="",$O86=""),"",VLOOKUP($O86,単価表!$A$5:$C$11,MATCH($M86,単価表!$A$5:$C$5,0),0)/2))</f>
        <v/>
      </c>
      <c r="W86" s="492" t="str">
        <f t="shared" si="9"/>
        <v/>
      </c>
      <c r="X86" s="485" t="str">
        <f>IF(【2】見・謝金!X86="","",【2】見・謝金!X86)</f>
        <v/>
      </c>
      <c r="Y86" s="522" t="str">
        <f>IF(【2】見・謝金!Y86="","",【2】見・謝金!Y86)</f>
        <v/>
      </c>
      <c r="Z86" s="483" t="str">
        <f>IF(【2】見・謝金!Z86="","",【2】見・謝金!Z86)</f>
        <v/>
      </c>
      <c r="AA86" s="492" t="str">
        <f t="shared" si="10"/>
        <v/>
      </c>
      <c r="AB86" s="492" t="str">
        <f t="shared" si="11"/>
        <v/>
      </c>
      <c r="AC86" s="523" t="str">
        <f>IF(【2】見・謝金!AC86="","",【2】見・謝金!AC86)</f>
        <v/>
      </c>
      <c r="AD86" s="483" t="str">
        <f>IF(【2】見・謝金!AD86="","",【2】見・謝金!AD86)</f>
        <v/>
      </c>
      <c r="AE86" s="492" t="str">
        <f t="shared" si="12"/>
        <v/>
      </c>
      <c r="AF86" s="492"/>
      <c r="AG86" s="492" t="str">
        <f t="shared" si="13"/>
        <v/>
      </c>
      <c r="AH86" s="525" t="str">
        <f>IF(【2】見・謝金!$AH86="",IF($Q86="講習料",IF($E86="","",TIME(HOUR($G86-$E86),ROUNDUP(MINUTE($G86-$E86)/30,0)*30,0)*24),""),IF(OR(【2】見・謝金!$E86&lt;&gt;$E86,【2】見・謝金!$G86&lt;&gt;$G86),TIME(HOUR($G86-$E86),ROUNDUP(MINUTE($G86-$E86)/30,0)*30,0)*24,IF($Q86&lt;&gt;"講習料","",【2】見・謝金!$AH86)))</f>
        <v/>
      </c>
      <c r="AI86" s="521" t="str">
        <f>IF($AH86="","",IF(OR($O86="",$M86=""),"",IF($P86="サブ",VLOOKUP($O86,単価表!$A$34:$C$38,MATCH($M86,単価表!$A$34:$C$34,0),0)/2,VLOOKUP($O86,単価表!$A$34:$C$38,MATCH($M86,単価表!$A$34:$C$34,0),0))))</f>
        <v/>
      </c>
      <c r="AJ86" s="492" t="str">
        <f t="shared" si="14"/>
        <v/>
      </c>
      <c r="AK86" s="525" t="str">
        <f>IF(【2】見・謝金!$AK86="",IF($Q86="検討会(法人参加)",IF($E86="","",TIME(HOUR($G86-$E86),ROUNDUP(MINUTE($G86-$E86)/30,0)*30,0)*24),""),IF(OR(【2】見・謝金!$E86&lt;&gt;$E86,【2】見・謝金!$G86&lt;&gt;$G86),TIME(HOUR($G86-$E86),ROUNDUP(MINUTE($G86-$E86)/30,0)*30,0)*24,IF($Q86&lt;&gt;"検討会(法人参加)","",【2】見・謝金!$AK86)))</f>
        <v/>
      </c>
      <c r="AL86" s="586" t="str">
        <f>IF($AK86="","",IF(OR($O86="",$M86=""),"",VLOOKUP($O86,単価表!$A$34:$C$38,MATCH($M86,単価表!$A$34:$C$34,0),0)/2))</f>
        <v/>
      </c>
      <c r="AM86" s="492" t="str">
        <f t="shared" si="15"/>
        <v/>
      </c>
      <c r="AN86" s="524"/>
      <c r="AO86" s="506" t="str">
        <f>IF(【2】見・謝金!$AO86="","",【2】見・謝金!$AO86)</f>
        <v/>
      </c>
    </row>
    <row r="87" spans="4:41" ht="27.75" customHeight="1">
      <c r="D87" s="685" t="str">
        <f>IF(【2】見・謝金!D87="","",【2】見・謝金!D87)</f>
        <v/>
      </c>
      <c r="E87" s="526" t="str">
        <f>IF(【2】見・謝金!E87="","",【2】見・謝金!E87)</f>
        <v/>
      </c>
      <c r="F87" s="481" t="s">
        <v>259</v>
      </c>
      <c r="G87" s="482" t="str">
        <f>IF(【2】見・謝金!G87="","",【2】見・謝金!G87)</f>
        <v/>
      </c>
      <c r="H87" s="483" t="str">
        <f>IF(【2】見・謝金!H87="","",【2】見・謝金!H87)</f>
        <v/>
      </c>
      <c r="I87" s="1082" t="str">
        <f>IF(【2】見・謝金!I87="","",【2】見・謝金!I87)</f>
        <v/>
      </c>
      <c r="J87" s="1082"/>
      <c r="K87" s="495" t="str">
        <f>IF(【2】見・謝金!K87="","",【2】見・謝金!K87)</f>
        <v/>
      </c>
      <c r="L87" s="495" t="str">
        <f>IF(【2】見・謝金!L87="","",【2】見・謝金!L87)</f>
        <v/>
      </c>
      <c r="M87" s="484" t="str">
        <f>IF(【2】見・謝金!M87="","",【2】見・謝金!M87)</f>
        <v/>
      </c>
      <c r="N87" s="485" t="str">
        <f>IF(【2】見・謝金!N87="","",【2】見・謝金!N87)</f>
        <v/>
      </c>
      <c r="O87" s="518" t="str">
        <f>IF(【2】見・謝金!O87="","",【2】見・謝金!O87)</f>
        <v/>
      </c>
      <c r="P87" s="518" t="str">
        <f>IF(【2】見・謝金!P87="","",【2】見・謝金!P87)</f>
        <v/>
      </c>
      <c r="Q87" s="519" t="str">
        <f>IF(【2】見・謝金!Q87="","",【2】見・謝金!Q87)</f>
        <v/>
      </c>
      <c r="R87" s="520" t="str">
        <f>IF(【2】見・謝金!$R87="",IF($Q87="講師",IF($E87="","",TIME(HOUR($G87-$E87),ROUNDUP(MINUTE($G87-$E87)/30,0)*30,0)*24),""),IF(OR(【2】見・謝金!$E87&lt;&gt;$E87,【2】見・謝金!$G87&lt;&gt;$G87),TIME(HOUR($G87-$E87),ROUNDUP(MINUTE($G87-$E87)/30,0)*30,0)*24,IF($Q87&lt;&gt;"講師","",【2】見・謝金!$R87)))</f>
        <v/>
      </c>
      <c r="S87" s="521" t="str">
        <f>IF($R87="","",IF(OR($O87="",$M87=""),"",IF($P87="サブ",VLOOKUP($O87,単価表!$A$5:$C$14,MATCH($M87,単価表!$A$5:$C$5,0),0)/2,VLOOKUP($O87,単価表!$A$5:$C$14,MATCH($M87,単価表!$A$5:$C$5,0),0))))</f>
        <v/>
      </c>
      <c r="T87" s="492" t="str">
        <f t="shared" si="8"/>
        <v/>
      </c>
      <c r="U87" s="520" t="str">
        <f>IF(【2】見・謝金!$U87="",IF($Q87="検討会等参加",IF($E87="","",TIME(HOUR($G87-$E87),ROUNDUP(MINUTE($G87-$E87)/30,0)*30,0)*24),""),IF(OR(【2】見・謝金!$E87&lt;&gt;$E87,【2】見・謝金!$G87&lt;&gt;$G87),TIME(HOUR($G87-$E87),ROUNDUP(MINUTE($G87-$E87)/30,0)*30,0)*24,IF($Q87&lt;&gt;"検討会等参加","",【2】見・謝金!$U87)))</f>
        <v/>
      </c>
      <c r="V87" s="521" t="str">
        <f>IF($U87="","",IF(OR($M87="",$O87=""),"",VLOOKUP($O87,単価表!$A$5:$C$11,MATCH($M87,単価表!$A$5:$C$5,0),0)/2))</f>
        <v/>
      </c>
      <c r="W87" s="492" t="str">
        <f t="shared" si="9"/>
        <v/>
      </c>
      <c r="X87" s="485" t="str">
        <f>IF(【2】見・謝金!X87="","",【2】見・謝金!X87)</f>
        <v/>
      </c>
      <c r="Y87" s="522" t="str">
        <f>IF(【2】見・謝金!Y87="","",【2】見・謝金!Y87)</f>
        <v/>
      </c>
      <c r="Z87" s="484" t="str">
        <f>IF(【2】見・謝金!Z87="","",【2】見・謝金!Z87)</f>
        <v/>
      </c>
      <c r="AA87" s="492" t="str">
        <f t="shared" si="10"/>
        <v/>
      </c>
      <c r="AB87" s="492" t="str">
        <f t="shared" si="11"/>
        <v/>
      </c>
      <c r="AC87" s="523" t="str">
        <f>IF(【2】見・謝金!AC87="","",【2】見・謝金!AC87)</f>
        <v/>
      </c>
      <c r="AD87" s="483" t="str">
        <f>IF(【2】見・謝金!AD87="","",【2】見・謝金!AD87)</f>
        <v/>
      </c>
      <c r="AE87" s="492" t="str">
        <f t="shared" si="12"/>
        <v/>
      </c>
      <c r="AF87" s="492"/>
      <c r="AG87" s="492" t="str">
        <f t="shared" si="13"/>
        <v/>
      </c>
      <c r="AH87" s="520" t="str">
        <f>IF(【2】見・謝金!$AH87="",IF($Q87="講習料",IF($E87="","",TIME(HOUR($G87-$E87),ROUNDUP(MINUTE($G87-$E87)/30,0)*30,0)*24),""),IF(OR(【2】見・謝金!$E87&lt;&gt;$E87,【2】見・謝金!$G87&lt;&gt;$G87),TIME(HOUR($G87-$E87),ROUNDUP(MINUTE($G87-$E87)/30,0)*30,0)*24,IF($Q87&lt;&gt;"講習料","",【2】見・謝金!$AH87)))</f>
        <v/>
      </c>
      <c r="AI87" s="521" t="str">
        <f>IF($AH87="","",IF(OR($O87="",$M87=""),"",IF($P87="サブ",VLOOKUP($O87,単価表!$A$34:$C$38,MATCH($M87,単価表!$A$34:$C$34,0),0)/2,VLOOKUP($O87,単価表!$A$34:$C$38,MATCH($M87,単価表!$A$34:$C$34,0),0))))</f>
        <v/>
      </c>
      <c r="AJ87" s="492" t="str">
        <f t="shared" si="14"/>
        <v/>
      </c>
      <c r="AK87" s="520" t="str">
        <f>IF(【2】見・謝金!$AK87="",IF($Q87="検討会(法人参加)",IF($E87="","",TIME(HOUR($G87-$E87),ROUNDUP(MINUTE($G87-$E87)/30,0)*30,0)*24),""),IF(OR(【2】見・謝金!$E87&lt;&gt;$E87,【2】見・謝金!$G87&lt;&gt;$G87),TIME(HOUR($G87-$E87),ROUNDUP(MINUTE($G87-$E87)/30,0)*30,0)*24,IF($Q87&lt;&gt;"検討会(法人参加)","",【2】見・謝金!$AK87)))</f>
        <v/>
      </c>
      <c r="AL87" s="588" t="str">
        <f>IF($AK87="","",IF(OR($O87="",$M87=""),"",VLOOKUP($O87,単価表!$A$34:$C$38,MATCH($M87,単価表!$A$34:$C$34,0),0)/2))</f>
        <v/>
      </c>
      <c r="AM87" s="492" t="str">
        <f t="shared" si="15"/>
        <v/>
      </c>
      <c r="AN87" s="524"/>
      <c r="AO87" s="506" t="str">
        <f>IF(【2】見・謝金!$AO87="","",【2】見・謝金!$AO87)</f>
        <v/>
      </c>
    </row>
    <row r="88" spans="4:41" ht="27.75" customHeight="1">
      <c r="D88" s="685" t="str">
        <f>IF(【2】見・謝金!D88="","",【2】見・謝金!D88)</f>
        <v/>
      </c>
      <c r="E88" s="526" t="str">
        <f>IF(【2】見・謝金!E88="","",【2】見・謝金!E88)</f>
        <v/>
      </c>
      <c r="F88" s="481" t="s">
        <v>257</v>
      </c>
      <c r="G88" s="482" t="str">
        <f>IF(【2】見・謝金!G88="","",【2】見・謝金!G88)</f>
        <v/>
      </c>
      <c r="H88" s="483" t="str">
        <f>IF(【2】見・謝金!H88="","",【2】見・謝金!H88)</f>
        <v/>
      </c>
      <c r="I88" s="1082" t="str">
        <f>IF(【2】見・謝金!I88="","",【2】見・謝金!I88)</f>
        <v/>
      </c>
      <c r="J88" s="1082"/>
      <c r="K88" s="495" t="str">
        <f>IF(【2】見・謝金!K88="","",【2】見・謝金!K88)</f>
        <v/>
      </c>
      <c r="L88" s="495" t="str">
        <f>IF(【2】見・謝金!L88="","",【2】見・謝金!L88)</f>
        <v/>
      </c>
      <c r="M88" s="483" t="str">
        <f>IF(【2】見・謝金!M88="","",【2】見・謝金!M88)</f>
        <v/>
      </c>
      <c r="N88" s="485" t="str">
        <f>IF(【2】見・謝金!N88="","",【2】見・謝金!N88)</f>
        <v/>
      </c>
      <c r="O88" s="518" t="str">
        <f>IF(【2】見・謝金!O88="","",【2】見・謝金!O88)</f>
        <v/>
      </c>
      <c r="P88" s="518" t="str">
        <f>IF(【2】見・謝金!P88="","",【2】見・謝金!P88)</f>
        <v/>
      </c>
      <c r="Q88" s="519" t="str">
        <f>IF(【2】見・謝金!Q88="","",【2】見・謝金!Q88)</f>
        <v/>
      </c>
      <c r="R88" s="525" t="str">
        <f>IF(【2】見・謝金!$R88="",IF($Q88="講師",IF($E88="","",TIME(HOUR($G88-$E88),ROUNDUP(MINUTE($G88-$E88)/30,0)*30,0)*24),""),IF(OR(【2】見・謝金!$E88&lt;&gt;$E88,【2】見・謝金!$G88&lt;&gt;$G88),TIME(HOUR($G88-$E88),ROUNDUP(MINUTE($G88-$E88)/30,0)*30,0)*24,IF($Q88&lt;&gt;"講師","",【2】見・謝金!$R88)))</f>
        <v/>
      </c>
      <c r="S88" s="521" t="str">
        <f>IF($R88="","",IF(OR($O88="",$M88=""),"",IF($P88="サブ",VLOOKUP($O88,単価表!$A$5:$C$14,MATCH($M88,単価表!$A$5:$C$5,0),0)/2,VLOOKUP($O88,単価表!$A$5:$C$14,MATCH($M88,単価表!$A$5:$C$5,0),0))))</f>
        <v/>
      </c>
      <c r="T88" s="492" t="str">
        <f t="shared" si="8"/>
        <v/>
      </c>
      <c r="U88" s="525" t="str">
        <f>IF(【2】見・謝金!$U88="",IF($Q88="検討会等参加",IF($E88="","",TIME(HOUR($G88-$E88),ROUNDUP(MINUTE($G88-$E88)/30,0)*30,0)*24),""),IF(OR(【2】見・謝金!$E88&lt;&gt;$E88,【2】見・謝金!$G88&lt;&gt;$G88),TIME(HOUR($G88-$E88),ROUNDUP(MINUTE($G88-$E88)/30,0)*30,0)*24,IF($Q88&lt;&gt;"検討会等参加","",【2】見・謝金!$U88)))</f>
        <v/>
      </c>
      <c r="V88" s="521" t="str">
        <f>IF($U88="","",IF(OR($M88="",$O88=""),"",VLOOKUP($O88,単価表!$A$5:$C$11,MATCH($M88,単価表!$A$5:$C$5,0),0)/2))</f>
        <v/>
      </c>
      <c r="W88" s="492" t="str">
        <f t="shared" si="9"/>
        <v/>
      </c>
      <c r="X88" s="485" t="str">
        <f>IF(【2】見・謝金!X88="","",【2】見・謝金!X88)</f>
        <v/>
      </c>
      <c r="Y88" s="522" t="str">
        <f>IF(【2】見・謝金!Y88="","",【2】見・謝金!Y88)</f>
        <v/>
      </c>
      <c r="Z88" s="483" t="str">
        <f>IF(【2】見・謝金!Z88="","",【2】見・謝金!Z88)</f>
        <v/>
      </c>
      <c r="AA88" s="492" t="str">
        <f t="shared" si="10"/>
        <v/>
      </c>
      <c r="AB88" s="492" t="str">
        <f t="shared" si="11"/>
        <v/>
      </c>
      <c r="AC88" s="523" t="str">
        <f>IF(【2】見・謝金!AC88="","",【2】見・謝金!AC88)</f>
        <v/>
      </c>
      <c r="AD88" s="483" t="str">
        <f>IF(【2】見・謝金!AD88="","",【2】見・謝金!AD88)</f>
        <v/>
      </c>
      <c r="AE88" s="492" t="str">
        <f t="shared" si="12"/>
        <v/>
      </c>
      <c r="AF88" s="492"/>
      <c r="AG88" s="492" t="str">
        <f t="shared" si="13"/>
        <v/>
      </c>
      <c r="AH88" s="525" t="str">
        <f>IF(【2】見・謝金!$AH88="",IF($Q88="講習料",IF($E88="","",TIME(HOUR($G88-$E88),ROUNDUP(MINUTE($G88-$E88)/30,0)*30,0)*24),""),IF(OR(【2】見・謝金!$E88&lt;&gt;$E88,【2】見・謝金!$G88&lt;&gt;$G88),TIME(HOUR($G88-$E88),ROUNDUP(MINUTE($G88-$E88)/30,0)*30,0)*24,IF($Q88&lt;&gt;"講習料","",【2】見・謝金!$AH88)))</f>
        <v/>
      </c>
      <c r="AI88" s="521" t="str">
        <f>IF($AH88="","",IF(OR($O88="",$M88=""),"",IF($P88="サブ",VLOOKUP($O88,単価表!$A$34:$C$38,MATCH($M88,単価表!$A$34:$C$34,0),0)/2,VLOOKUP($O88,単価表!$A$34:$C$38,MATCH($M88,単価表!$A$34:$C$34,0),0))))</f>
        <v/>
      </c>
      <c r="AJ88" s="492" t="str">
        <f t="shared" si="14"/>
        <v/>
      </c>
      <c r="AK88" s="525" t="str">
        <f>IF(【2】見・謝金!$AK88="",IF($Q88="検討会(法人参加)",IF($E88="","",TIME(HOUR($G88-$E88),ROUNDUP(MINUTE($G88-$E88)/30,0)*30,0)*24),""),IF(OR(【2】見・謝金!$E88&lt;&gt;$E88,【2】見・謝金!$G88&lt;&gt;$G88),TIME(HOUR($G88-$E88),ROUNDUP(MINUTE($G88-$E88)/30,0)*30,0)*24,IF($Q88&lt;&gt;"検討会(法人参加)","",【2】見・謝金!$AK88)))</f>
        <v/>
      </c>
      <c r="AL88" s="586" t="str">
        <f>IF($AK88="","",IF(OR($O88="",$M88=""),"",VLOOKUP($O88,単価表!$A$34:$C$38,MATCH($M88,単価表!$A$34:$C$34,0),0)/2))</f>
        <v/>
      </c>
      <c r="AM88" s="492" t="str">
        <f t="shared" si="15"/>
        <v/>
      </c>
      <c r="AN88" s="524"/>
      <c r="AO88" s="506" t="str">
        <f>IF(【2】見・謝金!$AO88="","",【2】見・謝金!$AO88)</f>
        <v/>
      </c>
    </row>
    <row r="89" spans="4:41" ht="27.75" customHeight="1">
      <c r="D89" s="685" t="str">
        <f>IF(【2】見・謝金!D89="","",【2】見・謝金!D89)</f>
        <v/>
      </c>
      <c r="E89" s="526" t="str">
        <f>IF(【2】見・謝金!E89="","",【2】見・謝金!E89)</f>
        <v/>
      </c>
      <c r="F89" s="481" t="s">
        <v>259</v>
      </c>
      <c r="G89" s="482" t="str">
        <f>IF(【2】見・謝金!G89="","",【2】見・謝金!G89)</f>
        <v/>
      </c>
      <c r="H89" s="483" t="str">
        <f>IF(【2】見・謝金!H89="","",【2】見・謝金!H89)</f>
        <v/>
      </c>
      <c r="I89" s="1082" t="str">
        <f>IF(【2】見・謝金!I89="","",【2】見・謝金!I89)</f>
        <v/>
      </c>
      <c r="J89" s="1082"/>
      <c r="K89" s="495" t="str">
        <f>IF(【2】見・謝金!K89="","",【2】見・謝金!K89)</f>
        <v/>
      </c>
      <c r="L89" s="495" t="str">
        <f>IF(【2】見・謝金!L89="","",【2】見・謝金!L89)</f>
        <v/>
      </c>
      <c r="M89" s="484" t="str">
        <f>IF(【2】見・謝金!M89="","",【2】見・謝金!M89)</f>
        <v/>
      </c>
      <c r="N89" s="485" t="str">
        <f>IF(【2】見・謝金!N89="","",【2】見・謝金!N89)</f>
        <v/>
      </c>
      <c r="O89" s="518" t="str">
        <f>IF(【2】見・謝金!O89="","",【2】見・謝金!O89)</f>
        <v/>
      </c>
      <c r="P89" s="518" t="str">
        <f>IF(【2】見・謝金!P89="","",【2】見・謝金!P89)</f>
        <v/>
      </c>
      <c r="Q89" s="519" t="str">
        <f>IF(【2】見・謝金!Q89="","",【2】見・謝金!Q89)</f>
        <v/>
      </c>
      <c r="R89" s="520" t="str">
        <f>IF(【2】見・謝金!$R89="",IF($Q89="講師",IF($E89="","",TIME(HOUR($G89-$E89),ROUNDUP(MINUTE($G89-$E89)/30,0)*30,0)*24),""),IF(OR(【2】見・謝金!$E89&lt;&gt;$E89,【2】見・謝金!$G89&lt;&gt;$G89),TIME(HOUR($G89-$E89),ROUNDUP(MINUTE($G89-$E89)/30,0)*30,0)*24,IF($Q89&lt;&gt;"講師","",【2】見・謝金!$R89)))</f>
        <v/>
      </c>
      <c r="S89" s="521" t="str">
        <f>IF($R89="","",IF(OR($O89="",$M89=""),"",IF($P89="サブ",VLOOKUP($O89,単価表!$A$5:$C$14,MATCH($M89,単価表!$A$5:$C$5,0),0)/2,VLOOKUP($O89,単価表!$A$5:$C$14,MATCH($M89,単価表!$A$5:$C$5,0),0))))</f>
        <v/>
      </c>
      <c r="T89" s="492" t="str">
        <f t="shared" si="8"/>
        <v/>
      </c>
      <c r="U89" s="520" t="str">
        <f>IF(【2】見・謝金!$U89="",IF($Q89="検討会等参加",IF($E89="","",TIME(HOUR($G89-$E89),ROUNDUP(MINUTE($G89-$E89)/30,0)*30,0)*24),""),IF(OR(【2】見・謝金!$E89&lt;&gt;$E89,【2】見・謝金!$G89&lt;&gt;$G89),TIME(HOUR($G89-$E89),ROUNDUP(MINUTE($G89-$E89)/30,0)*30,0)*24,IF($Q89&lt;&gt;"検討会等参加","",【2】見・謝金!$U89)))</f>
        <v/>
      </c>
      <c r="V89" s="521" t="str">
        <f>IF($U89="","",IF(OR($M89="",$O89=""),"",VLOOKUP($O89,単価表!$A$5:$C$11,MATCH($M89,単価表!$A$5:$C$5,0),0)/2))</f>
        <v/>
      </c>
      <c r="W89" s="492" t="str">
        <f t="shared" si="9"/>
        <v/>
      </c>
      <c r="X89" s="485" t="str">
        <f>IF(【2】見・謝金!X89="","",【2】見・謝金!X89)</f>
        <v/>
      </c>
      <c r="Y89" s="522" t="str">
        <f>IF(【2】見・謝金!Y89="","",【2】見・謝金!Y89)</f>
        <v/>
      </c>
      <c r="Z89" s="484" t="str">
        <f>IF(【2】見・謝金!Z89="","",【2】見・謝金!Z89)</f>
        <v/>
      </c>
      <c r="AA89" s="492" t="str">
        <f t="shared" si="10"/>
        <v/>
      </c>
      <c r="AB89" s="492" t="str">
        <f t="shared" si="11"/>
        <v/>
      </c>
      <c r="AC89" s="523" t="str">
        <f>IF(【2】見・謝金!AC89="","",【2】見・謝金!AC89)</f>
        <v/>
      </c>
      <c r="AD89" s="483" t="str">
        <f>IF(【2】見・謝金!AD89="","",【2】見・謝金!AD89)</f>
        <v/>
      </c>
      <c r="AE89" s="492" t="str">
        <f t="shared" si="12"/>
        <v/>
      </c>
      <c r="AF89" s="492"/>
      <c r="AG89" s="492" t="str">
        <f t="shared" si="13"/>
        <v/>
      </c>
      <c r="AH89" s="520" t="str">
        <f>IF(【2】見・謝金!$AH89="",IF($Q89="講習料",IF($E89="","",TIME(HOUR($G89-$E89),ROUNDUP(MINUTE($G89-$E89)/30,0)*30,0)*24),""),IF(OR(【2】見・謝金!$E89&lt;&gt;$E89,【2】見・謝金!$G89&lt;&gt;$G89),TIME(HOUR($G89-$E89),ROUNDUP(MINUTE($G89-$E89)/30,0)*30,0)*24,IF($Q89&lt;&gt;"講習料","",【2】見・謝金!$AH89)))</f>
        <v/>
      </c>
      <c r="AI89" s="521" t="str">
        <f>IF($AH89="","",IF(OR($O89="",$M89=""),"",IF($P89="サブ",VLOOKUP($O89,単価表!$A$34:$C$38,MATCH($M89,単価表!$A$34:$C$34,0),0)/2,VLOOKUP($O89,単価表!$A$34:$C$38,MATCH($M89,単価表!$A$34:$C$34,0),0))))</f>
        <v/>
      </c>
      <c r="AJ89" s="492" t="str">
        <f t="shared" si="14"/>
        <v/>
      </c>
      <c r="AK89" s="520" t="str">
        <f>IF(【2】見・謝金!$AK89="",IF($Q89="検討会(法人参加)",IF($E89="","",TIME(HOUR($G89-$E89),ROUNDUP(MINUTE($G89-$E89)/30,0)*30,0)*24),""),IF(OR(【2】見・謝金!$E89&lt;&gt;$E89,【2】見・謝金!$G89&lt;&gt;$G89),TIME(HOUR($G89-$E89),ROUNDUP(MINUTE($G89-$E89)/30,0)*30,0)*24,IF($Q89&lt;&gt;"検討会(法人参加)","",【2】見・謝金!$AK89)))</f>
        <v/>
      </c>
      <c r="AL89" s="588" t="str">
        <f>IF($AK89="","",IF(OR($O89="",$M89=""),"",VLOOKUP($O89,単価表!$A$34:$C$38,MATCH($M89,単価表!$A$34:$C$34,0),0)/2))</f>
        <v/>
      </c>
      <c r="AM89" s="492" t="str">
        <f t="shared" si="15"/>
        <v/>
      </c>
      <c r="AN89" s="524"/>
      <c r="AO89" s="506" t="str">
        <f>IF(【2】見・謝金!$AO89="","",【2】見・謝金!$AO89)</f>
        <v/>
      </c>
    </row>
    <row r="90" spans="4:41" ht="27.75" customHeight="1">
      <c r="D90" s="685" t="str">
        <f>IF(【2】見・謝金!D90="","",【2】見・謝金!D90)</f>
        <v/>
      </c>
      <c r="E90" s="526" t="str">
        <f>IF(【2】見・謝金!E90="","",【2】見・謝金!E90)</f>
        <v/>
      </c>
      <c r="F90" s="481" t="s">
        <v>257</v>
      </c>
      <c r="G90" s="482" t="str">
        <f>IF(【2】見・謝金!G90="","",【2】見・謝金!G90)</f>
        <v/>
      </c>
      <c r="H90" s="483" t="str">
        <f>IF(【2】見・謝金!H90="","",【2】見・謝金!H90)</f>
        <v/>
      </c>
      <c r="I90" s="1082" t="str">
        <f>IF(【2】見・謝金!I90="","",【2】見・謝金!I90)</f>
        <v/>
      </c>
      <c r="J90" s="1082"/>
      <c r="K90" s="495" t="str">
        <f>IF(【2】見・謝金!K90="","",【2】見・謝金!K90)</f>
        <v/>
      </c>
      <c r="L90" s="495" t="str">
        <f>IF(【2】見・謝金!L90="","",【2】見・謝金!L90)</f>
        <v/>
      </c>
      <c r="M90" s="483" t="str">
        <f>IF(【2】見・謝金!M90="","",【2】見・謝金!M90)</f>
        <v/>
      </c>
      <c r="N90" s="485" t="str">
        <f>IF(【2】見・謝金!N90="","",【2】見・謝金!N90)</f>
        <v/>
      </c>
      <c r="O90" s="518" t="str">
        <f>IF(【2】見・謝金!O90="","",【2】見・謝金!O90)</f>
        <v/>
      </c>
      <c r="P90" s="518" t="str">
        <f>IF(【2】見・謝金!P90="","",【2】見・謝金!P90)</f>
        <v/>
      </c>
      <c r="Q90" s="519" t="str">
        <f>IF(【2】見・謝金!Q90="","",【2】見・謝金!Q90)</f>
        <v/>
      </c>
      <c r="R90" s="525" t="str">
        <f>IF(【2】見・謝金!$R90="",IF($Q90="講師",IF($E90="","",TIME(HOUR($G90-$E90),ROUNDUP(MINUTE($G90-$E90)/30,0)*30,0)*24),""),IF(OR(【2】見・謝金!$E90&lt;&gt;$E90,【2】見・謝金!$G90&lt;&gt;$G90),TIME(HOUR($G90-$E90),ROUNDUP(MINUTE($G90-$E90)/30,0)*30,0)*24,IF($Q90&lt;&gt;"講師","",【2】見・謝金!$R90)))</f>
        <v/>
      </c>
      <c r="S90" s="521" t="str">
        <f>IF($R90="","",IF(OR($O90="",$M90=""),"",IF($P90="サブ",VLOOKUP($O90,単価表!$A$5:$C$14,MATCH($M90,単価表!$A$5:$C$5,0),0)/2,VLOOKUP($O90,単価表!$A$5:$C$14,MATCH($M90,単価表!$A$5:$C$5,0),0))))</f>
        <v/>
      </c>
      <c r="T90" s="492" t="str">
        <f t="shared" si="8"/>
        <v/>
      </c>
      <c r="U90" s="525" t="str">
        <f>IF(【2】見・謝金!$U90="",IF($Q90="検討会等参加",IF($E90="","",TIME(HOUR($G90-$E90),ROUNDUP(MINUTE($G90-$E90)/30,0)*30,0)*24),""),IF(OR(【2】見・謝金!$E90&lt;&gt;$E90,【2】見・謝金!$G90&lt;&gt;$G90),TIME(HOUR($G90-$E90),ROUNDUP(MINUTE($G90-$E90)/30,0)*30,0)*24,IF($Q90&lt;&gt;"検討会等参加","",【2】見・謝金!$U90)))</f>
        <v/>
      </c>
      <c r="V90" s="521" t="str">
        <f>IF($U90="","",IF(OR($M90="",$O90=""),"",VLOOKUP($O90,単価表!$A$5:$C$11,MATCH($M90,単価表!$A$5:$C$5,0),0)/2))</f>
        <v/>
      </c>
      <c r="W90" s="492" t="str">
        <f t="shared" si="9"/>
        <v/>
      </c>
      <c r="X90" s="485" t="str">
        <f>IF(【2】見・謝金!X90="","",【2】見・謝金!X90)</f>
        <v/>
      </c>
      <c r="Y90" s="522" t="str">
        <f>IF(【2】見・謝金!Y90="","",【2】見・謝金!Y90)</f>
        <v/>
      </c>
      <c r="Z90" s="483" t="str">
        <f>IF(【2】見・謝金!Z90="","",【2】見・謝金!Z90)</f>
        <v/>
      </c>
      <c r="AA90" s="492" t="str">
        <f t="shared" si="10"/>
        <v/>
      </c>
      <c r="AB90" s="492" t="str">
        <f t="shared" si="11"/>
        <v/>
      </c>
      <c r="AC90" s="523" t="str">
        <f>IF(【2】見・謝金!AC90="","",【2】見・謝金!AC90)</f>
        <v/>
      </c>
      <c r="AD90" s="483" t="str">
        <f>IF(【2】見・謝金!AD90="","",【2】見・謝金!AD90)</f>
        <v/>
      </c>
      <c r="AE90" s="492" t="str">
        <f t="shared" si="12"/>
        <v/>
      </c>
      <c r="AF90" s="492"/>
      <c r="AG90" s="492" t="str">
        <f t="shared" si="13"/>
        <v/>
      </c>
      <c r="AH90" s="525" t="str">
        <f>IF(【2】見・謝金!$AH90="",IF($Q90="講習料",IF($E90="","",TIME(HOUR($G90-$E90),ROUNDUP(MINUTE($G90-$E90)/30,0)*30,0)*24),""),IF(OR(【2】見・謝金!$E90&lt;&gt;$E90,【2】見・謝金!$G90&lt;&gt;$G90),TIME(HOUR($G90-$E90),ROUNDUP(MINUTE($G90-$E90)/30,0)*30,0)*24,IF($Q90&lt;&gt;"講習料","",【2】見・謝金!$AH90)))</f>
        <v/>
      </c>
      <c r="AI90" s="521" t="str">
        <f>IF($AH90="","",IF(OR($O90="",$M90=""),"",IF($P90="サブ",VLOOKUP($O90,単価表!$A$34:$C$38,MATCH($M90,単価表!$A$34:$C$34,0),0)/2,VLOOKUP($O90,単価表!$A$34:$C$38,MATCH($M90,単価表!$A$34:$C$34,0),0))))</f>
        <v/>
      </c>
      <c r="AJ90" s="492" t="str">
        <f t="shared" si="14"/>
        <v/>
      </c>
      <c r="AK90" s="525" t="str">
        <f>IF(【2】見・謝金!$AK90="",IF($Q90="検討会(法人参加)",IF($E90="","",TIME(HOUR($G90-$E90),ROUNDUP(MINUTE($G90-$E90)/30,0)*30,0)*24),""),IF(OR(【2】見・謝金!$E90&lt;&gt;$E90,【2】見・謝金!$G90&lt;&gt;$G90),TIME(HOUR($G90-$E90),ROUNDUP(MINUTE($G90-$E90)/30,0)*30,0)*24,IF($Q90&lt;&gt;"検討会(法人参加)","",【2】見・謝金!$AK90)))</f>
        <v/>
      </c>
      <c r="AL90" s="586" t="str">
        <f>IF($AK90="","",IF(OR($O90="",$M90=""),"",VLOOKUP($O90,単価表!$A$34:$C$38,MATCH($M90,単価表!$A$34:$C$34,0),0)/2))</f>
        <v/>
      </c>
      <c r="AM90" s="492" t="str">
        <f t="shared" si="15"/>
        <v/>
      </c>
      <c r="AN90" s="524"/>
      <c r="AO90" s="506" t="str">
        <f>IF(【2】見・謝金!$AO90="","",【2】見・謝金!$AO90)</f>
        <v/>
      </c>
    </row>
    <row r="91" spans="4:41" ht="27.75" customHeight="1">
      <c r="D91" s="685" t="str">
        <f>IF(【2】見・謝金!D91="","",【2】見・謝金!D91)</f>
        <v/>
      </c>
      <c r="E91" s="526" t="str">
        <f>IF(【2】見・謝金!E91="","",【2】見・謝金!E91)</f>
        <v/>
      </c>
      <c r="F91" s="481" t="s">
        <v>259</v>
      </c>
      <c r="G91" s="482" t="str">
        <f>IF(【2】見・謝金!G91="","",【2】見・謝金!G91)</f>
        <v/>
      </c>
      <c r="H91" s="483" t="str">
        <f>IF(【2】見・謝金!H91="","",【2】見・謝金!H91)</f>
        <v/>
      </c>
      <c r="I91" s="1082" t="str">
        <f>IF(【2】見・謝金!I91="","",【2】見・謝金!I91)</f>
        <v/>
      </c>
      <c r="J91" s="1082"/>
      <c r="K91" s="495" t="str">
        <f>IF(【2】見・謝金!K91="","",【2】見・謝金!K91)</f>
        <v/>
      </c>
      <c r="L91" s="495" t="str">
        <f>IF(【2】見・謝金!L91="","",【2】見・謝金!L91)</f>
        <v/>
      </c>
      <c r="M91" s="484" t="str">
        <f>IF(【2】見・謝金!M91="","",【2】見・謝金!M91)</f>
        <v/>
      </c>
      <c r="N91" s="485" t="str">
        <f>IF(【2】見・謝金!N91="","",【2】見・謝金!N91)</f>
        <v/>
      </c>
      <c r="O91" s="518" t="str">
        <f>IF(【2】見・謝金!O91="","",【2】見・謝金!O91)</f>
        <v/>
      </c>
      <c r="P91" s="518" t="str">
        <f>IF(【2】見・謝金!P91="","",【2】見・謝金!P91)</f>
        <v/>
      </c>
      <c r="Q91" s="519" t="str">
        <f>IF(【2】見・謝金!Q91="","",【2】見・謝金!Q91)</f>
        <v/>
      </c>
      <c r="R91" s="520" t="str">
        <f>IF(【2】見・謝金!$R91="",IF($Q91="講師",IF($E91="","",TIME(HOUR($G91-$E91),ROUNDUP(MINUTE($G91-$E91)/30,0)*30,0)*24),""),IF(OR(【2】見・謝金!$E91&lt;&gt;$E91,【2】見・謝金!$G91&lt;&gt;$G91),TIME(HOUR($G91-$E91),ROUNDUP(MINUTE($G91-$E91)/30,0)*30,0)*24,IF($Q91&lt;&gt;"講師","",【2】見・謝金!$R91)))</f>
        <v/>
      </c>
      <c r="S91" s="521" t="str">
        <f>IF($R91="","",IF(OR($O91="",$M91=""),"",IF($P91="サブ",VLOOKUP($O91,単価表!$A$5:$C$14,MATCH($M91,単価表!$A$5:$C$5,0),0)/2,VLOOKUP($O91,単価表!$A$5:$C$14,MATCH($M91,単価表!$A$5:$C$5,0),0))))</f>
        <v/>
      </c>
      <c r="T91" s="492" t="str">
        <f t="shared" si="8"/>
        <v/>
      </c>
      <c r="U91" s="520" t="str">
        <f>IF(【2】見・謝金!$U91="",IF($Q91="検討会等参加",IF($E91="","",TIME(HOUR($G91-$E91),ROUNDUP(MINUTE($G91-$E91)/30,0)*30,0)*24),""),IF(OR(【2】見・謝金!$E91&lt;&gt;$E91,【2】見・謝金!$G91&lt;&gt;$G91),TIME(HOUR($G91-$E91),ROUNDUP(MINUTE($G91-$E91)/30,0)*30,0)*24,IF($Q91&lt;&gt;"検討会等参加","",【2】見・謝金!$U91)))</f>
        <v/>
      </c>
      <c r="V91" s="521" t="str">
        <f>IF($U91="","",IF(OR($M91="",$O91=""),"",VLOOKUP($O91,単価表!$A$5:$C$11,MATCH($M91,単価表!$A$5:$C$5,0),0)/2))</f>
        <v/>
      </c>
      <c r="W91" s="492" t="str">
        <f t="shared" si="9"/>
        <v/>
      </c>
      <c r="X91" s="485" t="str">
        <f>IF(【2】見・謝金!X91="","",【2】見・謝金!X91)</f>
        <v/>
      </c>
      <c r="Y91" s="522" t="str">
        <f>IF(【2】見・謝金!Y91="","",【2】見・謝金!Y91)</f>
        <v/>
      </c>
      <c r="Z91" s="484" t="str">
        <f>IF(【2】見・謝金!Z91="","",【2】見・謝金!Z91)</f>
        <v/>
      </c>
      <c r="AA91" s="492" t="str">
        <f t="shared" si="10"/>
        <v/>
      </c>
      <c r="AB91" s="492" t="str">
        <f t="shared" si="11"/>
        <v/>
      </c>
      <c r="AC91" s="523" t="str">
        <f>IF(【2】見・謝金!AC91="","",【2】見・謝金!AC91)</f>
        <v/>
      </c>
      <c r="AD91" s="483" t="str">
        <f>IF(【2】見・謝金!AD91="","",【2】見・謝金!AD91)</f>
        <v/>
      </c>
      <c r="AE91" s="492" t="str">
        <f t="shared" si="12"/>
        <v/>
      </c>
      <c r="AF91" s="492"/>
      <c r="AG91" s="492" t="str">
        <f t="shared" si="13"/>
        <v/>
      </c>
      <c r="AH91" s="520" t="str">
        <f>IF(【2】見・謝金!$AH91="",IF($Q91="講習料",IF($E91="","",TIME(HOUR($G91-$E91),ROUNDUP(MINUTE($G91-$E91)/30,0)*30,0)*24),""),IF(OR(【2】見・謝金!$E91&lt;&gt;$E91,【2】見・謝金!$G91&lt;&gt;$G91),TIME(HOUR($G91-$E91),ROUNDUP(MINUTE($G91-$E91)/30,0)*30,0)*24,IF($Q91&lt;&gt;"講習料","",【2】見・謝金!$AH91)))</f>
        <v/>
      </c>
      <c r="AI91" s="521" t="str">
        <f>IF($AH91="","",IF(OR($O91="",$M91=""),"",IF($P91="サブ",VLOOKUP($O91,単価表!$A$34:$C$38,MATCH($M91,単価表!$A$34:$C$34,0),0)/2,VLOOKUP($O91,単価表!$A$34:$C$38,MATCH($M91,単価表!$A$34:$C$34,0),0))))</f>
        <v/>
      </c>
      <c r="AJ91" s="492" t="str">
        <f t="shared" si="14"/>
        <v/>
      </c>
      <c r="AK91" s="520" t="str">
        <f>IF(【2】見・謝金!$AK91="",IF($Q91="検討会(法人参加)",IF($E91="","",TIME(HOUR($G91-$E91),ROUNDUP(MINUTE($G91-$E91)/30,0)*30,0)*24),""),IF(OR(【2】見・謝金!$E91&lt;&gt;$E91,【2】見・謝金!$G91&lt;&gt;$G91),TIME(HOUR($G91-$E91),ROUNDUP(MINUTE($G91-$E91)/30,0)*30,0)*24,IF($Q91&lt;&gt;"検討会(法人参加)","",【2】見・謝金!$AK91)))</f>
        <v/>
      </c>
      <c r="AL91" s="588" t="str">
        <f>IF($AK91="","",IF(OR($O91="",$M91=""),"",VLOOKUP($O91,単価表!$A$34:$C$38,MATCH($M91,単価表!$A$34:$C$34,0),0)/2))</f>
        <v/>
      </c>
      <c r="AM91" s="492" t="str">
        <f t="shared" si="15"/>
        <v/>
      </c>
      <c r="AN91" s="524"/>
      <c r="AO91" s="506" t="str">
        <f>IF(【2】見・謝金!$AO91="","",【2】見・謝金!$AO91)</f>
        <v/>
      </c>
    </row>
    <row r="92" spans="4:41" ht="27.75" customHeight="1">
      <c r="D92" s="685" t="str">
        <f>IF(【2】見・謝金!D92="","",【2】見・謝金!D92)</f>
        <v/>
      </c>
      <c r="E92" s="526" t="str">
        <f>IF(【2】見・謝金!E92="","",【2】見・謝金!E92)</f>
        <v/>
      </c>
      <c r="F92" s="481" t="s">
        <v>257</v>
      </c>
      <c r="G92" s="482" t="str">
        <f>IF(【2】見・謝金!G92="","",【2】見・謝金!G92)</f>
        <v/>
      </c>
      <c r="H92" s="483" t="str">
        <f>IF(【2】見・謝金!H92="","",【2】見・謝金!H92)</f>
        <v/>
      </c>
      <c r="I92" s="1082" t="str">
        <f>IF(【2】見・謝金!I92="","",【2】見・謝金!I92)</f>
        <v/>
      </c>
      <c r="J92" s="1082"/>
      <c r="K92" s="495" t="str">
        <f>IF(【2】見・謝金!K92="","",【2】見・謝金!K92)</f>
        <v/>
      </c>
      <c r="L92" s="495" t="str">
        <f>IF(【2】見・謝金!L92="","",【2】見・謝金!L92)</f>
        <v/>
      </c>
      <c r="M92" s="483" t="str">
        <f>IF(【2】見・謝金!M92="","",【2】見・謝金!M92)</f>
        <v/>
      </c>
      <c r="N92" s="485" t="str">
        <f>IF(【2】見・謝金!N92="","",【2】見・謝金!N92)</f>
        <v/>
      </c>
      <c r="O92" s="518" t="str">
        <f>IF(【2】見・謝金!O92="","",【2】見・謝金!O92)</f>
        <v/>
      </c>
      <c r="P92" s="518" t="str">
        <f>IF(【2】見・謝金!P92="","",【2】見・謝金!P92)</f>
        <v/>
      </c>
      <c r="Q92" s="519" t="str">
        <f>IF(【2】見・謝金!Q92="","",【2】見・謝金!Q92)</f>
        <v/>
      </c>
      <c r="R92" s="525" t="str">
        <f>IF(【2】見・謝金!$R92="",IF($Q92="講師",IF($E92="","",TIME(HOUR($G92-$E92),ROUNDUP(MINUTE($G92-$E92)/30,0)*30,0)*24),""),IF(OR(【2】見・謝金!$E92&lt;&gt;$E92,【2】見・謝金!$G92&lt;&gt;$G92),TIME(HOUR($G92-$E92),ROUNDUP(MINUTE($G92-$E92)/30,0)*30,0)*24,IF($Q92&lt;&gt;"講師","",【2】見・謝金!$R92)))</f>
        <v/>
      </c>
      <c r="S92" s="521" t="str">
        <f>IF($R92="","",IF(OR($O92="",$M92=""),"",IF($P92="サブ",VLOOKUP($O92,単価表!$A$5:$C$14,MATCH($M92,単価表!$A$5:$C$5,0),0)/2,VLOOKUP($O92,単価表!$A$5:$C$14,MATCH($M92,単価表!$A$5:$C$5,0),0))))</f>
        <v/>
      </c>
      <c r="T92" s="492" t="str">
        <f t="shared" si="8"/>
        <v/>
      </c>
      <c r="U92" s="525" t="str">
        <f>IF(【2】見・謝金!$U92="",IF($Q92="検討会等参加",IF($E92="","",TIME(HOUR($G92-$E92),ROUNDUP(MINUTE($G92-$E92)/30,0)*30,0)*24),""),IF(OR(【2】見・謝金!$E92&lt;&gt;$E92,【2】見・謝金!$G92&lt;&gt;$G92),TIME(HOUR($G92-$E92),ROUNDUP(MINUTE($G92-$E92)/30,0)*30,0)*24,IF($Q92&lt;&gt;"検討会等参加","",【2】見・謝金!$U92)))</f>
        <v/>
      </c>
      <c r="V92" s="521" t="str">
        <f>IF($U92="","",IF(OR($M92="",$O92=""),"",VLOOKUP($O92,単価表!$A$5:$C$11,MATCH($M92,単価表!$A$5:$C$5,0),0)/2))</f>
        <v/>
      </c>
      <c r="W92" s="492" t="str">
        <f t="shared" si="9"/>
        <v/>
      </c>
      <c r="X92" s="485" t="str">
        <f>IF(【2】見・謝金!X92="","",【2】見・謝金!X92)</f>
        <v/>
      </c>
      <c r="Y92" s="522" t="str">
        <f>IF(【2】見・謝金!Y92="","",【2】見・謝金!Y92)</f>
        <v/>
      </c>
      <c r="Z92" s="483" t="str">
        <f>IF(【2】見・謝金!Z92="","",【2】見・謝金!Z92)</f>
        <v/>
      </c>
      <c r="AA92" s="492" t="str">
        <f t="shared" si="10"/>
        <v/>
      </c>
      <c r="AB92" s="492" t="str">
        <f t="shared" si="11"/>
        <v/>
      </c>
      <c r="AC92" s="523" t="str">
        <f>IF(【2】見・謝金!AC92="","",【2】見・謝金!AC92)</f>
        <v/>
      </c>
      <c r="AD92" s="483" t="str">
        <f>IF(【2】見・謝金!AD92="","",【2】見・謝金!AD92)</f>
        <v/>
      </c>
      <c r="AE92" s="492" t="str">
        <f t="shared" si="12"/>
        <v/>
      </c>
      <c r="AF92" s="492"/>
      <c r="AG92" s="492" t="str">
        <f t="shared" si="13"/>
        <v/>
      </c>
      <c r="AH92" s="525" t="str">
        <f>IF(【2】見・謝金!$AH92="",IF($Q92="講習料",IF($E92="","",TIME(HOUR($G92-$E92),ROUNDUP(MINUTE($G92-$E92)/30,0)*30,0)*24),""),IF(OR(【2】見・謝金!$E92&lt;&gt;$E92,【2】見・謝金!$G92&lt;&gt;$G92),TIME(HOUR($G92-$E92),ROUNDUP(MINUTE($G92-$E92)/30,0)*30,0)*24,IF($Q92&lt;&gt;"講習料","",【2】見・謝金!$AH92)))</f>
        <v/>
      </c>
      <c r="AI92" s="521" t="str">
        <f>IF($AH92="","",IF(OR($O92="",$M92=""),"",IF($P92="サブ",VLOOKUP($O92,単価表!$A$34:$C$38,MATCH($M92,単価表!$A$34:$C$34,0),0)/2,VLOOKUP($O92,単価表!$A$34:$C$38,MATCH($M92,単価表!$A$34:$C$34,0),0))))</f>
        <v/>
      </c>
      <c r="AJ92" s="492" t="str">
        <f t="shared" si="14"/>
        <v/>
      </c>
      <c r="AK92" s="525" t="str">
        <f>IF(【2】見・謝金!$AK92="",IF($Q92="検討会(法人参加)",IF($E92="","",TIME(HOUR($G92-$E92),ROUNDUP(MINUTE($G92-$E92)/30,0)*30,0)*24),""),IF(OR(【2】見・謝金!$E92&lt;&gt;$E92,【2】見・謝金!$G92&lt;&gt;$G92),TIME(HOUR($G92-$E92),ROUNDUP(MINUTE($G92-$E92)/30,0)*30,0)*24,IF($Q92&lt;&gt;"検討会(法人参加)","",【2】見・謝金!$AK92)))</f>
        <v/>
      </c>
      <c r="AL92" s="586" t="str">
        <f>IF($AK92="","",IF(OR($O92="",$M92=""),"",VLOOKUP($O92,単価表!$A$34:$C$38,MATCH($M92,単価表!$A$34:$C$34,0),0)/2))</f>
        <v/>
      </c>
      <c r="AM92" s="492" t="str">
        <f t="shared" si="15"/>
        <v/>
      </c>
      <c r="AN92" s="524"/>
      <c r="AO92" s="506" t="str">
        <f>IF(【2】見・謝金!$AO92="","",【2】見・謝金!$AO92)</f>
        <v/>
      </c>
    </row>
    <row r="93" spans="4:41" ht="27.75" customHeight="1">
      <c r="D93" s="685" t="str">
        <f>IF(【2】見・謝金!D93="","",【2】見・謝金!D93)</f>
        <v/>
      </c>
      <c r="E93" s="526" t="str">
        <f>IF(【2】見・謝金!E93="","",【2】見・謝金!E93)</f>
        <v/>
      </c>
      <c r="F93" s="481" t="s">
        <v>259</v>
      </c>
      <c r="G93" s="482" t="str">
        <f>IF(【2】見・謝金!G93="","",【2】見・謝金!G93)</f>
        <v/>
      </c>
      <c r="H93" s="483" t="str">
        <f>IF(【2】見・謝金!H93="","",【2】見・謝金!H93)</f>
        <v/>
      </c>
      <c r="I93" s="1082" t="str">
        <f>IF(【2】見・謝金!I93="","",【2】見・謝金!I93)</f>
        <v/>
      </c>
      <c r="J93" s="1082"/>
      <c r="K93" s="495" t="str">
        <f>IF(【2】見・謝金!K93="","",【2】見・謝金!K93)</f>
        <v/>
      </c>
      <c r="L93" s="495" t="str">
        <f>IF(【2】見・謝金!L93="","",【2】見・謝金!L93)</f>
        <v/>
      </c>
      <c r="M93" s="484" t="str">
        <f>IF(【2】見・謝金!M93="","",【2】見・謝金!M93)</f>
        <v/>
      </c>
      <c r="N93" s="485" t="str">
        <f>IF(【2】見・謝金!N93="","",【2】見・謝金!N93)</f>
        <v/>
      </c>
      <c r="O93" s="518" t="str">
        <f>IF(【2】見・謝金!O93="","",【2】見・謝金!O93)</f>
        <v/>
      </c>
      <c r="P93" s="518" t="str">
        <f>IF(【2】見・謝金!P93="","",【2】見・謝金!P93)</f>
        <v/>
      </c>
      <c r="Q93" s="519" t="str">
        <f>IF(【2】見・謝金!Q93="","",【2】見・謝金!Q93)</f>
        <v/>
      </c>
      <c r="R93" s="520" t="str">
        <f>IF(【2】見・謝金!$R93="",IF($Q93="講師",IF($E93="","",TIME(HOUR($G93-$E93),ROUNDUP(MINUTE($G93-$E93)/30,0)*30,0)*24),""),IF(OR(【2】見・謝金!$E93&lt;&gt;$E93,【2】見・謝金!$G93&lt;&gt;$G93),TIME(HOUR($G93-$E93),ROUNDUP(MINUTE($G93-$E93)/30,0)*30,0)*24,IF($Q93&lt;&gt;"講師","",【2】見・謝金!$R93)))</f>
        <v/>
      </c>
      <c r="S93" s="521" t="str">
        <f>IF($R93="","",IF(OR($O93="",$M93=""),"",IF($P93="サブ",VLOOKUP($O93,単価表!$A$5:$C$14,MATCH($M93,単価表!$A$5:$C$5,0),0)/2,VLOOKUP($O93,単価表!$A$5:$C$14,MATCH($M93,単価表!$A$5:$C$5,0),0))))</f>
        <v/>
      </c>
      <c r="T93" s="492" t="str">
        <f t="shared" si="8"/>
        <v/>
      </c>
      <c r="U93" s="520" t="str">
        <f>IF(【2】見・謝金!$U93="",IF($Q93="検討会等参加",IF($E93="","",TIME(HOUR($G93-$E93),ROUNDUP(MINUTE($G93-$E93)/30,0)*30,0)*24),""),IF(OR(【2】見・謝金!$E93&lt;&gt;$E93,【2】見・謝金!$G93&lt;&gt;$G93),TIME(HOUR($G93-$E93),ROUNDUP(MINUTE($G93-$E93)/30,0)*30,0)*24,IF($Q93&lt;&gt;"検討会等参加","",【2】見・謝金!$U93)))</f>
        <v/>
      </c>
      <c r="V93" s="521" t="str">
        <f>IF($U93="","",IF(OR($M93="",$O93=""),"",VLOOKUP($O93,単価表!$A$5:$C$11,MATCH($M93,単価表!$A$5:$C$5,0),0)/2))</f>
        <v/>
      </c>
      <c r="W93" s="492" t="str">
        <f t="shared" si="9"/>
        <v/>
      </c>
      <c r="X93" s="485" t="str">
        <f>IF(【2】見・謝金!X93="","",【2】見・謝金!X93)</f>
        <v/>
      </c>
      <c r="Y93" s="522" t="str">
        <f>IF(【2】見・謝金!Y93="","",【2】見・謝金!Y93)</f>
        <v/>
      </c>
      <c r="Z93" s="484" t="str">
        <f>IF(【2】見・謝金!Z93="","",【2】見・謝金!Z93)</f>
        <v/>
      </c>
      <c r="AA93" s="492" t="str">
        <f t="shared" si="10"/>
        <v/>
      </c>
      <c r="AB93" s="492" t="str">
        <f t="shared" si="11"/>
        <v/>
      </c>
      <c r="AC93" s="523" t="str">
        <f>IF(【2】見・謝金!AC93="","",【2】見・謝金!AC93)</f>
        <v/>
      </c>
      <c r="AD93" s="483" t="str">
        <f>IF(【2】見・謝金!AD93="","",【2】見・謝金!AD93)</f>
        <v/>
      </c>
      <c r="AE93" s="492" t="str">
        <f t="shared" si="12"/>
        <v/>
      </c>
      <c r="AF93" s="492"/>
      <c r="AG93" s="492" t="str">
        <f t="shared" si="13"/>
        <v/>
      </c>
      <c r="AH93" s="520" t="str">
        <f>IF(【2】見・謝金!$AH93="",IF($Q93="講習料",IF($E93="","",TIME(HOUR($G93-$E93),ROUNDUP(MINUTE($G93-$E93)/30,0)*30,0)*24),""),IF(OR(【2】見・謝金!$E93&lt;&gt;$E93,【2】見・謝金!$G93&lt;&gt;$G93),TIME(HOUR($G93-$E93),ROUNDUP(MINUTE($G93-$E93)/30,0)*30,0)*24,IF($Q93&lt;&gt;"講習料","",【2】見・謝金!$AH93)))</f>
        <v/>
      </c>
      <c r="AI93" s="521" t="str">
        <f>IF($AH93="","",IF(OR($O93="",$M93=""),"",IF($P93="サブ",VLOOKUP($O93,単価表!$A$34:$C$38,MATCH($M93,単価表!$A$34:$C$34,0),0)/2,VLOOKUP($O93,単価表!$A$34:$C$38,MATCH($M93,単価表!$A$34:$C$34,0),0))))</f>
        <v/>
      </c>
      <c r="AJ93" s="492" t="str">
        <f t="shared" si="14"/>
        <v/>
      </c>
      <c r="AK93" s="520" t="str">
        <f>IF(【2】見・謝金!$AK93="",IF($Q93="検討会(法人参加)",IF($E93="","",TIME(HOUR($G93-$E93),ROUNDUP(MINUTE($G93-$E93)/30,0)*30,0)*24),""),IF(OR(【2】見・謝金!$E93&lt;&gt;$E93,【2】見・謝金!$G93&lt;&gt;$G93),TIME(HOUR($G93-$E93),ROUNDUP(MINUTE($G93-$E93)/30,0)*30,0)*24,IF($Q93&lt;&gt;"検討会(法人参加)","",【2】見・謝金!$AK93)))</f>
        <v/>
      </c>
      <c r="AL93" s="588" t="str">
        <f>IF($AK93="","",IF(OR($O93="",$M93=""),"",VLOOKUP($O93,単価表!$A$34:$C$38,MATCH($M93,単価表!$A$34:$C$34,0),0)/2))</f>
        <v/>
      </c>
      <c r="AM93" s="492" t="str">
        <f t="shared" si="15"/>
        <v/>
      </c>
      <c r="AN93" s="524"/>
      <c r="AO93" s="506" t="str">
        <f>IF(【2】見・謝金!$AO93="","",【2】見・謝金!$AO93)</f>
        <v/>
      </c>
    </row>
    <row r="94" spans="4:41" ht="27.75" customHeight="1">
      <c r="D94" s="685" t="str">
        <f>IF(【2】見・謝金!D94="","",【2】見・謝金!D94)</f>
        <v/>
      </c>
      <c r="E94" s="526" t="str">
        <f>IF(【2】見・謝金!E94="","",【2】見・謝金!E94)</f>
        <v/>
      </c>
      <c r="F94" s="481" t="s">
        <v>257</v>
      </c>
      <c r="G94" s="482" t="str">
        <f>IF(【2】見・謝金!G94="","",【2】見・謝金!G94)</f>
        <v/>
      </c>
      <c r="H94" s="483" t="str">
        <f>IF(【2】見・謝金!H94="","",【2】見・謝金!H94)</f>
        <v/>
      </c>
      <c r="I94" s="1082" t="str">
        <f>IF(【2】見・謝金!I94="","",【2】見・謝金!I94)</f>
        <v/>
      </c>
      <c r="J94" s="1082"/>
      <c r="K94" s="495" t="str">
        <f>IF(【2】見・謝金!K94="","",【2】見・謝金!K94)</f>
        <v/>
      </c>
      <c r="L94" s="495" t="str">
        <f>IF(【2】見・謝金!L94="","",【2】見・謝金!L94)</f>
        <v/>
      </c>
      <c r="M94" s="483" t="str">
        <f>IF(【2】見・謝金!M94="","",【2】見・謝金!M94)</f>
        <v/>
      </c>
      <c r="N94" s="485" t="str">
        <f>IF(【2】見・謝金!N94="","",【2】見・謝金!N94)</f>
        <v/>
      </c>
      <c r="O94" s="518" t="str">
        <f>IF(【2】見・謝金!O94="","",【2】見・謝金!O94)</f>
        <v/>
      </c>
      <c r="P94" s="518" t="str">
        <f>IF(【2】見・謝金!P94="","",【2】見・謝金!P94)</f>
        <v/>
      </c>
      <c r="Q94" s="519" t="str">
        <f>IF(【2】見・謝金!Q94="","",【2】見・謝金!Q94)</f>
        <v/>
      </c>
      <c r="R94" s="525" t="str">
        <f>IF(【2】見・謝金!$R94="",IF($Q94="講師",IF($E94="","",TIME(HOUR($G94-$E94),ROUNDUP(MINUTE($G94-$E94)/30,0)*30,0)*24),""),IF(OR(【2】見・謝金!$E94&lt;&gt;$E94,【2】見・謝金!$G94&lt;&gt;$G94),TIME(HOUR($G94-$E94),ROUNDUP(MINUTE($G94-$E94)/30,0)*30,0)*24,IF($Q94&lt;&gt;"講師","",【2】見・謝金!$R94)))</f>
        <v/>
      </c>
      <c r="S94" s="521" t="str">
        <f>IF($R94="","",IF(OR($O94="",$M94=""),"",IF($P94="サブ",VLOOKUP($O94,単価表!$A$5:$C$14,MATCH($M94,単価表!$A$5:$C$5,0),0)/2,VLOOKUP($O94,単価表!$A$5:$C$14,MATCH($M94,単価表!$A$5:$C$5,0),0))))</f>
        <v/>
      </c>
      <c r="T94" s="492" t="str">
        <f t="shared" si="8"/>
        <v/>
      </c>
      <c r="U94" s="525" t="str">
        <f>IF(【2】見・謝金!$U94="",IF($Q94="検討会等参加",IF($E94="","",TIME(HOUR($G94-$E94),ROUNDUP(MINUTE($G94-$E94)/30,0)*30,0)*24),""),IF(OR(【2】見・謝金!$E94&lt;&gt;$E94,【2】見・謝金!$G94&lt;&gt;$G94),TIME(HOUR($G94-$E94),ROUNDUP(MINUTE($G94-$E94)/30,0)*30,0)*24,IF($Q94&lt;&gt;"検討会等参加","",【2】見・謝金!$U94)))</f>
        <v/>
      </c>
      <c r="V94" s="521" t="str">
        <f>IF($U94="","",IF(OR($M94="",$O94=""),"",VLOOKUP($O94,単価表!$A$5:$C$11,MATCH($M94,単価表!$A$5:$C$5,0),0)/2))</f>
        <v/>
      </c>
      <c r="W94" s="492" t="str">
        <f t="shared" si="9"/>
        <v/>
      </c>
      <c r="X94" s="485" t="str">
        <f>IF(【2】見・謝金!X94="","",【2】見・謝金!X94)</f>
        <v/>
      </c>
      <c r="Y94" s="522" t="str">
        <f>IF(【2】見・謝金!Y94="","",【2】見・謝金!Y94)</f>
        <v/>
      </c>
      <c r="Z94" s="483" t="str">
        <f>IF(【2】見・謝金!Z94="","",【2】見・謝金!Z94)</f>
        <v/>
      </c>
      <c r="AA94" s="492" t="str">
        <f t="shared" si="10"/>
        <v/>
      </c>
      <c r="AB94" s="492" t="str">
        <f t="shared" si="11"/>
        <v/>
      </c>
      <c r="AC94" s="523" t="str">
        <f>IF(【2】見・謝金!AC94="","",【2】見・謝金!AC94)</f>
        <v/>
      </c>
      <c r="AD94" s="483" t="str">
        <f>IF(【2】見・謝金!AD94="","",【2】見・謝金!AD94)</f>
        <v/>
      </c>
      <c r="AE94" s="492" t="str">
        <f t="shared" si="12"/>
        <v/>
      </c>
      <c r="AF94" s="492"/>
      <c r="AG94" s="492" t="str">
        <f t="shared" si="13"/>
        <v/>
      </c>
      <c r="AH94" s="525" t="str">
        <f>IF(【2】見・謝金!$AH94="",IF($Q94="講習料",IF($E94="","",TIME(HOUR($G94-$E94),ROUNDUP(MINUTE($G94-$E94)/30,0)*30,0)*24),""),IF(OR(【2】見・謝金!$E94&lt;&gt;$E94,【2】見・謝金!$G94&lt;&gt;$G94),TIME(HOUR($G94-$E94),ROUNDUP(MINUTE($G94-$E94)/30,0)*30,0)*24,IF($Q94&lt;&gt;"講習料","",【2】見・謝金!$AH94)))</f>
        <v/>
      </c>
      <c r="AI94" s="521" t="str">
        <f>IF($AH94="","",IF(OR($O94="",$M94=""),"",IF($P94="サブ",VLOOKUP($O94,単価表!$A$34:$C$38,MATCH($M94,単価表!$A$34:$C$34,0),0)/2,VLOOKUP($O94,単価表!$A$34:$C$38,MATCH($M94,単価表!$A$34:$C$34,0),0))))</f>
        <v/>
      </c>
      <c r="AJ94" s="492" t="str">
        <f t="shared" si="14"/>
        <v/>
      </c>
      <c r="AK94" s="525" t="str">
        <f>IF(【2】見・謝金!$AK94="",IF($Q94="検討会(法人参加)",IF($E94="","",TIME(HOUR($G94-$E94),ROUNDUP(MINUTE($G94-$E94)/30,0)*30,0)*24),""),IF(OR(【2】見・謝金!$E94&lt;&gt;$E94,【2】見・謝金!$G94&lt;&gt;$G94),TIME(HOUR($G94-$E94),ROUNDUP(MINUTE($G94-$E94)/30,0)*30,0)*24,IF($Q94&lt;&gt;"検討会(法人参加)","",【2】見・謝金!$AK94)))</f>
        <v/>
      </c>
      <c r="AL94" s="586" t="str">
        <f>IF($AK94="","",IF(OR($O94="",$M94=""),"",VLOOKUP($O94,単価表!$A$34:$C$38,MATCH($M94,単価表!$A$34:$C$34,0),0)/2))</f>
        <v/>
      </c>
      <c r="AM94" s="492" t="str">
        <f t="shared" si="15"/>
        <v/>
      </c>
      <c r="AN94" s="524"/>
      <c r="AO94" s="506" t="str">
        <f>IF(【2】見・謝金!$AO94="","",【2】見・謝金!$AO94)</f>
        <v/>
      </c>
    </row>
    <row r="95" spans="4:41" ht="27.75" customHeight="1">
      <c r="D95" s="685" t="str">
        <f>IF(【2】見・謝金!D95="","",【2】見・謝金!D95)</f>
        <v/>
      </c>
      <c r="E95" s="526" t="str">
        <f>IF(【2】見・謝金!E95="","",【2】見・謝金!E95)</f>
        <v/>
      </c>
      <c r="F95" s="481" t="s">
        <v>259</v>
      </c>
      <c r="G95" s="482" t="str">
        <f>IF(【2】見・謝金!G95="","",【2】見・謝金!G95)</f>
        <v/>
      </c>
      <c r="H95" s="483" t="str">
        <f>IF(【2】見・謝金!H95="","",【2】見・謝金!H95)</f>
        <v/>
      </c>
      <c r="I95" s="1082" t="str">
        <f>IF(【2】見・謝金!I95="","",【2】見・謝金!I95)</f>
        <v/>
      </c>
      <c r="J95" s="1082"/>
      <c r="K95" s="495" t="str">
        <f>IF(【2】見・謝金!K95="","",【2】見・謝金!K95)</f>
        <v/>
      </c>
      <c r="L95" s="495" t="str">
        <f>IF(【2】見・謝金!L95="","",【2】見・謝金!L95)</f>
        <v/>
      </c>
      <c r="M95" s="484" t="str">
        <f>IF(【2】見・謝金!M95="","",【2】見・謝金!M95)</f>
        <v/>
      </c>
      <c r="N95" s="485" t="str">
        <f>IF(【2】見・謝金!N95="","",【2】見・謝金!N95)</f>
        <v/>
      </c>
      <c r="O95" s="518" t="str">
        <f>IF(【2】見・謝金!O95="","",【2】見・謝金!O95)</f>
        <v/>
      </c>
      <c r="P95" s="518" t="str">
        <f>IF(【2】見・謝金!P95="","",【2】見・謝金!P95)</f>
        <v/>
      </c>
      <c r="Q95" s="519" t="str">
        <f>IF(【2】見・謝金!Q95="","",【2】見・謝金!Q95)</f>
        <v/>
      </c>
      <c r="R95" s="520" t="str">
        <f>IF(【2】見・謝金!$R95="",IF($Q95="講師",IF($E95="","",TIME(HOUR($G95-$E95),ROUNDUP(MINUTE($G95-$E95)/30,0)*30,0)*24),""),IF(OR(【2】見・謝金!$E95&lt;&gt;$E95,【2】見・謝金!$G95&lt;&gt;$G95),TIME(HOUR($G95-$E95),ROUNDUP(MINUTE($G95-$E95)/30,0)*30,0)*24,IF($Q95&lt;&gt;"講師","",【2】見・謝金!$R95)))</f>
        <v/>
      </c>
      <c r="S95" s="521" t="str">
        <f>IF($R95="","",IF(OR($O95="",$M95=""),"",IF($P95="サブ",VLOOKUP($O95,単価表!$A$5:$C$14,MATCH($M95,単価表!$A$5:$C$5,0),0)/2,VLOOKUP($O95,単価表!$A$5:$C$14,MATCH($M95,単価表!$A$5:$C$5,0),0))))</f>
        <v/>
      </c>
      <c r="T95" s="492" t="str">
        <f t="shared" si="8"/>
        <v/>
      </c>
      <c r="U95" s="520" t="str">
        <f>IF(【2】見・謝金!$U95="",IF($Q95="検討会等参加",IF($E95="","",TIME(HOUR($G95-$E95),ROUNDUP(MINUTE($G95-$E95)/30,0)*30,0)*24),""),IF(OR(【2】見・謝金!$E95&lt;&gt;$E95,【2】見・謝金!$G95&lt;&gt;$G95),TIME(HOUR($G95-$E95),ROUNDUP(MINUTE($G95-$E95)/30,0)*30,0)*24,IF($Q95&lt;&gt;"検討会等参加","",【2】見・謝金!$U95)))</f>
        <v/>
      </c>
      <c r="V95" s="521" t="str">
        <f>IF($U95="","",IF(OR($M95="",$O95=""),"",VLOOKUP($O95,単価表!$A$5:$C$11,MATCH($M95,単価表!$A$5:$C$5,0),0)/2))</f>
        <v/>
      </c>
      <c r="W95" s="492" t="str">
        <f t="shared" si="9"/>
        <v/>
      </c>
      <c r="X95" s="485" t="str">
        <f>IF(【2】見・謝金!X95="","",【2】見・謝金!X95)</f>
        <v/>
      </c>
      <c r="Y95" s="522" t="str">
        <f>IF(【2】見・謝金!Y95="","",【2】見・謝金!Y95)</f>
        <v/>
      </c>
      <c r="Z95" s="484" t="str">
        <f>IF(【2】見・謝金!Z95="","",【2】見・謝金!Z95)</f>
        <v/>
      </c>
      <c r="AA95" s="492" t="str">
        <f t="shared" si="10"/>
        <v/>
      </c>
      <c r="AB95" s="492" t="str">
        <f t="shared" si="11"/>
        <v/>
      </c>
      <c r="AC95" s="523" t="str">
        <f>IF(【2】見・謝金!AC95="","",【2】見・謝金!AC95)</f>
        <v/>
      </c>
      <c r="AD95" s="483" t="str">
        <f>IF(【2】見・謝金!AD95="","",【2】見・謝金!AD95)</f>
        <v/>
      </c>
      <c r="AE95" s="492" t="str">
        <f t="shared" si="12"/>
        <v/>
      </c>
      <c r="AF95" s="492"/>
      <c r="AG95" s="492" t="str">
        <f t="shared" si="13"/>
        <v/>
      </c>
      <c r="AH95" s="520" t="str">
        <f>IF(【2】見・謝金!$AH95="",IF($Q95="講習料",IF($E95="","",TIME(HOUR($G95-$E95),ROUNDUP(MINUTE($G95-$E95)/30,0)*30,0)*24),""),IF(OR(【2】見・謝金!$E95&lt;&gt;$E95,【2】見・謝金!$G95&lt;&gt;$G95),TIME(HOUR($G95-$E95),ROUNDUP(MINUTE($G95-$E95)/30,0)*30,0)*24,IF($Q95&lt;&gt;"講習料","",【2】見・謝金!$AH95)))</f>
        <v/>
      </c>
      <c r="AI95" s="521" t="str">
        <f>IF($AH95="","",IF(OR($O95="",$M95=""),"",IF($P95="サブ",VLOOKUP($O95,単価表!$A$34:$C$38,MATCH($M95,単価表!$A$34:$C$34,0),0)/2,VLOOKUP($O95,単価表!$A$34:$C$38,MATCH($M95,単価表!$A$34:$C$34,0),0))))</f>
        <v/>
      </c>
      <c r="AJ95" s="492" t="str">
        <f t="shared" si="14"/>
        <v/>
      </c>
      <c r="AK95" s="520" t="str">
        <f>IF(【2】見・謝金!$AK95="",IF($Q95="検討会(法人参加)",IF($E95="","",TIME(HOUR($G95-$E95),ROUNDUP(MINUTE($G95-$E95)/30,0)*30,0)*24),""),IF(OR(【2】見・謝金!$E95&lt;&gt;$E95,【2】見・謝金!$G95&lt;&gt;$G95),TIME(HOUR($G95-$E95),ROUNDUP(MINUTE($G95-$E95)/30,0)*30,0)*24,IF($Q95&lt;&gt;"検討会(法人参加)","",【2】見・謝金!$AK95)))</f>
        <v/>
      </c>
      <c r="AL95" s="588" t="str">
        <f>IF($AK95="","",IF(OR($O95="",$M95=""),"",VLOOKUP($O95,単価表!$A$34:$C$38,MATCH($M95,単価表!$A$34:$C$34,0),0)/2))</f>
        <v/>
      </c>
      <c r="AM95" s="492" t="str">
        <f t="shared" si="15"/>
        <v/>
      </c>
      <c r="AN95" s="524"/>
      <c r="AO95" s="506" t="str">
        <f>IF(【2】見・謝金!$AO95="","",【2】見・謝金!$AO95)</f>
        <v/>
      </c>
    </row>
    <row r="96" spans="4:41" ht="27.75" customHeight="1">
      <c r="D96" s="685" t="str">
        <f>IF(【2】見・謝金!D96="","",【2】見・謝金!D96)</f>
        <v/>
      </c>
      <c r="E96" s="526" t="str">
        <f>IF(【2】見・謝金!E96="","",【2】見・謝金!E96)</f>
        <v/>
      </c>
      <c r="F96" s="481" t="s">
        <v>257</v>
      </c>
      <c r="G96" s="482" t="str">
        <f>IF(【2】見・謝金!G96="","",【2】見・謝金!G96)</f>
        <v/>
      </c>
      <c r="H96" s="483" t="str">
        <f>IF(【2】見・謝金!H96="","",【2】見・謝金!H96)</f>
        <v/>
      </c>
      <c r="I96" s="1082" t="str">
        <f>IF(【2】見・謝金!I96="","",【2】見・謝金!I96)</f>
        <v/>
      </c>
      <c r="J96" s="1082"/>
      <c r="K96" s="495" t="str">
        <f>IF(【2】見・謝金!K96="","",【2】見・謝金!K96)</f>
        <v/>
      </c>
      <c r="L96" s="495" t="str">
        <f>IF(【2】見・謝金!L96="","",【2】見・謝金!L96)</f>
        <v/>
      </c>
      <c r="M96" s="483" t="str">
        <f>IF(【2】見・謝金!M96="","",【2】見・謝金!M96)</f>
        <v/>
      </c>
      <c r="N96" s="485" t="str">
        <f>IF(【2】見・謝金!N96="","",【2】見・謝金!N96)</f>
        <v/>
      </c>
      <c r="O96" s="518" t="str">
        <f>IF(【2】見・謝金!O96="","",【2】見・謝金!O96)</f>
        <v/>
      </c>
      <c r="P96" s="518" t="str">
        <f>IF(【2】見・謝金!P96="","",【2】見・謝金!P96)</f>
        <v/>
      </c>
      <c r="Q96" s="519" t="str">
        <f>IF(【2】見・謝金!Q96="","",【2】見・謝金!Q96)</f>
        <v/>
      </c>
      <c r="R96" s="525" t="str">
        <f>IF(【2】見・謝金!$R96="",IF($Q96="講師",IF($E96="","",TIME(HOUR($G96-$E96),ROUNDUP(MINUTE($G96-$E96)/30,0)*30,0)*24),""),IF(OR(【2】見・謝金!$E96&lt;&gt;$E96,【2】見・謝金!$G96&lt;&gt;$G96),TIME(HOUR($G96-$E96),ROUNDUP(MINUTE($G96-$E96)/30,0)*30,0)*24,IF($Q96&lt;&gt;"講師","",【2】見・謝金!$R96)))</f>
        <v/>
      </c>
      <c r="S96" s="521" t="str">
        <f>IF($R96="","",IF(OR($O96="",$M96=""),"",IF($P96="サブ",VLOOKUP($O96,単価表!$A$5:$C$14,MATCH($M96,単価表!$A$5:$C$5,0),0)/2,VLOOKUP($O96,単価表!$A$5:$C$14,MATCH($M96,単価表!$A$5:$C$5,0),0))))</f>
        <v/>
      </c>
      <c r="T96" s="492" t="str">
        <f t="shared" si="8"/>
        <v/>
      </c>
      <c r="U96" s="525" t="str">
        <f>IF(【2】見・謝金!$U96="",IF($Q96="検討会等参加",IF($E96="","",TIME(HOUR($G96-$E96),ROUNDUP(MINUTE($G96-$E96)/30,0)*30,0)*24),""),IF(OR(【2】見・謝金!$E96&lt;&gt;$E96,【2】見・謝金!$G96&lt;&gt;$G96),TIME(HOUR($G96-$E96),ROUNDUP(MINUTE($G96-$E96)/30,0)*30,0)*24,IF($Q96&lt;&gt;"検討会等参加","",【2】見・謝金!$U96)))</f>
        <v/>
      </c>
      <c r="V96" s="521" t="str">
        <f>IF($U96="","",IF(OR($M96="",$O96=""),"",VLOOKUP($O96,単価表!$A$5:$C$11,MATCH($M96,単価表!$A$5:$C$5,0),0)/2))</f>
        <v/>
      </c>
      <c r="W96" s="492" t="str">
        <f t="shared" si="9"/>
        <v/>
      </c>
      <c r="X96" s="485" t="str">
        <f>IF(【2】見・謝金!X96="","",【2】見・謝金!X96)</f>
        <v/>
      </c>
      <c r="Y96" s="522" t="str">
        <f>IF(【2】見・謝金!Y96="","",【2】見・謝金!Y96)</f>
        <v/>
      </c>
      <c r="Z96" s="483" t="str">
        <f>IF(【2】見・謝金!Z96="","",【2】見・謝金!Z96)</f>
        <v/>
      </c>
      <c r="AA96" s="492" t="str">
        <f t="shared" si="10"/>
        <v/>
      </c>
      <c r="AB96" s="492" t="str">
        <f t="shared" si="11"/>
        <v/>
      </c>
      <c r="AC96" s="523" t="str">
        <f>IF(【2】見・謝金!AC96="","",【2】見・謝金!AC96)</f>
        <v/>
      </c>
      <c r="AD96" s="483" t="str">
        <f>IF(【2】見・謝金!AD96="","",【2】見・謝金!AD96)</f>
        <v/>
      </c>
      <c r="AE96" s="492" t="str">
        <f t="shared" si="12"/>
        <v/>
      </c>
      <c r="AF96" s="492"/>
      <c r="AG96" s="492" t="str">
        <f t="shared" si="13"/>
        <v/>
      </c>
      <c r="AH96" s="525" t="str">
        <f>IF(【2】見・謝金!$AH96="",IF($Q96="講習料",IF($E96="","",TIME(HOUR($G96-$E96),ROUNDUP(MINUTE($G96-$E96)/30,0)*30,0)*24),""),IF(OR(【2】見・謝金!$E96&lt;&gt;$E96,【2】見・謝金!$G96&lt;&gt;$G96),TIME(HOUR($G96-$E96),ROUNDUP(MINUTE($G96-$E96)/30,0)*30,0)*24,IF($Q96&lt;&gt;"講習料","",【2】見・謝金!$AH96)))</f>
        <v/>
      </c>
      <c r="AI96" s="521" t="str">
        <f>IF($AH96="","",IF(OR($O96="",$M96=""),"",IF($P96="サブ",VLOOKUP($O96,単価表!$A$34:$C$38,MATCH($M96,単価表!$A$34:$C$34,0),0)/2,VLOOKUP($O96,単価表!$A$34:$C$38,MATCH($M96,単価表!$A$34:$C$34,0),0))))</f>
        <v/>
      </c>
      <c r="AJ96" s="492" t="str">
        <f t="shared" si="14"/>
        <v/>
      </c>
      <c r="AK96" s="525" t="str">
        <f>IF(【2】見・謝金!$AK96="",IF($Q96="検討会(法人参加)",IF($E96="","",TIME(HOUR($G96-$E96),ROUNDUP(MINUTE($G96-$E96)/30,0)*30,0)*24),""),IF(OR(【2】見・謝金!$E96&lt;&gt;$E96,【2】見・謝金!$G96&lt;&gt;$G96),TIME(HOUR($G96-$E96),ROUNDUP(MINUTE($G96-$E96)/30,0)*30,0)*24,IF($Q96&lt;&gt;"検討会(法人参加)","",【2】見・謝金!$AK96)))</f>
        <v/>
      </c>
      <c r="AL96" s="586" t="str">
        <f>IF($AK96="","",IF(OR($O96="",$M96=""),"",VLOOKUP($O96,単価表!$A$34:$C$38,MATCH($M96,単価表!$A$34:$C$34,0),0)/2))</f>
        <v/>
      </c>
      <c r="AM96" s="492" t="str">
        <f t="shared" si="15"/>
        <v/>
      </c>
      <c r="AN96" s="524"/>
      <c r="AO96" s="506" t="str">
        <f>IF(【2】見・謝金!$AO96="","",【2】見・謝金!$AO96)</f>
        <v/>
      </c>
    </row>
    <row r="97" spans="4:41" ht="27.75" customHeight="1">
      <c r="D97" s="685" t="str">
        <f>IF(【2】見・謝金!D97="","",【2】見・謝金!D97)</f>
        <v/>
      </c>
      <c r="E97" s="526" t="str">
        <f>IF(【2】見・謝金!E97="","",【2】見・謝金!E97)</f>
        <v/>
      </c>
      <c r="F97" s="481" t="s">
        <v>259</v>
      </c>
      <c r="G97" s="482" t="str">
        <f>IF(【2】見・謝金!G97="","",【2】見・謝金!G97)</f>
        <v/>
      </c>
      <c r="H97" s="483" t="str">
        <f>IF(【2】見・謝金!H97="","",【2】見・謝金!H97)</f>
        <v/>
      </c>
      <c r="I97" s="1082" t="str">
        <f>IF(【2】見・謝金!I97="","",【2】見・謝金!I97)</f>
        <v/>
      </c>
      <c r="J97" s="1082"/>
      <c r="K97" s="495" t="str">
        <f>IF(【2】見・謝金!K97="","",【2】見・謝金!K97)</f>
        <v/>
      </c>
      <c r="L97" s="495" t="str">
        <f>IF(【2】見・謝金!L97="","",【2】見・謝金!L97)</f>
        <v/>
      </c>
      <c r="M97" s="484" t="str">
        <f>IF(【2】見・謝金!M97="","",【2】見・謝金!M97)</f>
        <v/>
      </c>
      <c r="N97" s="485" t="str">
        <f>IF(【2】見・謝金!N97="","",【2】見・謝金!N97)</f>
        <v/>
      </c>
      <c r="O97" s="518" t="str">
        <f>IF(【2】見・謝金!O97="","",【2】見・謝金!O97)</f>
        <v/>
      </c>
      <c r="P97" s="518" t="str">
        <f>IF(【2】見・謝金!P97="","",【2】見・謝金!P97)</f>
        <v/>
      </c>
      <c r="Q97" s="519" t="str">
        <f>IF(【2】見・謝金!Q97="","",【2】見・謝金!Q97)</f>
        <v/>
      </c>
      <c r="R97" s="520" t="str">
        <f>IF(【2】見・謝金!$R97="",IF($Q97="講師",IF($E97="","",TIME(HOUR($G97-$E97),ROUNDUP(MINUTE($G97-$E97)/30,0)*30,0)*24),""),IF(OR(【2】見・謝金!$E97&lt;&gt;$E97,【2】見・謝金!$G97&lt;&gt;$G97),TIME(HOUR($G97-$E97),ROUNDUP(MINUTE($G97-$E97)/30,0)*30,0)*24,IF($Q97&lt;&gt;"講師","",【2】見・謝金!$R97)))</f>
        <v/>
      </c>
      <c r="S97" s="521" t="str">
        <f>IF($R97="","",IF(OR($O97="",$M97=""),"",IF($P97="サブ",VLOOKUP($O97,単価表!$A$5:$C$14,MATCH($M97,単価表!$A$5:$C$5,0),0)/2,VLOOKUP($O97,単価表!$A$5:$C$14,MATCH($M97,単価表!$A$5:$C$5,0),0))))</f>
        <v/>
      </c>
      <c r="T97" s="492" t="str">
        <f t="shared" si="8"/>
        <v/>
      </c>
      <c r="U97" s="520" t="str">
        <f>IF(【2】見・謝金!$U97="",IF($Q97="検討会等参加",IF($E97="","",TIME(HOUR($G97-$E97),ROUNDUP(MINUTE($G97-$E97)/30,0)*30,0)*24),""),IF(OR(【2】見・謝金!$E97&lt;&gt;$E97,【2】見・謝金!$G97&lt;&gt;$G97),TIME(HOUR($G97-$E97),ROUNDUP(MINUTE($G97-$E97)/30,0)*30,0)*24,IF($Q97&lt;&gt;"検討会等参加","",【2】見・謝金!$U97)))</f>
        <v/>
      </c>
      <c r="V97" s="521" t="str">
        <f>IF($U97="","",IF(OR($M97="",$O97=""),"",VLOOKUP($O97,単価表!$A$5:$C$11,MATCH($M97,単価表!$A$5:$C$5,0),0)/2))</f>
        <v/>
      </c>
      <c r="W97" s="492" t="str">
        <f t="shared" si="9"/>
        <v/>
      </c>
      <c r="X97" s="485" t="str">
        <f>IF(【2】見・謝金!X97="","",【2】見・謝金!X97)</f>
        <v/>
      </c>
      <c r="Y97" s="522" t="str">
        <f>IF(【2】見・謝金!Y97="","",【2】見・謝金!Y97)</f>
        <v/>
      </c>
      <c r="Z97" s="484" t="str">
        <f>IF(【2】見・謝金!Z97="","",【2】見・謝金!Z97)</f>
        <v/>
      </c>
      <c r="AA97" s="492" t="str">
        <f t="shared" si="10"/>
        <v/>
      </c>
      <c r="AB97" s="492" t="str">
        <f t="shared" si="11"/>
        <v/>
      </c>
      <c r="AC97" s="523" t="str">
        <f>IF(【2】見・謝金!AC97="","",【2】見・謝金!AC97)</f>
        <v/>
      </c>
      <c r="AD97" s="483" t="str">
        <f>IF(【2】見・謝金!AD97="","",【2】見・謝金!AD97)</f>
        <v/>
      </c>
      <c r="AE97" s="492" t="str">
        <f t="shared" si="12"/>
        <v/>
      </c>
      <c r="AF97" s="492"/>
      <c r="AG97" s="492" t="str">
        <f t="shared" si="13"/>
        <v/>
      </c>
      <c r="AH97" s="520" t="str">
        <f>IF(【2】見・謝金!$AH97="",IF($Q97="講習料",IF($E97="","",TIME(HOUR($G97-$E97),ROUNDUP(MINUTE($G97-$E97)/30,0)*30,0)*24),""),IF(OR(【2】見・謝金!$E97&lt;&gt;$E97,【2】見・謝金!$G97&lt;&gt;$G97),TIME(HOUR($G97-$E97),ROUNDUP(MINUTE($G97-$E97)/30,0)*30,0)*24,IF($Q97&lt;&gt;"講習料","",【2】見・謝金!$AH97)))</f>
        <v/>
      </c>
      <c r="AI97" s="521" t="str">
        <f>IF($AH97="","",IF(OR($O97="",$M97=""),"",IF($P97="サブ",VLOOKUP($O97,単価表!$A$34:$C$38,MATCH($M97,単価表!$A$34:$C$34,0),0)/2,VLOOKUP($O97,単価表!$A$34:$C$38,MATCH($M97,単価表!$A$34:$C$34,0),0))))</f>
        <v/>
      </c>
      <c r="AJ97" s="492" t="str">
        <f t="shared" si="14"/>
        <v/>
      </c>
      <c r="AK97" s="520" t="str">
        <f>IF(【2】見・謝金!$AK97="",IF($Q97="検討会(法人参加)",IF($E97="","",TIME(HOUR($G97-$E97),ROUNDUP(MINUTE($G97-$E97)/30,0)*30,0)*24),""),IF(OR(【2】見・謝金!$E97&lt;&gt;$E97,【2】見・謝金!$G97&lt;&gt;$G97),TIME(HOUR($G97-$E97),ROUNDUP(MINUTE($G97-$E97)/30,0)*30,0)*24,IF($Q97&lt;&gt;"検討会(法人参加)","",【2】見・謝金!$AK97)))</f>
        <v/>
      </c>
      <c r="AL97" s="588" t="str">
        <f>IF($AK97="","",IF(OR($O97="",$M97=""),"",VLOOKUP($O97,単価表!$A$34:$C$38,MATCH($M97,単価表!$A$34:$C$34,0),0)/2))</f>
        <v/>
      </c>
      <c r="AM97" s="492" t="str">
        <f t="shared" si="15"/>
        <v/>
      </c>
      <c r="AN97" s="524"/>
      <c r="AO97" s="506" t="str">
        <f>IF(【2】見・謝金!$AO97="","",【2】見・謝金!$AO97)</f>
        <v/>
      </c>
    </row>
    <row r="98" spans="4:41" ht="27.75" customHeight="1">
      <c r="D98" s="685" t="str">
        <f>IF(【2】見・謝金!D98="","",【2】見・謝金!D98)</f>
        <v/>
      </c>
      <c r="E98" s="526" t="str">
        <f>IF(【2】見・謝金!E98="","",【2】見・謝金!E98)</f>
        <v/>
      </c>
      <c r="F98" s="481" t="s">
        <v>257</v>
      </c>
      <c r="G98" s="482" t="str">
        <f>IF(【2】見・謝金!G98="","",【2】見・謝金!G98)</f>
        <v/>
      </c>
      <c r="H98" s="483" t="str">
        <f>IF(【2】見・謝金!H98="","",【2】見・謝金!H98)</f>
        <v/>
      </c>
      <c r="I98" s="1082" t="str">
        <f>IF(【2】見・謝金!I98="","",【2】見・謝金!I98)</f>
        <v/>
      </c>
      <c r="J98" s="1082"/>
      <c r="K98" s="495" t="str">
        <f>IF(【2】見・謝金!K98="","",【2】見・謝金!K98)</f>
        <v/>
      </c>
      <c r="L98" s="495" t="str">
        <f>IF(【2】見・謝金!L98="","",【2】見・謝金!L98)</f>
        <v/>
      </c>
      <c r="M98" s="483" t="str">
        <f>IF(【2】見・謝金!M98="","",【2】見・謝金!M98)</f>
        <v/>
      </c>
      <c r="N98" s="485" t="str">
        <f>IF(【2】見・謝金!N98="","",【2】見・謝金!N98)</f>
        <v/>
      </c>
      <c r="O98" s="518" t="str">
        <f>IF(【2】見・謝金!O98="","",【2】見・謝金!O98)</f>
        <v/>
      </c>
      <c r="P98" s="518" t="str">
        <f>IF(【2】見・謝金!P98="","",【2】見・謝金!P98)</f>
        <v/>
      </c>
      <c r="Q98" s="519" t="str">
        <f>IF(【2】見・謝金!Q98="","",【2】見・謝金!Q98)</f>
        <v/>
      </c>
      <c r="R98" s="525" t="str">
        <f>IF(【2】見・謝金!$R98="",IF($Q98="講師",IF($E98="","",TIME(HOUR($G98-$E98),ROUNDUP(MINUTE($G98-$E98)/30,0)*30,0)*24),""),IF(OR(【2】見・謝金!$E98&lt;&gt;$E98,【2】見・謝金!$G98&lt;&gt;$G98),TIME(HOUR($G98-$E98),ROUNDUP(MINUTE($G98-$E98)/30,0)*30,0)*24,IF($Q98&lt;&gt;"講師","",【2】見・謝金!$R98)))</f>
        <v/>
      </c>
      <c r="S98" s="521" t="str">
        <f>IF($R98="","",IF(OR($O98="",$M98=""),"",IF($P98="サブ",VLOOKUP($O98,単価表!$A$5:$C$14,MATCH($M98,単価表!$A$5:$C$5,0),0)/2,VLOOKUP($O98,単価表!$A$5:$C$14,MATCH($M98,単価表!$A$5:$C$5,0),0))))</f>
        <v/>
      </c>
      <c r="T98" s="492" t="str">
        <f t="shared" si="8"/>
        <v/>
      </c>
      <c r="U98" s="525" t="str">
        <f>IF(【2】見・謝金!$U98="",IF($Q98="検討会等参加",IF($E98="","",TIME(HOUR($G98-$E98),ROUNDUP(MINUTE($G98-$E98)/30,0)*30,0)*24),""),IF(OR(【2】見・謝金!$E98&lt;&gt;$E98,【2】見・謝金!$G98&lt;&gt;$G98),TIME(HOUR($G98-$E98),ROUNDUP(MINUTE($G98-$E98)/30,0)*30,0)*24,IF($Q98&lt;&gt;"検討会等参加","",【2】見・謝金!$U98)))</f>
        <v/>
      </c>
      <c r="V98" s="521" t="str">
        <f>IF($U98="","",IF(OR($M98="",$O98=""),"",VLOOKUP($O98,単価表!$A$5:$C$11,MATCH($M98,単価表!$A$5:$C$5,0),0)/2))</f>
        <v/>
      </c>
      <c r="W98" s="492" t="str">
        <f t="shared" si="9"/>
        <v/>
      </c>
      <c r="X98" s="485" t="str">
        <f>IF(【2】見・謝金!X98="","",【2】見・謝金!X98)</f>
        <v/>
      </c>
      <c r="Y98" s="522" t="str">
        <f>IF(【2】見・謝金!Y98="","",【2】見・謝金!Y98)</f>
        <v/>
      </c>
      <c r="Z98" s="483" t="str">
        <f>IF(【2】見・謝金!Z98="","",【2】見・謝金!Z98)</f>
        <v/>
      </c>
      <c r="AA98" s="492" t="str">
        <f t="shared" si="10"/>
        <v/>
      </c>
      <c r="AB98" s="492" t="str">
        <f t="shared" si="11"/>
        <v/>
      </c>
      <c r="AC98" s="523" t="str">
        <f>IF(【2】見・謝金!AC98="","",【2】見・謝金!AC98)</f>
        <v/>
      </c>
      <c r="AD98" s="483" t="str">
        <f>IF(【2】見・謝金!AD98="","",【2】見・謝金!AD98)</f>
        <v/>
      </c>
      <c r="AE98" s="492" t="str">
        <f t="shared" si="12"/>
        <v/>
      </c>
      <c r="AF98" s="492"/>
      <c r="AG98" s="492" t="str">
        <f t="shared" si="13"/>
        <v/>
      </c>
      <c r="AH98" s="525" t="str">
        <f>IF(【2】見・謝金!$AH98="",IF($Q98="講習料",IF($E98="","",TIME(HOUR($G98-$E98),ROUNDUP(MINUTE($G98-$E98)/30,0)*30,0)*24),""),IF(OR(【2】見・謝金!$E98&lt;&gt;$E98,【2】見・謝金!$G98&lt;&gt;$G98),TIME(HOUR($G98-$E98),ROUNDUP(MINUTE($G98-$E98)/30,0)*30,0)*24,IF($Q98&lt;&gt;"講習料","",【2】見・謝金!$AH98)))</f>
        <v/>
      </c>
      <c r="AI98" s="521" t="str">
        <f>IF($AH98="","",IF(OR($O98="",$M98=""),"",IF($P98="サブ",VLOOKUP($O98,単価表!$A$34:$C$38,MATCH($M98,単価表!$A$34:$C$34,0),0)/2,VLOOKUP($O98,単価表!$A$34:$C$38,MATCH($M98,単価表!$A$34:$C$34,0),0))))</f>
        <v/>
      </c>
      <c r="AJ98" s="492" t="str">
        <f t="shared" si="14"/>
        <v/>
      </c>
      <c r="AK98" s="525" t="str">
        <f>IF(【2】見・謝金!$AK98="",IF($Q98="検討会(法人参加)",IF($E98="","",TIME(HOUR($G98-$E98),ROUNDUP(MINUTE($G98-$E98)/30,0)*30,0)*24),""),IF(OR(【2】見・謝金!$E98&lt;&gt;$E98,【2】見・謝金!$G98&lt;&gt;$G98),TIME(HOUR($G98-$E98),ROUNDUP(MINUTE($G98-$E98)/30,0)*30,0)*24,IF($Q98&lt;&gt;"検討会(法人参加)","",【2】見・謝金!$AK98)))</f>
        <v/>
      </c>
      <c r="AL98" s="586" t="str">
        <f>IF($AK98="","",IF(OR($O98="",$M98=""),"",VLOOKUP($O98,単価表!$A$34:$C$38,MATCH($M98,単価表!$A$34:$C$34,0),0)/2))</f>
        <v/>
      </c>
      <c r="AM98" s="492" t="str">
        <f t="shared" si="15"/>
        <v/>
      </c>
      <c r="AN98" s="524"/>
      <c r="AO98" s="506" t="str">
        <f>IF(【2】見・謝金!$AO98="","",【2】見・謝金!$AO98)</f>
        <v/>
      </c>
    </row>
    <row r="99" spans="4:41" ht="27.75" customHeight="1">
      <c r="D99" s="685" t="str">
        <f>IF(【2】見・謝金!D99="","",【2】見・謝金!D99)</f>
        <v/>
      </c>
      <c r="E99" s="526" t="str">
        <f>IF(【2】見・謝金!E99="","",【2】見・謝金!E99)</f>
        <v/>
      </c>
      <c r="F99" s="481" t="s">
        <v>259</v>
      </c>
      <c r="G99" s="482" t="str">
        <f>IF(【2】見・謝金!G99="","",【2】見・謝金!G99)</f>
        <v/>
      </c>
      <c r="H99" s="483" t="str">
        <f>IF(【2】見・謝金!H99="","",【2】見・謝金!H99)</f>
        <v/>
      </c>
      <c r="I99" s="1082" t="str">
        <f>IF(【2】見・謝金!I99="","",【2】見・謝金!I99)</f>
        <v/>
      </c>
      <c r="J99" s="1082"/>
      <c r="K99" s="495" t="str">
        <f>IF(【2】見・謝金!K99="","",【2】見・謝金!K99)</f>
        <v/>
      </c>
      <c r="L99" s="495" t="str">
        <f>IF(【2】見・謝金!L99="","",【2】見・謝金!L99)</f>
        <v/>
      </c>
      <c r="M99" s="484" t="str">
        <f>IF(【2】見・謝金!M99="","",【2】見・謝金!M99)</f>
        <v/>
      </c>
      <c r="N99" s="485" t="str">
        <f>IF(【2】見・謝金!N99="","",【2】見・謝金!N99)</f>
        <v/>
      </c>
      <c r="O99" s="518" t="str">
        <f>IF(【2】見・謝金!O99="","",【2】見・謝金!O99)</f>
        <v/>
      </c>
      <c r="P99" s="518" t="str">
        <f>IF(【2】見・謝金!P99="","",【2】見・謝金!P99)</f>
        <v/>
      </c>
      <c r="Q99" s="519" t="str">
        <f>IF(【2】見・謝金!Q99="","",【2】見・謝金!Q99)</f>
        <v/>
      </c>
      <c r="R99" s="520" t="str">
        <f>IF(【2】見・謝金!$R99="",IF($Q99="講師",IF($E99="","",TIME(HOUR($G99-$E99),ROUNDUP(MINUTE($G99-$E99)/30,0)*30,0)*24),""),IF(OR(【2】見・謝金!$E99&lt;&gt;$E99,【2】見・謝金!$G99&lt;&gt;$G99),TIME(HOUR($G99-$E99),ROUNDUP(MINUTE($G99-$E99)/30,0)*30,0)*24,IF($Q99&lt;&gt;"講師","",【2】見・謝金!$R99)))</f>
        <v/>
      </c>
      <c r="S99" s="521" t="str">
        <f>IF($R99="","",IF(OR($O99="",$M99=""),"",IF($P99="サブ",VLOOKUP($O99,単価表!$A$5:$C$14,MATCH($M99,単価表!$A$5:$C$5,0),0)/2,VLOOKUP($O99,単価表!$A$5:$C$14,MATCH($M99,単価表!$A$5:$C$5,0),0))))</f>
        <v/>
      </c>
      <c r="T99" s="492" t="str">
        <f t="shared" si="8"/>
        <v/>
      </c>
      <c r="U99" s="520" t="str">
        <f>IF(【2】見・謝金!$U99="",IF($Q99="検討会等参加",IF($E99="","",TIME(HOUR($G99-$E99),ROUNDUP(MINUTE($G99-$E99)/30,0)*30,0)*24),""),IF(OR(【2】見・謝金!$E99&lt;&gt;$E99,【2】見・謝金!$G99&lt;&gt;$G99),TIME(HOUR($G99-$E99),ROUNDUP(MINUTE($G99-$E99)/30,0)*30,0)*24,IF($Q99&lt;&gt;"検討会等参加","",【2】見・謝金!$U99)))</f>
        <v/>
      </c>
      <c r="V99" s="521" t="str">
        <f>IF($U99="","",IF(OR($M99="",$O99=""),"",VLOOKUP($O99,単価表!$A$5:$C$11,MATCH($M99,単価表!$A$5:$C$5,0),0)/2))</f>
        <v/>
      </c>
      <c r="W99" s="492" t="str">
        <f t="shared" si="9"/>
        <v/>
      </c>
      <c r="X99" s="485" t="str">
        <f>IF(【2】見・謝金!X99="","",【2】見・謝金!X99)</f>
        <v/>
      </c>
      <c r="Y99" s="522" t="str">
        <f>IF(【2】見・謝金!Y99="","",【2】見・謝金!Y99)</f>
        <v/>
      </c>
      <c r="Z99" s="484" t="str">
        <f>IF(【2】見・謝金!Z99="","",【2】見・謝金!Z99)</f>
        <v/>
      </c>
      <c r="AA99" s="492" t="str">
        <f t="shared" si="10"/>
        <v/>
      </c>
      <c r="AB99" s="492" t="str">
        <f t="shared" si="11"/>
        <v/>
      </c>
      <c r="AC99" s="523" t="str">
        <f>IF(【2】見・謝金!AC99="","",【2】見・謝金!AC99)</f>
        <v/>
      </c>
      <c r="AD99" s="483" t="str">
        <f>IF(【2】見・謝金!AD99="","",【2】見・謝金!AD99)</f>
        <v/>
      </c>
      <c r="AE99" s="492" t="str">
        <f t="shared" si="12"/>
        <v/>
      </c>
      <c r="AF99" s="492"/>
      <c r="AG99" s="492" t="str">
        <f t="shared" si="13"/>
        <v/>
      </c>
      <c r="AH99" s="520" t="str">
        <f>IF(【2】見・謝金!$AH99="",IF($Q99="講習料",IF($E99="","",TIME(HOUR($G99-$E99),ROUNDUP(MINUTE($G99-$E99)/30,0)*30,0)*24),""),IF(OR(【2】見・謝金!$E99&lt;&gt;$E99,【2】見・謝金!$G99&lt;&gt;$G99),TIME(HOUR($G99-$E99),ROUNDUP(MINUTE($G99-$E99)/30,0)*30,0)*24,IF($Q99&lt;&gt;"講習料","",【2】見・謝金!$AH99)))</f>
        <v/>
      </c>
      <c r="AI99" s="521" t="str">
        <f>IF($AH99="","",IF(OR($O99="",$M99=""),"",IF($P99="サブ",VLOOKUP($O99,単価表!$A$34:$C$38,MATCH($M99,単価表!$A$34:$C$34,0),0)/2,VLOOKUP($O99,単価表!$A$34:$C$38,MATCH($M99,単価表!$A$34:$C$34,0),0))))</f>
        <v/>
      </c>
      <c r="AJ99" s="492" t="str">
        <f t="shared" si="14"/>
        <v/>
      </c>
      <c r="AK99" s="520" t="str">
        <f>IF(【2】見・謝金!$AK99="",IF($Q99="検討会(法人参加)",IF($E99="","",TIME(HOUR($G99-$E99),ROUNDUP(MINUTE($G99-$E99)/30,0)*30,0)*24),""),IF(OR(【2】見・謝金!$E99&lt;&gt;$E99,【2】見・謝金!$G99&lt;&gt;$G99),TIME(HOUR($G99-$E99),ROUNDUP(MINUTE($G99-$E99)/30,0)*30,0)*24,IF($Q99&lt;&gt;"検討会(法人参加)","",【2】見・謝金!$AK99)))</f>
        <v/>
      </c>
      <c r="AL99" s="588" t="str">
        <f>IF($AK99="","",IF(OR($O99="",$M99=""),"",VLOOKUP($O99,単価表!$A$34:$C$38,MATCH($M99,単価表!$A$34:$C$34,0),0)/2))</f>
        <v/>
      </c>
      <c r="AM99" s="492" t="str">
        <f t="shared" si="15"/>
        <v/>
      </c>
      <c r="AN99" s="524"/>
      <c r="AO99" s="506" t="str">
        <f>IF(【2】見・謝金!$AO99="","",【2】見・謝金!$AO99)</f>
        <v/>
      </c>
    </row>
    <row r="100" spans="4:41" ht="27.75" customHeight="1">
      <c r="D100" s="685" t="str">
        <f>IF(【2】見・謝金!D100="","",【2】見・謝金!D100)</f>
        <v/>
      </c>
      <c r="E100" s="526" t="str">
        <f>IF(【2】見・謝金!E100="","",【2】見・謝金!E100)</f>
        <v/>
      </c>
      <c r="F100" s="481" t="s">
        <v>257</v>
      </c>
      <c r="G100" s="482" t="str">
        <f>IF(【2】見・謝金!G100="","",【2】見・謝金!G100)</f>
        <v/>
      </c>
      <c r="H100" s="483" t="str">
        <f>IF(【2】見・謝金!H100="","",【2】見・謝金!H100)</f>
        <v/>
      </c>
      <c r="I100" s="1082" t="str">
        <f>IF(【2】見・謝金!I100="","",【2】見・謝金!I100)</f>
        <v/>
      </c>
      <c r="J100" s="1082"/>
      <c r="K100" s="495" t="str">
        <f>IF(【2】見・謝金!K100="","",【2】見・謝金!K100)</f>
        <v/>
      </c>
      <c r="L100" s="495" t="str">
        <f>IF(【2】見・謝金!L100="","",【2】見・謝金!L100)</f>
        <v/>
      </c>
      <c r="M100" s="483" t="str">
        <f>IF(【2】見・謝金!M100="","",【2】見・謝金!M100)</f>
        <v/>
      </c>
      <c r="N100" s="485" t="str">
        <f>IF(【2】見・謝金!N100="","",【2】見・謝金!N100)</f>
        <v/>
      </c>
      <c r="O100" s="518" t="str">
        <f>IF(【2】見・謝金!O100="","",【2】見・謝金!O100)</f>
        <v/>
      </c>
      <c r="P100" s="518" t="str">
        <f>IF(【2】見・謝金!P100="","",【2】見・謝金!P100)</f>
        <v/>
      </c>
      <c r="Q100" s="519" t="str">
        <f>IF(【2】見・謝金!Q100="","",【2】見・謝金!Q100)</f>
        <v/>
      </c>
      <c r="R100" s="525" t="str">
        <f>IF(【2】見・謝金!$R100="",IF($Q100="講師",IF($E100="","",TIME(HOUR($G100-$E100),ROUNDUP(MINUTE($G100-$E100)/30,0)*30,0)*24),""),IF(OR(【2】見・謝金!$E100&lt;&gt;$E100,【2】見・謝金!$G100&lt;&gt;$G100),TIME(HOUR($G100-$E100),ROUNDUP(MINUTE($G100-$E100)/30,0)*30,0)*24,IF($Q100&lt;&gt;"講師","",【2】見・謝金!$R100)))</f>
        <v/>
      </c>
      <c r="S100" s="521" t="str">
        <f>IF($R100="","",IF(OR($O100="",$M100=""),"",IF($P100="サブ",VLOOKUP($O100,単価表!$A$5:$C$14,MATCH($M100,単価表!$A$5:$C$5,0),0)/2,VLOOKUP($O100,単価表!$A$5:$C$14,MATCH($M100,単価表!$A$5:$C$5,0),0))))</f>
        <v/>
      </c>
      <c r="T100" s="492" t="str">
        <f t="shared" si="8"/>
        <v/>
      </c>
      <c r="U100" s="525" t="str">
        <f>IF(【2】見・謝金!$U100="",IF($Q100="検討会等参加",IF($E100="","",TIME(HOUR($G100-$E100),ROUNDUP(MINUTE($G100-$E100)/30,0)*30,0)*24),""),IF(OR(【2】見・謝金!$E100&lt;&gt;$E100,【2】見・謝金!$G100&lt;&gt;$G100),TIME(HOUR($G100-$E100),ROUNDUP(MINUTE($G100-$E100)/30,0)*30,0)*24,IF($Q100&lt;&gt;"検討会等参加","",【2】見・謝金!$U100)))</f>
        <v/>
      </c>
      <c r="V100" s="521" t="str">
        <f>IF($U100="","",IF(OR($M100="",$O100=""),"",VLOOKUP($O100,単価表!$A$5:$C$11,MATCH($M100,単価表!$A$5:$C$5,0),0)/2))</f>
        <v/>
      </c>
      <c r="W100" s="492" t="str">
        <f t="shared" si="9"/>
        <v/>
      </c>
      <c r="X100" s="485" t="str">
        <f>IF(【2】見・謝金!X100="","",【2】見・謝金!X100)</f>
        <v/>
      </c>
      <c r="Y100" s="522" t="str">
        <f>IF(【2】見・謝金!Y100="","",【2】見・謝金!Y100)</f>
        <v/>
      </c>
      <c r="Z100" s="483" t="str">
        <f>IF(【2】見・謝金!Z100="","",【2】見・謝金!Z100)</f>
        <v/>
      </c>
      <c r="AA100" s="492" t="str">
        <f t="shared" si="10"/>
        <v/>
      </c>
      <c r="AB100" s="492" t="str">
        <f t="shared" si="11"/>
        <v/>
      </c>
      <c r="AC100" s="523" t="str">
        <f>IF(【2】見・謝金!AC100="","",【2】見・謝金!AC100)</f>
        <v/>
      </c>
      <c r="AD100" s="483" t="str">
        <f>IF(【2】見・謝金!AD100="","",【2】見・謝金!AD100)</f>
        <v/>
      </c>
      <c r="AE100" s="492" t="str">
        <f t="shared" si="12"/>
        <v/>
      </c>
      <c r="AF100" s="492"/>
      <c r="AG100" s="492" t="str">
        <f t="shared" si="13"/>
        <v/>
      </c>
      <c r="AH100" s="525" t="str">
        <f>IF(【2】見・謝金!$AH100="",IF($Q100="講習料",IF($E100="","",TIME(HOUR($G100-$E100),ROUNDUP(MINUTE($G100-$E100)/30,0)*30,0)*24),""),IF(OR(【2】見・謝金!$E100&lt;&gt;$E100,【2】見・謝金!$G100&lt;&gt;$G100),TIME(HOUR($G100-$E100),ROUNDUP(MINUTE($G100-$E100)/30,0)*30,0)*24,IF($Q100&lt;&gt;"講習料","",【2】見・謝金!$AH100)))</f>
        <v/>
      </c>
      <c r="AI100" s="521" t="str">
        <f>IF($AH100="","",IF(OR($O100="",$M100=""),"",IF($P100="サブ",VLOOKUP($O100,単価表!$A$34:$C$38,MATCH($M100,単価表!$A$34:$C$34,0),0)/2,VLOOKUP($O100,単価表!$A$34:$C$38,MATCH($M100,単価表!$A$34:$C$34,0),0))))</f>
        <v/>
      </c>
      <c r="AJ100" s="492" t="str">
        <f t="shared" si="14"/>
        <v/>
      </c>
      <c r="AK100" s="525" t="str">
        <f>IF(【2】見・謝金!$AK100="",IF($Q100="検討会(法人参加)",IF($E100="","",TIME(HOUR($G100-$E100),ROUNDUP(MINUTE($G100-$E100)/30,0)*30,0)*24),""),IF(OR(【2】見・謝金!$E100&lt;&gt;$E100,【2】見・謝金!$G100&lt;&gt;$G100),TIME(HOUR($G100-$E100),ROUNDUP(MINUTE($G100-$E100)/30,0)*30,0)*24,IF($Q100&lt;&gt;"検討会(法人参加)","",【2】見・謝金!$AK100)))</f>
        <v/>
      </c>
      <c r="AL100" s="586" t="str">
        <f>IF($AK100="","",IF(OR($O100="",$M100=""),"",VLOOKUP($O100,単価表!$A$34:$C$38,MATCH($M100,単価表!$A$34:$C$34,0),0)/2))</f>
        <v/>
      </c>
      <c r="AM100" s="492" t="str">
        <f t="shared" si="15"/>
        <v/>
      </c>
      <c r="AN100" s="524"/>
      <c r="AO100" s="506" t="str">
        <f>IF(【2】見・謝金!$AO100="","",【2】見・謝金!$AO100)</f>
        <v/>
      </c>
    </row>
    <row r="101" spans="4:41" ht="27.75" customHeight="1">
      <c r="D101" s="685" t="str">
        <f>IF(【2】見・謝金!D101="","",【2】見・謝金!D101)</f>
        <v/>
      </c>
      <c r="E101" s="526" t="str">
        <f>IF(【2】見・謝金!E101="","",【2】見・謝金!E101)</f>
        <v/>
      </c>
      <c r="F101" s="481" t="s">
        <v>259</v>
      </c>
      <c r="G101" s="482" t="str">
        <f>IF(【2】見・謝金!G101="","",【2】見・謝金!G101)</f>
        <v/>
      </c>
      <c r="H101" s="483" t="str">
        <f>IF(【2】見・謝金!H101="","",【2】見・謝金!H101)</f>
        <v/>
      </c>
      <c r="I101" s="1082" t="str">
        <f>IF(【2】見・謝金!I101="","",【2】見・謝金!I101)</f>
        <v/>
      </c>
      <c r="J101" s="1082"/>
      <c r="K101" s="495" t="str">
        <f>IF(【2】見・謝金!K101="","",【2】見・謝金!K101)</f>
        <v/>
      </c>
      <c r="L101" s="495" t="str">
        <f>IF(【2】見・謝金!L101="","",【2】見・謝金!L101)</f>
        <v/>
      </c>
      <c r="M101" s="484" t="str">
        <f>IF(【2】見・謝金!M101="","",【2】見・謝金!M101)</f>
        <v/>
      </c>
      <c r="N101" s="485" t="str">
        <f>IF(【2】見・謝金!N101="","",【2】見・謝金!N101)</f>
        <v/>
      </c>
      <c r="O101" s="518" t="str">
        <f>IF(【2】見・謝金!O101="","",【2】見・謝金!O101)</f>
        <v/>
      </c>
      <c r="P101" s="518" t="str">
        <f>IF(【2】見・謝金!P101="","",【2】見・謝金!P101)</f>
        <v/>
      </c>
      <c r="Q101" s="519" t="str">
        <f>IF(【2】見・謝金!Q101="","",【2】見・謝金!Q101)</f>
        <v/>
      </c>
      <c r="R101" s="520" t="str">
        <f>IF(【2】見・謝金!$R101="",IF($Q101="講師",IF($E101="","",TIME(HOUR($G101-$E101),ROUNDUP(MINUTE($G101-$E101)/30,0)*30,0)*24),""),IF(OR(【2】見・謝金!$E101&lt;&gt;$E101,【2】見・謝金!$G101&lt;&gt;$G101),TIME(HOUR($G101-$E101),ROUNDUP(MINUTE($G101-$E101)/30,0)*30,0)*24,IF($Q101&lt;&gt;"講師","",【2】見・謝金!$R101)))</f>
        <v/>
      </c>
      <c r="S101" s="521" t="str">
        <f>IF($R101="","",IF(OR($O101="",$M101=""),"",IF($P101="サブ",VLOOKUP($O101,単価表!$A$5:$C$14,MATCH($M101,単価表!$A$5:$C$5,0),0)/2,VLOOKUP($O101,単価表!$A$5:$C$14,MATCH($M101,単価表!$A$5:$C$5,0),0))))</f>
        <v/>
      </c>
      <c r="T101" s="492" t="str">
        <f t="shared" si="8"/>
        <v/>
      </c>
      <c r="U101" s="520" t="str">
        <f>IF(【2】見・謝金!$U101="",IF($Q101="検討会等参加",IF($E101="","",TIME(HOUR($G101-$E101),ROUNDUP(MINUTE($G101-$E101)/30,0)*30,0)*24),""),IF(OR(【2】見・謝金!$E101&lt;&gt;$E101,【2】見・謝金!$G101&lt;&gt;$G101),TIME(HOUR($G101-$E101),ROUNDUP(MINUTE($G101-$E101)/30,0)*30,0)*24,IF($Q101&lt;&gt;"検討会等参加","",【2】見・謝金!$U101)))</f>
        <v/>
      </c>
      <c r="V101" s="521" t="str">
        <f>IF($U101="","",IF(OR($M101="",$O101=""),"",VLOOKUP($O101,単価表!$A$5:$C$11,MATCH($M101,単価表!$A$5:$C$5,0),0)/2))</f>
        <v/>
      </c>
      <c r="W101" s="492" t="str">
        <f t="shared" si="9"/>
        <v/>
      </c>
      <c r="X101" s="485" t="str">
        <f>IF(【2】見・謝金!X101="","",【2】見・謝金!X101)</f>
        <v/>
      </c>
      <c r="Y101" s="522" t="str">
        <f>IF(【2】見・謝金!Y101="","",【2】見・謝金!Y101)</f>
        <v/>
      </c>
      <c r="Z101" s="484" t="str">
        <f>IF(【2】見・謝金!Z101="","",【2】見・謝金!Z101)</f>
        <v/>
      </c>
      <c r="AA101" s="492" t="str">
        <f t="shared" si="10"/>
        <v/>
      </c>
      <c r="AB101" s="492" t="str">
        <f t="shared" si="11"/>
        <v/>
      </c>
      <c r="AC101" s="523" t="str">
        <f>IF(【2】見・謝金!AC101="","",【2】見・謝金!AC101)</f>
        <v/>
      </c>
      <c r="AD101" s="483" t="str">
        <f>IF(【2】見・謝金!AD101="","",【2】見・謝金!AD101)</f>
        <v/>
      </c>
      <c r="AE101" s="492" t="str">
        <f t="shared" si="12"/>
        <v/>
      </c>
      <c r="AF101" s="492"/>
      <c r="AG101" s="492" t="str">
        <f t="shared" si="13"/>
        <v/>
      </c>
      <c r="AH101" s="520" t="str">
        <f>IF(【2】見・謝金!$AH101="",IF($Q101="講習料",IF($E101="","",TIME(HOUR($G101-$E101),ROUNDUP(MINUTE($G101-$E101)/30,0)*30,0)*24),""),IF(OR(【2】見・謝金!$E101&lt;&gt;$E101,【2】見・謝金!$G101&lt;&gt;$G101),TIME(HOUR($G101-$E101),ROUNDUP(MINUTE($G101-$E101)/30,0)*30,0)*24,IF($Q101&lt;&gt;"講習料","",【2】見・謝金!$AH101)))</f>
        <v/>
      </c>
      <c r="AI101" s="521" t="str">
        <f>IF($AH101="","",IF(OR($O101="",$M101=""),"",IF($P101="サブ",VLOOKUP($O101,単価表!$A$34:$C$38,MATCH($M101,単価表!$A$34:$C$34,0),0)/2,VLOOKUP($O101,単価表!$A$34:$C$38,MATCH($M101,単価表!$A$34:$C$34,0),0))))</f>
        <v/>
      </c>
      <c r="AJ101" s="492" t="str">
        <f t="shared" si="14"/>
        <v/>
      </c>
      <c r="AK101" s="520" t="str">
        <f>IF(【2】見・謝金!$AK101="",IF($Q101="検討会(法人参加)",IF($E101="","",TIME(HOUR($G101-$E101),ROUNDUP(MINUTE($G101-$E101)/30,0)*30,0)*24),""),IF(OR(【2】見・謝金!$E101&lt;&gt;$E101,【2】見・謝金!$G101&lt;&gt;$G101),TIME(HOUR($G101-$E101),ROUNDUP(MINUTE($G101-$E101)/30,0)*30,0)*24,IF($Q101&lt;&gt;"検討会(法人参加)","",【2】見・謝金!$AK101)))</f>
        <v/>
      </c>
      <c r="AL101" s="588" t="str">
        <f>IF($AK101="","",IF(OR($O101="",$M101=""),"",VLOOKUP($O101,単価表!$A$34:$C$38,MATCH($M101,単価表!$A$34:$C$34,0),0)/2))</f>
        <v/>
      </c>
      <c r="AM101" s="492" t="str">
        <f t="shared" si="15"/>
        <v/>
      </c>
      <c r="AN101" s="524"/>
      <c r="AO101" s="506" t="str">
        <f>IF(【2】見・謝金!$AO101="","",【2】見・謝金!$AO101)</f>
        <v/>
      </c>
    </row>
    <row r="102" spans="4:41" ht="27.75" customHeight="1">
      <c r="D102" s="685" t="str">
        <f>IF(【2】見・謝金!D102="","",【2】見・謝金!D102)</f>
        <v/>
      </c>
      <c r="E102" s="526" t="str">
        <f>IF(【2】見・謝金!E102="","",【2】見・謝金!E102)</f>
        <v/>
      </c>
      <c r="F102" s="481" t="s">
        <v>257</v>
      </c>
      <c r="G102" s="482" t="str">
        <f>IF(【2】見・謝金!G102="","",【2】見・謝金!G102)</f>
        <v/>
      </c>
      <c r="H102" s="483" t="str">
        <f>IF(【2】見・謝金!H102="","",【2】見・謝金!H102)</f>
        <v/>
      </c>
      <c r="I102" s="1082" t="str">
        <f>IF(【2】見・謝金!I102="","",【2】見・謝金!I102)</f>
        <v/>
      </c>
      <c r="J102" s="1082"/>
      <c r="K102" s="495" t="str">
        <f>IF(【2】見・謝金!K102="","",【2】見・謝金!K102)</f>
        <v/>
      </c>
      <c r="L102" s="495" t="str">
        <f>IF(【2】見・謝金!L102="","",【2】見・謝金!L102)</f>
        <v/>
      </c>
      <c r="M102" s="483" t="str">
        <f>IF(【2】見・謝金!M102="","",【2】見・謝金!M102)</f>
        <v/>
      </c>
      <c r="N102" s="485" t="str">
        <f>IF(【2】見・謝金!N102="","",【2】見・謝金!N102)</f>
        <v/>
      </c>
      <c r="O102" s="518" t="str">
        <f>IF(【2】見・謝金!O102="","",【2】見・謝金!O102)</f>
        <v/>
      </c>
      <c r="P102" s="518" t="str">
        <f>IF(【2】見・謝金!P102="","",【2】見・謝金!P102)</f>
        <v/>
      </c>
      <c r="Q102" s="519" t="str">
        <f>IF(【2】見・謝金!Q102="","",【2】見・謝金!Q102)</f>
        <v/>
      </c>
      <c r="R102" s="525" t="str">
        <f>IF(【2】見・謝金!$R102="",IF($Q102="講師",IF($E102="","",TIME(HOUR($G102-$E102),ROUNDUP(MINUTE($G102-$E102)/30,0)*30,0)*24),""),IF(OR(【2】見・謝金!$E102&lt;&gt;$E102,【2】見・謝金!$G102&lt;&gt;$G102),TIME(HOUR($G102-$E102),ROUNDUP(MINUTE($G102-$E102)/30,0)*30,0)*24,IF($Q102&lt;&gt;"講師","",【2】見・謝金!$R102)))</f>
        <v/>
      </c>
      <c r="S102" s="521" t="str">
        <f>IF($R102="","",IF(OR($O102="",$M102=""),"",IF($P102="サブ",VLOOKUP($O102,単価表!$A$5:$C$14,MATCH($M102,単価表!$A$5:$C$5,0),0)/2,VLOOKUP($O102,単価表!$A$5:$C$14,MATCH($M102,単価表!$A$5:$C$5,0),0))))</f>
        <v/>
      </c>
      <c r="T102" s="492" t="str">
        <f t="shared" si="8"/>
        <v/>
      </c>
      <c r="U102" s="525" t="str">
        <f>IF(【2】見・謝金!$U102="",IF($Q102="検討会等参加",IF($E102="","",TIME(HOUR($G102-$E102),ROUNDUP(MINUTE($G102-$E102)/30,0)*30,0)*24),""),IF(OR(【2】見・謝金!$E102&lt;&gt;$E102,【2】見・謝金!$G102&lt;&gt;$G102),TIME(HOUR($G102-$E102),ROUNDUP(MINUTE($G102-$E102)/30,0)*30,0)*24,IF($Q102&lt;&gt;"検討会等参加","",【2】見・謝金!$U102)))</f>
        <v/>
      </c>
      <c r="V102" s="521" t="str">
        <f>IF($U102="","",IF(OR($M102="",$O102=""),"",VLOOKUP($O102,単価表!$A$5:$C$11,MATCH($M102,単価表!$A$5:$C$5,0),0)/2))</f>
        <v/>
      </c>
      <c r="W102" s="492" t="str">
        <f t="shared" si="9"/>
        <v/>
      </c>
      <c r="X102" s="485" t="str">
        <f>IF(【2】見・謝金!X102="","",【2】見・謝金!X102)</f>
        <v/>
      </c>
      <c r="Y102" s="522" t="str">
        <f>IF(【2】見・謝金!Y102="","",【2】見・謝金!Y102)</f>
        <v/>
      </c>
      <c r="Z102" s="483" t="str">
        <f>IF(【2】見・謝金!Z102="","",【2】見・謝金!Z102)</f>
        <v/>
      </c>
      <c r="AA102" s="492" t="str">
        <f t="shared" si="10"/>
        <v/>
      </c>
      <c r="AB102" s="492" t="str">
        <f t="shared" si="11"/>
        <v/>
      </c>
      <c r="AC102" s="523" t="str">
        <f>IF(【2】見・謝金!AC102="","",【2】見・謝金!AC102)</f>
        <v/>
      </c>
      <c r="AD102" s="483" t="str">
        <f>IF(【2】見・謝金!AD102="","",【2】見・謝金!AD102)</f>
        <v/>
      </c>
      <c r="AE102" s="492" t="str">
        <f t="shared" si="12"/>
        <v/>
      </c>
      <c r="AF102" s="492"/>
      <c r="AG102" s="492" t="str">
        <f t="shared" si="13"/>
        <v/>
      </c>
      <c r="AH102" s="525" t="str">
        <f>IF(【2】見・謝金!$AH102="",IF($Q102="講習料",IF($E102="","",TIME(HOUR($G102-$E102),ROUNDUP(MINUTE($G102-$E102)/30,0)*30,0)*24),""),IF(OR(【2】見・謝金!$E102&lt;&gt;$E102,【2】見・謝金!$G102&lt;&gt;$G102),TIME(HOUR($G102-$E102),ROUNDUP(MINUTE($G102-$E102)/30,0)*30,0)*24,IF($Q102&lt;&gt;"講習料","",【2】見・謝金!$AH102)))</f>
        <v/>
      </c>
      <c r="AI102" s="521" t="str">
        <f>IF($AH102="","",IF(OR($O102="",$M102=""),"",IF($P102="サブ",VLOOKUP($O102,単価表!$A$34:$C$38,MATCH($M102,単価表!$A$34:$C$34,0),0)/2,VLOOKUP($O102,単価表!$A$34:$C$38,MATCH($M102,単価表!$A$34:$C$34,0),0))))</f>
        <v/>
      </c>
      <c r="AJ102" s="492" t="str">
        <f t="shared" si="14"/>
        <v/>
      </c>
      <c r="AK102" s="525" t="str">
        <f>IF(【2】見・謝金!$AK102="",IF($Q102="検討会(法人参加)",IF($E102="","",TIME(HOUR($G102-$E102),ROUNDUP(MINUTE($G102-$E102)/30,0)*30,0)*24),""),IF(OR(【2】見・謝金!$E102&lt;&gt;$E102,【2】見・謝金!$G102&lt;&gt;$G102),TIME(HOUR($G102-$E102),ROUNDUP(MINUTE($G102-$E102)/30,0)*30,0)*24,IF($Q102&lt;&gt;"検討会(法人参加)","",【2】見・謝金!$AK102)))</f>
        <v/>
      </c>
      <c r="AL102" s="586" t="str">
        <f>IF($AK102="","",IF(OR($O102="",$M102=""),"",VLOOKUP($O102,単価表!$A$34:$C$38,MATCH($M102,単価表!$A$34:$C$34,0),0)/2))</f>
        <v/>
      </c>
      <c r="AM102" s="492" t="str">
        <f t="shared" si="15"/>
        <v/>
      </c>
      <c r="AN102" s="524"/>
      <c r="AO102" s="506" t="str">
        <f>IF(【2】見・謝金!$AO102="","",【2】見・謝金!$AO102)</f>
        <v/>
      </c>
    </row>
    <row r="103" spans="4:41" ht="27.75" customHeight="1">
      <c r="D103" s="685" t="str">
        <f>IF(【2】見・謝金!D103="","",【2】見・謝金!D103)</f>
        <v/>
      </c>
      <c r="E103" s="526" t="str">
        <f>IF(【2】見・謝金!E103="","",【2】見・謝金!E103)</f>
        <v/>
      </c>
      <c r="F103" s="481" t="s">
        <v>259</v>
      </c>
      <c r="G103" s="482" t="str">
        <f>IF(【2】見・謝金!G103="","",【2】見・謝金!G103)</f>
        <v/>
      </c>
      <c r="H103" s="483" t="str">
        <f>IF(【2】見・謝金!H103="","",【2】見・謝金!H103)</f>
        <v/>
      </c>
      <c r="I103" s="1082" t="str">
        <f>IF(【2】見・謝金!I103="","",【2】見・謝金!I103)</f>
        <v/>
      </c>
      <c r="J103" s="1082"/>
      <c r="K103" s="495" t="str">
        <f>IF(【2】見・謝金!K103="","",【2】見・謝金!K103)</f>
        <v/>
      </c>
      <c r="L103" s="495" t="str">
        <f>IF(【2】見・謝金!L103="","",【2】見・謝金!L103)</f>
        <v/>
      </c>
      <c r="M103" s="484" t="str">
        <f>IF(【2】見・謝金!M103="","",【2】見・謝金!M103)</f>
        <v/>
      </c>
      <c r="N103" s="485" t="str">
        <f>IF(【2】見・謝金!N103="","",【2】見・謝金!N103)</f>
        <v/>
      </c>
      <c r="O103" s="518" t="str">
        <f>IF(【2】見・謝金!O103="","",【2】見・謝金!O103)</f>
        <v/>
      </c>
      <c r="P103" s="518" t="str">
        <f>IF(【2】見・謝金!P103="","",【2】見・謝金!P103)</f>
        <v/>
      </c>
      <c r="Q103" s="519" t="str">
        <f>IF(【2】見・謝金!Q103="","",【2】見・謝金!Q103)</f>
        <v/>
      </c>
      <c r="R103" s="520" t="str">
        <f>IF(【2】見・謝金!$R103="",IF($Q103="講師",IF($E103="","",TIME(HOUR($G103-$E103),ROUNDUP(MINUTE($G103-$E103)/30,0)*30,0)*24),""),IF(OR(【2】見・謝金!$E103&lt;&gt;$E103,【2】見・謝金!$G103&lt;&gt;$G103),TIME(HOUR($G103-$E103),ROUNDUP(MINUTE($G103-$E103)/30,0)*30,0)*24,IF($Q103&lt;&gt;"講師","",【2】見・謝金!$R103)))</f>
        <v/>
      </c>
      <c r="S103" s="521" t="str">
        <f>IF($R103="","",IF(OR($O103="",$M103=""),"",IF($P103="サブ",VLOOKUP($O103,単価表!$A$5:$C$14,MATCH($M103,単価表!$A$5:$C$5,0),0)/2,VLOOKUP($O103,単価表!$A$5:$C$14,MATCH($M103,単価表!$A$5:$C$5,0),0))))</f>
        <v/>
      </c>
      <c r="T103" s="492" t="str">
        <f t="shared" si="8"/>
        <v/>
      </c>
      <c r="U103" s="520" t="str">
        <f>IF(【2】見・謝金!$U103="",IF($Q103="検討会等参加",IF($E103="","",TIME(HOUR($G103-$E103),ROUNDUP(MINUTE($G103-$E103)/30,0)*30,0)*24),""),IF(OR(【2】見・謝金!$E103&lt;&gt;$E103,【2】見・謝金!$G103&lt;&gt;$G103),TIME(HOUR($G103-$E103),ROUNDUP(MINUTE($G103-$E103)/30,0)*30,0)*24,IF($Q103&lt;&gt;"検討会等参加","",【2】見・謝金!$U103)))</f>
        <v/>
      </c>
      <c r="V103" s="521" t="str">
        <f>IF($U103="","",IF(OR($M103="",$O103=""),"",VLOOKUP($O103,単価表!$A$5:$C$11,MATCH($M103,単価表!$A$5:$C$5,0),0)/2))</f>
        <v/>
      </c>
      <c r="W103" s="492" t="str">
        <f t="shared" si="9"/>
        <v/>
      </c>
      <c r="X103" s="485" t="str">
        <f>IF(【2】見・謝金!X103="","",【2】見・謝金!X103)</f>
        <v/>
      </c>
      <c r="Y103" s="522" t="str">
        <f>IF(【2】見・謝金!Y103="","",【2】見・謝金!Y103)</f>
        <v/>
      </c>
      <c r="Z103" s="484" t="str">
        <f>IF(【2】見・謝金!Z103="","",【2】見・謝金!Z103)</f>
        <v/>
      </c>
      <c r="AA103" s="492" t="str">
        <f t="shared" si="10"/>
        <v/>
      </c>
      <c r="AB103" s="492" t="str">
        <f t="shared" si="11"/>
        <v/>
      </c>
      <c r="AC103" s="523" t="str">
        <f>IF(【2】見・謝金!AC103="","",【2】見・謝金!AC103)</f>
        <v/>
      </c>
      <c r="AD103" s="483" t="str">
        <f>IF(【2】見・謝金!AD103="","",【2】見・謝金!AD103)</f>
        <v/>
      </c>
      <c r="AE103" s="492" t="str">
        <f t="shared" si="12"/>
        <v/>
      </c>
      <c r="AF103" s="492"/>
      <c r="AG103" s="492" t="str">
        <f t="shared" si="13"/>
        <v/>
      </c>
      <c r="AH103" s="520" t="str">
        <f>IF(【2】見・謝金!$AH103="",IF($Q103="講習料",IF($E103="","",TIME(HOUR($G103-$E103),ROUNDUP(MINUTE($G103-$E103)/30,0)*30,0)*24),""),IF(OR(【2】見・謝金!$E103&lt;&gt;$E103,【2】見・謝金!$G103&lt;&gt;$G103),TIME(HOUR($G103-$E103),ROUNDUP(MINUTE($G103-$E103)/30,0)*30,0)*24,IF($Q103&lt;&gt;"講習料","",【2】見・謝金!$AH103)))</f>
        <v/>
      </c>
      <c r="AI103" s="521" t="str">
        <f>IF($AH103="","",IF(OR($O103="",$M103=""),"",IF($P103="サブ",VLOOKUP($O103,単価表!$A$34:$C$38,MATCH($M103,単価表!$A$34:$C$34,0),0)/2,VLOOKUP($O103,単価表!$A$34:$C$38,MATCH($M103,単価表!$A$34:$C$34,0),0))))</f>
        <v/>
      </c>
      <c r="AJ103" s="492" t="str">
        <f t="shared" si="14"/>
        <v/>
      </c>
      <c r="AK103" s="520" t="str">
        <f>IF(【2】見・謝金!$AK103="",IF($Q103="検討会(法人参加)",IF($E103="","",TIME(HOUR($G103-$E103),ROUNDUP(MINUTE($G103-$E103)/30,0)*30,0)*24),""),IF(OR(【2】見・謝金!$E103&lt;&gt;$E103,【2】見・謝金!$G103&lt;&gt;$G103),TIME(HOUR($G103-$E103),ROUNDUP(MINUTE($G103-$E103)/30,0)*30,0)*24,IF($Q103&lt;&gt;"検討会(法人参加)","",【2】見・謝金!$AK103)))</f>
        <v/>
      </c>
      <c r="AL103" s="588" t="str">
        <f>IF($AK103="","",IF(OR($O103="",$M103=""),"",VLOOKUP($O103,単価表!$A$34:$C$38,MATCH($M103,単価表!$A$34:$C$34,0),0)/2))</f>
        <v/>
      </c>
      <c r="AM103" s="492" t="str">
        <f t="shared" si="15"/>
        <v/>
      </c>
      <c r="AN103" s="524"/>
      <c r="AO103" s="506" t="str">
        <f>IF(【2】見・謝金!$AO103="","",【2】見・謝金!$AO103)</f>
        <v/>
      </c>
    </row>
    <row r="104" spans="4:41" ht="27.75" customHeight="1">
      <c r="D104" s="685" t="str">
        <f>IF(【2】見・謝金!D104="","",【2】見・謝金!D104)</f>
        <v/>
      </c>
      <c r="E104" s="526" t="str">
        <f>IF(【2】見・謝金!E104="","",【2】見・謝金!E104)</f>
        <v/>
      </c>
      <c r="F104" s="481" t="s">
        <v>257</v>
      </c>
      <c r="G104" s="482" t="str">
        <f>IF(【2】見・謝金!G104="","",【2】見・謝金!G104)</f>
        <v/>
      </c>
      <c r="H104" s="483" t="str">
        <f>IF(【2】見・謝金!H104="","",【2】見・謝金!H104)</f>
        <v/>
      </c>
      <c r="I104" s="1082" t="str">
        <f>IF(【2】見・謝金!I104="","",【2】見・謝金!I104)</f>
        <v/>
      </c>
      <c r="J104" s="1082"/>
      <c r="K104" s="495" t="str">
        <f>IF(【2】見・謝金!K104="","",【2】見・謝金!K104)</f>
        <v/>
      </c>
      <c r="L104" s="495" t="str">
        <f>IF(【2】見・謝金!L104="","",【2】見・謝金!L104)</f>
        <v/>
      </c>
      <c r="M104" s="483" t="str">
        <f>IF(【2】見・謝金!M104="","",【2】見・謝金!M104)</f>
        <v/>
      </c>
      <c r="N104" s="485" t="str">
        <f>IF(【2】見・謝金!N104="","",【2】見・謝金!N104)</f>
        <v/>
      </c>
      <c r="O104" s="518" t="str">
        <f>IF(【2】見・謝金!O104="","",【2】見・謝金!O104)</f>
        <v/>
      </c>
      <c r="P104" s="518" t="str">
        <f>IF(【2】見・謝金!P104="","",【2】見・謝金!P104)</f>
        <v/>
      </c>
      <c r="Q104" s="519" t="str">
        <f>IF(【2】見・謝金!Q104="","",【2】見・謝金!Q104)</f>
        <v/>
      </c>
      <c r="R104" s="525" t="str">
        <f>IF(【2】見・謝金!$R104="",IF($Q104="講師",IF($E104="","",TIME(HOUR($G104-$E104),ROUNDUP(MINUTE($G104-$E104)/30,0)*30,0)*24),""),IF(OR(【2】見・謝金!$E104&lt;&gt;$E104,【2】見・謝金!$G104&lt;&gt;$G104),TIME(HOUR($G104-$E104),ROUNDUP(MINUTE($G104-$E104)/30,0)*30,0)*24,IF($Q104&lt;&gt;"講師","",【2】見・謝金!$R104)))</f>
        <v/>
      </c>
      <c r="S104" s="521" t="str">
        <f>IF($R104="","",IF(OR($O104="",$M104=""),"",IF($P104="サブ",VLOOKUP($O104,単価表!$A$5:$C$14,MATCH($M104,単価表!$A$5:$C$5,0),0)/2,VLOOKUP($O104,単価表!$A$5:$C$14,MATCH($M104,単価表!$A$5:$C$5,0),0))))</f>
        <v/>
      </c>
      <c r="T104" s="492" t="str">
        <f t="shared" si="8"/>
        <v/>
      </c>
      <c r="U104" s="525" t="str">
        <f>IF(【2】見・謝金!$U104="",IF($Q104="検討会等参加",IF($E104="","",TIME(HOUR($G104-$E104),ROUNDUP(MINUTE($G104-$E104)/30,0)*30,0)*24),""),IF(OR(【2】見・謝金!$E104&lt;&gt;$E104,【2】見・謝金!$G104&lt;&gt;$G104),TIME(HOUR($G104-$E104),ROUNDUP(MINUTE($G104-$E104)/30,0)*30,0)*24,IF($Q104&lt;&gt;"検討会等参加","",【2】見・謝金!$U104)))</f>
        <v/>
      </c>
      <c r="V104" s="521" t="str">
        <f>IF($U104="","",IF(OR($M104="",$O104=""),"",VLOOKUP($O104,単価表!$A$5:$C$11,MATCH($M104,単価表!$A$5:$C$5,0),0)/2))</f>
        <v/>
      </c>
      <c r="W104" s="492" t="str">
        <f t="shared" si="9"/>
        <v/>
      </c>
      <c r="X104" s="485" t="str">
        <f>IF(【2】見・謝金!X104="","",【2】見・謝金!X104)</f>
        <v/>
      </c>
      <c r="Y104" s="522" t="str">
        <f>IF(【2】見・謝金!Y104="","",【2】見・謝金!Y104)</f>
        <v/>
      </c>
      <c r="Z104" s="483" t="str">
        <f>IF(【2】見・謝金!Z104="","",【2】見・謝金!Z104)</f>
        <v/>
      </c>
      <c r="AA104" s="492" t="str">
        <f t="shared" si="10"/>
        <v/>
      </c>
      <c r="AB104" s="492" t="str">
        <f t="shared" si="11"/>
        <v/>
      </c>
      <c r="AC104" s="523" t="str">
        <f>IF(【2】見・謝金!AC104="","",【2】見・謝金!AC104)</f>
        <v/>
      </c>
      <c r="AD104" s="483" t="str">
        <f>IF(【2】見・謝金!AD104="","",【2】見・謝金!AD104)</f>
        <v/>
      </c>
      <c r="AE104" s="492" t="str">
        <f t="shared" si="12"/>
        <v/>
      </c>
      <c r="AF104" s="492"/>
      <c r="AG104" s="492" t="str">
        <f t="shared" si="13"/>
        <v/>
      </c>
      <c r="AH104" s="525" t="str">
        <f>IF(【2】見・謝金!$AH104="",IF($Q104="講習料",IF($E104="","",TIME(HOUR($G104-$E104),ROUNDUP(MINUTE($G104-$E104)/30,0)*30,0)*24),""),IF(OR(【2】見・謝金!$E104&lt;&gt;$E104,【2】見・謝金!$G104&lt;&gt;$G104),TIME(HOUR($G104-$E104),ROUNDUP(MINUTE($G104-$E104)/30,0)*30,0)*24,IF($Q104&lt;&gt;"講習料","",【2】見・謝金!$AH104)))</f>
        <v/>
      </c>
      <c r="AI104" s="521" t="str">
        <f>IF($AH104="","",IF(OR($O104="",$M104=""),"",IF($P104="サブ",VLOOKUP($O104,単価表!$A$34:$C$38,MATCH($M104,単価表!$A$34:$C$34,0),0)/2,VLOOKUP($O104,単価表!$A$34:$C$38,MATCH($M104,単価表!$A$34:$C$34,0),0))))</f>
        <v/>
      </c>
      <c r="AJ104" s="492" t="str">
        <f t="shared" si="14"/>
        <v/>
      </c>
      <c r="AK104" s="525" t="str">
        <f>IF(【2】見・謝金!$AK104="",IF($Q104="検討会(法人参加)",IF($E104="","",TIME(HOUR($G104-$E104),ROUNDUP(MINUTE($G104-$E104)/30,0)*30,0)*24),""),IF(OR(【2】見・謝金!$E104&lt;&gt;$E104,【2】見・謝金!$G104&lt;&gt;$G104),TIME(HOUR($G104-$E104),ROUNDUP(MINUTE($G104-$E104)/30,0)*30,0)*24,IF($Q104&lt;&gt;"検討会(法人参加)","",【2】見・謝金!$AK104)))</f>
        <v/>
      </c>
      <c r="AL104" s="586" t="str">
        <f>IF($AK104="","",IF(OR($O104="",$M104=""),"",VLOOKUP($O104,単価表!$A$34:$C$38,MATCH($M104,単価表!$A$34:$C$34,0),0)/2))</f>
        <v/>
      </c>
      <c r="AM104" s="492" t="str">
        <f t="shared" si="15"/>
        <v/>
      </c>
      <c r="AN104" s="524"/>
      <c r="AO104" s="506" t="str">
        <f>IF(【2】見・謝金!$AO104="","",【2】見・謝金!$AO104)</f>
        <v/>
      </c>
    </row>
    <row r="105" spans="4:41" ht="27.75" customHeight="1">
      <c r="D105" s="685" t="str">
        <f>IF(【2】見・謝金!D105="","",【2】見・謝金!D105)</f>
        <v/>
      </c>
      <c r="E105" s="526" t="str">
        <f>IF(【2】見・謝金!E105="","",【2】見・謝金!E105)</f>
        <v/>
      </c>
      <c r="F105" s="481" t="s">
        <v>259</v>
      </c>
      <c r="G105" s="482" t="str">
        <f>IF(【2】見・謝金!G105="","",【2】見・謝金!G105)</f>
        <v/>
      </c>
      <c r="H105" s="483" t="str">
        <f>IF(【2】見・謝金!H105="","",【2】見・謝金!H105)</f>
        <v/>
      </c>
      <c r="I105" s="1082" t="str">
        <f>IF(【2】見・謝金!I105="","",【2】見・謝金!I105)</f>
        <v/>
      </c>
      <c r="J105" s="1082"/>
      <c r="K105" s="495" t="str">
        <f>IF(【2】見・謝金!K105="","",【2】見・謝金!K105)</f>
        <v/>
      </c>
      <c r="L105" s="495" t="str">
        <f>IF(【2】見・謝金!L105="","",【2】見・謝金!L105)</f>
        <v/>
      </c>
      <c r="M105" s="484" t="str">
        <f>IF(【2】見・謝金!M105="","",【2】見・謝金!M105)</f>
        <v/>
      </c>
      <c r="N105" s="485" t="str">
        <f>IF(【2】見・謝金!N105="","",【2】見・謝金!N105)</f>
        <v/>
      </c>
      <c r="O105" s="518" t="str">
        <f>IF(【2】見・謝金!O105="","",【2】見・謝金!O105)</f>
        <v/>
      </c>
      <c r="P105" s="518" t="str">
        <f>IF(【2】見・謝金!P105="","",【2】見・謝金!P105)</f>
        <v/>
      </c>
      <c r="Q105" s="519" t="str">
        <f>IF(【2】見・謝金!Q105="","",【2】見・謝金!Q105)</f>
        <v/>
      </c>
      <c r="R105" s="520" t="str">
        <f>IF(【2】見・謝金!$R105="",IF($Q105="講師",IF($E105="","",TIME(HOUR($G105-$E105),ROUNDUP(MINUTE($G105-$E105)/30,0)*30,0)*24),""),IF(OR(【2】見・謝金!$E105&lt;&gt;$E105,【2】見・謝金!$G105&lt;&gt;$G105),TIME(HOUR($G105-$E105),ROUNDUP(MINUTE($G105-$E105)/30,0)*30,0)*24,IF($Q105&lt;&gt;"講師","",【2】見・謝金!$R105)))</f>
        <v/>
      </c>
      <c r="S105" s="521" t="str">
        <f>IF($R105="","",IF(OR($O105="",$M105=""),"",IF($P105="サブ",VLOOKUP($O105,単価表!$A$5:$C$14,MATCH($M105,単価表!$A$5:$C$5,0),0)/2,VLOOKUP($O105,単価表!$A$5:$C$14,MATCH($M105,単価表!$A$5:$C$5,0),0))))</f>
        <v/>
      </c>
      <c r="T105" s="492" t="str">
        <f t="shared" si="8"/>
        <v/>
      </c>
      <c r="U105" s="520" t="str">
        <f>IF(【2】見・謝金!$U105="",IF($Q105="検討会等参加",IF($E105="","",TIME(HOUR($G105-$E105),ROUNDUP(MINUTE($G105-$E105)/30,0)*30,0)*24),""),IF(OR(【2】見・謝金!$E105&lt;&gt;$E105,【2】見・謝金!$G105&lt;&gt;$G105),TIME(HOUR($G105-$E105),ROUNDUP(MINUTE($G105-$E105)/30,0)*30,0)*24,IF($Q105&lt;&gt;"検討会等参加","",【2】見・謝金!$U105)))</f>
        <v/>
      </c>
      <c r="V105" s="521" t="str">
        <f>IF($U105="","",IF(OR($M105="",$O105=""),"",VLOOKUP($O105,単価表!$A$5:$C$11,MATCH($M105,単価表!$A$5:$C$5,0),0)/2))</f>
        <v/>
      </c>
      <c r="W105" s="492" t="str">
        <f t="shared" si="9"/>
        <v/>
      </c>
      <c r="X105" s="485" t="str">
        <f>IF(【2】見・謝金!X105="","",【2】見・謝金!X105)</f>
        <v/>
      </c>
      <c r="Y105" s="522" t="str">
        <f>IF(【2】見・謝金!Y105="","",【2】見・謝金!Y105)</f>
        <v/>
      </c>
      <c r="Z105" s="484" t="str">
        <f>IF(【2】見・謝金!Z105="","",【2】見・謝金!Z105)</f>
        <v/>
      </c>
      <c r="AA105" s="492" t="str">
        <f t="shared" si="10"/>
        <v/>
      </c>
      <c r="AB105" s="492" t="str">
        <f t="shared" si="11"/>
        <v/>
      </c>
      <c r="AC105" s="523" t="str">
        <f>IF(【2】見・謝金!AC105="","",【2】見・謝金!AC105)</f>
        <v/>
      </c>
      <c r="AD105" s="483" t="str">
        <f>IF(【2】見・謝金!AD105="","",【2】見・謝金!AD105)</f>
        <v/>
      </c>
      <c r="AE105" s="492" t="str">
        <f t="shared" si="12"/>
        <v/>
      </c>
      <c r="AF105" s="492"/>
      <c r="AG105" s="492" t="str">
        <f t="shared" si="13"/>
        <v/>
      </c>
      <c r="AH105" s="520" t="str">
        <f>IF(【2】見・謝金!$AH105="",IF($Q105="講習料",IF($E105="","",TIME(HOUR($G105-$E105),ROUNDUP(MINUTE($G105-$E105)/30,0)*30,0)*24),""),IF(OR(【2】見・謝金!$E105&lt;&gt;$E105,【2】見・謝金!$G105&lt;&gt;$G105),TIME(HOUR($G105-$E105),ROUNDUP(MINUTE($G105-$E105)/30,0)*30,0)*24,IF($Q105&lt;&gt;"講習料","",【2】見・謝金!$AH105)))</f>
        <v/>
      </c>
      <c r="AI105" s="521" t="str">
        <f>IF($AH105="","",IF(OR($O105="",$M105=""),"",IF($P105="サブ",VLOOKUP($O105,単価表!$A$34:$C$38,MATCH($M105,単価表!$A$34:$C$34,0),0)/2,VLOOKUP($O105,単価表!$A$34:$C$38,MATCH($M105,単価表!$A$34:$C$34,0),0))))</f>
        <v/>
      </c>
      <c r="AJ105" s="492" t="str">
        <f t="shared" si="14"/>
        <v/>
      </c>
      <c r="AK105" s="520" t="str">
        <f>IF(【2】見・謝金!$AK105="",IF($Q105="検討会(法人参加)",IF($E105="","",TIME(HOUR($G105-$E105),ROUNDUP(MINUTE($G105-$E105)/30,0)*30,0)*24),""),IF(OR(【2】見・謝金!$E105&lt;&gt;$E105,【2】見・謝金!$G105&lt;&gt;$G105),TIME(HOUR($G105-$E105),ROUNDUP(MINUTE($G105-$E105)/30,0)*30,0)*24,IF($Q105&lt;&gt;"検討会(法人参加)","",【2】見・謝金!$AK105)))</f>
        <v/>
      </c>
      <c r="AL105" s="588" t="str">
        <f>IF($AK105="","",IF(OR($O105="",$M105=""),"",VLOOKUP($O105,単価表!$A$34:$C$38,MATCH($M105,単価表!$A$34:$C$34,0),0)/2))</f>
        <v/>
      </c>
      <c r="AM105" s="492" t="str">
        <f t="shared" si="15"/>
        <v/>
      </c>
      <c r="AN105" s="524"/>
      <c r="AO105" s="506" t="str">
        <f>IF(【2】見・謝金!$AO105="","",【2】見・謝金!$AO105)</f>
        <v/>
      </c>
    </row>
    <row r="106" spans="4:41" ht="27.75" customHeight="1">
      <c r="D106" s="685" t="str">
        <f>IF(【2】見・謝金!D106="","",【2】見・謝金!D106)</f>
        <v/>
      </c>
      <c r="E106" s="526" t="str">
        <f>IF(【2】見・謝金!E106="","",【2】見・謝金!E106)</f>
        <v/>
      </c>
      <c r="F106" s="481" t="s">
        <v>257</v>
      </c>
      <c r="G106" s="482" t="str">
        <f>IF(【2】見・謝金!G106="","",【2】見・謝金!G106)</f>
        <v/>
      </c>
      <c r="H106" s="483" t="str">
        <f>IF(【2】見・謝金!H106="","",【2】見・謝金!H106)</f>
        <v/>
      </c>
      <c r="I106" s="1082" t="str">
        <f>IF(【2】見・謝金!I106="","",【2】見・謝金!I106)</f>
        <v/>
      </c>
      <c r="J106" s="1082"/>
      <c r="K106" s="495" t="str">
        <f>IF(【2】見・謝金!K106="","",【2】見・謝金!K106)</f>
        <v/>
      </c>
      <c r="L106" s="495" t="str">
        <f>IF(【2】見・謝金!L106="","",【2】見・謝金!L106)</f>
        <v/>
      </c>
      <c r="M106" s="483" t="str">
        <f>IF(【2】見・謝金!M106="","",【2】見・謝金!M106)</f>
        <v/>
      </c>
      <c r="N106" s="485" t="str">
        <f>IF(【2】見・謝金!N106="","",【2】見・謝金!N106)</f>
        <v/>
      </c>
      <c r="O106" s="518" t="str">
        <f>IF(【2】見・謝金!O106="","",【2】見・謝金!O106)</f>
        <v/>
      </c>
      <c r="P106" s="518" t="str">
        <f>IF(【2】見・謝金!P106="","",【2】見・謝金!P106)</f>
        <v/>
      </c>
      <c r="Q106" s="519" t="str">
        <f>IF(【2】見・謝金!Q106="","",【2】見・謝金!Q106)</f>
        <v/>
      </c>
      <c r="R106" s="525" t="str">
        <f>IF(【2】見・謝金!$R106="",IF($Q106="講師",IF($E106="","",TIME(HOUR($G106-$E106),ROUNDUP(MINUTE($G106-$E106)/30,0)*30,0)*24),""),IF(OR(【2】見・謝金!$E106&lt;&gt;$E106,【2】見・謝金!$G106&lt;&gt;$G106),TIME(HOUR($G106-$E106),ROUNDUP(MINUTE($G106-$E106)/30,0)*30,0)*24,IF($Q106&lt;&gt;"講師","",【2】見・謝金!$R106)))</f>
        <v/>
      </c>
      <c r="S106" s="521" t="str">
        <f>IF($R106="","",IF(OR($O106="",$M106=""),"",IF($P106="サブ",VLOOKUP($O106,単価表!$A$5:$C$14,MATCH($M106,単価表!$A$5:$C$5,0),0)/2,VLOOKUP($O106,単価表!$A$5:$C$14,MATCH($M106,単価表!$A$5:$C$5,0),0))))</f>
        <v/>
      </c>
      <c r="T106" s="492" t="str">
        <f t="shared" si="8"/>
        <v/>
      </c>
      <c r="U106" s="525" t="str">
        <f>IF(【2】見・謝金!$U106="",IF($Q106="検討会等参加",IF($E106="","",TIME(HOUR($G106-$E106),ROUNDUP(MINUTE($G106-$E106)/30,0)*30,0)*24),""),IF(OR(【2】見・謝金!$E106&lt;&gt;$E106,【2】見・謝金!$G106&lt;&gt;$G106),TIME(HOUR($G106-$E106),ROUNDUP(MINUTE($G106-$E106)/30,0)*30,0)*24,IF($Q106&lt;&gt;"検討会等参加","",【2】見・謝金!$U106)))</f>
        <v/>
      </c>
      <c r="V106" s="521" t="str">
        <f>IF($U106="","",IF(OR($M106="",$O106=""),"",VLOOKUP($O106,単価表!$A$5:$C$11,MATCH($M106,単価表!$A$5:$C$5,0),0)/2))</f>
        <v/>
      </c>
      <c r="W106" s="492" t="str">
        <f t="shared" si="9"/>
        <v/>
      </c>
      <c r="X106" s="485" t="str">
        <f>IF(【2】見・謝金!X106="","",【2】見・謝金!X106)</f>
        <v/>
      </c>
      <c r="Y106" s="522" t="str">
        <f>IF(【2】見・謝金!Y106="","",【2】見・謝金!Y106)</f>
        <v/>
      </c>
      <c r="Z106" s="483" t="str">
        <f>IF(【2】見・謝金!Z106="","",【2】見・謝金!Z106)</f>
        <v/>
      </c>
      <c r="AA106" s="492" t="str">
        <f t="shared" si="10"/>
        <v/>
      </c>
      <c r="AB106" s="492" t="str">
        <f t="shared" si="11"/>
        <v/>
      </c>
      <c r="AC106" s="523" t="str">
        <f>IF(【2】見・謝金!AC106="","",【2】見・謝金!AC106)</f>
        <v/>
      </c>
      <c r="AD106" s="483" t="str">
        <f>IF(【2】見・謝金!AD106="","",【2】見・謝金!AD106)</f>
        <v/>
      </c>
      <c r="AE106" s="492" t="str">
        <f t="shared" si="12"/>
        <v/>
      </c>
      <c r="AF106" s="492"/>
      <c r="AG106" s="492" t="str">
        <f t="shared" si="13"/>
        <v/>
      </c>
      <c r="AH106" s="525" t="str">
        <f>IF(【2】見・謝金!$AH106="",IF($Q106="講習料",IF($E106="","",TIME(HOUR($G106-$E106),ROUNDUP(MINUTE($G106-$E106)/30,0)*30,0)*24),""),IF(OR(【2】見・謝金!$E106&lt;&gt;$E106,【2】見・謝金!$G106&lt;&gt;$G106),TIME(HOUR($G106-$E106),ROUNDUP(MINUTE($G106-$E106)/30,0)*30,0)*24,IF($Q106&lt;&gt;"講習料","",【2】見・謝金!$AH106)))</f>
        <v/>
      </c>
      <c r="AI106" s="521" t="str">
        <f>IF($AH106="","",IF(OR($O106="",$M106=""),"",IF($P106="サブ",VLOOKUP($O106,単価表!$A$34:$C$38,MATCH($M106,単価表!$A$34:$C$34,0),0)/2,VLOOKUP($O106,単価表!$A$34:$C$38,MATCH($M106,単価表!$A$34:$C$34,0),0))))</f>
        <v/>
      </c>
      <c r="AJ106" s="492" t="str">
        <f t="shared" si="14"/>
        <v/>
      </c>
      <c r="AK106" s="525" t="str">
        <f>IF(【2】見・謝金!$AK106="",IF($Q106="検討会(法人参加)",IF($E106="","",TIME(HOUR($G106-$E106),ROUNDUP(MINUTE($G106-$E106)/30,0)*30,0)*24),""),IF(OR(【2】見・謝金!$E106&lt;&gt;$E106,【2】見・謝金!$G106&lt;&gt;$G106),TIME(HOUR($G106-$E106),ROUNDUP(MINUTE($G106-$E106)/30,0)*30,0)*24,IF($Q106&lt;&gt;"検討会(法人参加)","",【2】見・謝金!$AK106)))</f>
        <v/>
      </c>
      <c r="AL106" s="586" t="str">
        <f>IF($AK106="","",IF(OR($O106="",$M106=""),"",VLOOKUP($O106,単価表!$A$34:$C$38,MATCH($M106,単価表!$A$34:$C$34,0),0)/2))</f>
        <v/>
      </c>
      <c r="AM106" s="492" t="str">
        <f t="shared" si="15"/>
        <v/>
      </c>
      <c r="AN106" s="524"/>
      <c r="AO106" s="506" t="str">
        <f>IF(【2】見・謝金!$AO106="","",【2】見・謝金!$AO106)</f>
        <v/>
      </c>
    </row>
    <row r="107" spans="4:41" ht="27.75" customHeight="1">
      <c r="D107" s="685" t="str">
        <f>IF(【2】見・謝金!D107="","",【2】見・謝金!D107)</f>
        <v/>
      </c>
      <c r="E107" s="526" t="str">
        <f>IF(【2】見・謝金!E107="","",【2】見・謝金!E107)</f>
        <v/>
      </c>
      <c r="F107" s="481" t="s">
        <v>259</v>
      </c>
      <c r="G107" s="482" t="str">
        <f>IF(【2】見・謝金!G107="","",【2】見・謝金!G107)</f>
        <v/>
      </c>
      <c r="H107" s="483" t="str">
        <f>IF(【2】見・謝金!H107="","",【2】見・謝金!H107)</f>
        <v/>
      </c>
      <c r="I107" s="1082" t="str">
        <f>IF(【2】見・謝金!I107="","",【2】見・謝金!I107)</f>
        <v/>
      </c>
      <c r="J107" s="1082"/>
      <c r="K107" s="495" t="str">
        <f>IF(【2】見・謝金!K107="","",【2】見・謝金!K107)</f>
        <v/>
      </c>
      <c r="L107" s="495" t="str">
        <f>IF(【2】見・謝金!L107="","",【2】見・謝金!L107)</f>
        <v/>
      </c>
      <c r="M107" s="484" t="str">
        <f>IF(【2】見・謝金!M107="","",【2】見・謝金!M107)</f>
        <v/>
      </c>
      <c r="N107" s="485" t="str">
        <f>IF(【2】見・謝金!N107="","",【2】見・謝金!N107)</f>
        <v/>
      </c>
      <c r="O107" s="518" t="str">
        <f>IF(【2】見・謝金!O107="","",【2】見・謝金!O107)</f>
        <v/>
      </c>
      <c r="P107" s="518" t="str">
        <f>IF(【2】見・謝金!P107="","",【2】見・謝金!P107)</f>
        <v/>
      </c>
      <c r="Q107" s="519" t="str">
        <f>IF(【2】見・謝金!Q107="","",【2】見・謝金!Q107)</f>
        <v/>
      </c>
      <c r="R107" s="520" t="str">
        <f>IF(【2】見・謝金!$R107="",IF($Q107="講師",IF($E107="","",TIME(HOUR($G107-$E107),ROUNDUP(MINUTE($G107-$E107)/30,0)*30,0)*24),""),IF(OR(【2】見・謝金!$E107&lt;&gt;$E107,【2】見・謝金!$G107&lt;&gt;$G107),TIME(HOUR($G107-$E107),ROUNDUP(MINUTE($G107-$E107)/30,0)*30,0)*24,IF($Q107&lt;&gt;"講師","",【2】見・謝金!$R107)))</f>
        <v/>
      </c>
      <c r="S107" s="521" t="str">
        <f>IF($R107="","",IF(OR($O107="",$M107=""),"",IF($P107="サブ",VLOOKUP($O107,単価表!$A$5:$C$14,MATCH($M107,単価表!$A$5:$C$5,0),0)/2,VLOOKUP($O107,単価表!$A$5:$C$14,MATCH($M107,単価表!$A$5:$C$5,0),0))))</f>
        <v/>
      </c>
      <c r="T107" s="492" t="str">
        <f t="shared" si="8"/>
        <v/>
      </c>
      <c r="U107" s="520" t="str">
        <f>IF(【2】見・謝金!$U107="",IF($Q107="検討会等参加",IF($E107="","",TIME(HOUR($G107-$E107),ROUNDUP(MINUTE($G107-$E107)/30,0)*30,0)*24),""),IF(OR(【2】見・謝金!$E107&lt;&gt;$E107,【2】見・謝金!$G107&lt;&gt;$G107),TIME(HOUR($G107-$E107),ROUNDUP(MINUTE($G107-$E107)/30,0)*30,0)*24,IF($Q107&lt;&gt;"検討会等参加","",【2】見・謝金!$U107)))</f>
        <v/>
      </c>
      <c r="V107" s="521" t="str">
        <f>IF($U107="","",IF(OR($M107="",$O107=""),"",VLOOKUP($O107,単価表!$A$5:$C$11,MATCH($M107,単価表!$A$5:$C$5,0),0)/2))</f>
        <v/>
      </c>
      <c r="W107" s="492" t="str">
        <f t="shared" si="9"/>
        <v/>
      </c>
      <c r="X107" s="485" t="str">
        <f>IF(【2】見・謝金!X107="","",【2】見・謝金!X107)</f>
        <v/>
      </c>
      <c r="Y107" s="522" t="str">
        <f>IF(【2】見・謝金!Y107="","",【2】見・謝金!Y107)</f>
        <v/>
      </c>
      <c r="Z107" s="484" t="str">
        <f>IF(【2】見・謝金!Z107="","",【2】見・謝金!Z107)</f>
        <v/>
      </c>
      <c r="AA107" s="492" t="str">
        <f t="shared" si="10"/>
        <v/>
      </c>
      <c r="AB107" s="492" t="str">
        <f t="shared" si="11"/>
        <v/>
      </c>
      <c r="AC107" s="523" t="str">
        <f>IF(【2】見・謝金!AC107="","",【2】見・謝金!AC107)</f>
        <v/>
      </c>
      <c r="AD107" s="483" t="str">
        <f>IF(【2】見・謝金!AD107="","",【2】見・謝金!AD107)</f>
        <v/>
      </c>
      <c r="AE107" s="492" t="str">
        <f t="shared" si="12"/>
        <v/>
      </c>
      <c r="AF107" s="492"/>
      <c r="AG107" s="492" t="str">
        <f t="shared" si="13"/>
        <v/>
      </c>
      <c r="AH107" s="520" t="str">
        <f>IF(【2】見・謝金!$AH107="",IF($Q107="講習料",IF($E107="","",TIME(HOUR($G107-$E107),ROUNDUP(MINUTE($G107-$E107)/30,0)*30,0)*24),""),IF(OR(【2】見・謝金!$E107&lt;&gt;$E107,【2】見・謝金!$G107&lt;&gt;$G107),TIME(HOUR($G107-$E107),ROUNDUP(MINUTE($G107-$E107)/30,0)*30,0)*24,IF($Q107&lt;&gt;"講習料","",【2】見・謝金!$AH107)))</f>
        <v/>
      </c>
      <c r="AI107" s="521" t="str">
        <f>IF($AH107="","",IF(OR($O107="",$M107=""),"",IF($P107="サブ",VLOOKUP($O107,単価表!$A$34:$C$38,MATCH($M107,単価表!$A$34:$C$34,0),0)/2,VLOOKUP($O107,単価表!$A$34:$C$38,MATCH($M107,単価表!$A$34:$C$34,0),0))))</f>
        <v/>
      </c>
      <c r="AJ107" s="492" t="str">
        <f t="shared" si="14"/>
        <v/>
      </c>
      <c r="AK107" s="520" t="str">
        <f>IF(【2】見・謝金!$AK107="",IF($Q107="検討会(法人参加)",IF($E107="","",TIME(HOUR($G107-$E107),ROUNDUP(MINUTE($G107-$E107)/30,0)*30,0)*24),""),IF(OR(【2】見・謝金!$E107&lt;&gt;$E107,【2】見・謝金!$G107&lt;&gt;$G107),TIME(HOUR($G107-$E107),ROUNDUP(MINUTE($G107-$E107)/30,0)*30,0)*24,IF($Q107&lt;&gt;"検討会(法人参加)","",【2】見・謝金!$AK107)))</f>
        <v/>
      </c>
      <c r="AL107" s="588" t="str">
        <f>IF($AK107="","",IF(OR($O107="",$M107=""),"",VLOOKUP($O107,単価表!$A$34:$C$38,MATCH($M107,単価表!$A$34:$C$34,0),0)/2))</f>
        <v/>
      </c>
      <c r="AM107" s="492" t="str">
        <f t="shared" si="15"/>
        <v/>
      </c>
      <c r="AN107" s="524"/>
      <c r="AO107" s="506" t="str">
        <f>IF(【2】見・謝金!$AO107="","",【2】見・謝金!$AO107)</f>
        <v/>
      </c>
    </row>
    <row r="108" spans="4:41" ht="27.75" customHeight="1">
      <c r="D108" s="685" t="str">
        <f>IF(【2】見・謝金!D108="","",【2】見・謝金!D108)</f>
        <v/>
      </c>
      <c r="E108" s="526" t="str">
        <f>IF(【2】見・謝金!E108="","",【2】見・謝金!E108)</f>
        <v/>
      </c>
      <c r="F108" s="481" t="s">
        <v>257</v>
      </c>
      <c r="G108" s="482" t="str">
        <f>IF(【2】見・謝金!G108="","",【2】見・謝金!G108)</f>
        <v/>
      </c>
      <c r="H108" s="483" t="str">
        <f>IF(【2】見・謝金!H108="","",【2】見・謝金!H108)</f>
        <v/>
      </c>
      <c r="I108" s="1082" t="str">
        <f>IF(【2】見・謝金!I108="","",【2】見・謝金!I108)</f>
        <v/>
      </c>
      <c r="J108" s="1082"/>
      <c r="K108" s="495" t="str">
        <f>IF(【2】見・謝金!K108="","",【2】見・謝金!K108)</f>
        <v/>
      </c>
      <c r="L108" s="495" t="str">
        <f>IF(【2】見・謝金!L108="","",【2】見・謝金!L108)</f>
        <v/>
      </c>
      <c r="M108" s="483" t="str">
        <f>IF(【2】見・謝金!M108="","",【2】見・謝金!M108)</f>
        <v/>
      </c>
      <c r="N108" s="485" t="str">
        <f>IF(【2】見・謝金!N108="","",【2】見・謝金!N108)</f>
        <v/>
      </c>
      <c r="O108" s="518" t="str">
        <f>IF(【2】見・謝金!O108="","",【2】見・謝金!O108)</f>
        <v/>
      </c>
      <c r="P108" s="518" t="str">
        <f>IF(【2】見・謝金!P108="","",【2】見・謝金!P108)</f>
        <v/>
      </c>
      <c r="Q108" s="519" t="str">
        <f>IF(【2】見・謝金!Q108="","",【2】見・謝金!Q108)</f>
        <v/>
      </c>
      <c r="R108" s="525" t="str">
        <f>IF(【2】見・謝金!$R108="",IF($Q108="講師",IF($E108="","",TIME(HOUR($G108-$E108),ROUNDUP(MINUTE($G108-$E108)/30,0)*30,0)*24),""),IF(OR(【2】見・謝金!$E108&lt;&gt;$E108,【2】見・謝金!$G108&lt;&gt;$G108),TIME(HOUR($G108-$E108),ROUNDUP(MINUTE($G108-$E108)/30,0)*30,0)*24,IF($Q108&lt;&gt;"講師","",【2】見・謝金!$R108)))</f>
        <v/>
      </c>
      <c r="S108" s="521" t="str">
        <f>IF($R108="","",IF(OR($O108="",$M108=""),"",IF($P108="サブ",VLOOKUP($O108,単価表!$A$5:$C$14,MATCH($M108,単価表!$A$5:$C$5,0),0)/2,VLOOKUP($O108,単価表!$A$5:$C$14,MATCH($M108,単価表!$A$5:$C$5,0),0))))</f>
        <v/>
      </c>
      <c r="T108" s="492" t="str">
        <f t="shared" si="8"/>
        <v/>
      </c>
      <c r="U108" s="525" t="str">
        <f>IF(【2】見・謝金!$U108="",IF($Q108="検討会等参加",IF($E108="","",TIME(HOUR($G108-$E108),ROUNDUP(MINUTE($G108-$E108)/30,0)*30,0)*24),""),IF(OR(【2】見・謝金!$E108&lt;&gt;$E108,【2】見・謝金!$G108&lt;&gt;$G108),TIME(HOUR($G108-$E108),ROUNDUP(MINUTE($G108-$E108)/30,0)*30,0)*24,IF($Q108&lt;&gt;"検討会等参加","",【2】見・謝金!$U108)))</f>
        <v/>
      </c>
      <c r="V108" s="521" t="str">
        <f>IF($U108="","",IF(OR($M108="",$O108=""),"",VLOOKUP($O108,単価表!$A$5:$C$11,MATCH($M108,単価表!$A$5:$C$5,0),0)/2))</f>
        <v/>
      </c>
      <c r="W108" s="492" t="str">
        <f t="shared" si="9"/>
        <v/>
      </c>
      <c r="X108" s="485" t="str">
        <f>IF(【2】見・謝金!X108="","",【2】見・謝金!X108)</f>
        <v/>
      </c>
      <c r="Y108" s="522" t="str">
        <f>IF(【2】見・謝金!Y108="","",【2】見・謝金!Y108)</f>
        <v/>
      </c>
      <c r="Z108" s="483" t="str">
        <f>IF(【2】見・謝金!Z108="","",【2】見・謝金!Z108)</f>
        <v/>
      </c>
      <c r="AA108" s="492" t="str">
        <f t="shared" si="10"/>
        <v/>
      </c>
      <c r="AB108" s="492" t="str">
        <f t="shared" si="11"/>
        <v/>
      </c>
      <c r="AC108" s="523" t="str">
        <f>IF(【2】見・謝金!AC108="","",【2】見・謝金!AC108)</f>
        <v/>
      </c>
      <c r="AD108" s="483" t="str">
        <f>IF(【2】見・謝金!AD108="","",【2】見・謝金!AD108)</f>
        <v/>
      </c>
      <c r="AE108" s="492" t="str">
        <f t="shared" si="12"/>
        <v/>
      </c>
      <c r="AF108" s="492"/>
      <c r="AG108" s="492" t="str">
        <f t="shared" si="13"/>
        <v/>
      </c>
      <c r="AH108" s="525" t="str">
        <f>IF(【2】見・謝金!$AH108="",IF($Q108="講習料",IF($E108="","",TIME(HOUR($G108-$E108),ROUNDUP(MINUTE($G108-$E108)/30,0)*30,0)*24),""),IF(OR(【2】見・謝金!$E108&lt;&gt;$E108,【2】見・謝金!$G108&lt;&gt;$G108),TIME(HOUR($G108-$E108),ROUNDUP(MINUTE($G108-$E108)/30,0)*30,0)*24,IF($Q108&lt;&gt;"講習料","",【2】見・謝金!$AH108)))</f>
        <v/>
      </c>
      <c r="AI108" s="521" t="str">
        <f>IF($AH108="","",IF(OR($O108="",$M108=""),"",IF($P108="サブ",VLOOKUP($O108,単価表!$A$34:$C$38,MATCH($M108,単価表!$A$34:$C$34,0),0)/2,VLOOKUP($O108,単価表!$A$34:$C$38,MATCH($M108,単価表!$A$34:$C$34,0),0))))</f>
        <v/>
      </c>
      <c r="AJ108" s="492" t="str">
        <f t="shared" si="14"/>
        <v/>
      </c>
      <c r="AK108" s="525" t="str">
        <f>IF(【2】見・謝金!$AK108="",IF($Q108="検討会(法人参加)",IF($E108="","",TIME(HOUR($G108-$E108),ROUNDUP(MINUTE($G108-$E108)/30,0)*30,0)*24),""),IF(OR(【2】見・謝金!$E108&lt;&gt;$E108,【2】見・謝金!$G108&lt;&gt;$G108),TIME(HOUR($G108-$E108),ROUNDUP(MINUTE($G108-$E108)/30,0)*30,0)*24,IF($Q108&lt;&gt;"検討会(法人参加)","",【2】見・謝金!$AK108)))</f>
        <v/>
      </c>
      <c r="AL108" s="586" t="str">
        <f>IF($AK108="","",IF(OR($O108="",$M108=""),"",VLOOKUP($O108,単価表!$A$34:$C$38,MATCH($M108,単価表!$A$34:$C$34,0),0)/2))</f>
        <v/>
      </c>
      <c r="AM108" s="492" t="str">
        <f t="shared" si="15"/>
        <v/>
      </c>
      <c r="AN108" s="524"/>
      <c r="AO108" s="506" t="str">
        <f>IF(【2】見・謝金!$AO108="","",【2】見・謝金!$AO108)</f>
        <v/>
      </c>
    </row>
    <row r="109" spans="4:41" ht="27.75" customHeight="1">
      <c r="D109" s="685" t="str">
        <f>IF(【2】見・謝金!D109="","",【2】見・謝金!D109)</f>
        <v/>
      </c>
      <c r="E109" s="526" t="str">
        <f>IF(【2】見・謝金!E109="","",【2】見・謝金!E109)</f>
        <v/>
      </c>
      <c r="F109" s="481" t="s">
        <v>259</v>
      </c>
      <c r="G109" s="482" t="str">
        <f>IF(【2】見・謝金!G109="","",【2】見・謝金!G109)</f>
        <v/>
      </c>
      <c r="H109" s="483" t="str">
        <f>IF(【2】見・謝金!H109="","",【2】見・謝金!H109)</f>
        <v/>
      </c>
      <c r="I109" s="1082" t="str">
        <f>IF(【2】見・謝金!I109="","",【2】見・謝金!I109)</f>
        <v/>
      </c>
      <c r="J109" s="1082"/>
      <c r="K109" s="495" t="str">
        <f>IF(【2】見・謝金!K109="","",【2】見・謝金!K109)</f>
        <v/>
      </c>
      <c r="L109" s="495" t="str">
        <f>IF(【2】見・謝金!L109="","",【2】見・謝金!L109)</f>
        <v/>
      </c>
      <c r="M109" s="484" t="str">
        <f>IF(【2】見・謝金!M109="","",【2】見・謝金!M109)</f>
        <v/>
      </c>
      <c r="N109" s="485" t="str">
        <f>IF(【2】見・謝金!N109="","",【2】見・謝金!N109)</f>
        <v/>
      </c>
      <c r="O109" s="518" t="str">
        <f>IF(【2】見・謝金!O109="","",【2】見・謝金!O109)</f>
        <v/>
      </c>
      <c r="P109" s="518" t="str">
        <f>IF(【2】見・謝金!P109="","",【2】見・謝金!P109)</f>
        <v/>
      </c>
      <c r="Q109" s="519" t="str">
        <f>IF(【2】見・謝金!Q109="","",【2】見・謝金!Q109)</f>
        <v/>
      </c>
      <c r="R109" s="520" t="str">
        <f>IF(【2】見・謝金!$R109="",IF($Q109="講師",IF($E109="","",TIME(HOUR($G109-$E109),ROUNDUP(MINUTE($G109-$E109)/30,0)*30,0)*24),""),IF(OR(【2】見・謝金!$E109&lt;&gt;$E109,【2】見・謝金!$G109&lt;&gt;$G109),TIME(HOUR($G109-$E109),ROUNDUP(MINUTE($G109-$E109)/30,0)*30,0)*24,IF($Q109&lt;&gt;"講師","",【2】見・謝金!$R109)))</f>
        <v/>
      </c>
      <c r="S109" s="521" t="str">
        <f>IF($R109="","",IF(OR($O109="",$M109=""),"",IF($P109="サブ",VLOOKUP($O109,単価表!$A$5:$C$14,MATCH($M109,単価表!$A$5:$C$5,0),0)/2,VLOOKUP($O109,単価表!$A$5:$C$14,MATCH($M109,単価表!$A$5:$C$5,0),0))))</f>
        <v/>
      </c>
      <c r="T109" s="492" t="str">
        <f t="shared" si="8"/>
        <v/>
      </c>
      <c r="U109" s="520" t="str">
        <f>IF(【2】見・謝金!$U109="",IF($Q109="検討会等参加",IF($E109="","",TIME(HOUR($G109-$E109),ROUNDUP(MINUTE($G109-$E109)/30,0)*30,0)*24),""),IF(OR(【2】見・謝金!$E109&lt;&gt;$E109,【2】見・謝金!$G109&lt;&gt;$G109),TIME(HOUR($G109-$E109),ROUNDUP(MINUTE($G109-$E109)/30,0)*30,0)*24,IF($Q109&lt;&gt;"検討会等参加","",【2】見・謝金!$U109)))</f>
        <v/>
      </c>
      <c r="V109" s="521" t="str">
        <f>IF($U109="","",IF(OR($M109="",$O109=""),"",VLOOKUP($O109,単価表!$A$5:$C$11,MATCH($M109,単価表!$A$5:$C$5,0),0)/2))</f>
        <v/>
      </c>
      <c r="W109" s="492" t="str">
        <f t="shared" si="9"/>
        <v/>
      </c>
      <c r="X109" s="485" t="str">
        <f>IF(【2】見・謝金!X109="","",【2】見・謝金!X109)</f>
        <v/>
      </c>
      <c r="Y109" s="522" t="str">
        <f>IF(【2】見・謝金!Y109="","",【2】見・謝金!Y109)</f>
        <v/>
      </c>
      <c r="Z109" s="484" t="str">
        <f>IF(【2】見・謝金!Z109="","",【2】見・謝金!Z109)</f>
        <v/>
      </c>
      <c r="AA109" s="492" t="str">
        <f t="shared" si="10"/>
        <v/>
      </c>
      <c r="AB109" s="492" t="str">
        <f t="shared" si="11"/>
        <v/>
      </c>
      <c r="AC109" s="523" t="str">
        <f>IF(【2】見・謝金!AC109="","",【2】見・謝金!AC109)</f>
        <v/>
      </c>
      <c r="AD109" s="483" t="str">
        <f>IF(【2】見・謝金!AD109="","",【2】見・謝金!AD109)</f>
        <v/>
      </c>
      <c r="AE109" s="492" t="str">
        <f t="shared" si="12"/>
        <v/>
      </c>
      <c r="AF109" s="492"/>
      <c r="AG109" s="492" t="str">
        <f t="shared" si="13"/>
        <v/>
      </c>
      <c r="AH109" s="520" t="str">
        <f>IF(【2】見・謝金!$AH109="",IF($Q109="講習料",IF($E109="","",TIME(HOUR($G109-$E109),ROUNDUP(MINUTE($G109-$E109)/30,0)*30,0)*24),""),IF(OR(【2】見・謝金!$E109&lt;&gt;$E109,【2】見・謝金!$G109&lt;&gt;$G109),TIME(HOUR($G109-$E109),ROUNDUP(MINUTE($G109-$E109)/30,0)*30,0)*24,IF($Q109&lt;&gt;"講習料","",【2】見・謝金!$AH109)))</f>
        <v/>
      </c>
      <c r="AI109" s="521" t="str">
        <f>IF($AH109="","",IF(OR($O109="",$M109=""),"",IF($P109="サブ",VLOOKUP($O109,単価表!$A$34:$C$38,MATCH($M109,単価表!$A$34:$C$34,0),0)/2,VLOOKUP($O109,単価表!$A$34:$C$38,MATCH($M109,単価表!$A$34:$C$34,0),0))))</f>
        <v/>
      </c>
      <c r="AJ109" s="492" t="str">
        <f t="shared" si="14"/>
        <v/>
      </c>
      <c r="AK109" s="520" t="str">
        <f>IF(【2】見・謝金!$AK109="",IF($Q109="検討会(法人参加)",IF($E109="","",TIME(HOUR($G109-$E109),ROUNDUP(MINUTE($G109-$E109)/30,0)*30,0)*24),""),IF(OR(【2】見・謝金!$E109&lt;&gt;$E109,【2】見・謝金!$G109&lt;&gt;$G109),TIME(HOUR($G109-$E109),ROUNDUP(MINUTE($G109-$E109)/30,0)*30,0)*24,IF($Q109&lt;&gt;"検討会(法人参加)","",【2】見・謝金!$AK109)))</f>
        <v/>
      </c>
      <c r="AL109" s="588" t="str">
        <f>IF($AK109="","",IF(OR($O109="",$M109=""),"",VLOOKUP($O109,単価表!$A$34:$C$38,MATCH($M109,単価表!$A$34:$C$34,0),0)/2))</f>
        <v/>
      </c>
      <c r="AM109" s="492" t="str">
        <f t="shared" si="15"/>
        <v/>
      </c>
      <c r="AN109" s="524"/>
      <c r="AO109" s="506" t="str">
        <f>IF(【2】見・謝金!$AO109="","",【2】見・謝金!$AO109)</f>
        <v/>
      </c>
    </row>
    <row r="110" spans="4:41" ht="27.75" customHeight="1">
      <c r="D110" s="685" t="str">
        <f>IF(【2】見・謝金!D110="","",【2】見・謝金!D110)</f>
        <v/>
      </c>
      <c r="E110" s="526" t="str">
        <f>IF(【2】見・謝金!E110="","",【2】見・謝金!E110)</f>
        <v/>
      </c>
      <c r="F110" s="481" t="s">
        <v>257</v>
      </c>
      <c r="G110" s="482" t="str">
        <f>IF(【2】見・謝金!G110="","",【2】見・謝金!G110)</f>
        <v/>
      </c>
      <c r="H110" s="483" t="str">
        <f>IF(【2】見・謝金!H110="","",【2】見・謝金!H110)</f>
        <v/>
      </c>
      <c r="I110" s="1082" t="str">
        <f>IF(【2】見・謝金!I110="","",【2】見・謝金!I110)</f>
        <v/>
      </c>
      <c r="J110" s="1082"/>
      <c r="K110" s="495" t="str">
        <f>IF(【2】見・謝金!K110="","",【2】見・謝金!K110)</f>
        <v/>
      </c>
      <c r="L110" s="495" t="str">
        <f>IF(【2】見・謝金!L110="","",【2】見・謝金!L110)</f>
        <v/>
      </c>
      <c r="M110" s="483" t="str">
        <f>IF(【2】見・謝金!M110="","",【2】見・謝金!M110)</f>
        <v/>
      </c>
      <c r="N110" s="485" t="str">
        <f>IF(【2】見・謝金!N110="","",【2】見・謝金!N110)</f>
        <v/>
      </c>
      <c r="O110" s="518" t="str">
        <f>IF(【2】見・謝金!O110="","",【2】見・謝金!O110)</f>
        <v/>
      </c>
      <c r="P110" s="518" t="str">
        <f>IF(【2】見・謝金!P110="","",【2】見・謝金!P110)</f>
        <v/>
      </c>
      <c r="Q110" s="519" t="str">
        <f>IF(【2】見・謝金!Q110="","",【2】見・謝金!Q110)</f>
        <v/>
      </c>
      <c r="R110" s="525" t="str">
        <f>IF(【2】見・謝金!$R110="",IF($Q110="講師",IF($E110="","",TIME(HOUR($G110-$E110),ROUNDUP(MINUTE($G110-$E110)/30,0)*30,0)*24),""),IF(OR(【2】見・謝金!$E110&lt;&gt;$E110,【2】見・謝金!$G110&lt;&gt;$G110),TIME(HOUR($G110-$E110),ROUNDUP(MINUTE($G110-$E110)/30,0)*30,0)*24,IF($Q110&lt;&gt;"講師","",【2】見・謝金!$R110)))</f>
        <v/>
      </c>
      <c r="S110" s="521" t="str">
        <f>IF($R110="","",IF(OR($O110="",$M110=""),"",IF($P110="サブ",VLOOKUP($O110,単価表!$A$5:$C$14,MATCH($M110,単価表!$A$5:$C$5,0),0)/2,VLOOKUP($O110,単価表!$A$5:$C$14,MATCH($M110,単価表!$A$5:$C$5,0),0))))</f>
        <v/>
      </c>
      <c r="T110" s="492" t="str">
        <f t="shared" si="8"/>
        <v/>
      </c>
      <c r="U110" s="525" t="str">
        <f>IF(【2】見・謝金!$U110="",IF($Q110="検討会等参加",IF($E110="","",TIME(HOUR($G110-$E110),ROUNDUP(MINUTE($G110-$E110)/30,0)*30,0)*24),""),IF(OR(【2】見・謝金!$E110&lt;&gt;$E110,【2】見・謝金!$G110&lt;&gt;$G110),TIME(HOUR($G110-$E110),ROUNDUP(MINUTE($G110-$E110)/30,0)*30,0)*24,IF($Q110&lt;&gt;"検討会等参加","",【2】見・謝金!$U110)))</f>
        <v/>
      </c>
      <c r="V110" s="521" t="str">
        <f>IF($U110="","",IF(OR($M110="",$O110=""),"",VLOOKUP($O110,単価表!$A$5:$C$11,MATCH($M110,単価表!$A$5:$C$5,0),0)/2))</f>
        <v/>
      </c>
      <c r="W110" s="492" t="str">
        <f t="shared" si="9"/>
        <v/>
      </c>
      <c r="X110" s="485" t="str">
        <f>IF(【2】見・謝金!X110="","",【2】見・謝金!X110)</f>
        <v/>
      </c>
      <c r="Y110" s="522" t="str">
        <f>IF(【2】見・謝金!Y110="","",【2】見・謝金!Y110)</f>
        <v/>
      </c>
      <c r="Z110" s="483" t="str">
        <f>IF(【2】見・謝金!Z110="","",【2】見・謝金!Z110)</f>
        <v/>
      </c>
      <c r="AA110" s="492" t="str">
        <f t="shared" si="10"/>
        <v/>
      </c>
      <c r="AB110" s="492" t="str">
        <f t="shared" si="11"/>
        <v/>
      </c>
      <c r="AC110" s="523" t="str">
        <f>IF(【2】見・謝金!AC110="","",【2】見・謝金!AC110)</f>
        <v/>
      </c>
      <c r="AD110" s="483" t="str">
        <f>IF(【2】見・謝金!AD110="","",【2】見・謝金!AD110)</f>
        <v/>
      </c>
      <c r="AE110" s="492" t="str">
        <f t="shared" si="12"/>
        <v/>
      </c>
      <c r="AF110" s="492"/>
      <c r="AG110" s="492" t="str">
        <f t="shared" si="13"/>
        <v/>
      </c>
      <c r="AH110" s="525" t="str">
        <f>IF(【2】見・謝金!$AH110="",IF($Q110="講習料",IF($E110="","",TIME(HOUR($G110-$E110),ROUNDUP(MINUTE($G110-$E110)/30,0)*30,0)*24),""),IF(OR(【2】見・謝金!$E110&lt;&gt;$E110,【2】見・謝金!$G110&lt;&gt;$G110),TIME(HOUR($G110-$E110),ROUNDUP(MINUTE($G110-$E110)/30,0)*30,0)*24,IF($Q110&lt;&gt;"講習料","",【2】見・謝金!$AH110)))</f>
        <v/>
      </c>
      <c r="AI110" s="521" t="str">
        <f>IF($AH110="","",IF(OR($O110="",$M110=""),"",IF($P110="サブ",VLOOKUP($O110,単価表!$A$34:$C$38,MATCH($M110,単価表!$A$34:$C$34,0),0)/2,VLOOKUP($O110,単価表!$A$34:$C$38,MATCH($M110,単価表!$A$34:$C$34,0),0))))</f>
        <v/>
      </c>
      <c r="AJ110" s="492" t="str">
        <f t="shared" si="14"/>
        <v/>
      </c>
      <c r="AK110" s="525" t="str">
        <f>IF(【2】見・謝金!$AK110="",IF($Q110="検討会(法人参加)",IF($E110="","",TIME(HOUR($G110-$E110),ROUNDUP(MINUTE($G110-$E110)/30,0)*30,0)*24),""),IF(OR(【2】見・謝金!$E110&lt;&gt;$E110,【2】見・謝金!$G110&lt;&gt;$G110),TIME(HOUR($G110-$E110),ROUNDUP(MINUTE($G110-$E110)/30,0)*30,0)*24,IF($Q110&lt;&gt;"検討会(法人参加)","",【2】見・謝金!$AK110)))</f>
        <v/>
      </c>
      <c r="AL110" s="586" t="str">
        <f>IF($AK110="","",IF(OR($O110="",$M110=""),"",VLOOKUP($O110,単価表!$A$34:$C$38,MATCH($M110,単価表!$A$34:$C$34,0),0)/2))</f>
        <v/>
      </c>
      <c r="AM110" s="492" t="str">
        <f t="shared" si="15"/>
        <v/>
      </c>
      <c r="AN110" s="524"/>
      <c r="AO110" s="506" t="str">
        <f>IF(【2】見・謝金!$AO110="","",【2】見・謝金!$AO110)</f>
        <v/>
      </c>
    </row>
    <row r="111" spans="4:41" ht="27.75" customHeight="1">
      <c r="D111" s="685" t="str">
        <f>IF(【2】見・謝金!D111="","",【2】見・謝金!D111)</f>
        <v/>
      </c>
      <c r="E111" s="526" t="str">
        <f>IF(【2】見・謝金!E111="","",【2】見・謝金!E111)</f>
        <v/>
      </c>
      <c r="F111" s="481" t="s">
        <v>259</v>
      </c>
      <c r="G111" s="482" t="str">
        <f>IF(【2】見・謝金!G111="","",【2】見・謝金!G111)</f>
        <v/>
      </c>
      <c r="H111" s="483" t="str">
        <f>IF(【2】見・謝金!H111="","",【2】見・謝金!H111)</f>
        <v/>
      </c>
      <c r="I111" s="1082" t="str">
        <f>IF(【2】見・謝金!I111="","",【2】見・謝金!I111)</f>
        <v/>
      </c>
      <c r="J111" s="1082"/>
      <c r="K111" s="495" t="str">
        <f>IF(【2】見・謝金!K111="","",【2】見・謝金!K111)</f>
        <v/>
      </c>
      <c r="L111" s="495" t="str">
        <f>IF(【2】見・謝金!L111="","",【2】見・謝金!L111)</f>
        <v/>
      </c>
      <c r="M111" s="484" t="str">
        <f>IF(【2】見・謝金!M111="","",【2】見・謝金!M111)</f>
        <v/>
      </c>
      <c r="N111" s="485" t="str">
        <f>IF(【2】見・謝金!N111="","",【2】見・謝金!N111)</f>
        <v/>
      </c>
      <c r="O111" s="518" t="str">
        <f>IF(【2】見・謝金!O111="","",【2】見・謝金!O111)</f>
        <v/>
      </c>
      <c r="P111" s="518" t="str">
        <f>IF(【2】見・謝金!P111="","",【2】見・謝金!P111)</f>
        <v/>
      </c>
      <c r="Q111" s="519" t="str">
        <f>IF(【2】見・謝金!Q111="","",【2】見・謝金!Q111)</f>
        <v/>
      </c>
      <c r="R111" s="520" t="str">
        <f>IF(【2】見・謝金!$R111="",IF($Q111="講師",IF($E111="","",TIME(HOUR($G111-$E111),ROUNDUP(MINUTE($G111-$E111)/30,0)*30,0)*24),""),IF(OR(【2】見・謝金!$E111&lt;&gt;$E111,【2】見・謝金!$G111&lt;&gt;$G111),TIME(HOUR($G111-$E111),ROUNDUP(MINUTE($G111-$E111)/30,0)*30,0)*24,IF($Q111&lt;&gt;"講師","",【2】見・謝金!$R111)))</f>
        <v/>
      </c>
      <c r="S111" s="521" t="str">
        <f>IF($R111="","",IF(OR($O111="",$M111=""),"",IF($P111="サブ",VLOOKUP($O111,単価表!$A$5:$C$14,MATCH($M111,単価表!$A$5:$C$5,0),0)/2,VLOOKUP($O111,単価表!$A$5:$C$14,MATCH($M111,単価表!$A$5:$C$5,0),0))))</f>
        <v/>
      </c>
      <c r="T111" s="492" t="str">
        <f t="shared" si="8"/>
        <v/>
      </c>
      <c r="U111" s="520" t="str">
        <f>IF(【2】見・謝金!$U111="",IF($Q111="検討会等参加",IF($E111="","",TIME(HOUR($G111-$E111),ROUNDUP(MINUTE($G111-$E111)/30,0)*30,0)*24),""),IF(OR(【2】見・謝金!$E111&lt;&gt;$E111,【2】見・謝金!$G111&lt;&gt;$G111),TIME(HOUR($G111-$E111),ROUNDUP(MINUTE($G111-$E111)/30,0)*30,0)*24,IF($Q111&lt;&gt;"検討会等参加","",【2】見・謝金!$U111)))</f>
        <v/>
      </c>
      <c r="V111" s="521" t="str">
        <f>IF($U111="","",IF(OR($M111="",$O111=""),"",VLOOKUP($O111,単価表!$A$5:$C$11,MATCH($M111,単価表!$A$5:$C$5,0),0)/2))</f>
        <v/>
      </c>
      <c r="W111" s="492" t="str">
        <f t="shared" si="9"/>
        <v/>
      </c>
      <c r="X111" s="485" t="str">
        <f>IF(【2】見・謝金!X111="","",【2】見・謝金!X111)</f>
        <v/>
      </c>
      <c r="Y111" s="522" t="str">
        <f>IF(【2】見・謝金!Y111="","",【2】見・謝金!Y111)</f>
        <v/>
      </c>
      <c r="Z111" s="484" t="str">
        <f>IF(【2】見・謝金!Z111="","",【2】見・謝金!Z111)</f>
        <v/>
      </c>
      <c r="AA111" s="492" t="str">
        <f t="shared" si="10"/>
        <v/>
      </c>
      <c r="AB111" s="492" t="str">
        <f t="shared" si="11"/>
        <v/>
      </c>
      <c r="AC111" s="523" t="str">
        <f>IF(【2】見・謝金!AC111="","",【2】見・謝金!AC111)</f>
        <v/>
      </c>
      <c r="AD111" s="483" t="str">
        <f>IF(【2】見・謝金!AD111="","",【2】見・謝金!AD111)</f>
        <v/>
      </c>
      <c r="AE111" s="492" t="str">
        <f t="shared" si="12"/>
        <v/>
      </c>
      <c r="AF111" s="492"/>
      <c r="AG111" s="492" t="str">
        <f t="shared" si="13"/>
        <v/>
      </c>
      <c r="AH111" s="520" t="str">
        <f>IF(【2】見・謝金!$AH111="",IF($Q111="講習料",IF($E111="","",TIME(HOUR($G111-$E111),ROUNDUP(MINUTE($G111-$E111)/30,0)*30,0)*24),""),IF(OR(【2】見・謝金!$E111&lt;&gt;$E111,【2】見・謝金!$G111&lt;&gt;$G111),TIME(HOUR($G111-$E111),ROUNDUP(MINUTE($G111-$E111)/30,0)*30,0)*24,IF($Q111&lt;&gt;"講習料","",【2】見・謝金!$AH111)))</f>
        <v/>
      </c>
      <c r="AI111" s="521" t="str">
        <f>IF($AH111="","",IF(OR($O111="",$M111=""),"",IF($P111="サブ",VLOOKUP($O111,単価表!$A$34:$C$38,MATCH($M111,単価表!$A$34:$C$34,0),0)/2,VLOOKUP($O111,単価表!$A$34:$C$38,MATCH($M111,単価表!$A$34:$C$34,0),0))))</f>
        <v/>
      </c>
      <c r="AJ111" s="492" t="str">
        <f t="shared" si="14"/>
        <v/>
      </c>
      <c r="AK111" s="520" t="str">
        <f>IF(【2】見・謝金!$AK111="",IF($Q111="検討会(法人参加)",IF($E111="","",TIME(HOUR($G111-$E111),ROUNDUP(MINUTE($G111-$E111)/30,0)*30,0)*24),""),IF(OR(【2】見・謝金!$E111&lt;&gt;$E111,【2】見・謝金!$G111&lt;&gt;$G111),TIME(HOUR($G111-$E111),ROUNDUP(MINUTE($G111-$E111)/30,0)*30,0)*24,IF($Q111&lt;&gt;"検討会(法人参加)","",【2】見・謝金!$AK111)))</f>
        <v/>
      </c>
      <c r="AL111" s="588" t="str">
        <f>IF($AK111="","",IF(OR($O111="",$M111=""),"",VLOOKUP($O111,単価表!$A$34:$C$38,MATCH($M111,単価表!$A$34:$C$34,0),0)/2))</f>
        <v/>
      </c>
      <c r="AM111" s="492" t="str">
        <f t="shared" si="15"/>
        <v/>
      </c>
      <c r="AN111" s="524"/>
      <c r="AO111" s="506" t="str">
        <f>IF(【2】見・謝金!$AO111="","",【2】見・謝金!$AO111)</f>
        <v/>
      </c>
    </row>
    <row r="112" spans="4:41" ht="27.75" customHeight="1">
      <c r="D112" s="685" t="str">
        <f>IF(【2】見・謝金!D112="","",【2】見・謝金!D112)</f>
        <v/>
      </c>
      <c r="E112" s="526" t="str">
        <f>IF(【2】見・謝金!E112="","",【2】見・謝金!E112)</f>
        <v/>
      </c>
      <c r="F112" s="481" t="s">
        <v>257</v>
      </c>
      <c r="G112" s="482" t="str">
        <f>IF(【2】見・謝金!G112="","",【2】見・謝金!G112)</f>
        <v/>
      </c>
      <c r="H112" s="483" t="str">
        <f>IF(【2】見・謝金!H112="","",【2】見・謝金!H112)</f>
        <v/>
      </c>
      <c r="I112" s="1082" t="str">
        <f>IF(【2】見・謝金!I112="","",【2】見・謝金!I112)</f>
        <v/>
      </c>
      <c r="J112" s="1082"/>
      <c r="K112" s="495" t="str">
        <f>IF(【2】見・謝金!K112="","",【2】見・謝金!K112)</f>
        <v/>
      </c>
      <c r="L112" s="495" t="str">
        <f>IF(【2】見・謝金!L112="","",【2】見・謝金!L112)</f>
        <v/>
      </c>
      <c r="M112" s="483" t="str">
        <f>IF(【2】見・謝金!M112="","",【2】見・謝金!M112)</f>
        <v/>
      </c>
      <c r="N112" s="485" t="str">
        <f>IF(【2】見・謝金!N112="","",【2】見・謝金!N112)</f>
        <v/>
      </c>
      <c r="O112" s="518" t="str">
        <f>IF(【2】見・謝金!O112="","",【2】見・謝金!O112)</f>
        <v/>
      </c>
      <c r="P112" s="518" t="str">
        <f>IF(【2】見・謝金!P112="","",【2】見・謝金!P112)</f>
        <v/>
      </c>
      <c r="Q112" s="519" t="str">
        <f>IF(【2】見・謝金!Q112="","",【2】見・謝金!Q112)</f>
        <v/>
      </c>
      <c r="R112" s="525" t="str">
        <f>IF(【2】見・謝金!$R112="",IF($Q112="講師",IF($E112="","",TIME(HOUR($G112-$E112),ROUNDUP(MINUTE($G112-$E112)/30,0)*30,0)*24),""),IF(OR(【2】見・謝金!$E112&lt;&gt;$E112,【2】見・謝金!$G112&lt;&gt;$G112),TIME(HOUR($G112-$E112),ROUNDUP(MINUTE($G112-$E112)/30,0)*30,0)*24,IF($Q112&lt;&gt;"講師","",【2】見・謝金!$R112)))</f>
        <v/>
      </c>
      <c r="S112" s="521" t="str">
        <f>IF($R112="","",IF(OR($O112="",$M112=""),"",IF($P112="サブ",VLOOKUP($O112,単価表!$A$5:$C$14,MATCH($M112,単価表!$A$5:$C$5,0),0)/2,VLOOKUP($O112,単価表!$A$5:$C$14,MATCH($M112,単価表!$A$5:$C$5,0),0))))</f>
        <v/>
      </c>
      <c r="T112" s="492" t="str">
        <f t="shared" si="8"/>
        <v/>
      </c>
      <c r="U112" s="525" t="str">
        <f>IF(【2】見・謝金!$U112="",IF($Q112="検討会等参加",IF($E112="","",TIME(HOUR($G112-$E112),ROUNDUP(MINUTE($G112-$E112)/30,0)*30,0)*24),""),IF(OR(【2】見・謝金!$E112&lt;&gt;$E112,【2】見・謝金!$G112&lt;&gt;$G112),TIME(HOUR($G112-$E112),ROUNDUP(MINUTE($G112-$E112)/30,0)*30,0)*24,IF($Q112&lt;&gt;"検討会等参加","",【2】見・謝金!$U112)))</f>
        <v/>
      </c>
      <c r="V112" s="521" t="str">
        <f>IF($U112="","",IF(OR($M112="",$O112=""),"",VLOOKUP($O112,単価表!$A$5:$C$11,MATCH($M112,単価表!$A$5:$C$5,0),0)/2))</f>
        <v/>
      </c>
      <c r="W112" s="492" t="str">
        <f t="shared" si="9"/>
        <v/>
      </c>
      <c r="X112" s="485" t="str">
        <f>IF(【2】見・謝金!X112="","",【2】見・謝金!X112)</f>
        <v/>
      </c>
      <c r="Y112" s="522" t="str">
        <f>IF(【2】見・謝金!Y112="","",【2】見・謝金!Y112)</f>
        <v/>
      </c>
      <c r="Z112" s="483" t="str">
        <f>IF(【2】見・謝金!Z112="","",【2】見・謝金!Z112)</f>
        <v/>
      </c>
      <c r="AA112" s="492" t="str">
        <f t="shared" si="10"/>
        <v/>
      </c>
      <c r="AB112" s="492" t="str">
        <f t="shared" si="11"/>
        <v/>
      </c>
      <c r="AC112" s="523" t="str">
        <f>IF(【2】見・謝金!AC112="","",【2】見・謝金!AC112)</f>
        <v/>
      </c>
      <c r="AD112" s="483" t="str">
        <f>IF(【2】見・謝金!AD112="","",【2】見・謝金!AD112)</f>
        <v/>
      </c>
      <c r="AE112" s="492" t="str">
        <f t="shared" si="12"/>
        <v/>
      </c>
      <c r="AF112" s="492"/>
      <c r="AG112" s="492" t="str">
        <f t="shared" si="13"/>
        <v/>
      </c>
      <c r="AH112" s="525" t="str">
        <f>IF(【2】見・謝金!$AH112="",IF($Q112="講習料",IF($E112="","",TIME(HOUR($G112-$E112),ROUNDUP(MINUTE($G112-$E112)/30,0)*30,0)*24),""),IF(OR(【2】見・謝金!$E112&lt;&gt;$E112,【2】見・謝金!$G112&lt;&gt;$G112),TIME(HOUR($G112-$E112),ROUNDUP(MINUTE($G112-$E112)/30,0)*30,0)*24,IF($Q112&lt;&gt;"講習料","",【2】見・謝金!$AH112)))</f>
        <v/>
      </c>
      <c r="AI112" s="521" t="str">
        <f>IF($AH112="","",IF(OR($O112="",$M112=""),"",IF($P112="サブ",VLOOKUP($O112,単価表!$A$34:$C$38,MATCH($M112,単価表!$A$34:$C$34,0),0)/2,VLOOKUP($O112,単価表!$A$34:$C$38,MATCH($M112,単価表!$A$34:$C$34,0),0))))</f>
        <v/>
      </c>
      <c r="AJ112" s="492" t="str">
        <f t="shared" si="14"/>
        <v/>
      </c>
      <c r="AK112" s="525" t="str">
        <f>IF(【2】見・謝金!$AK112="",IF($Q112="検討会(法人参加)",IF($E112="","",TIME(HOUR($G112-$E112),ROUNDUP(MINUTE($G112-$E112)/30,0)*30,0)*24),""),IF(OR(【2】見・謝金!$E112&lt;&gt;$E112,【2】見・謝金!$G112&lt;&gt;$G112),TIME(HOUR($G112-$E112),ROUNDUP(MINUTE($G112-$E112)/30,0)*30,0)*24,IF($Q112&lt;&gt;"検討会(法人参加)","",【2】見・謝金!$AK112)))</f>
        <v/>
      </c>
      <c r="AL112" s="586" t="str">
        <f>IF($AK112="","",IF(OR($O112="",$M112=""),"",VLOOKUP($O112,単価表!$A$34:$C$38,MATCH($M112,単価表!$A$34:$C$34,0),0)/2))</f>
        <v/>
      </c>
      <c r="AM112" s="492" t="str">
        <f t="shared" si="15"/>
        <v/>
      </c>
      <c r="AN112" s="524"/>
      <c r="AO112" s="506" t="str">
        <f>IF(【2】見・謝金!$AO112="","",【2】見・謝金!$AO112)</f>
        <v/>
      </c>
    </row>
    <row r="113" spans="4:41" ht="27.75" customHeight="1">
      <c r="D113" s="685" t="str">
        <f>IF(【2】見・謝金!D113="","",【2】見・謝金!D113)</f>
        <v/>
      </c>
      <c r="E113" s="526" t="str">
        <f>IF(【2】見・謝金!E113="","",【2】見・謝金!E113)</f>
        <v/>
      </c>
      <c r="F113" s="481" t="s">
        <v>259</v>
      </c>
      <c r="G113" s="482" t="str">
        <f>IF(【2】見・謝金!G113="","",【2】見・謝金!G113)</f>
        <v/>
      </c>
      <c r="H113" s="483" t="str">
        <f>IF(【2】見・謝金!H113="","",【2】見・謝金!H113)</f>
        <v/>
      </c>
      <c r="I113" s="1082" t="str">
        <f>IF(【2】見・謝金!I113="","",【2】見・謝金!I113)</f>
        <v/>
      </c>
      <c r="J113" s="1082"/>
      <c r="K113" s="495" t="str">
        <f>IF(【2】見・謝金!K113="","",【2】見・謝金!K113)</f>
        <v/>
      </c>
      <c r="L113" s="495" t="str">
        <f>IF(【2】見・謝金!L113="","",【2】見・謝金!L113)</f>
        <v/>
      </c>
      <c r="M113" s="484" t="str">
        <f>IF(【2】見・謝金!M113="","",【2】見・謝金!M113)</f>
        <v/>
      </c>
      <c r="N113" s="485" t="str">
        <f>IF(【2】見・謝金!N113="","",【2】見・謝金!N113)</f>
        <v/>
      </c>
      <c r="O113" s="518" t="str">
        <f>IF(【2】見・謝金!O113="","",【2】見・謝金!O113)</f>
        <v/>
      </c>
      <c r="P113" s="518" t="str">
        <f>IF(【2】見・謝金!P113="","",【2】見・謝金!P113)</f>
        <v/>
      </c>
      <c r="Q113" s="519" t="str">
        <f>IF(【2】見・謝金!Q113="","",【2】見・謝金!Q113)</f>
        <v/>
      </c>
      <c r="R113" s="520" t="str">
        <f>IF(【2】見・謝金!$R113="",IF($Q113="講師",IF($E113="","",TIME(HOUR($G113-$E113),ROUNDUP(MINUTE($G113-$E113)/30,0)*30,0)*24),""),IF(OR(【2】見・謝金!$E113&lt;&gt;$E113,【2】見・謝金!$G113&lt;&gt;$G113),TIME(HOUR($G113-$E113),ROUNDUP(MINUTE($G113-$E113)/30,0)*30,0)*24,IF($Q113&lt;&gt;"講師","",【2】見・謝金!$R113)))</f>
        <v/>
      </c>
      <c r="S113" s="521" t="str">
        <f>IF($R113="","",IF(OR($O113="",$M113=""),"",IF($P113="サブ",VLOOKUP($O113,単価表!$A$5:$C$14,MATCH($M113,単価表!$A$5:$C$5,0),0)/2,VLOOKUP($O113,単価表!$A$5:$C$14,MATCH($M113,単価表!$A$5:$C$5,0),0))))</f>
        <v/>
      </c>
      <c r="T113" s="492" t="str">
        <f t="shared" si="8"/>
        <v/>
      </c>
      <c r="U113" s="520" t="str">
        <f>IF(【2】見・謝金!$U113="",IF($Q113="検討会等参加",IF($E113="","",TIME(HOUR($G113-$E113),ROUNDUP(MINUTE($G113-$E113)/30,0)*30,0)*24),""),IF(OR(【2】見・謝金!$E113&lt;&gt;$E113,【2】見・謝金!$G113&lt;&gt;$G113),TIME(HOUR($G113-$E113),ROUNDUP(MINUTE($G113-$E113)/30,0)*30,0)*24,IF($Q113&lt;&gt;"検討会等参加","",【2】見・謝金!$U113)))</f>
        <v/>
      </c>
      <c r="V113" s="521" t="str">
        <f>IF($U113="","",IF(OR($M113="",$O113=""),"",VLOOKUP($O113,単価表!$A$5:$C$11,MATCH($M113,単価表!$A$5:$C$5,0),0)/2))</f>
        <v/>
      </c>
      <c r="W113" s="492" t="str">
        <f t="shared" si="9"/>
        <v/>
      </c>
      <c r="X113" s="485" t="str">
        <f>IF(【2】見・謝金!X113="","",【2】見・謝金!X113)</f>
        <v/>
      </c>
      <c r="Y113" s="522" t="str">
        <f>IF(【2】見・謝金!Y113="","",【2】見・謝金!Y113)</f>
        <v/>
      </c>
      <c r="Z113" s="484" t="str">
        <f>IF(【2】見・謝金!Z113="","",【2】見・謝金!Z113)</f>
        <v/>
      </c>
      <c r="AA113" s="492" t="str">
        <f t="shared" si="10"/>
        <v/>
      </c>
      <c r="AB113" s="492" t="str">
        <f t="shared" si="11"/>
        <v/>
      </c>
      <c r="AC113" s="523" t="str">
        <f>IF(【2】見・謝金!AC113="","",【2】見・謝金!AC113)</f>
        <v/>
      </c>
      <c r="AD113" s="483" t="str">
        <f>IF(【2】見・謝金!AD113="","",【2】見・謝金!AD113)</f>
        <v/>
      </c>
      <c r="AE113" s="492" t="str">
        <f t="shared" si="12"/>
        <v/>
      </c>
      <c r="AF113" s="492"/>
      <c r="AG113" s="492" t="str">
        <f t="shared" si="13"/>
        <v/>
      </c>
      <c r="AH113" s="520" t="str">
        <f>IF(【2】見・謝金!$AH113="",IF($Q113="講習料",IF($E113="","",TIME(HOUR($G113-$E113),ROUNDUP(MINUTE($G113-$E113)/30,0)*30,0)*24),""),IF(OR(【2】見・謝金!$E113&lt;&gt;$E113,【2】見・謝金!$G113&lt;&gt;$G113),TIME(HOUR($G113-$E113),ROUNDUP(MINUTE($G113-$E113)/30,0)*30,0)*24,IF($Q113&lt;&gt;"講習料","",【2】見・謝金!$AH113)))</f>
        <v/>
      </c>
      <c r="AI113" s="521" t="str">
        <f>IF($AH113="","",IF(OR($O113="",$M113=""),"",IF($P113="サブ",VLOOKUP($O113,単価表!$A$34:$C$38,MATCH($M113,単価表!$A$34:$C$34,0),0)/2,VLOOKUP($O113,単価表!$A$34:$C$38,MATCH($M113,単価表!$A$34:$C$34,0),0))))</f>
        <v/>
      </c>
      <c r="AJ113" s="492" t="str">
        <f t="shared" si="14"/>
        <v/>
      </c>
      <c r="AK113" s="520" t="str">
        <f>IF(【2】見・謝金!$AK113="",IF($Q113="検討会(法人参加)",IF($E113="","",TIME(HOUR($G113-$E113),ROUNDUP(MINUTE($G113-$E113)/30,0)*30,0)*24),""),IF(OR(【2】見・謝金!$E113&lt;&gt;$E113,【2】見・謝金!$G113&lt;&gt;$G113),TIME(HOUR($G113-$E113),ROUNDUP(MINUTE($G113-$E113)/30,0)*30,0)*24,IF($Q113&lt;&gt;"検討会(法人参加)","",【2】見・謝金!$AK113)))</f>
        <v/>
      </c>
      <c r="AL113" s="588" t="str">
        <f>IF($AK113="","",IF(OR($O113="",$M113=""),"",VLOOKUP($O113,単価表!$A$34:$C$38,MATCH($M113,単価表!$A$34:$C$34,0),0)/2))</f>
        <v/>
      </c>
      <c r="AM113" s="492" t="str">
        <f t="shared" si="15"/>
        <v/>
      </c>
      <c r="AN113" s="524"/>
      <c r="AO113" s="506" t="str">
        <f>IF(【2】見・謝金!$AO113="","",【2】見・謝金!$AO113)</f>
        <v/>
      </c>
    </row>
    <row r="114" spans="4:41" ht="27.75" customHeight="1">
      <c r="D114" s="685" t="str">
        <f>IF(【2】見・謝金!D114="","",【2】見・謝金!D114)</f>
        <v/>
      </c>
      <c r="E114" s="526" t="str">
        <f>IF(【2】見・謝金!E114="","",【2】見・謝金!E114)</f>
        <v/>
      </c>
      <c r="F114" s="481" t="s">
        <v>257</v>
      </c>
      <c r="G114" s="482" t="str">
        <f>IF(【2】見・謝金!G114="","",【2】見・謝金!G114)</f>
        <v/>
      </c>
      <c r="H114" s="483" t="str">
        <f>IF(【2】見・謝金!H114="","",【2】見・謝金!H114)</f>
        <v/>
      </c>
      <c r="I114" s="1082" t="str">
        <f>IF(【2】見・謝金!I114="","",【2】見・謝金!I114)</f>
        <v/>
      </c>
      <c r="J114" s="1082"/>
      <c r="K114" s="495" t="str">
        <f>IF(【2】見・謝金!K114="","",【2】見・謝金!K114)</f>
        <v/>
      </c>
      <c r="L114" s="495" t="str">
        <f>IF(【2】見・謝金!L114="","",【2】見・謝金!L114)</f>
        <v/>
      </c>
      <c r="M114" s="483" t="str">
        <f>IF(【2】見・謝金!M114="","",【2】見・謝金!M114)</f>
        <v/>
      </c>
      <c r="N114" s="485" t="str">
        <f>IF(【2】見・謝金!N114="","",【2】見・謝金!N114)</f>
        <v/>
      </c>
      <c r="O114" s="518" t="str">
        <f>IF(【2】見・謝金!O114="","",【2】見・謝金!O114)</f>
        <v/>
      </c>
      <c r="P114" s="518" t="str">
        <f>IF(【2】見・謝金!P114="","",【2】見・謝金!P114)</f>
        <v/>
      </c>
      <c r="Q114" s="519" t="str">
        <f>IF(【2】見・謝金!Q114="","",【2】見・謝金!Q114)</f>
        <v/>
      </c>
      <c r="R114" s="525" t="str">
        <f>IF(【2】見・謝金!$R114="",IF($Q114="講師",IF($E114="","",TIME(HOUR($G114-$E114),ROUNDUP(MINUTE($G114-$E114)/30,0)*30,0)*24),""),IF(OR(【2】見・謝金!$E114&lt;&gt;$E114,【2】見・謝金!$G114&lt;&gt;$G114),TIME(HOUR($G114-$E114),ROUNDUP(MINUTE($G114-$E114)/30,0)*30,0)*24,IF($Q114&lt;&gt;"講師","",【2】見・謝金!$R114)))</f>
        <v/>
      </c>
      <c r="S114" s="521" t="str">
        <f>IF($R114="","",IF(OR($O114="",$M114=""),"",IF($P114="サブ",VLOOKUP($O114,単価表!$A$5:$C$14,MATCH($M114,単価表!$A$5:$C$5,0),0)/2,VLOOKUP($O114,単価表!$A$5:$C$14,MATCH($M114,単価表!$A$5:$C$5,0),0))))</f>
        <v/>
      </c>
      <c r="T114" s="492" t="str">
        <f t="shared" si="8"/>
        <v/>
      </c>
      <c r="U114" s="525" t="str">
        <f>IF(【2】見・謝金!$U114="",IF($Q114="検討会等参加",IF($E114="","",TIME(HOUR($G114-$E114),ROUNDUP(MINUTE($G114-$E114)/30,0)*30,0)*24),""),IF(OR(【2】見・謝金!$E114&lt;&gt;$E114,【2】見・謝金!$G114&lt;&gt;$G114),TIME(HOUR($G114-$E114),ROUNDUP(MINUTE($G114-$E114)/30,0)*30,0)*24,IF($Q114&lt;&gt;"検討会等参加","",【2】見・謝金!$U114)))</f>
        <v/>
      </c>
      <c r="V114" s="521" t="str">
        <f>IF($U114="","",IF(OR($M114="",$O114=""),"",VLOOKUP($O114,単価表!$A$5:$C$11,MATCH($M114,単価表!$A$5:$C$5,0),0)/2))</f>
        <v/>
      </c>
      <c r="W114" s="492" t="str">
        <f t="shared" si="9"/>
        <v/>
      </c>
      <c r="X114" s="485" t="str">
        <f>IF(【2】見・謝金!X114="","",【2】見・謝金!X114)</f>
        <v/>
      </c>
      <c r="Y114" s="522" t="str">
        <f>IF(【2】見・謝金!Y114="","",【2】見・謝金!Y114)</f>
        <v/>
      </c>
      <c r="Z114" s="483" t="str">
        <f>IF(【2】見・謝金!Z114="","",【2】見・謝金!Z114)</f>
        <v/>
      </c>
      <c r="AA114" s="492" t="str">
        <f t="shared" si="10"/>
        <v/>
      </c>
      <c r="AB114" s="492" t="str">
        <f t="shared" si="11"/>
        <v/>
      </c>
      <c r="AC114" s="523" t="str">
        <f>IF(【2】見・謝金!AC114="","",【2】見・謝金!AC114)</f>
        <v/>
      </c>
      <c r="AD114" s="483" t="str">
        <f>IF(【2】見・謝金!AD114="","",【2】見・謝金!AD114)</f>
        <v/>
      </c>
      <c r="AE114" s="492" t="str">
        <f t="shared" si="12"/>
        <v/>
      </c>
      <c r="AF114" s="492"/>
      <c r="AG114" s="492" t="str">
        <f t="shared" si="13"/>
        <v/>
      </c>
      <c r="AH114" s="525" t="str">
        <f>IF(【2】見・謝金!$AH114="",IF($Q114="講習料",IF($E114="","",TIME(HOUR($G114-$E114),ROUNDUP(MINUTE($G114-$E114)/30,0)*30,0)*24),""),IF(OR(【2】見・謝金!$E114&lt;&gt;$E114,【2】見・謝金!$G114&lt;&gt;$G114),TIME(HOUR($G114-$E114),ROUNDUP(MINUTE($G114-$E114)/30,0)*30,0)*24,IF($Q114&lt;&gt;"講習料","",【2】見・謝金!$AH114)))</f>
        <v/>
      </c>
      <c r="AI114" s="521" t="str">
        <f>IF($AH114="","",IF(OR($O114="",$M114=""),"",IF($P114="サブ",VLOOKUP($O114,単価表!$A$34:$C$38,MATCH($M114,単価表!$A$34:$C$34,0),0)/2,VLOOKUP($O114,単価表!$A$34:$C$38,MATCH($M114,単価表!$A$34:$C$34,0),0))))</f>
        <v/>
      </c>
      <c r="AJ114" s="492" t="str">
        <f t="shared" si="14"/>
        <v/>
      </c>
      <c r="AK114" s="525" t="str">
        <f>IF(【2】見・謝金!$AK114="",IF($Q114="検討会(法人参加)",IF($E114="","",TIME(HOUR($G114-$E114),ROUNDUP(MINUTE($G114-$E114)/30,0)*30,0)*24),""),IF(OR(【2】見・謝金!$E114&lt;&gt;$E114,【2】見・謝金!$G114&lt;&gt;$G114),TIME(HOUR($G114-$E114),ROUNDUP(MINUTE($G114-$E114)/30,0)*30,0)*24,IF($Q114&lt;&gt;"検討会(法人参加)","",【2】見・謝金!$AK114)))</f>
        <v/>
      </c>
      <c r="AL114" s="586" t="str">
        <f>IF($AK114="","",IF(OR($O114="",$M114=""),"",VLOOKUP($O114,単価表!$A$34:$C$38,MATCH($M114,単価表!$A$34:$C$34,0),0)/2))</f>
        <v/>
      </c>
      <c r="AM114" s="492" t="str">
        <f t="shared" si="15"/>
        <v/>
      </c>
      <c r="AN114" s="524"/>
      <c r="AO114" s="506" t="str">
        <f>IF(【2】見・謝金!$AO114="","",【2】見・謝金!$AO114)</f>
        <v/>
      </c>
    </row>
    <row r="115" spans="4:41" ht="27.75" customHeight="1">
      <c r="D115" s="685" t="str">
        <f>IF(【2】見・謝金!D115="","",【2】見・謝金!D115)</f>
        <v/>
      </c>
      <c r="E115" s="526" t="str">
        <f>IF(【2】見・謝金!E115="","",【2】見・謝金!E115)</f>
        <v/>
      </c>
      <c r="F115" s="481" t="s">
        <v>259</v>
      </c>
      <c r="G115" s="482" t="str">
        <f>IF(【2】見・謝金!G115="","",【2】見・謝金!G115)</f>
        <v/>
      </c>
      <c r="H115" s="483" t="str">
        <f>IF(【2】見・謝金!H115="","",【2】見・謝金!H115)</f>
        <v/>
      </c>
      <c r="I115" s="1082" t="str">
        <f>IF(【2】見・謝金!I115="","",【2】見・謝金!I115)</f>
        <v/>
      </c>
      <c r="J115" s="1082"/>
      <c r="K115" s="495" t="str">
        <f>IF(【2】見・謝金!K115="","",【2】見・謝金!K115)</f>
        <v/>
      </c>
      <c r="L115" s="495" t="str">
        <f>IF(【2】見・謝金!L115="","",【2】見・謝金!L115)</f>
        <v/>
      </c>
      <c r="M115" s="484" t="str">
        <f>IF(【2】見・謝金!M115="","",【2】見・謝金!M115)</f>
        <v/>
      </c>
      <c r="N115" s="485" t="str">
        <f>IF(【2】見・謝金!N115="","",【2】見・謝金!N115)</f>
        <v/>
      </c>
      <c r="O115" s="518" t="str">
        <f>IF(【2】見・謝金!O115="","",【2】見・謝金!O115)</f>
        <v/>
      </c>
      <c r="P115" s="518" t="str">
        <f>IF(【2】見・謝金!P115="","",【2】見・謝金!P115)</f>
        <v/>
      </c>
      <c r="Q115" s="519" t="str">
        <f>IF(【2】見・謝金!Q115="","",【2】見・謝金!Q115)</f>
        <v/>
      </c>
      <c r="R115" s="520" t="str">
        <f>IF(【2】見・謝金!$R115="",IF($Q115="講師",IF($E115="","",TIME(HOUR($G115-$E115),ROUNDUP(MINUTE($G115-$E115)/30,0)*30,0)*24),""),IF(OR(【2】見・謝金!$E115&lt;&gt;$E115,【2】見・謝金!$G115&lt;&gt;$G115),TIME(HOUR($G115-$E115),ROUNDUP(MINUTE($G115-$E115)/30,0)*30,0)*24,IF($Q115&lt;&gt;"講師","",【2】見・謝金!$R115)))</f>
        <v/>
      </c>
      <c r="S115" s="521" t="str">
        <f>IF($R115="","",IF(OR($O115="",$M115=""),"",IF($P115="サブ",VLOOKUP($O115,単価表!$A$5:$C$14,MATCH($M115,単価表!$A$5:$C$5,0),0)/2,VLOOKUP($O115,単価表!$A$5:$C$14,MATCH($M115,単価表!$A$5:$C$5,0),0))))</f>
        <v/>
      </c>
      <c r="T115" s="492" t="str">
        <f t="shared" si="8"/>
        <v/>
      </c>
      <c r="U115" s="520" t="str">
        <f>IF(【2】見・謝金!$U115="",IF($Q115="検討会等参加",IF($E115="","",TIME(HOUR($G115-$E115),ROUNDUP(MINUTE($G115-$E115)/30,0)*30,0)*24),""),IF(OR(【2】見・謝金!$E115&lt;&gt;$E115,【2】見・謝金!$G115&lt;&gt;$G115),TIME(HOUR($G115-$E115),ROUNDUP(MINUTE($G115-$E115)/30,0)*30,0)*24,IF($Q115&lt;&gt;"検討会等参加","",【2】見・謝金!$U115)))</f>
        <v/>
      </c>
      <c r="V115" s="521" t="str">
        <f>IF($U115="","",IF(OR($M115="",$O115=""),"",VLOOKUP($O115,単価表!$A$5:$C$11,MATCH($M115,単価表!$A$5:$C$5,0),0)/2))</f>
        <v/>
      </c>
      <c r="W115" s="492" t="str">
        <f t="shared" si="9"/>
        <v/>
      </c>
      <c r="X115" s="485" t="str">
        <f>IF(【2】見・謝金!X115="","",【2】見・謝金!X115)</f>
        <v/>
      </c>
      <c r="Y115" s="522" t="str">
        <f>IF(【2】見・謝金!Y115="","",【2】見・謝金!Y115)</f>
        <v/>
      </c>
      <c r="Z115" s="484" t="str">
        <f>IF(【2】見・謝金!Z115="","",【2】見・謝金!Z115)</f>
        <v/>
      </c>
      <c r="AA115" s="492" t="str">
        <f t="shared" si="10"/>
        <v/>
      </c>
      <c r="AB115" s="492" t="str">
        <f t="shared" si="11"/>
        <v/>
      </c>
      <c r="AC115" s="523" t="str">
        <f>IF(【2】見・謝金!AC115="","",【2】見・謝金!AC115)</f>
        <v/>
      </c>
      <c r="AD115" s="483" t="str">
        <f>IF(【2】見・謝金!AD115="","",【2】見・謝金!AD115)</f>
        <v/>
      </c>
      <c r="AE115" s="492" t="str">
        <f t="shared" si="12"/>
        <v/>
      </c>
      <c r="AF115" s="492"/>
      <c r="AG115" s="492" t="str">
        <f t="shared" si="13"/>
        <v/>
      </c>
      <c r="AH115" s="520" t="str">
        <f>IF(【2】見・謝金!$AH115="",IF($Q115="講習料",IF($E115="","",TIME(HOUR($G115-$E115),ROUNDUP(MINUTE($G115-$E115)/30,0)*30,0)*24),""),IF(OR(【2】見・謝金!$E115&lt;&gt;$E115,【2】見・謝金!$G115&lt;&gt;$G115),TIME(HOUR($G115-$E115),ROUNDUP(MINUTE($G115-$E115)/30,0)*30,0)*24,IF($Q115&lt;&gt;"講習料","",【2】見・謝金!$AH115)))</f>
        <v/>
      </c>
      <c r="AI115" s="521" t="str">
        <f>IF($AH115="","",IF(OR($O115="",$M115=""),"",IF($P115="サブ",VLOOKUP($O115,単価表!$A$34:$C$38,MATCH($M115,単価表!$A$34:$C$34,0),0)/2,VLOOKUP($O115,単価表!$A$34:$C$38,MATCH($M115,単価表!$A$34:$C$34,0),0))))</f>
        <v/>
      </c>
      <c r="AJ115" s="492" t="str">
        <f t="shared" si="14"/>
        <v/>
      </c>
      <c r="AK115" s="520" t="str">
        <f>IF(【2】見・謝金!$AK115="",IF($Q115="検討会(法人参加)",IF($E115="","",TIME(HOUR($G115-$E115),ROUNDUP(MINUTE($G115-$E115)/30,0)*30,0)*24),""),IF(OR(【2】見・謝金!$E115&lt;&gt;$E115,【2】見・謝金!$G115&lt;&gt;$G115),TIME(HOUR($G115-$E115),ROUNDUP(MINUTE($G115-$E115)/30,0)*30,0)*24,IF($Q115&lt;&gt;"検討会(法人参加)","",【2】見・謝金!$AK115)))</f>
        <v/>
      </c>
      <c r="AL115" s="588" t="str">
        <f>IF($AK115="","",IF(OR($O115="",$M115=""),"",VLOOKUP($O115,単価表!$A$34:$C$38,MATCH($M115,単価表!$A$34:$C$34,0),0)/2))</f>
        <v/>
      </c>
      <c r="AM115" s="492" t="str">
        <f t="shared" si="15"/>
        <v/>
      </c>
      <c r="AN115" s="524"/>
      <c r="AO115" s="506" t="str">
        <f>IF(【2】見・謝金!$AO115="","",【2】見・謝金!$AO115)</f>
        <v/>
      </c>
    </row>
    <row r="116" spans="4:41" ht="27.75" customHeight="1">
      <c r="D116" s="685" t="str">
        <f>IF(【2】見・謝金!D116="","",【2】見・謝金!D116)</f>
        <v/>
      </c>
      <c r="E116" s="526" t="str">
        <f>IF(【2】見・謝金!E116="","",【2】見・謝金!E116)</f>
        <v/>
      </c>
      <c r="F116" s="481" t="s">
        <v>257</v>
      </c>
      <c r="G116" s="482" t="str">
        <f>IF(【2】見・謝金!G116="","",【2】見・謝金!G116)</f>
        <v/>
      </c>
      <c r="H116" s="483" t="str">
        <f>IF(【2】見・謝金!H116="","",【2】見・謝金!H116)</f>
        <v/>
      </c>
      <c r="I116" s="1082" t="str">
        <f>IF(【2】見・謝金!I116="","",【2】見・謝金!I116)</f>
        <v/>
      </c>
      <c r="J116" s="1082"/>
      <c r="K116" s="495" t="str">
        <f>IF(【2】見・謝金!K116="","",【2】見・謝金!K116)</f>
        <v/>
      </c>
      <c r="L116" s="495" t="str">
        <f>IF(【2】見・謝金!L116="","",【2】見・謝金!L116)</f>
        <v/>
      </c>
      <c r="M116" s="483" t="str">
        <f>IF(【2】見・謝金!M116="","",【2】見・謝金!M116)</f>
        <v/>
      </c>
      <c r="N116" s="485" t="str">
        <f>IF(【2】見・謝金!N116="","",【2】見・謝金!N116)</f>
        <v/>
      </c>
      <c r="O116" s="518" t="str">
        <f>IF(【2】見・謝金!O116="","",【2】見・謝金!O116)</f>
        <v/>
      </c>
      <c r="P116" s="518" t="str">
        <f>IF(【2】見・謝金!P116="","",【2】見・謝金!P116)</f>
        <v/>
      </c>
      <c r="Q116" s="519" t="str">
        <f>IF(【2】見・謝金!Q116="","",【2】見・謝金!Q116)</f>
        <v/>
      </c>
      <c r="R116" s="525" t="str">
        <f>IF(【2】見・謝金!$R116="",IF($Q116="講師",IF($E116="","",TIME(HOUR($G116-$E116),ROUNDUP(MINUTE($G116-$E116)/30,0)*30,0)*24),""),IF(OR(【2】見・謝金!$E116&lt;&gt;$E116,【2】見・謝金!$G116&lt;&gt;$G116),TIME(HOUR($G116-$E116),ROUNDUP(MINUTE($G116-$E116)/30,0)*30,0)*24,IF($Q116&lt;&gt;"講師","",【2】見・謝金!$R116)))</f>
        <v/>
      </c>
      <c r="S116" s="521" t="str">
        <f>IF($R116="","",IF(OR($O116="",$M116=""),"",IF($P116="サブ",VLOOKUP($O116,単価表!$A$5:$C$14,MATCH($M116,単価表!$A$5:$C$5,0),0)/2,VLOOKUP($O116,単価表!$A$5:$C$14,MATCH($M116,単価表!$A$5:$C$5,0),0))))</f>
        <v/>
      </c>
      <c r="T116" s="492" t="str">
        <f t="shared" si="8"/>
        <v/>
      </c>
      <c r="U116" s="525" t="str">
        <f>IF(【2】見・謝金!$U116="",IF($Q116="検討会等参加",IF($E116="","",TIME(HOUR($G116-$E116),ROUNDUP(MINUTE($G116-$E116)/30,0)*30,0)*24),""),IF(OR(【2】見・謝金!$E116&lt;&gt;$E116,【2】見・謝金!$G116&lt;&gt;$G116),TIME(HOUR($G116-$E116),ROUNDUP(MINUTE($G116-$E116)/30,0)*30,0)*24,IF($Q116&lt;&gt;"検討会等参加","",【2】見・謝金!$U116)))</f>
        <v/>
      </c>
      <c r="V116" s="521" t="str">
        <f>IF($U116="","",IF(OR($M116="",$O116=""),"",VLOOKUP($O116,単価表!$A$5:$C$11,MATCH($M116,単価表!$A$5:$C$5,0),0)/2))</f>
        <v/>
      </c>
      <c r="W116" s="492" t="str">
        <f t="shared" si="9"/>
        <v/>
      </c>
      <c r="X116" s="485" t="str">
        <f>IF(【2】見・謝金!X116="","",【2】見・謝金!X116)</f>
        <v/>
      </c>
      <c r="Y116" s="522" t="str">
        <f>IF(【2】見・謝金!Y116="","",【2】見・謝金!Y116)</f>
        <v/>
      </c>
      <c r="Z116" s="483" t="str">
        <f>IF(【2】見・謝金!Z116="","",【2】見・謝金!Z116)</f>
        <v/>
      </c>
      <c r="AA116" s="492" t="str">
        <f t="shared" si="10"/>
        <v/>
      </c>
      <c r="AB116" s="492" t="str">
        <f t="shared" si="11"/>
        <v/>
      </c>
      <c r="AC116" s="523" t="str">
        <f>IF(【2】見・謝金!AC116="","",【2】見・謝金!AC116)</f>
        <v/>
      </c>
      <c r="AD116" s="483" t="str">
        <f>IF(【2】見・謝金!AD116="","",【2】見・謝金!AD116)</f>
        <v/>
      </c>
      <c r="AE116" s="492" t="str">
        <f t="shared" si="12"/>
        <v/>
      </c>
      <c r="AF116" s="492"/>
      <c r="AG116" s="492" t="str">
        <f t="shared" si="13"/>
        <v/>
      </c>
      <c r="AH116" s="525" t="str">
        <f>IF(【2】見・謝金!$AH116="",IF($Q116="講習料",IF($E116="","",TIME(HOUR($G116-$E116),ROUNDUP(MINUTE($G116-$E116)/30,0)*30,0)*24),""),IF(OR(【2】見・謝金!$E116&lt;&gt;$E116,【2】見・謝金!$G116&lt;&gt;$G116),TIME(HOUR($G116-$E116),ROUNDUP(MINUTE($G116-$E116)/30,0)*30,0)*24,IF($Q116&lt;&gt;"講習料","",【2】見・謝金!$AH116)))</f>
        <v/>
      </c>
      <c r="AI116" s="521" t="str">
        <f>IF($AH116="","",IF(OR($O116="",$M116=""),"",IF($P116="サブ",VLOOKUP($O116,単価表!$A$34:$C$38,MATCH($M116,単価表!$A$34:$C$34,0),0)/2,VLOOKUP($O116,単価表!$A$34:$C$38,MATCH($M116,単価表!$A$34:$C$34,0),0))))</f>
        <v/>
      </c>
      <c r="AJ116" s="492" t="str">
        <f t="shared" si="14"/>
        <v/>
      </c>
      <c r="AK116" s="525" t="str">
        <f>IF(【2】見・謝金!$AK116="",IF($Q116="検討会(法人参加)",IF($E116="","",TIME(HOUR($G116-$E116),ROUNDUP(MINUTE($G116-$E116)/30,0)*30,0)*24),""),IF(OR(【2】見・謝金!$E116&lt;&gt;$E116,【2】見・謝金!$G116&lt;&gt;$G116),TIME(HOUR($G116-$E116),ROUNDUP(MINUTE($G116-$E116)/30,0)*30,0)*24,IF($Q116&lt;&gt;"検討会(法人参加)","",【2】見・謝金!$AK116)))</f>
        <v/>
      </c>
      <c r="AL116" s="586" t="str">
        <f>IF($AK116="","",IF(OR($O116="",$M116=""),"",VLOOKUP($O116,単価表!$A$34:$C$38,MATCH($M116,単価表!$A$34:$C$34,0),0)/2))</f>
        <v/>
      </c>
      <c r="AM116" s="492" t="str">
        <f t="shared" si="15"/>
        <v/>
      </c>
      <c r="AN116" s="524"/>
      <c r="AO116" s="506" t="str">
        <f>IF(【2】見・謝金!$AO116="","",【2】見・謝金!$AO116)</f>
        <v/>
      </c>
    </row>
    <row r="117" spans="4:41" ht="27.75" customHeight="1">
      <c r="D117" s="685" t="str">
        <f>IF(【2】見・謝金!D117="","",【2】見・謝金!D117)</f>
        <v/>
      </c>
      <c r="E117" s="526" t="str">
        <f>IF(【2】見・謝金!E117="","",【2】見・謝金!E117)</f>
        <v/>
      </c>
      <c r="F117" s="481" t="s">
        <v>259</v>
      </c>
      <c r="G117" s="482" t="str">
        <f>IF(【2】見・謝金!G117="","",【2】見・謝金!G117)</f>
        <v/>
      </c>
      <c r="H117" s="483" t="str">
        <f>IF(【2】見・謝金!H117="","",【2】見・謝金!H117)</f>
        <v/>
      </c>
      <c r="I117" s="1082" t="str">
        <f>IF(【2】見・謝金!I117="","",【2】見・謝金!I117)</f>
        <v/>
      </c>
      <c r="J117" s="1082"/>
      <c r="K117" s="495" t="str">
        <f>IF(【2】見・謝金!K117="","",【2】見・謝金!K117)</f>
        <v/>
      </c>
      <c r="L117" s="495" t="str">
        <f>IF(【2】見・謝金!L117="","",【2】見・謝金!L117)</f>
        <v/>
      </c>
      <c r="M117" s="484" t="str">
        <f>IF(【2】見・謝金!M117="","",【2】見・謝金!M117)</f>
        <v/>
      </c>
      <c r="N117" s="485" t="str">
        <f>IF(【2】見・謝金!N117="","",【2】見・謝金!N117)</f>
        <v/>
      </c>
      <c r="O117" s="518" t="str">
        <f>IF(【2】見・謝金!O117="","",【2】見・謝金!O117)</f>
        <v/>
      </c>
      <c r="P117" s="518" t="str">
        <f>IF(【2】見・謝金!P117="","",【2】見・謝金!P117)</f>
        <v/>
      </c>
      <c r="Q117" s="519" t="str">
        <f>IF(【2】見・謝金!Q117="","",【2】見・謝金!Q117)</f>
        <v/>
      </c>
      <c r="R117" s="520" t="str">
        <f>IF(【2】見・謝金!$R117="",IF($Q117="講師",IF($E117="","",TIME(HOUR($G117-$E117),ROUNDUP(MINUTE($G117-$E117)/30,0)*30,0)*24),""),IF(OR(【2】見・謝金!$E117&lt;&gt;$E117,【2】見・謝金!$G117&lt;&gt;$G117),TIME(HOUR($G117-$E117),ROUNDUP(MINUTE($G117-$E117)/30,0)*30,0)*24,IF($Q117&lt;&gt;"講師","",【2】見・謝金!$R117)))</f>
        <v/>
      </c>
      <c r="S117" s="521" t="str">
        <f>IF($R117="","",IF(OR($O117="",$M117=""),"",IF($P117="サブ",VLOOKUP($O117,単価表!$A$5:$C$14,MATCH($M117,単価表!$A$5:$C$5,0),0)/2,VLOOKUP($O117,単価表!$A$5:$C$14,MATCH($M117,単価表!$A$5:$C$5,0),0))))</f>
        <v/>
      </c>
      <c r="T117" s="492" t="str">
        <f t="shared" si="8"/>
        <v/>
      </c>
      <c r="U117" s="520" t="str">
        <f>IF(【2】見・謝金!$U117="",IF($Q117="検討会等参加",IF($E117="","",TIME(HOUR($G117-$E117),ROUNDUP(MINUTE($G117-$E117)/30,0)*30,0)*24),""),IF(OR(【2】見・謝金!$E117&lt;&gt;$E117,【2】見・謝金!$G117&lt;&gt;$G117),TIME(HOUR($G117-$E117),ROUNDUP(MINUTE($G117-$E117)/30,0)*30,0)*24,IF($Q117&lt;&gt;"検討会等参加","",【2】見・謝金!$U117)))</f>
        <v/>
      </c>
      <c r="V117" s="521" t="str">
        <f>IF($U117="","",IF(OR($M117="",$O117=""),"",VLOOKUP($O117,単価表!$A$5:$C$11,MATCH($M117,単価表!$A$5:$C$5,0),0)/2))</f>
        <v/>
      </c>
      <c r="W117" s="492" t="str">
        <f t="shared" si="9"/>
        <v/>
      </c>
      <c r="X117" s="485" t="str">
        <f>IF(【2】見・謝金!X117="","",【2】見・謝金!X117)</f>
        <v/>
      </c>
      <c r="Y117" s="522" t="str">
        <f>IF(【2】見・謝金!Y117="","",【2】見・謝金!Y117)</f>
        <v/>
      </c>
      <c r="Z117" s="484" t="str">
        <f>IF(【2】見・謝金!Z117="","",【2】見・謝金!Z117)</f>
        <v/>
      </c>
      <c r="AA117" s="492" t="str">
        <f t="shared" si="10"/>
        <v/>
      </c>
      <c r="AB117" s="492" t="str">
        <f t="shared" si="11"/>
        <v/>
      </c>
      <c r="AC117" s="523" t="str">
        <f>IF(【2】見・謝金!AC117="","",【2】見・謝金!AC117)</f>
        <v/>
      </c>
      <c r="AD117" s="483" t="str">
        <f>IF(【2】見・謝金!AD117="","",【2】見・謝金!AD117)</f>
        <v/>
      </c>
      <c r="AE117" s="492" t="str">
        <f t="shared" si="12"/>
        <v/>
      </c>
      <c r="AF117" s="492"/>
      <c r="AG117" s="492" t="str">
        <f t="shared" si="13"/>
        <v/>
      </c>
      <c r="AH117" s="520" t="str">
        <f>IF(【2】見・謝金!$AH117="",IF($Q117="講習料",IF($E117="","",TIME(HOUR($G117-$E117),ROUNDUP(MINUTE($G117-$E117)/30,0)*30,0)*24),""),IF(OR(【2】見・謝金!$E117&lt;&gt;$E117,【2】見・謝金!$G117&lt;&gt;$G117),TIME(HOUR($G117-$E117),ROUNDUP(MINUTE($G117-$E117)/30,0)*30,0)*24,IF($Q117&lt;&gt;"講習料","",【2】見・謝金!$AH117)))</f>
        <v/>
      </c>
      <c r="AI117" s="521" t="str">
        <f>IF($AH117="","",IF(OR($O117="",$M117=""),"",IF($P117="サブ",VLOOKUP($O117,単価表!$A$34:$C$38,MATCH($M117,単価表!$A$34:$C$34,0),0)/2,VLOOKUP($O117,単価表!$A$34:$C$38,MATCH($M117,単価表!$A$34:$C$34,0),0))))</f>
        <v/>
      </c>
      <c r="AJ117" s="492" t="str">
        <f t="shared" si="14"/>
        <v/>
      </c>
      <c r="AK117" s="520" t="str">
        <f>IF(【2】見・謝金!$AK117="",IF($Q117="検討会(法人参加)",IF($E117="","",TIME(HOUR($G117-$E117),ROUNDUP(MINUTE($G117-$E117)/30,0)*30,0)*24),""),IF(OR(【2】見・謝金!$E117&lt;&gt;$E117,【2】見・謝金!$G117&lt;&gt;$G117),TIME(HOUR($G117-$E117),ROUNDUP(MINUTE($G117-$E117)/30,0)*30,0)*24,IF($Q117&lt;&gt;"検討会(法人参加)","",【2】見・謝金!$AK117)))</f>
        <v/>
      </c>
      <c r="AL117" s="588" t="str">
        <f>IF($AK117="","",IF(OR($O117="",$M117=""),"",VLOOKUP($O117,単価表!$A$34:$C$38,MATCH($M117,単価表!$A$34:$C$34,0),0)/2))</f>
        <v/>
      </c>
      <c r="AM117" s="492" t="str">
        <f t="shared" si="15"/>
        <v/>
      </c>
      <c r="AN117" s="524"/>
      <c r="AO117" s="506" t="str">
        <f>IF(【2】見・謝金!$AO117="","",【2】見・謝金!$AO117)</f>
        <v/>
      </c>
    </row>
    <row r="118" spans="4:41" ht="27.75" customHeight="1">
      <c r="D118" s="685" t="str">
        <f>IF(【2】見・謝金!D118="","",【2】見・謝金!D118)</f>
        <v/>
      </c>
      <c r="E118" s="526" t="str">
        <f>IF(【2】見・謝金!E118="","",【2】見・謝金!E118)</f>
        <v/>
      </c>
      <c r="F118" s="481" t="s">
        <v>257</v>
      </c>
      <c r="G118" s="482" t="str">
        <f>IF(【2】見・謝金!G118="","",【2】見・謝金!G118)</f>
        <v/>
      </c>
      <c r="H118" s="483" t="str">
        <f>IF(【2】見・謝金!H118="","",【2】見・謝金!H118)</f>
        <v/>
      </c>
      <c r="I118" s="1082" t="str">
        <f>IF(【2】見・謝金!I118="","",【2】見・謝金!I118)</f>
        <v/>
      </c>
      <c r="J118" s="1082"/>
      <c r="K118" s="495" t="str">
        <f>IF(【2】見・謝金!K118="","",【2】見・謝金!K118)</f>
        <v/>
      </c>
      <c r="L118" s="495" t="str">
        <f>IF(【2】見・謝金!L118="","",【2】見・謝金!L118)</f>
        <v/>
      </c>
      <c r="M118" s="483" t="str">
        <f>IF(【2】見・謝金!M118="","",【2】見・謝金!M118)</f>
        <v/>
      </c>
      <c r="N118" s="485" t="str">
        <f>IF(【2】見・謝金!N118="","",【2】見・謝金!N118)</f>
        <v/>
      </c>
      <c r="O118" s="518" t="str">
        <f>IF(【2】見・謝金!O118="","",【2】見・謝金!O118)</f>
        <v/>
      </c>
      <c r="P118" s="518" t="str">
        <f>IF(【2】見・謝金!P118="","",【2】見・謝金!P118)</f>
        <v/>
      </c>
      <c r="Q118" s="519" t="str">
        <f>IF(【2】見・謝金!Q118="","",【2】見・謝金!Q118)</f>
        <v/>
      </c>
      <c r="R118" s="525" t="str">
        <f>IF(【2】見・謝金!$R118="",IF($Q118="講師",IF($E118="","",TIME(HOUR($G118-$E118),ROUNDUP(MINUTE($G118-$E118)/30,0)*30,0)*24),""),IF(OR(【2】見・謝金!$E118&lt;&gt;$E118,【2】見・謝金!$G118&lt;&gt;$G118),TIME(HOUR($G118-$E118),ROUNDUP(MINUTE($G118-$E118)/30,0)*30,0)*24,IF($Q118&lt;&gt;"講師","",【2】見・謝金!$R118)))</f>
        <v/>
      </c>
      <c r="S118" s="521" t="str">
        <f>IF($R118="","",IF(OR($O118="",$M118=""),"",IF($P118="サブ",VLOOKUP($O118,単価表!$A$5:$C$14,MATCH($M118,単価表!$A$5:$C$5,0),0)/2,VLOOKUP($O118,単価表!$A$5:$C$14,MATCH($M118,単価表!$A$5:$C$5,0),0))))</f>
        <v/>
      </c>
      <c r="T118" s="492" t="str">
        <f t="shared" si="8"/>
        <v/>
      </c>
      <c r="U118" s="525" t="str">
        <f>IF(【2】見・謝金!$U118="",IF($Q118="検討会等参加",IF($E118="","",TIME(HOUR($G118-$E118),ROUNDUP(MINUTE($G118-$E118)/30,0)*30,0)*24),""),IF(OR(【2】見・謝金!$E118&lt;&gt;$E118,【2】見・謝金!$G118&lt;&gt;$G118),TIME(HOUR($G118-$E118),ROUNDUP(MINUTE($G118-$E118)/30,0)*30,0)*24,IF($Q118&lt;&gt;"検討会等参加","",【2】見・謝金!$U118)))</f>
        <v/>
      </c>
      <c r="V118" s="521" t="str">
        <f>IF($U118="","",IF(OR($M118="",$O118=""),"",VLOOKUP($O118,単価表!$A$5:$C$11,MATCH($M118,単価表!$A$5:$C$5,0),0)/2))</f>
        <v/>
      </c>
      <c r="W118" s="492" t="str">
        <f t="shared" si="9"/>
        <v/>
      </c>
      <c r="X118" s="485" t="str">
        <f>IF(【2】見・謝金!X118="","",【2】見・謝金!X118)</f>
        <v/>
      </c>
      <c r="Y118" s="522" t="str">
        <f>IF(【2】見・謝金!Y118="","",【2】見・謝金!Y118)</f>
        <v/>
      </c>
      <c r="Z118" s="483" t="str">
        <f>IF(【2】見・謝金!Z118="","",【2】見・謝金!Z118)</f>
        <v/>
      </c>
      <c r="AA118" s="492" t="str">
        <f t="shared" si="10"/>
        <v/>
      </c>
      <c r="AB118" s="492" t="str">
        <f t="shared" si="11"/>
        <v/>
      </c>
      <c r="AC118" s="523" t="str">
        <f>IF(【2】見・謝金!AC118="","",【2】見・謝金!AC118)</f>
        <v/>
      </c>
      <c r="AD118" s="483" t="str">
        <f>IF(【2】見・謝金!AD118="","",【2】見・謝金!AD118)</f>
        <v/>
      </c>
      <c r="AE118" s="492" t="str">
        <f t="shared" si="12"/>
        <v/>
      </c>
      <c r="AF118" s="492"/>
      <c r="AG118" s="492" t="str">
        <f t="shared" si="13"/>
        <v/>
      </c>
      <c r="AH118" s="525" t="str">
        <f>IF(【2】見・謝金!$AH118="",IF($Q118="講習料",IF($E118="","",TIME(HOUR($G118-$E118),ROUNDUP(MINUTE($G118-$E118)/30,0)*30,0)*24),""),IF(OR(【2】見・謝金!$E118&lt;&gt;$E118,【2】見・謝金!$G118&lt;&gt;$G118),TIME(HOUR($G118-$E118),ROUNDUP(MINUTE($G118-$E118)/30,0)*30,0)*24,IF($Q118&lt;&gt;"講習料","",【2】見・謝金!$AH118)))</f>
        <v/>
      </c>
      <c r="AI118" s="521" t="str">
        <f>IF($AH118="","",IF(OR($O118="",$M118=""),"",IF($P118="サブ",VLOOKUP($O118,単価表!$A$34:$C$38,MATCH($M118,単価表!$A$34:$C$34,0),0)/2,VLOOKUP($O118,単価表!$A$34:$C$38,MATCH($M118,単価表!$A$34:$C$34,0),0))))</f>
        <v/>
      </c>
      <c r="AJ118" s="492" t="str">
        <f t="shared" si="14"/>
        <v/>
      </c>
      <c r="AK118" s="525" t="str">
        <f>IF(【2】見・謝金!$AK118="",IF($Q118="検討会(法人参加)",IF($E118="","",TIME(HOUR($G118-$E118),ROUNDUP(MINUTE($G118-$E118)/30,0)*30,0)*24),""),IF(OR(【2】見・謝金!$E118&lt;&gt;$E118,【2】見・謝金!$G118&lt;&gt;$G118),TIME(HOUR($G118-$E118),ROUNDUP(MINUTE($G118-$E118)/30,0)*30,0)*24,IF($Q118&lt;&gt;"検討会(法人参加)","",【2】見・謝金!$AK118)))</f>
        <v/>
      </c>
      <c r="AL118" s="586" t="str">
        <f>IF($AK118="","",IF(OR($O118="",$M118=""),"",VLOOKUP($O118,単価表!$A$34:$C$38,MATCH($M118,単価表!$A$34:$C$34,0),0)/2))</f>
        <v/>
      </c>
      <c r="AM118" s="492" t="str">
        <f t="shared" si="15"/>
        <v/>
      </c>
      <c r="AN118" s="524"/>
      <c r="AO118" s="506" t="str">
        <f>IF(【2】見・謝金!$AO118="","",【2】見・謝金!$AO118)</f>
        <v/>
      </c>
    </row>
    <row r="119" spans="4:41" ht="27.75" customHeight="1">
      <c r="D119" s="685" t="str">
        <f>IF(【2】見・謝金!D119="","",【2】見・謝金!D119)</f>
        <v/>
      </c>
      <c r="E119" s="526" t="str">
        <f>IF(【2】見・謝金!E119="","",【2】見・謝金!E119)</f>
        <v/>
      </c>
      <c r="F119" s="481" t="s">
        <v>259</v>
      </c>
      <c r="G119" s="482" t="str">
        <f>IF(【2】見・謝金!G119="","",【2】見・謝金!G119)</f>
        <v/>
      </c>
      <c r="H119" s="483" t="str">
        <f>IF(【2】見・謝金!H119="","",【2】見・謝金!H119)</f>
        <v/>
      </c>
      <c r="I119" s="1082" t="str">
        <f>IF(【2】見・謝金!I119="","",【2】見・謝金!I119)</f>
        <v/>
      </c>
      <c r="J119" s="1082"/>
      <c r="K119" s="495" t="str">
        <f>IF(【2】見・謝金!K119="","",【2】見・謝金!K119)</f>
        <v/>
      </c>
      <c r="L119" s="495" t="str">
        <f>IF(【2】見・謝金!L119="","",【2】見・謝金!L119)</f>
        <v/>
      </c>
      <c r="M119" s="484" t="str">
        <f>IF(【2】見・謝金!M119="","",【2】見・謝金!M119)</f>
        <v/>
      </c>
      <c r="N119" s="485" t="str">
        <f>IF(【2】見・謝金!N119="","",【2】見・謝金!N119)</f>
        <v/>
      </c>
      <c r="O119" s="518" t="str">
        <f>IF(【2】見・謝金!O119="","",【2】見・謝金!O119)</f>
        <v/>
      </c>
      <c r="P119" s="518" t="str">
        <f>IF(【2】見・謝金!P119="","",【2】見・謝金!P119)</f>
        <v/>
      </c>
      <c r="Q119" s="519" t="str">
        <f>IF(【2】見・謝金!Q119="","",【2】見・謝金!Q119)</f>
        <v/>
      </c>
      <c r="R119" s="520" t="str">
        <f>IF(【2】見・謝金!$R119="",IF($Q119="講師",IF($E119="","",TIME(HOUR($G119-$E119),ROUNDUP(MINUTE($G119-$E119)/30,0)*30,0)*24),""),IF(OR(【2】見・謝金!$E119&lt;&gt;$E119,【2】見・謝金!$G119&lt;&gt;$G119),TIME(HOUR($G119-$E119),ROUNDUP(MINUTE($G119-$E119)/30,0)*30,0)*24,IF($Q119&lt;&gt;"講師","",【2】見・謝金!$R119)))</f>
        <v/>
      </c>
      <c r="S119" s="521" t="str">
        <f>IF($R119="","",IF(OR($O119="",$M119=""),"",IF($P119="サブ",VLOOKUP($O119,単価表!$A$5:$C$14,MATCH($M119,単価表!$A$5:$C$5,0),0)/2,VLOOKUP($O119,単価表!$A$5:$C$14,MATCH($M119,単価表!$A$5:$C$5,0),0))))</f>
        <v/>
      </c>
      <c r="T119" s="492" t="str">
        <f t="shared" si="8"/>
        <v/>
      </c>
      <c r="U119" s="520" t="str">
        <f>IF(【2】見・謝金!$U119="",IF($Q119="検討会等参加",IF($E119="","",TIME(HOUR($G119-$E119),ROUNDUP(MINUTE($G119-$E119)/30,0)*30,0)*24),""),IF(OR(【2】見・謝金!$E119&lt;&gt;$E119,【2】見・謝金!$G119&lt;&gt;$G119),TIME(HOUR($G119-$E119),ROUNDUP(MINUTE($G119-$E119)/30,0)*30,0)*24,IF($Q119&lt;&gt;"検討会等参加","",【2】見・謝金!$U119)))</f>
        <v/>
      </c>
      <c r="V119" s="521" t="str">
        <f>IF($U119="","",IF(OR($M119="",$O119=""),"",VLOOKUP($O119,単価表!$A$5:$C$11,MATCH($M119,単価表!$A$5:$C$5,0),0)/2))</f>
        <v/>
      </c>
      <c r="W119" s="492" t="str">
        <f t="shared" si="9"/>
        <v/>
      </c>
      <c r="X119" s="485" t="str">
        <f>IF(【2】見・謝金!X119="","",【2】見・謝金!X119)</f>
        <v/>
      </c>
      <c r="Y119" s="522" t="str">
        <f>IF(【2】見・謝金!Y119="","",【2】見・謝金!Y119)</f>
        <v/>
      </c>
      <c r="Z119" s="484" t="str">
        <f>IF(【2】見・謝金!Z119="","",【2】見・謝金!Z119)</f>
        <v/>
      </c>
      <c r="AA119" s="492" t="str">
        <f t="shared" si="10"/>
        <v/>
      </c>
      <c r="AB119" s="492" t="str">
        <f t="shared" si="11"/>
        <v/>
      </c>
      <c r="AC119" s="523" t="str">
        <f>IF(【2】見・謝金!AC119="","",【2】見・謝金!AC119)</f>
        <v/>
      </c>
      <c r="AD119" s="483" t="str">
        <f>IF(【2】見・謝金!AD119="","",【2】見・謝金!AD119)</f>
        <v/>
      </c>
      <c r="AE119" s="492" t="str">
        <f t="shared" si="12"/>
        <v/>
      </c>
      <c r="AF119" s="492"/>
      <c r="AG119" s="492" t="str">
        <f t="shared" si="13"/>
        <v/>
      </c>
      <c r="AH119" s="520" t="str">
        <f>IF(【2】見・謝金!$AH119="",IF($Q119="講習料",IF($E119="","",TIME(HOUR($G119-$E119),ROUNDUP(MINUTE($G119-$E119)/30,0)*30,0)*24),""),IF(OR(【2】見・謝金!$E119&lt;&gt;$E119,【2】見・謝金!$G119&lt;&gt;$G119),TIME(HOUR($G119-$E119),ROUNDUP(MINUTE($G119-$E119)/30,0)*30,0)*24,IF($Q119&lt;&gt;"講習料","",【2】見・謝金!$AH119)))</f>
        <v/>
      </c>
      <c r="AI119" s="521" t="str">
        <f>IF($AH119="","",IF(OR($O119="",$M119=""),"",IF($P119="サブ",VLOOKUP($O119,単価表!$A$34:$C$38,MATCH($M119,単価表!$A$34:$C$34,0),0)/2,VLOOKUP($O119,単価表!$A$34:$C$38,MATCH($M119,単価表!$A$34:$C$34,0),0))))</f>
        <v/>
      </c>
      <c r="AJ119" s="492" t="str">
        <f t="shared" si="14"/>
        <v/>
      </c>
      <c r="AK119" s="520" t="str">
        <f>IF(【2】見・謝金!$AK119="",IF($Q119="検討会(法人参加)",IF($E119="","",TIME(HOUR($G119-$E119),ROUNDUP(MINUTE($G119-$E119)/30,0)*30,0)*24),""),IF(OR(【2】見・謝金!$E119&lt;&gt;$E119,【2】見・謝金!$G119&lt;&gt;$G119),TIME(HOUR($G119-$E119),ROUNDUP(MINUTE($G119-$E119)/30,0)*30,0)*24,IF($Q119&lt;&gt;"検討会(法人参加)","",【2】見・謝金!$AK119)))</f>
        <v/>
      </c>
      <c r="AL119" s="588" t="str">
        <f>IF($AK119="","",IF(OR($O119="",$M119=""),"",VLOOKUP($O119,単価表!$A$34:$C$38,MATCH($M119,単価表!$A$34:$C$34,0),0)/2))</f>
        <v/>
      </c>
      <c r="AM119" s="492" t="str">
        <f t="shared" si="15"/>
        <v/>
      </c>
      <c r="AN119" s="524"/>
      <c r="AO119" s="506" t="str">
        <f>IF(【2】見・謝金!$AO119="","",【2】見・謝金!$AO119)</f>
        <v/>
      </c>
    </row>
    <row r="120" spans="4:41" ht="27.75" customHeight="1">
      <c r="D120" s="685" t="str">
        <f>IF(【2】見・謝金!D120="","",【2】見・謝金!D120)</f>
        <v/>
      </c>
      <c r="E120" s="526" t="str">
        <f>IF(【2】見・謝金!E120="","",【2】見・謝金!E120)</f>
        <v/>
      </c>
      <c r="F120" s="481" t="s">
        <v>257</v>
      </c>
      <c r="G120" s="482" t="str">
        <f>IF(【2】見・謝金!G120="","",【2】見・謝金!G120)</f>
        <v/>
      </c>
      <c r="H120" s="483" t="str">
        <f>IF(【2】見・謝金!H120="","",【2】見・謝金!H120)</f>
        <v/>
      </c>
      <c r="I120" s="1082" t="str">
        <f>IF(【2】見・謝金!I120="","",【2】見・謝金!I120)</f>
        <v/>
      </c>
      <c r="J120" s="1082"/>
      <c r="K120" s="495" t="str">
        <f>IF(【2】見・謝金!K120="","",【2】見・謝金!K120)</f>
        <v/>
      </c>
      <c r="L120" s="495" t="str">
        <f>IF(【2】見・謝金!L120="","",【2】見・謝金!L120)</f>
        <v/>
      </c>
      <c r="M120" s="483" t="str">
        <f>IF(【2】見・謝金!M120="","",【2】見・謝金!M120)</f>
        <v/>
      </c>
      <c r="N120" s="485" t="str">
        <f>IF(【2】見・謝金!N120="","",【2】見・謝金!N120)</f>
        <v/>
      </c>
      <c r="O120" s="518" t="str">
        <f>IF(【2】見・謝金!O120="","",【2】見・謝金!O120)</f>
        <v/>
      </c>
      <c r="P120" s="518" t="str">
        <f>IF(【2】見・謝金!P120="","",【2】見・謝金!P120)</f>
        <v/>
      </c>
      <c r="Q120" s="519" t="str">
        <f>IF(【2】見・謝金!Q120="","",【2】見・謝金!Q120)</f>
        <v/>
      </c>
      <c r="R120" s="525" t="str">
        <f>IF(【2】見・謝金!$R120="",IF($Q120="講師",IF($E120="","",TIME(HOUR($G120-$E120),ROUNDUP(MINUTE($G120-$E120)/30,0)*30,0)*24),""),IF(OR(【2】見・謝金!$E120&lt;&gt;$E120,【2】見・謝金!$G120&lt;&gt;$G120),TIME(HOUR($G120-$E120),ROUNDUP(MINUTE($G120-$E120)/30,0)*30,0)*24,IF($Q120&lt;&gt;"講師","",【2】見・謝金!$R120)))</f>
        <v/>
      </c>
      <c r="S120" s="521" t="str">
        <f>IF($R120="","",IF(OR($O120="",$M120=""),"",IF($P120="サブ",VLOOKUP($O120,単価表!$A$5:$C$14,MATCH($M120,単価表!$A$5:$C$5,0),0)/2,VLOOKUP($O120,単価表!$A$5:$C$14,MATCH($M120,単価表!$A$5:$C$5,0),0))))</f>
        <v/>
      </c>
      <c r="T120" s="492" t="str">
        <f t="shared" si="8"/>
        <v/>
      </c>
      <c r="U120" s="525" t="str">
        <f>IF(【2】見・謝金!$U120="",IF($Q120="検討会等参加",IF($E120="","",TIME(HOUR($G120-$E120),ROUNDUP(MINUTE($G120-$E120)/30,0)*30,0)*24),""),IF(OR(【2】見・謝金!$E120&lt;&gt;$E120,【2】見・謝金!$G120&lt;&gt;$G120),TIME(HOUR($G120-$E120),ROUNDUP(MINUTE($G120-$E120)/30,0)*30,0)*24,IF($Q120&lt;&gt;"検討会等参加","",【2】見・謝金!$U120)))</f>
        <v/>
      </c>
      <c r="V120" s="521" t="str">
        <f>IF($U120="","",IF(OR($M120="",$O120=""),"",VLOOKUP($O120,単価表!$A$5:$C$11,MATCH($M120,単価表!$A$5:$C$5,0),0)/2))</f>
        <v/>
      </c>
      <c r="W120" s="492" t="str">
        <f t="shared" si="9"/>
        <v/>
      </c>
      <c r="X120" s="485" t="str">
        <f>IF(【2】見・謝金!X120="","",【2】見・謝金!X120)</f>
        <v/>
      </c>
      <c r="Y120" s="522" t="str">
        <f>IF(【2】見・謝金!Y120="","",【2】見・謝金!Y120)</f>
        <v/>
      </c>
      <c r="Z120" s="483" t="str">
        <f>IF(【2】見・謝金!Z120="","",【2】見・謝金!Z120)</f>
        <v/>
      </c>
      <c r="AA120" s="492" t="str">
        <f t="shared" si="10"/>
        <v/>
      </c>
      <c r="AB120" s="492" t="str">
        <f t="shared" si="11"/>
        <v/>
      </c>
      <c r="AC120" s="523" t="str">
        <f>IF(【2】見・謝金!AC120="","",【2】見・謝金!AC120)</f>
        <v/>
      </c>
      <c r="AD120" s="483" t="str">
        <f>IF(【2】見・謝金!AD120="","",【2】見・謝金!AD120)</f>
        <v/>
      </c>
      <c r="AE120" s="492" t="str">
        <f t="shared" si="12"/>
        <v/>
      </c>
      <c r="AF120" s="492"/>
      <c r="AG120" s="492" t="str">
        <f t="shared" si="13"/>
        <v/>
      </c>
      <c r="AH120" s="525" t="str">
        <f>IF(【2】見・謝金!$AH120="",IF($Q120="講習料",IF($E120="","",TIME(HOUR($G120-$E120),ROUNDUP(MINUTE($G120-$E120)/30,0)*30,0)*24),""),IF(OR(【2】見・謝金!$E120&lt;&gt;$E120,【2】見・謝金!$G120&lt;&gt;$G120),TIME(HOUR($G120-$E120),ROUNDUP(MINUTE($G120-$E120)/30,0)*30,0)*24,IF($Q120&lt;&gt;"講習料","",【2】見・謝金!$AH120)))</f>
        <v/>
      </c>
      <c r="AI120" s="521" t="str">
        <f>IF($AH120="","",IF(OR($O120="",$M120=""),"",IF($P120="サブ",VLOOKUP($O120,単価表!$A$34:$C$38,MATCH($M120,単価表!$A$34:$C$34,0),0)/2,VLOOKUP($O120,単価表!$A$34:$C$38,MATCH($M120,単価表!$A$34:$C$34,0),0))))</f>
        <v/>
      </c>
      <c r="AJ120" s="492" t="str">
        <f t="shared" si="14"/>
        <v/>
      </c>
      <c r="AK120" s="525" t="str">
        <f>IF(【2】見・謝金!$AK120="",IF($Q120="検討会(法人参加)",IF($E120="","",TIME(HOUR($G120-$E120),ROUNDUP(MINUTE($G120-$E120)/30,0)*30,0)*24),""),IF(OR(【2】見・謝金!$E120&lt;&gt;$E120,【2】見・謝金!$G120&lt;&gt;$G120),TIME(HOUR($G120-$E120),ROUNDUP(MINUTE($G120-$E120)/30,0)*30,0)*24,IF($Q120&lt;&gt;"検討会(法人参加)","",【2】見・謝金!$AK120)))</f>
        <v/>
      </c>
      <c r="AL120" s="586" t="str">
        <f>IF($AK120="","",IF(OR($O120="",$M120=""),"",VLOOKUP($O120,単価表!$A$34:$C$38,MATCH($M120,単価表!$A$34:$C$34,0),0)/2))</f>
        <v/>
      </c>
      <c r="AM120" s="492" t="str">
        <f t="shared" si="15"/>
        <v/>
      </c>
      <c r="AN120" s="524"/>
      <c r="AO120" s="506" t="str">
        <f>IF(【2】見・謝金!$AO120="","",【2】見・謝金!$AO120)</f>
        <v/>
      </c>
    </row>
    <row r="121" spans="4:41" ht="27.75" customHeight="1">
      <c r="D121" s="685" t="str">
        <f>IF(【2】見・謝金!D121="","",【2】見・謝金!D121)</f>
        <v/>
      </c>
      <c r="E121" s="526" t="str">
        <f>IF(【2】見・謝金!E121="","",【2】見・謝金!E121)</f>
        <v/>
      </c>
      <c r="F121" s="481" t="s">
        <v>259</v>
      </c>
      <c r="G121" s="482" t="str">
        <f>IF(【2】見・謝金!G121="","",【2】見・謝金!G121)</f>
        <v/>
      </c>
      <c r="H121" s="483" t="str">
        <f>IF(【2】見・謝金!H121="","",【2】見・謝金!H121)</f>
        <v/>
      </c>
      <c r="I121" s="1082" t="str">
        <f>IF(【2】見・謝金!I121="","",【2】見・謝金!I121)</f>
        <v/>
      </c>
      <c r="J121" s="1082"/>
      <c r="K121" s="495" t="str">
        <f>IF(【2】見・謝金!K121="","",【2】見・謝金!K121)</f>
        <v/>
      </c>
      <c r="L121" s="495" t="str">
        <f>IF(【2】見・謝金!L121="","",【2】見・謝金!L121)</f>
        <v/>
      </c>
      <c r="M121" s="484" t="str">
        <f>IF(【2】見・謝金!M121="","",【2】見・謝金!M121)</f>
        <v/>
      </c>
      <c r="N121" s="485" t="str">
        <f>IF(【2】見・謝金!N121="","",【2】見・謝金!N121)</f>
        <v/>
      </c>
      <c r="O121" s="518" t="str">
        <f>IF(【2】見・謝金!O121="","",【2】見・謝金!O121)</f>
        <v/>
      </c>
      <c r="P121" s="518" t="str">
        <f>IF(【2】見・謝金!P121="","",【2】見・謝金!P121)</f>
        <v/>
      </c>
      <c r="Q121" s="519" t="str">
        <f>IF(【2】見・謝金!Q121="","",【2】見・謝金!Q121)</f>
        <v/>
      </c>
      <c r="R121" s="520" t="str">
        <f>IF(【2】見・謝金!$R121="",IF($Q121="講師",IF($E121="","",TIME(HOUR($G121-$E121),ROUNDUP(MINUTE($G121-$E121)/30,0)*30,0)*24),""),IF(OR(【2】見・謝金!$E121&lt;&gt;$E121,【2】見・謝金!$G121&lt;&gt;$G121),TIME(HOUR($G121-$E121),ROUNDUP(MINUTE($G121-$E121)/30,0)*30,0)*24,IF($Q121&lt;&gt;"講師","",【2】見・謝金!$R121)))</f>
        <v/>
      </c>
      <c r="S121" s="521" t="str">
        <f>IF($R121="","",IF(OR($O121="",$M121=""),"",IF($P121="サブ",VLOOKUP($O121,単価表!$A$5:$C$14,MATCH($M121,単価表!$A$5:$C$5,0),0)/2,VLOOKUP($O121,単価表!$A$5:$C$14,MATCH($M121,単価表!$A$5:$C$5,0),0))))</f>
        <v/>
      </c>
      <c r="T121" s="492" t="str">
        <f t="shared" si="8"/>
        <v/>
      </c>
      <c r="U121" s="520" t="str">
        <f>IF(【2】見・謝金!$U121="",IF($Q121="検討会等参加",IF($E121="","",TIME(HOUR($G121-$E121),ROUNDUP(MINUTE($G121-$E121)/30,0)*30,0)*24),""),IF(OR(【2】見・謝金!$E121&lt;&gt;$E121,【2】見・謝金!$G121&lt;&gt;$G121),TIME(HOUR($G121-$E121),ROUNDUP(MINUTE($G121-$E121)/30,0)*30,0)*24,IF($Q121&lt;&gt;"検討会等参加","",【2】見・謝金!$U121)))</f>
        <v/>
      </c>
      <c r="V121" s="521" t="str">
        <f>IF($U121="","",IF(OR($M121="",$O121=""),"",VLOOKUP($O121,単価表!$A$5:$C$11,MATCH($M121,単価表!$A$5:$C$5,0),0)/2))</f>
        <v/>
      </c>
      <c r="W121" s="492" t="str">
        <f t="shared" si="9"/>
        <v/>
      </c>
      <c r="X121" s="485" t="str">
        <f>IF(【2】見・謝金!X121="","",【2】見・謝金!X121)</f>
        <v/>
      </c>
      <c r="Y121" s="522" t="str">
        <f>IF(【2】見・謝金!Y121="","",【2】見・謝金!Y121)</f>
        <v/>
      </c>
      <c r="Z121" s="484" t="str">
        <f>IF(【2】見・謝金!Z121="","",【2】見・謝金!Z121)</f>
        <v/>
      </c>
      <c r="AA121" s="492" t="str">
        <f t="shared" si="10"/>
        <v/>
      </c>
      <c r="AB121" s="492" t="str">
        <f t="shared" si="11"/>
        <v/>
      </c>
      <c r="AC121" s="523" t="str">
        <f>IF(【2】見・謝金!AC121="","",【2】見・謝金!AC121)</f>
        <v/>
      </c>
      <c r="AD121" s="483" t="str">
        <f>IF(【2】見・謝金!AD121="","",【2】見・謝金!AD121)</f>
        <v/>
      </c>
      <c r="AE121" s="492" t="str">
        <f t="shared" si="12"/>
        <v/>
      </c>
      <c r="AF121" s="492"/>
      <c r="AG121" s="492" t="str">
        <f t="shared" si="13"/>
        <v/>
      </c>
      <c r="AH121" s="520" t="str">
        <f>IF(【2】見・謝金!$AH121="",IF($Q121="講習料",IF($E121="","",TIME(HOUR($G121-$E121),ROUNDUP(MINUTE($G121-$E121)/30,0)*30,0)*24),""),IF(OR(【2】見・謝金!$E121&lt;&gt;$E121,【2】見・謝金!$G121&lt;&gt;$G121),TIME(HOUR($G121-$E121),ROUNDUP(MINUTE($G121-$E121)/30,0)*30,0)*24,IF($Q121&lt;&gt;"講習料","",【2】見・謝金!$AH121)))</f>
        <v/>
      </c>
      <c r="AI121" s="521" t="str">
        <f>IF($AH121="","",IF(OR($O121="",$M121=""),"",IF($P121="サブ",VLOOKUP($O121,単価表!$A$34:$C$38,MATCH($M121,単価表!$A$34:$C$34,0),0)/2,VLOOKUP($O121,単価表!$A$34:$C$38,MATCH($M121,単価表!$A$34:$C$34,0),0))))</f>
        <v/>
      </c>
      <c r="AJ121" s="492" t="str">
        <f t="shared" si="14"/>
        <v/>
      </c>
      <c r="AK121" s="520" t="str">
        <f>IF(【2】見・謝金!$AK121="",IF($Q121="検討会(法人参加)",IF($E121="","",TIME(HOUR($G121-$E121),ROUNDUP(MINUTE($G121-$E121)/30,0)*30,0)*24),""),IF(OR(【2】見・謝金!$E121&lt;&gt;$E121,【2】見・謝金!$G121&lt;&gt;$G121),TIME(HOUR($G121-$E121),ROUNDUP(MINUTE($G121-$E121)/30,0)*30,0)*24,IF($Q121&lt;&gt;"検討会(法人参加)","",【2】見・謝金!$AK121)))</f>
        <v/>
      </c>
      <c r="AL121" s="588" t="str">
        <f>IF($AK121="","",IF(OR($O121="",$M121=""),"",VLOOKUP($O121,単価表!$A$34:$C$38,MATCH($M121,単価表!$A$34:$C$34,0),0)/2))</f>
        <v/>
      </c>
      <c r="AM121" s="492" t="str">
        <f t="shared" si="15"/>
        <v/>
      </c>
      <c r="AN121" s="524"/>
      <c r="AO121" s="506" t="str">
        <f>IF(【2】見・謝金!$AO121="","",【2】見・謝金!$AO121)</f>
        <v/>
      </c>
    </row>
    <row r="122" spans="4:41" ht="27.75" customHeight="1">
      <c r="D122" s="685" t="str">
        <f>IF(【2】見・謝金!D122="","",【2】見・謝金!D122)</f>
        <v/>
      </c>
      <c r="E122" s="526" t="str">
        <f>IF(【2】見・謝金!E122="","",【2】見・謝金!E122)</f>
        <v/>
      </c>
      <c r="F122" s="481" t="s">
        <v>257</v>
      </c>
      <c r="G122" s="482" t="str">
        <f>IF(【2】見・謝金!G122="","",【2】見・謝金!G122)</f>
        <v/>
      </c>
      <c r="H122" s="483" t="str">
        <f>IF(【2】見・謝金!H122="","",【2】見・謝金!H122)</f>
        <v/>
      </c>
      <c r="I122" s="1082" t="str">
        <f>IF(【2】見・謝金!I122="","",【2】見・謝金!I122)</f>
        <v/>
      </c>
      <c r="J122" s="1082"/>
      <c r="K122" s="495" t="str">
        <f>IF(【2】見・謝金!K122="","",【2】見・謝金!K122)</f>
        <v/>
      </c>
      <c r="L122" s="495" t="str">
        <f>IF(【2】見・謝金!L122="","",【2】見・謝金!L122)</f>
        <v/>
      </c>
      <c r="M122" s="483" t="str">
        <f>IF(【2】見・謝金!M122="","",【2】見・謝金!M122)</f>
        <v/>
      </c>
      <c r="N122" s="485" t="str">
        <f>IF(【2】見・謝金!N122="","",【2】見・謝金!N122)</f>
        <v/>
      </c>
      <c r="O122" s="518" t="str">
        <f>IF(【2】見・謝金!O122="","",【2】見・謝金!O122)</f>
        <v/>
      </c>
      <c r="P122" s="518" t="str">
        <f>IF(【2】見・謝金!P122="","",【2】見・謝金!P122)</f>
        <v/>
      </c>
      <c r="Q122" s="519" t="str">
        <f>IF(【2】見・謝金!Q122="","",【2】見・謝金!Q122)</f>
        <v/>
      </c>
      <c r="R122" s="525" t="str">
        <f>IF(【2】見・謝金!$R122="",IF($Q122="講師",IF($E122="","",TIME(HOUR($G122-$E122),ROUNDUP(MINUTE($G122-$E122)/30,0)*30,0)*24),""),IF(OR(【2】見・謝金!$E122&lt;&gt;$E122,【2】見・謝金!$G122&lt;&gt;$G122),TIME(HOUR($G122-$E122),ROUNDUP(MINUTE($G122-$E122)/30,0)*30,0)*24,IF($Q122&lt;&gt;"講師","",【2】見・謝金!$R122)))</f>
        <v/>
      </c>
      <c r="S122" s="521" t="str">
        <f>IF($R122="","",IF(OR($O122="",$M122=""),"",IF($P122="サブ",VLOOKUP($O122,単価表!$A$5:$C$14,MATCH($M122,単価表!$A$5:$C$5,0),0)/2,VLOOKUP($O122,単価表!$A$5:$C$14,MATCH($M122,単価表!$A$5:$C$5,0),0))))</f>
        <v/>
      </c>
      <c r="T122" s="492" t="str">
        <f t="shared" si="8"/>
        <v/>
      </c>
      <c r="U122" s="525" t="str">
        <f>IF(【2】見・謝金!$U122="",IF($Q122="検討会等参加",IF($E122="","",TIME(HOUR($G122-$E122),ROUNDUP(MINUTE($G122-$E122)/30,0)*30,0)*24),""),IF(OR(【2】見・謝金!$E122&lt;&gt;$E122,【2】見・謝金!$G122&lt;&gt;$G122),TIME(HOUR($G122-$E122),ROUNDUP(MINUTE($G122-$E122)/30,0)*30,0)*24,IF($Q122&lt;&gt;"検討会等参加","",【2】見・謝金!$U122)))</f>
        <v/>
      </c>
      <c r="V122" s="521" t="str">
        <f>IF($U122="","",IF(OR($M122="",$O122=""),"",VLOOKUP($O122,単価表!$A$5:$C$11,MATCH($M122,単価表!$A$5:$C$5,0),0)/2))</f>
        <v/>
      </c>
      <c r="W122" s="492" t="str">
        <f t="shared" si="9"/>
        <v/>
      </c>
      <c r="X122" s="485" t="str">
        <f>IF(【2】見・謝金!X122="","",【2】見・謝金!X122)</f>
        <v/>
      </c>
      <c r="Y122" s="522" t="str">
        <f>IF(【2】見・謝金!Y122="","",【2】見・謝金!Y122)</f>
        <v/>
      </c>
      <c r="Z122" s="483" t="str">
        <f>IF(【2】見・謝金!Z122="","",【2】見・謝金!Z122)</f>
        <v/>
      </c>
      <c r="AA122" s="492" t="str">
        <f t="shared" si="10"/>
        <v/>
      </c>
      <c r="AB122" s="492" t="str">
        <f t="shared" si="11"/>
        <v/>
      </c>
      <c r="AC122" s="523" t="str">
        <f>IF(【2】見・謝金!AC122="","",【2】見・謝金!AC122)</f>
        <v/>
      </c>
      <c r="AD122" s="483" t="str">
        <f>IF(【2】見・謝金!AD122="","",【2】見・謝金!AD122)</f>
        <v/>
      </c>
      <c r="AE122" s="492" t="str">
        <f t="shared" si="12"/>
        <v/>
      </c>
      <c r="AF122" s="492"/>
      <c r="AG122" s="492" t="str">
        <f t="shared" si="13"/>
        <v/>
      </c>
      <c r="AH122" s="525" t="str">
        <f>IF(【2】見・謝金!$AH122="",IF($Q122="講習料",IF($E122="","",TIME(HOUR($G122-$E122),ROUNDUP(MINUTE($G122-$E122)/30,0)*30,0)*24),""),IF(OR(【2】見・謝金!$E122&lt;&gt;$E122,【2】見・謝金!$G122&lt;&gt;$G122),TIME(HOUR($G122-$E122),ROUNDUP(MINUTE($G122-$E122)/30,0)*30,0)*24,IF($Q122&lt;&gt;"講習料","",【2】見・謝金!$AH122)))</f>
        <v/>
      </c>
      <c r="AI122" s="521" t="str">
        <f>IF($AH122="","",IF(OR($O122="",$M122=""),"",IF($P122="サブ",VLOOKUP($O122,単価表!$A$34:$C$38,MATCH($M122,単価表!$A$34:$C$34,0),0)/2,VLOOKUP($O122,単価表!$A$34:$C$38,MATCH($M122,単価表!$A$34:$C$34,0),0))))</f>
        <v/>
      </c>
      <c r="AJ122" s="492" t="str">
        <f t="shared" si="14"/>
        <v/>
      </c>
      <c r="AK122" s="525" t="str">
        <f>IF(【2】見・謝金!$AK122="",IF($Q122="検討会(法人参加)",IF($E122="","",TIME(HOUR($G122-$E122),ROUNDUP(MINUTE($G122-$E122)/30,0)*30,0)*24),""),IF(OR(【2】見・謝金!$E122&lt;&gt;$E122,【2】見・謝金!$G122&lt;&gt;$G122),TIME(HOUR($G122-$E122),ROUNDUP(MINUTE($G122-$E122)/30,0)*30,0)*24,IF($Q122&lt;&gt;"検討会(法人参加)","",【2】見・謝金!$AK122)))</f>
        <v/>
      </c>
      <c r="AL122" s="586" t="str">
        <f>IF($AK122="","",IF(OR($O122="",$M122=""),"",VLOOKUP($O122,単価表!$A$34:$C$38,MATCH($M122,単価表!$A$34:$C$34,0),0)/2))</f>
        <v/>
      </c>
      <c r="AM122" s="492" t="str">
        <f t="shared" si="15"/>
        <v/>
      </c>
      <c r="AN122" s="524"/>
      <c r="AO122" s="506" t="str">
        <f>IF(【2】見・謝金!$AO122="","",【2】見・謝金!$AO122)</f>
        <v/>
      </c>
    </row>
    <row r="123" spans="4:41" ht="27.75" customHeight="1">
      <c r="D123" s="685" t="str">
        <f>IF(【2】見・謝金!D123="","",【2】見・謝金!D123)</f>
        <v/>
      </c>
      <c r="E123" s="526" t="str">
        <f>IF(【2】見・謝金!E123="","",【2】見・謝金!E123)</f>
        <v/>
      </c>
      <c r="F123" s="481" t="s">
        <v>259</v>
      </c>
      <c r="G123" s="482" t="str">
        <f>IF(【2】見・謝金!G123="","",【2】見・謝金!G123)</f>
        <v/>
      </c>
      <c r="H123" s="483" t="str">
        <f>IF(【2】見・謝金!H123="","",【2】見・謝金!H123)</f>
        <v/>
      </c>
      <c r="I123" s="1082" t="str">
        <f>IF(【2】見・謝金!I123="","",【2】見・謝金!I123)</f>
        <v/>
      </c>
      <c r="J123" s="1082"/>
      <c r="K123" s="495" t="str">
        <f>IF(【2】見・謝金!K123="","",【2】見・謝金!K123)</f>
        <v/>
      </c>
      <c r="L123" s="495" t="str">
        <f>IF(【2】見・謝金!L123="","",【2】見・謝金!L123)</f>
        <v/>
      </c>
      <c r="M123" s="484" t="str">
        <f>IF(【2】見・謝金!M123="","",【2】見・謝金!M123)</f>
        <v/>
      </c>
      <c r="N123" s="485" t="str">
        <f>IF(【2】見・謝金!N123="","",【2】見・謝金!N123)</f>
        <v/>
      </c>
      <c r="O123" s="518" t="str">
        <f>IF(【2】見・謝金!O123="","",【2】見・謝金!O123)</f>
        <v/>
      </c>
      <c r="P123" s="518" t="str">
        <f>IF(【2】見・謝金!P123="","",【2】見・謝金!P123)</f>
        <v/>
      </c>
      <c r="Q123" s="519" t="str">
        <f>IF(【2】見・謝金!Q123="","",【2】見・謝金!Q123)</f>
        <v/>
      </c>
      <c r="R123" s="520" t="str">
        <f>IF(【2】見・謝金!$R123="",IF($Q123="講師",IF($E123="","",TIME(HOUR($G123-$E123),ROUNDUP(MINUTE($G123-$E123)/30,0)*30,0)*24),""),IF(OR(【2】見・謝金!$E123&lt;&gt;$E123,【2】見・謝金!$G123&lt;&gt;$G123),TIME(HOUR($G123-$E123),ROUNDUP(MINUTE($G123-$E123)/30,0)*30,0)*24,IF($Q123&lt;&gt;"講師","",【2】見・謝金!$R123)))</f>
        <v/>
      </c>
      <c r="S123" s="521" t="str">
        <f>IF($R123="","",IF(OR($O123="",$M123=""),"",IF($P123="サブ",VLOOKUP($O123,単価表!$A$5:$C$14,MATCH($M123,単価表!$A$5:$C$5,0),0)/2,VLOOKUP($O123,単価表!$A$5:$C$14,MATCH($M123,単価表!$A$5:$C$5,0),0))))</f>
        <v/>
      </c>
      <c r="T123" s="492" t="str">
        <f t="shared" si="8"/>
        <v/>
      </c>
      <c r="U123" s="520" t="str">
        <f>IF(【2】見・謝金!$U123="",IF($Q123="検討会等参加",IF($E123="","",TIME(HOUR($G123-$E123),ROUNDUP(MINUTE($G123-$E123)/30,0)*30,0)*24),""),IF(OR(【2】見・謝金!$E123&lt;&gt;$E123,【2】見・謝金!$G123&lt;&gt;$G123),TIME(HOUR($G123-$E123),ROUNDUP(MINUTE($G123-$E123)/30,0)*30,0)*24,IF($Q123&lt;&gt;"検討会等参加","",【2】見・謝金!$U123)))</f>
        <v/>
      </c>
      <c r="V123" s="521" t="str">
        <f>IF($U123="","",IF(OR($M123="",$O123=""),"",VLOOKUP($O123,単価表!$A$5:$C$11,MATCH($M123,単価表!$A$5:$C$5,0),0)/2))</f>
        <v/>
      </c>
      <c r="W123" s="492" t="str">
        <f t="shared" si="9"/>
        <v/>
      </c>
      <c r="X123" s="485" t="str">
        <f>IF(【2】見・謝金!X123="","",【2】見・謝金!X123)</f>
        <v/>
      </c>
      <c r="Y123" s="522" t="str">
        <f>IF(【2】見・謝金!Y123="","",【2】見・謝金!Y123)</f>
        <v/>
      </c>
      <c r="Z123" s="484" t="str">
        <f>IF(【2】見・謝金!Z123="","",【2】見・謝金!Z123)</f>
        <v/>
      </c>
      <c r="AA123" s="492" t="str">
        <f t="shared" si="10"/>
        <v/>
      </c>
      <c r="AB123" s="492" t="str">
        <f t="shared" si="11"/>
        <v/>
      </c>
      <c r="AC123" s="523" t="str">
        <f>IF(【2】見・謝金!AC123="","",【2】見・謝金!AC123)</f>
        <v/>
      </c>
      <c r="AD123" s="483" t="str">
        <f>IF(【2】見・謝金!AD123="","",【2】見・謝金!AD123)</f>
        <v/>
      </c>
      <c r="AE123" s="492" t="str">
        <f t="shared" si="12"/>
        <v/>
      </c>
      <c r="AF123" s="492"/>
      <c r="AG123" s="492" t="str">
        <f t="shared" si="13"/>
        <v/>
      </c>
      <c r="AH123" s="520" t="str">
        <f>IF(【2】見・謝金!$AH123="",IF($Q123="講習料",IF($E123="","",TIME(HOUR($G123-$E123),ROUNDUP(MINUTE($G123-$E123)/30,0)*30,0)*24),""),IF(OR(【2】見・謝金!$E123&lt;&gt;$E123,【2】見・謝金!$G123&lt;&gt;$G123),TIME(HOUR($G123-$E123),ROUNDUP(MINUTE($G123-$E123)/30,0)*30,0)*24,IF($Q123&lt;&gt;"講習料","",【2】見・謝金!$AH123)))</f>
        <v/>
      </c>
      <c r="AI123" s="521" t="str">
        <f>IF($AH123="","",IF(OR($O123="",$M123=""),"",IF($P123="サブ",VLOOKUP($O123,単価表!$A$34:$C$38,MATCH($M123,単価表!$A$34:$C$34,0),0)/2,VLOOKUP($O123,単価表!$A$34:$C$38,MATCH($M123,単価表!$A$34:$C$34,0),0))))</f>
        <v/>
      </c>
      <c r="AJ123" s="492" t="str">
        <f t="shared" si="14"/>
        <v/>
      </c>
      <c r="AK123" s="520" t="str">
        <f>IF(【2】見・謝金!$AK123="",IF($Q123="検討会(法人参加)",IF($E123="","",TIME(HOUR($G123-$E123),ROUNDUP(MINUTE($G123-$E123)/30,0)*30,0)*24),""),IF(OR(【2】見・謝金!$E123&lt;&gt;$E123,【2】見・謝金!$G123&lt;&gt;$G123),TIME(HOUR($G123-$E123),ROUNDUP(MINUTE($G123-$E123)/30,0)*30,0)*24,IF($Q123&lt;&gt;"検討会(法人参加)","",【2】見・謝金!$AK123)))</f>
        <v/>
      </c>
      <c r="AL123" s="588" t="str">
        <f>IF($AK123="","",IF(OR($O123="",$M123=""),"",VLOOKUP($O123,単価表!$A$34:$C$38,MATCH($M123,単価表!$A$34:$C$34,0),0)/2))</f>
        <v/>
      </c>
      <c r="AM123" s="492" t="str">
        <f t="shared" si="15"/>
        <v/>
      </c>
      <c r="AN123" s="524"/>
      <c r="AO123" s="506" t="str">
        <f>IF(【2】見・謝金!$AO123="","",【2】見・謝金!$AO123)</f>
        <v/>
      </c>
    </row>
    <row r="124" spans="4:41" ht="27.75" customHeight="1">
      <c r="D124" s="685" t="str">
        <f>IF(【2】見・謝金!D124="","",【2】見・謝金!D124)</f>
        <v/>
      </c>
      <c r="E124" s="526" t="str">
        <f>IF(【2】見・謝金!E124="","",【2】見・謝金!E124)</f>
        <v/>
      </c>
      <c r="F124" s="481" t="s">
        <v>257</v>
      </c>
      <c r="G124" s="482" t="str">
        <f>IF(【2】見・謝金!G124="","",【2】見・謝金!G124)</f>
        <v/>
      </c>
      <c r="H124" s="483" t="str">
        <f>IF(【2】見・謝金!H124="","",【2】見・謝金!H124)</f>
        <v/>
      </c>
      <c r="I124" s="1082" t="str">
        <f>IF(【2】見・謝金!I124="","",【2】見・謝金!I124)</f>
        <v/>
      </c>
      <c r="J124" s="1082"/>
      <c r="K124" s="495" t="str">
        <f>IF(【2】見・謝金!K124="","",【2】見・謝金!K124)</f>
        <v/>
      </c>
      <c r="L124" s="495" t="str">
        <f>IF(【2】見・謝金!L124="","",【2】見・謝金!L124)</f>
        <v/>
      </c>
      <c r="M124" s="483" t="str">
        <f>IF(【2】見・謝金!M124="","",【2】見・謝金!M124)</f>
        <v/>
      </c>
      <c r="N124" s="485" t="str">
        <f>IF(【2】見・謝金!N124="","",【2】見・謝金!N124)</f>
        <v/>
      </c>
      <c r="O124" s="518" t="str">
        <f>IF(【2】見・謝金!O124="","",【2】見・謝金!O124)</f>
        <v/>
      </c>
      <c r="P124" s="518" t="str">
        <f>IF(【2】見・謝金!P124="","",【2】見・謝金!P124)</f>
        <v/>
      </c>
      <c r="Q124" s="519" t="str">
        <f>IF(【2】見・謝金!Q124="","",【2】見・謝金!Q124)</f>
        <v/>
      </c>
      <c r="R124" s="525" t="str">
        <f>IF(【2】見・謝金!$R124="",IF($Q124="講師",IF($E124="","",TIME(HOUR($G124-$E124),ROUNDUP(MINUTE($G124-$E124)/30,0)*30,0)*24),""),IF(OR(【2】見・謝金!$E124&lt;&gt;$E124,【2】見・謝金!$G124&lt;&gt;$G124),TIME(HOUR($G124-$E124),ROUNDUP(MINUTE($G124-$E124)/30,0)*30,0)*24,IF($Q124&lt;&gt;"講師","",【2】見・謝金!$R124)))</f>
        <v/>
      </c>
      <c r="S124" s="521" t="str">
        <f>IF($R124="","",IF(OR($O124="",$M124=""),"",IF($P124="サブ",VLOOKUP($O124,単価表!$A$5:$C$14,MATCH($M124,単価表!$A$5:$C$5,0),0)/2,VLOOKUP($O124,単価表!$A$5:$C$14,MATCH($M124,単価表!$A$5:$C$5,0),0))))</f>
        <v/>
      </c>
      <c r="T124" s="492" t="str">
        <f t="shared" si="8"/>
        <v/>
      </c>
      <c r="U124" s="525" t="str">
        <f>IF(【2】見・謝金!$U124="",IF($Q124="検討会等参加",IF($E124="","",TIME(HOUR($G124-$E124),ROUNDUP(MINUTE($G124-$E124)/30,0)*30,0)*24),""),IF(OR(【2】見・謝金!$E124&lt;&gt;$E124,【2】見・謝金!$G124&lt;&gt;$G124),TIME(HOUR($G124-$E124),ROUNDUP(MINUTE($G124-$E124)/30,0)*30,0)*24,IF($Q124&lt;&gt;"検討会等参加","",【2】見・謝金!$U124)))</f>
        <v/>
      </c>
      <c r="V124" s="521" t="str">
        <f>IF($U124="","",IF(OR($M124="",$O124=""),"",VLOOKUP($O124,単価表!$A$5:$C$11,MATCH($M124,単価表!$A$5:$C$5,0),0)/2))</f>
        <v/>
      </c>
      <c r="W124" s="492" t="str">
        <f t="shared" si="9"/>
        <v/>
      </c>
      <c r="X124" s="485" t="str">
        <f>IF(【2】見・謝金!X124="","",【2】見・謝金!X124)</f>
        <v/>
      </c>
      <c r="Y124" s="522" t="str">
        <f>IF(【2】見・謝金!Y124="","",【2】見・謝金!Y124)</f>
        <v/>
      </c>
      <c r="Z124" s="483" t="str">
        <f>IF(【2】見・謝金!Z124="","",【2】見・謝金!Z124)</f>
        <v/>
      </c>
      <c r="AA124" s="492" t="str">
        <f t="shared" si="10"/>
        <v/>
      </c>
      <c r="AB124" s="492" t="str">
        <f t="shared" si="11"/>
        <v/>
      </c>
      <c r="AC124" s="523" t="str">
        <f>IF(【2】見・謝金!AC124="","",【2】見・謝金!AC124)</f>
        <v/>
      </c>
      <c r="AD124" s="483" t="str">
        <f>IF(【2】見・謝金!AD124="","",【2】見・謝金!AD124)</f>
        <v/>
      </c>
      <c r="AE124" s="492" t="str">
        <f t="shared" si="12"/>
        <v/>
      </c>
      <c r="AF124" s="492"/>
      <c r="AG124" s="492" t="str">
        <f t="shared" si="13"/>
        <v/>
      </c>
      <c r="AH124" s="525" t="str">
        <f>IF(【2】見・謝金!$AH124="",IF($Q124="講習料",IF($E124="","",TIME(HOUR($G124-$E124),ROUNDUP(MINUTE($G124-$E124)/30,0)*30,0)*24),""),IF(OR(【2】見・謝金!$E124&lt;&gt;$E124,【2】見・謝金!$G124&lt;&gt;$G124),TIME(HOUR($G124-$E124),ROUNDUP(MINUTE($G124-$E124)/30,0)*30,0)*24,IF($Q124&lt;&gt;"講習料","",【2】見・謝金!$AH124)))</f>
        <v/>
      </c>
      <c r="AI124" s="521" t="str">
        <f>IF($AH124="","",IF(OR($O124="",$M124=""),"",IF($P124="サブ",VLOOKUP($O124,単価表!$A$34:$C$38,MATCH($M124,単価表!$A$34:$C$34,0),0)/2,VLOOKUP($O124,単価表!$A$34:$C$38,MATCH($M124,単価表!$A$34:$C$34,0),0))))</f>
        <v/>
      </c>
      <c r="AJ124" s="492" t="str">
        <f t="shared" si="14"/>
        <v/>
      </c>
      <c r="AK124" s="525" t="str">
        <f>IF(【2】見・謝金!$AK124="",IF($Q124="検討会(法人参加)",IF($E124="","",TIME(HOUR($G124-$E124),ROUNDUP(MINUTE($G124-$E124)/30,0)*30,0)*24),""),IF(OR(【2】見・謝金!$E124&lt;&gt;$E124,【2】見・謝金!$G124&lt;&gt;$G124),TIME(HOUR($G124-$E124),ROUNDUP(MINUTE($G124-$E124)/30,0)*30,0)*24,IF($Q124&lt;&gt;"検討会(法人参加)","",【2】見・謝金!$AK124)))</f>
        <v/>
      </c>
      <c r="AL124" s="586" t="str">
        <f>IF($AK124="","",IF(OR($O124="",$M124=""),"",VLOOKUP($O124,単価表!$A$34:$C$38,MATCH($M124,単価表!$A$34:$C$34,0),0)/2))</f>
        <v/>
      </c>
      <c r="AM124" s="492" t="str">
        <f t="shared" si="15"/>
        <v/>
      </c>
      <c r="AN124" s="524"/>
      <c r="AO124" s="506" t="str">
        <f>IF(【2】見・謝金!$AO124="","",【2】見・謝金!$AO124)</f>
        <v/>
      </c>
    </row>
    <row r="125" spans="4:41" ht="27.75" customHeight="1">
      <c r="D125" s="685" t="str">
        <f>IF(【2】見・謝金!D125="","",【2】見・謝金!D125)</f>
        <v/>
      </c>
      <c r="E125" s="526" t="str">
        <f>IF(【2】見・謝金!E125="","",【2】見・謝金!E125)</f>
        <v/>
      </c>
      <c r="F125" s="481" t="s">
        <v>259</v>
      </c>
      <c r="G125" s="482" t="str">
        <f>IF(【2】見・謝金!G125="","",【2】見・謝金!G125)</f>
        <v/>
      </c>
      <c r="H125" s="483" t="str">
        <f>IF(【2】見・謝金!H125="","",【2】見・謝金!H125)</f>
        <v/>
      </c>
      <c r="I125" s="1082" t="str">
        <f>IF(【2】見・謝金!I125="","",【2】見・謝金!I125)</f>
        <v/>
      </c>
      <c r="J125" s="1082"/>
      <c r="K125" s="495" t="str">
        <f>IF(【2】見・謝金!K125="","",【2】見・謝金!K125)</f>
        <v/>
      </c>
      <c r="L125" s="495" t="str">
        <f>IF(【2】見・謝金!L125="","",【2】見・謝金!L125)</f>
        <v/>
      </c>
      <c r="M125" s="484" t="str">
        <f>IF(【2】見・謝金!M125="","",【2】見・謝金!M125)</f>
        <v/>
      </c>
      <c r="N125" s="485" t="str">
        <f>IF(【2】見・謝金!N125="","",【2】見・謝金!N125)</f>
        <v/>
      </c>
      <c r="O125" s="518" t="str">
        <f>IF(【2】見・謝金!O125="","",【2】見・謝金!O125)</f>
        <v/>
      </c>
      <c r="P125" s="518" t="str">
        <f>IF(【2】見・謝金!P125="","",【2】見・謝金!P125)</f>
        <v/>
      </c>
      <c r="Q125" s="519" t="str">
        <f>IF(【2】見・謝金!Q125="","",【2】見・謝金!Q125)</f>
        <v/>
      </c>
      <c r="R125" s="520" t="str">
        <f>IF(【2】見・謝金!$R125="",IF($Q125="講師",IF($E125="","",TIME(HOUR($G125-$E125),ROUNDUP(MINUTE($G125-$E125)/30,0)*30,0)*24),""),IF(OR(【2】見・謝金!$E125&lt;&gt;$E125,【2】見・謝金!$G125&lt;&gt;$G125),TIME(HOUR($G125-$E125),ROUNDUP(MINUTE($G125-$E125)/30,0)*30,0)*24,IF($Q125&lt;&gt;"講師","",【2】見・謝金!$R125)))</f>
        <v/>
      </c>
      <c r="S125" s="521" t="str">
        <f>IF($R125="","",IF(OR($O125="",$M125=""),"",IF($P125="サブ",VLOOKUP($O125,単価表!$A$5:$C$14,MATCH($M125,単価表!$A$5:$C$5,0),0)/2,VLOOKUP($O125,単価表!$A$5:$C$14,MATCH($M125,単価表!$A$5:$C$5,0),0))))</f>
        <v/>
      </c>
      <c r="T125" s="492" t="str">
        <f t="shared" si="8"/>
        <v/>
      </c>
      <c r="U125" s="520" t="str">
        <f>IF(【2】見・謝金!$U125="",IF($Q125="検討会等参加",IF($E125="","",TIME(HOUR($G125-$E125),ROUNDUP(MINUTE($G125-$E125)/30,0)*30,0)*24),""),IF(OR(【2】見・謝金!$E125&lt;&gt;$E125,【2】見・謝金!$G125&lt;&gt;$G125),TIME(HOUR($G125-$E125),ROUNDUP(MINUTE($G125-$E125)/30,0)*30,0)*24,IF($Q125&lt;&gt;"検討会等参加","",【2】見・謝金!$U125)))</f>
        <v/>
      </c>
      <c r="V125" s="521" t="str">
        <f>IF($U125="","",IF(OR($M125="",$O125=""),"",VLOOKUP($O125,単価表!$A$5:$C$11,MATCH($M125,単価表!$A$5:$C$5,0),0)/2))</f>
        <v/>
      </c>
      <c r="W125" s="492" t="str">
        <f t="shared" si="9"/>
        <v/>
      </c>
      <c r="X125" s="485" t="str">
        <f>IF(【2】見・謝金!X125="","",【2】見・謝金!X125)</f>
        <v/>
      </c>
      <c r="Y125" s="522" t="str">
        <f>IF(【2】見・謝金!Y125="","",【2】見・謝金!Y125)</f>
        <v/>
      </c>
      <c r="Z125" s="484" t="str">
        <f>IF(【2】見・謝金!Z125="","",【2】見・謝金!Z125)</f>
        <v/>
      </c>
      <c r="AA125" s="492" t="str">
        <f t="shared" si="10"/>
        <v/>
      </c>
      <c r="AB125" s="492" t="str">
        <f t="shared" si="11"/>
        <v/>
      </c>
      <c r="AC125" s="523" t="str">
        <f>IF(【2】見・謝金!AC125="","",【2】見・謝金!AC125)</f>
        <v/>
      </c>
      <c r="AD125" s="483" t="str">
        <f>IF(【2】見・謝金!AD125="","",【2】見・謝金!AD125)</f>
        <v/>
      </c>
      <c r="AE125" s="492" t="str">
        <f t="shared" si="12"/>
        <v/>
      </c>
      <c r="AF125" s="492"/>
      <c r="AG125" s="492" t="str">
        <f t="shared" si="13"/>
        <v/>
      </c>
      <c r="AH125" s="520" t="str">
        <f>IF(【2】見・謝金!$AH125="",IF($Q125="講習料",IF($E125="","",TIME(HOUR($G125-$E125),ROUNDUP(MINUTE($G125-$E125)/30,0)*30,0)*24),""),IF(OR(【2】見・謝金!$E125&lt;&gt;$E125,【2】見・謝金!$G125&lt;&gt;$G125),TIME(HOUR($G125-$E125),ROUNDUP(MINUTE($G125-$E125)/30,0)*30,0)*24,IF($Q125&lt;&gt;"講習料","",【2】見・謝金!$AH125)))</f>
        <v/>
      </c>
      <c r="AI125" s="521" t="str">
        <f>IF($AH125="","",IF(OR($O125="",$M125=""),"",IF($P125="サブ",VLOOKUP($O125,単価表!$A$34:$C$38,MATCH($M125,単価表!$A$34:$C$34,0),0)/2,VLOOKUP($O125,単価表!$A$34:$C$38,MATCH($M125,単価表!$A$34:$C$34,0),0))))</f>
        <v/>
      </c>
      <c r="AJ125" s="492" t="str">
        <f t="shared" si="14"/>
        <v/>
      </c>
      <c r="AK125" s="520" t="str">
        <f>IF(【2】見・謝金!$AK125="",IF($Q125="検討会(法人参加)",IF($E125="","",TIME(HOUR($G125-$E125),ROUNDUP(MINUTE($G125-$E125)/30,0)*30,0)*24),""),IF(OR(【2】見・謝金!$E125&lt;&gt;$E125,【2】見・謝金!$G125&lt;&gt;$G125),TIME(HOUR($G125-$E125),ROUNDUP(MINUTE($G125-$E125)/30,0)*30,0)*24,IF($Q125&lt;&gt;"検討会(法人参加)","",【2】見・謝金!$AK125)))</f>
        <v/>
      </c>
      <c r="AL125" s="588" t="str">
        <f>IF($AK125="","",IF(OR($O125="",$M125=""),"",VLOOKUP($O125,単価表!$A$34:$C$38,MATCH($M125,単価表!$A$34:$C$34,0),0)/2))</f>
        <v/>
      </c>
      <c r="AM125" s="492" t="str">
        <f t="shared" si="15"/>
        <v/>
      </c>
      <c r="AN125" s="524"/>
      <c r="AO125" s="506" t="str">
        <f>IF(【2】見・謝金!$AO125="","",【2】見・謝金!$AO125)</f>
        <v/>
      </c>
    </row>
    <row r="126" spans="4:41" ht="27.75" customHeight="1">
      <c r="D126" s="685" t="str">
        <f>IF(【2】見・謝金!D126="","",【2】見・謝金!D126)</f>
        <v/>
      </c>
      <c r="E126" s="526" t="str">
        <f>IF(【2】見・謝金!E126="","",【2】見・謝金!E126)</f>
        <v/>
      </c>
      <c r="F126" s="481" t="s">
        <v>257</v>
      </c>
      <c r="G126" s="482" t="str">
        <f>IF(【2】見・謝金!G126="","",【2】見・謝金!G126)</f>
        <v/>
      </c>
      <c r="H126" s="483" t="str">
        <f>IF(【2】見・謝金!H126="","",【2】見・謝金!H126)</f>
        <v/>
      </c>
      <c r="I126" s="1082" t="str">
        <f>IF(【2】見・謝金!I126="","",【2】見・謝金!I126)</f>
        <v/>
      </c>
      <c r="J126" s="1082"/>
      <c r="K126" s="495" t="str">
        <f>IF(【2】見・謝金!K126="","",【2】見・謝金!K126)</f>
        <v/>
      </c>
      <c r="L126" s="495" t="str">
        <f>IF(【2】見・謝金!L126="","",【2】見・謝金!L126)</f>
        <v/>
      </c>
      <c r="M126" s="483" t="str">
        <f>IF(【2】見・謝金!M126="","",【2】見・謝金!M126)</f>
        <v/>
      </c>
      <c r="N126" s="485" t="str">
        <f>IF(【2】見・謝金!N126="","",【2】見・謝金!N126)</f>
        <v/>
      </c>
      <c r="O126" s="518" t="str">
        <f>IF(【2】見・謝金!O126="","",【2】見・謝金!O126)</f>
        <v/>
      </c>
      <c r="P126" s="518" t="str">
        <f>IF(【2】見・謝金!P126="","",【2】見・謝金!P126)</f>
        <v/>
      </c>
      <c r="Q126" s="519" t="str">
        <f>IF(【2】見・謝金!Q126="","",【2】見・謝金!Q126)</f>
        <v/>
      </c>
      <c r="R126" s="525" t="str">
        <f>IF(【2】見・謝金!$R126="",IF($Q126="講師",IF($E126="","",TIME(HOUR($G126-$E126),ROUNDUP(MINUTE($G126-$E126)/30,0)*30,0)*24),""),IF(OR(【2】見・謝金!$E126&lt;&gt;$E126,【2】見・謝金!$G126&lt;&gt;$G126),TIME(HOUR($G126-$E126),ROUNDUP(MINUTE($G126-$E126)/30,0)*30,0)*24,IF($Q126&lt;&gt;"講師","",【2】見・謝金!$R126)))</f>
        <v/>
      </c>
      <c r="S126" s="521" t="str">
        <f>IF($R126="","",IF(OR($O126="",$M126=""),"",IF($P126="サブ",VLOOKUP($O126,単価表!$A$5:$C$14,MATCH($M126,単価表!$A$5:$C$5,0),0)/2,VLOOKUP($O126,単価表!$A$5:$C$14,MATCH($M126,単価表!$A$5:$C$5,0),0))))</f>
        <v/>
      </c>
      <c r="T126" s="492" t="str">
        <f t="shared" si="8"/>
        <v/>
      </c>
      <c r="U126" s="525" t="str">
        <f>IF(【2】見・謝金!$U126="",IF($Q126="検討会等参加",IF($E126="","",TIME(HOUR($G126-$E126),ROUNDUP(MINUTE($G126-$E126)/30,0)*30,0)*24),""),IF(OR(【2】見・謝金!$E126&lt;&gt;$E126,【2】見・謝金!$G126&lt;&gt;$G126),TIME(HOUR($G126-$E126),ROUNDUP(MINUTE($G126-$E126)/30,0)*30,0)*24,IF($Q126&lt;&gt;"検討会等参加","",【2】見・謝金!$U126)))</f>
        <v/>
      </c>
      <c r="V126" s="521" t="str">
        <f>IF($U126="","",IF(OR($M126="",$O126=""),"",VLOOKUP($O126,単価表!$A$5:$C$11,MATCH($M126,単価表!$A$5:$C$5,0),0)/2))</f>
        <v/>
      </c>
      <c r="W126" s="492" t="str">
        <f t="shared" si="9"/>
        <v/>
      </c>
      <c r="X126" s="485" t="str">
        <f>IF(【2】見・謝金!X126="","",【2】見・謝金!X126)</f>
        <v/>
      </c>
      <c r="Y126" s="522" t="str">
        <f>IF(【2】見・謝金!Y126="","",【2】見・謝金!Y126)</f>
        <v/>
      </c>
      <c r="Z126" s="483" t="str">
        <f>IF(【2】見・謝金!Z126="","",【2】見・謝金!Z126)</f>
        <v/>
      </c>
      <c r="AA126" s="492" t="str">
        <f t="shared" si="10"/>
        <v/>
      </c>
      <c r="AB126" s="492" t="str">
        <f t="shared" si="11"/>
        <v/>
      </c>
      <c r="AC126" s="523" t="str">
        <f>IF(【2】見・謝金!AC126="","",【2】見・謝金!AC126)</f>
        <v/>
      </c>
      <c r="AD126" s="483" t="str">
        <f>IF(【2】見・謝金!AD126="","",【2】見・謝金!AD126)</f>
        <v/>
      </c>
      <c r="AE126" s="492" t="str">
        <f t="shared" si="12"/>
        <v/>
      </c>
      <c r="AF126" s="492"/>
      <c r="AG126" s="492" t="str">
        <f t="shared" si="13"/>
        <v/>
      </c>
      <c r="AH126" s="525" t="str">
        <f>IF(【2】見・謝金!$AH126="",IF($Q126="講習料",IF($E126="","",TIME(HOUR($G126-$E126),ROUNDUP(MINUTE($G126-$E126)/30,0)*30,0)*24),""),IF(OR(【2】見・謝金!$E126&lt;&gt;$E126,【2】見・謝金!$G126&lt;&gt;$G126),TIME(HOUR($G126-$E126),ROUNDUP(MINUTE($G126-$E126)/30,0)*30,0)*24,IF($Q126&lt;&gt;"講習料","",【2】見・謝金!$AH126)))</f>
        <v/>
      </c>
      <c r="AI126" s="521" t="str">
        <f>IF($AH126="","",IF(OR($O126="",$M126=""),"",IF($P126="サブ",VLOOKUP($O126,単価表!$A$34:$C$38,MATCH($M126,単価表!$A$34:$C$34,0),0)/2,VLOOKUP($O126,単価表!$A$34:$C$38,MATCH($M126,単価表!$A$34:$C$34,0),0))))</f>
        <v/>
      </c>
      <c r="AJ126" s="492" t="str">
        <f t="shared" si="14"/>
        <v/>
      </c>
      <c r="AK126" s="525" t="str">
        <f>IF(【2】見・謝金!$AK126="",IF($Q126="検討会(法人参加)",IF($E126="","",TIME(HOUR($G126-$E126),ROUNDUP(MINUTE($G126-$E126)/30,0)*30,0)*24),""),IF(OR(【2】見・謝金!$E126&lt;&gt;$E126,【2】見・謝金!$G126&lt;&gt;$G126),TIME(HOUR($G126-$E126),ROUNDUP(MINUTE($G126-$E126)/30,0)*30,0)*24,IF($Q126&lt;&gt;"検討会(法人参加)","",【2】見・謝金!$AK126)))</f>
        <v/>
      </c>
      <c r="AL126" s="586" t="str">
        <f>IF($AK126="","",IF(OR($O126="",$M126=""),"",VLOOKUP($O126,単価表!$A$34:$C$38,MATCH($M126,単価表!$A$34:$C$34,0),0)/2))</f>
        <v/>
      </c>
      <c r="AM126" s="492" t="str">
        <f t="shared" si="15"/>
        <v/>
      </c>
      <c r="AN126" s="524"/>
      <c r="AO126" s="506" t="str">
        <f>IF(【2】見・謝金!$AO126="","",【2】見・謝金!$AO126)</f>
        <v/>
      </c>
    </row>
    <row r="127" spans="4:41" ht="27.75" customHeight="1">
      <c r="D127" s="685" t="str">
        <f>IF(【2】見・謝金!D127="","",【2】見・謝金!D127)</f>
        <v/>
      </c>
      <c r="E127" s="526" t="str">
        <f>IF(【2】見・謝金!E127="","",【2】見・謝金!E127)</f>
        <v/>
      </c>
      <c r="F127" s="481" t="s">
        <v>259</v>
      </c>
      <c r="G127" s="482" t="str">
        <f>IF(【2】見・謝金!G127="","",【2】見・謝金!G127)</f>
        <v/>
      </c>
      <c r="H127" s="483" t="str">
        <f>IF(【2】見・謝金!H127="","",【2】見・謝金!H127)</f>
        <v/>
      </c>
      <c r="I127" s="1082" t="str">
        <f>IF(【2】見・謝金!I127="","",【2】見・謝金!I127)</f>
        <v/>
      </c>
      <c r="J127" s="1082"/>
      <c r="K127" s="495" t="str">
        <f>IF(【2】見・謝金!K127="","",【2】見・謝金!K127)</f>
        <v/>
      </c>
      <c r="L127" s="495" t="str">
        <f>IF(【2】見・謝金!L127="","",【2】見・謝金!L127)</f>
        <v/>
      </c>
      <c r="M127" s="484" t="str">
        <f>IF(【2】見・謝金!M127="","",【2】見・謝金!M127)</f>
        <v/>
      </c>
      <c r="N127" s="485" t="str">
        <f>IF(【2】見・謝金!N127="","",【2】見・謝金!N127)</f>
        <v/>
      </c>
      <c r="O127" s="518" t="str">
        <f>IF(【2】見・謝金!O127="","",【2】見・謝金!O127)</f>
        <v/>
      </c>
      <c r="P127" s="518" t="str">
        <f>IF(【2】見・謝金!P127="","",【2】見・謝金!P127)</f>
        <v/>
      </c>
      <c r="Q127" s="519" t="str">
        <f>IF(【2】見・謝金!Q127="","",【2】見・謝金!Q127)</f>
        <v/>
      </c>
      <c r="R127" s="520" t="str">
        <f>IF(【2】見・謝金!$R127="",IF($Q127="講師",IF($E127="","",TIME(HOUR($G127-$E127),ROUNDUP(MINUTE($G127-$E127)/30,0)*30,0)*24),""),IF(OR(【2】見・謝金!$E127&lt;&gt;$E127,【2】見・謝金!$G127&lt;&gt;$G127),TIME(HOUR($G127-$E127),ROUNDUP(MINUTE($G127-$E127)/30,0)*30,0)*24,IF($Q127&lt;&gt;"講師","",【2】見・謝金!$R127)))</f>
        <v/>
      </c>
      <c r="S127" s="521" t="str">
        <f>IF($R127="","",IF(OR($O127="",$M127=""),"",IF($P127="サブ",VLOOKUP($O127,単価表!$A$5:$C$14,MATCH($M127,単価表!$A$5:$C$5,0),0)/2,VLOOKUP($O127,単価表!$A$5:$C$14,MATCH($M127,単価表!$A$5:$C$5,0),0))))</f>
        <v/>
      </c>
      <c r="T127" s="492" t="str">
        <f t="shared" si="8"/>
        <v/>
      </c>
      <c r="U127" s="520" t="str">
        <f>IF(【2】見・謝金!$U127="",IF($Q127="検討会等参加",IF($E127="","",TIME(HOUR($G127-$E127),ROUNDUP(MINUTE($G127-$E127)/30,0)*30,0)*24),""),IF(OR(【2】見・謝金!$E127&lt;&gt;$E127,【2】見・謝金!$G127&lt;&gt;$G127),TIME(HOUR($G127-$E127),ROUNDUP(MINUTE($G127-$E127)/30,0)*30,0)*24,IF($Q127&lt;&gt;"検討会等参加","",【2】見・謝金!$U127)))</f>
        <v/>
      </c>
      <c r="V127" s="521" t="str">
        <f>IF($U127="","",IF(OR($M127="",$O127=""),"",VLOOKUP($O127,単価表!$A$5:$C$11,MATCH($M127,単価表!$A$5:$C$5,0),0)/2))</f>
        <v/>
      </c>
      <c r="W127" s="492" t="str">
        <f t="shared" si="9"/>
        <v/>
      </c>
      <c r="X127" s="485" t="str">
        <f>IF(【2】見・謝金!X127="","",【2】見・謝金!X127)</f>
        <v/>
      </c>
      <c r="Y127" s="522" t="str">
        <f>IF(【2】見・謝金!Y127="","",【2】見・謝金!Y127)</f>
        <v/>
      </c>
      <c r="Z127" s="484" t="str">
        <f>IF(【2】見・謝金!Z127="","",【2】見・謝金!Z127)</f>
        <v/>
      </c>
      <c r="AA127" s="492" t="str">
        <f t="shared" si="10"/>
        <v/>
      </c>
      <c r="AB127" s="492" t="str">
        <f t="shared" si="11"/>
        <v/>
      </c>
      <c r="AC127" s="523" t="str">
        <f>IF(【2】見・謝金!AC127="","",【2】見・謝金!AC127)</f>
        <v/>
      </c>
      <c r="AD127" s="483" t="str">
        <f>IF(【2】見・謝金!AD127="","",【2】見・謝金!AD127)</f>
        <v/>
      </c>
      <c r="AE127" s="492" t="str">
        <f t="shared" si="12"/>
        <v/>
      </c>
      <c r="AF127" s="492"/>
      <c r="AG127" s="492" t="str">
        <f t="shared" si="13"/>
        <v/>
      </c>
      <c r="AH127" s="520" t="str">
        <f>IF(【2】見・謝金!$AH127="",IF($Q127="講習料",IF($E127="","",TIME(HOUR($G127-$E127),ROUNDUP(MINUTE($G127-$E127)/30,0)*30,0)*24),""),IF(OR(【2】見・謝金!$E127&lt;&gt;$E127,【2】見・謝金!$G127&lt;&gt;$G127),TIME(HOUR($G127-$E127),ROUNDUP(MINUTE($G127-$E127)/30,0)*30,0)*24,IF($Q127&lt;&gt;"講習料","",【2】見・謝金!$AH127)))</f>
        <v/>
      </c>
      <c r="AI127" s="521" t="str">
        <f>IF($AH127="","",IF(OR($O127="",$M127=""),"",IF($P127="サブ",VLOOKUP($O127,単価表!$A$34:$C$38,MATCH($M127,単価表!$A$34:$C$34,0),0)/2,VLOOKUP($O127,単価表!$A$34:$C$38,MATCH($M127,単価表!$A$34:$C$34,0),0))))</f>
        <v/>
      </c>
      <c r="AJ127" s="492" t="str">
        <f t="shared" si="14"/>
        <v/>
      </c>
      <c r="AK127" s="520" t="str">
        <f>IF(【2】見・謝金!$AK127="",IF($Q127="検討会(法人参加)",IF($E127="","",TIME(HOUR($G127-$E127),ROUNDUP(MINUTE($G127-$E127)/30,0)*30,0)*24),""),IF(OR(【2】見・謝金!$E127&lt;&gt;$E127,【2】見・謝金!$G127&lt;&gt;$G127),TIME(HOUR($G127-$E127),ROUNDUP(MINUTE($G127-$E127)/30,0)*30,0)*24,IF($Q127&lt;&gt;"検討会(法人参加)","",【2】見・謝金!$AK127)))</f>
        <v/>
      </c>
      <c r="AL127" s="588" t="str">
        <f>IF($AK127="","",IF(OR($O127="",$M127=""),"",VLOOKUP($O127,単価表!$A$34:$C$38,MATCH($M127,単価表!$A$34:$C$34,0),0)/2))</f>
        <v/>
      </c>
      <c r="AM127" s="492" t="str">
        <f t="shared" si="15"/>
        <v/>
      </c>
      <c r="AN127" s="524"/>
      <c r="AO127" s="506" t="str">
        <f>IF(【2】見・謝金!$AO127="","",【2】見・謝金!$AO127)</f>
        <v/>
      </c>
    </row>
    <row r="128" spans="4:41" ht="27.75" customHeight="1">
      <c r="D128" s="685" t="str">
        <f>IF(【2】見・謝金!D128="","",【2】見・謝金!D128)</f>
        <v/>
      </c>
      <c r="E128" s="526" t="str">
        <f>IF(【2】見・謝金!E128="","",【2】見・謝金!E128)</f>
        <v/>
      </c>
      <c r="F128" s="481" t="s">
        <v>257</v>
      </c>
      <c r="G128" s="482" t="str">
        <f>IF(【2】見・謝金!G128="","",【2】見・謝金!G128)</f>
        <v/>
      </c>
      <c r="H128" s="483" t="str">
        <f>IF(【2】見・謝金!H128="","",【2】見・謝金!H128)</f>
        <v/>
      </c>
      <c r="I128" s="1082" t="str">
        <f>IF(【2】見・謝金!I128="","",【2】見・謝金!I128)</f>
        <v/>
      </c>
      <c r="J128" s="1082"/>
      <c r="K128" s="495" t="str">
        <f>IF(【2】見・謝金!K128="","",【2】見・謝金!K128)</f>
        <v/>
      </c>
      <c r="L128" s="495" t="str">
        <f>IF(【2】見・謝金!L128="","",【2】見・謝金!L128)</f>
        <v/>
      </c>
      <c r="M128" s="483" t="str">
        <f>IF(【2】見・謝金!M128="","",【2】見・謝金!M128)</f>
        <v/>
      </c>
      <c r="N128" s="485" t="str">
        <f>IF(【2】見・謝金!N128="","",【2】見・謝金!N128)</f>
        <v/>
      </c>
      <c r="O128" s="518" t="str">
        <f>IF(【2】見・謝金!O128="","",【2】見・謝金!O128)</f>
        <v/>
      </c>
      <c r="P128" s="518" t="str">
        <f>IF(【2】見・謝金!P128="","",【2】見・謝金!P128)</f>
        <v/>
      </c>
      <c r="Q128" s="519" t="str">
        <f>IF(【2】見・謝金!Q128="","",【2】見・謝金!Q128)</f>
        <v/>
      </c>
      <c r="R128" s="525" t="str">
        <f>IF(【2】見・謝金!$R128="",IF($Q128="講師",IF($E128="","",TIME(HOUR($G128-$E128),ROUNDUP(MINUTE($G128-$E128)/30,0)*30,0)*24),""),IF(OR(【2】見・謝金!$E128&lt;&gt;$E128,【2】見・謝金!$G128&lt;&gt;$G128),TIME(HOUR($G128-$E128),ROUNDUP(MINUTE($G128-$E128)/30,0)*30,0)*24,IF($Q128&lt;&gt;"講師","",【2】見・謝金!$R128)))</f>
        <v/>
      </c>
      <c r="S128" s="521" t="str">
        <f>IF($R128="","",IF(OR($O128="",$M128=""),"",IF($P128="サブ",VLOOKUP($O128,単価表!$A$5:$C$14,MATCH($M128,単価表!$A$5:$C$5,0),0)/2,VLOOKUP($O128,単価表!$A$5:$C$14,MATCH($M128,単価表!$A$5:$C$5,0),0))))</f>
        <v/>
      </c>
      <c r="T128" s="492" t="str">
        <f t="shared" si="8"/>
        <v/>
      </c>
      <c r="U128" s="525" t="str">
        <f>IF(【2】見・謝金!$U128="",IF($Q128="検討会等参加",IF($E128="","",TIME(HOUR($G128-$E128),ROUNDUP(MINUTE($G128-$E128)/30,0)*30,0)*24),""),IF(OR(【2】見・謝金!$E128&lt;&gt;$E128,【2】見・謝金!$G128&lt;&gt;$G128),TIME(HOUR($G128-$E128),ROUNDUP(MINUTE($G128-$E128)/30,0)*30,0)*24,IF($Q128&lt;&gt;"検討会等参加","",【2】見・謝金!$U128)))</f>
        <v/>
      </c>
      <c r="V128" s="521" t="str">
        <f>IF($U128="","",IF(OR($M128="",$O128=""),"",VLOOKUP($O128,単価表!$A$5:$C$11,MATCH($M128,単価表!$A$5:$C$5,0),0)/2))</f>
        <v/>
      </c>
      <c r="W128" s="492" t="str">
        <f t="shared" si="9"/>
        <v/>
      </c>
      <c r="X128" s="485" t="str">
        <f>IF(【2】見・謝金!X128="","",【2】見・謝金!X128)</f>
        <v/>
      </c>
      <c r="Y128" s="522" t="str">
        <f>IF(【2】見・謝金!Y128="","",【2】見・謝金!Y128)</f>
        <v/>
      </c>
      <c r="Z128" s="483" t="str">
        <f>IF(【2】見・謝金!Z128="","",【2】見・謝金!Z128)</f>
        <v/>
      </c>
      <c r="AA128" s="492" t="str">
        <f t="shared" si="10"/>
        <v/>
      </c>
      <c r="AB128" s="492" t="str">
        <f t="shared" si="11"/>
        <v/>
      </c>
      <c r="AC128" s="523" t="str">
        <f>IF(【2】見・謝金!AC128="","",【2】見・謝金!AC128)</f>
        <v/>
      </c>
      <c r="AD128" s="483" t="str">
        <f>IF(【2】見・謝金!AD128="","",【2】見・謝金!AD128)</f>
        <v/>
      </c>
      <c r="AE128" s="492" t="str">
        <f t="shared" si="12"/>
        <v/>
      </c>
      <c r="AF128" s="492"/>
      <c r="AG128" s="492" t="str">
        <f t="shared" si="13"/>
        <v/>
      </c>
      <c r="AH128" s="525" t="str">
        <f>IF(【2】見・謝金!$AH128="",IF($Q128="講習料",IF($E128="","",TIME(HOUR($G128-$E128),ROUNDUP(MINUTE($G128-$E128)/30,0)*30,0)*24),""),IF(OR(【2】見・謝金!$E128&lt;&gt;$E128,【2】見・謝金!$G128&lt;&gt;$G128),TIME(HOUR($G128-$E128),ROUNDUP(MINUTE($G128-$E128)/30,0)*30,0)*24,IF($Q128&lt;&gt;"講習料","",【2】見・謝金!$AH128)))</f>
        <v/>
      </c>
      <c r="AI128" s="521" t="str">
        <f>IF($AH128="","",IF(OR($O128="",$M128=""),"",IF($P128="サブ",VLOOKUP($O128,単価表!$A$34:$C$38,MATCH($M128,単価表!$A$34:$C$34,0),0)/2,VLOOKUP($O128,単価表!$A$34:$C$38,MATCH($M128,単価表!$A$34:$C$34,0),0))))</f>
        <v/>
      </c>
      <c r="AJ128" s="492" t="str">
        <f t="shared" si="14"/>
        <v/>
      </c>
      <c r="AK128" s="525" t="str">
        <f>IF(【2】見・謝金!$AK128="",IF($Q128="検討会(法人参加)",IF($E128="","",TIME(HOUR($G128-$E128),ROUNDUP(MINUTE($G128-$E128)/30,0)*30,0)*24),""),IF(OR(【2】見・謝金!$E128&lt;&gt;$E128,【2】見・謝金!$G128&lt;&gt;$G128),TIME(HOUR($G128-$E128),ROUNDUP(MINUTE($G128-$E128)/30,0)*30,0)*24,IF($Q128&lt;&gt;"検討会(法人参加)","",【2】見・謝金!$AK128)))</f>
        <v/>
      </c>
      <c r="AL128" s="586" t="str">
        <f>IF($AK128="","",IF(OR($O128="",$M128=""),"",VLOOKUP($O128,単価表!$A$34:$C$38,MATCH($M128,単価表!$A$34:$C$34,0),0)/2))</f>
        <v/>
      </c>
      <c r="AM128" s="492" t="str">
        <f t="shared" si="15"/>
        <v/>
      </c>
      <c r="AN128" s="524"/>
      <c r="AO128" s="506" t="str">
        <f>IF(【2】見・謝金!$AO128="","",【2】見・謝金!$AO128)</f>
        <v/>
      </c>
    </row>
    <row r="129" spans="4:41" ht="27.75" customHeight="1">
      <c r="D129" s="685" t="str">
        <f>IF(【2】見・謝金!D129="","",【2】見・謝金!D129)</f>
        <v/>
      </c>
      <c r="E129" s="526" t="str">
        <f>IF(【2】見・謝金!E129="","",【2】見・謝金!E129)</f>
        <v/>
      </c>
      <c r="F129" s="481" t="s">
        <v>259</v>
      </c>
      <c r="G129" s="482" t="str">
        <f>IF(【2】見・謝金!G129="","",【2】見・謝金!G129)</f>
        <v/>
      </c>
      <c r="H129" s="483" t="str">
        <f>IF(【2】見・謝金!H129="","",【2】見・謝金!H129)</f>
        <v/>
      </c>
      <c r="I129" s="1082" t="str">
        <f>IF(【2】見・謝金!I129="","",【2】見・謝金!I129)</f>
        <v/>
      </c>
      <c r="J129" s="1082"/>
      <c r="K129" s="495" t="str">
        <f>IF(【2】見・謝金!K129="","",【2】見・謝金!K129)</f>
        <v/>
      </c>
      <c r="L129" s="495" t="str">
        <f>IF(【2】見・謝金!L129="","",【2】見・謝金!L129)</f>
        <v/>
      </c>
      <c r="M129" s="484" t="str">
        <f>IF(【2】見・謝金!M129="","",【2】見・謝金!M129)</f>
        <v/>
      </c>
      <c r="N129" s="485" t="str">
        <f>IF(【2】見・謝金!N129="","",【2】見・謝金!N129)</f>
        <v/>
      </c>
      <c r="O129" s="518" t="str">
        <f>IF(【2】見・謝金!O129="","",【2】見・謝金!O129)</f>
        <v/>
      </c>
      <c r="P129" s="518" t="str">
        <f>IF(【2】見・謝金!P129="","",【2】見・謝金!P129)</f>
        <v/>
      </c>
      <c r="Q129" s="519" t="str">
        <f>IF(【2】見・謝金!Q129="","",【2】見・謝金!Q129)</f>
        <v/>
      </c>
      <c r="R129" s="520" t="str">
        <f>IF(【2】見・謝金!$R129="",IF($Q129="講師",IF($E129="","",TIME(HOUR($G129-$E129),ROUNDUP(MINUTE($G129-$E129)/30,0)*30,0)*24),""),IF(OR(【2】見・謝金!$E129&lt;&gt;$E129,【2】見・謝金!$G129&lt;&gt;$G129),TIME(HOUR($G129-$E129),ROUNDUP(MINUTE($G129-$E129)/30,0)*30,0)*24,IF($Q129&lt;&gt;"講師","",【2】見・謝金!$R129)))</f>
        <v/>
      </c>
      <c r="S129" s="521" t="str">
        <f>IF($R129="","",IF(OR($O129="",$M129=""),"",IF($P129="サブ",VLOOKUP($O129,単価表!$A$5:$C$14,MATCH($M129,単価表!$A$5:$C$5,0),0)/2,VLOOKUP($O129,単価表!$A$5:$C$14,MATCH($M129,単価表!$A$5:$C$5,0),0))))</f>
        <v/>
      </c>
      <c r="T129" s="492" t="str">
        <f t="shared" si="8"/>
        <v/>
      </c>
      <c r="U129" s="520" t="str">
        <f>IF(【2】見・謝金!$U129="",IF($Q129="検討会等参加",IF($E129="","",TIME(HOUR($G129-$E129),ROUNDUP(MINUTE($G129-$E129)/30,0)*30,0)*24),""),IF(OR(【2】見・謝金!$E129&lt;&gt;$E129,【2】見・謝金!$G129&lt;&gt;$G129),TIME(HOUR($G129-$E129),ROUNDUP(MINUTE($G129-$E129)/30,0)*30,0)*24,IF($Q129&lt;&gt;"検討会等参加","",【2】見・謝金!$U129)))</f>
        <v/>
      </c>
      <c r="V129" s="521" t="str">
        <f>IF($U129="","",IF(OR($M129="",$O129=""),"",VLOOKUP($O129,単価表!$A$5:$C$11,MATCH($M129,単価表!$A$5:$C$5,0),0)/2))</f>
        <v/>
      </c>
      <c r="W129" s="492" t="str">
        <f t="shared" si="9"/>
        <v/>
      </c>
      <c r="X129" s="485" t="str">
        <f>IF(【2】見・謝金!X129="","",【2】見・謝金!X129)</f>
        <v/>
      </c>
      <c r="Y129" s="522" t="str">
        <f>IF(【2】見・謝金!Y129="","",【2】見・謝金!Y129)</f>
        <v/>
      </c>
      <c r="Z129" s="484" t="str">
        <f>IF(【2】見・謝金!Z129="","",【2】見・謝金!Z129)</f>
        <v/>
      </c>
      <c r="AA129" s="492" t="str">
        <f t="shared" si="10"/>
        <v/>
      </c>
      <c r="AB129" s="492" t="str">
        <f t="shared" si="11"/>
        <v/>
      </c>
      <c r="AC129" s="523" t="str">
        <f>IF(【2】見・謝金!AC129="","",【2】見・謝金!AC129)</f>
        <v/>
      </c>
      <c r="AD129" s="483" t="str">
        <f>IF(【2】見・謝金!AD129="","",【2】見・謝金!AD129)</f>
        <v/>
      </c>
      <c r="AE129" s="492" t="str">
        <f t="shared" si="12"/>
        <v/>
      </c>
      <c r="AF129" s="492"/>
      <c r="AG129" s="492" t="str">
        <f t="shared" si="13"/>
        <v/>
      </c>
      <c r="AH129" s="520" t="str">
        <f>IF(【2】見・謝金!$AH129="",IF($Q129="講習料",IF($E129="","",TIME(HOUR($G129-$E129),ROUNDUP(MINUTE($G129-$E129)/30,0)*30,0)*24),""),IF(OR(【2】見・謝金!$E129&lt;&gt;$E129,【2】見・謝金!$G129&lt;&gt;$G129),TIME(HOUR($G129-$E129),ROUNDUP(MINUTE($G129-$E129)/30,0)*30,0)*24,IF($Q129&lt;&gt;"講習料","",【2】見・謝金!$AH129)))</f>
        <v/>
      </c>
      <c r="AI129" s="521" t="str">
        <f>IF($AH129="","",IF(OR($O129="",$M129=""),"",IF($P129="サブ",VLOOKUP($O129,単価表!$A$34:$C$38,MATCH($M129,単価表!$A$34:$C$34,0),0)/2,VLOOKUP($O129,単価表!$A$34:$C$38,MATCH($M129,単価表!$A$34:$C$34,0),0))))</f>
        <v/>
      </c>
      <c r="AJ129" s="492" t="str">
        <f t="shared" si="14"/>
        <v/>
      </c>
      <c r="AK129" s="520" t="str">
        <f>IF(【2】見・謝金!$AK129="",IF($Q129="検討会(法人参加)",IF($E129="","",TIME(HOUR($G129-$E129),ROUNDUP(MINUTE($G129-$E129)/30,0)*30,0)*24),""),IF(OR(【2】見・謝金!$E129&lt;&gt;$E129,【2】見・謝金!$G129&lt;&gt;$G129),TIME(HOUR($G129-$E129),ROUNDUP(MINUTE($G129-$E129)/30,0)*30,0)*24,IF($Q129&lt;&gt;"検討会(法人参加)","",【2】見・謝金!$AK129)))</f>
        <v/>
      </c>
      <c r="AL129" s="588" t="str">
        <f>IF($AK129="","",IF(OR($O129="",$M129=""),"",VLOOKUP($O129,単価表!$A$34:$C$38,MATCH($M129,単価表!$A$34:$C$34,0),0)/2))</f>
        <v/>
      </c>
      <c r="AM129" s="492" t="str">
        <f t="shared" si="15"/>
        <v/>
      </c>
      <c r="AN129" s="524"/>
      <c r="AO129" s="506" t="str">
        <f>IF(【2】見・謝金!$AO129="","",【2】見・謝金!$AO129)</f>
        <v/>
      </c>
    </row>
    <row r="130" spans="4:41" ht="27.75" customHeight="1">
      <c r="D130" s="685" t="str">
        <f>IF(【2】見・謝金!D130="","",【2】見・謝金!D130)</f>
        <v/>
      </c>
      <c r="E130" s="526" t="str">
        <f>IF(【2】見・謝金!E130="","",【2】見・謝金!E130)</f>
        <v/>
      </c>
      <c r="F130" s="481" t="s">
        <v>257</v>
      </c>
      <c r="G130" s="482" t="str">
        <f>IF(【2】見・謝金!G130="","",【2】見・謝金!G130)</f>
        <v/>
      </c>
      <c r="H130" s="483" t="str">
        <f>IF(【2】見・謝金!H130="","",【2】見・謝金!H130)</f>
        <v/>
      </c>
      <c r="I130" s="1082" t="str">
        <f>IF(【2】見・謝金!I130="","",【2】見・謝金!I130)</f>
        <v/>
      </c>
      <c r="J130" s="1082"/>
      <c r="K130" s="495" t="str">
        <f>IF(【2】見・謝金!K130="","",【2】見・謝金!K130)</f>
        <v/>
      </c>
      <c r="L130" s="495" t="str">
        <f>IF(【2】見・謝金!L130="","",【2】見・謝金!L130)</f>
        <v/>
      </c>
      <c r="M130" s="483" t="str">
        <f>IF(【2】見・謝金!M130="","",【2】見・謝金!M130)</f>
        <v/>
      </c>
      <c r="N130" s="485" t="str">
        <f>IF(【2】見・謝金!N130="","",【2】見・謝金!N130)</f>
        <v/>
      </c>
      <c r="O130" s="518" t="str">
        <f>IF(【2】見・謝金!O130="","",【2】見・謝金!O130)</f>
        <v/>
      </c>
      <c r="P130" s="518" t="str">
        <f>IF(【2】見・謝金!P130="","",【2】見・謝金!P130)</f>
        <v/>
      </c>
      <c r="Q130" s="519" t="str">
        <f>IF(【2】見・謝金!Q130="","",【2】見・謝金!Q130)</f>
        <v/>
      </c>
      <c r="R130" s="525" t="str">
        <f>IF(【2】見・謝金!$R130="",IF($Q130="講師",IF($E130="","",TIME(HOUR($G130-$E130),ROUNDUP(MINUTE($G130-$E130)/30,0)*30,0)*24),""),IF(OR(【2】見・謝金!$E130&lt;&gt;$E130,【2】見・謝金!$G130&lt;&gt;$G130),TIME(HOUR($G130-$E130),ROUNDUP(MINUTE($G130-$E130)/30,0)*30,0)*24,IF($Q130&lt;&gt;"講師","",【2】見・謝金!$R130)))</f>
        <v/>
      </c>
      <c r="S130" s="521" t="str">
        <f>IF($R130="","",IF(OR($O130="",$M130=""),"",IF($P130="サブ",VLOOKUP($O130,単価表!$A$5:$C$14,MATCH($M130,単価表!$A$5:$C$5,0),0)/2,VLOOKUP($O130,単価表!$A$5:$C$14,MATCH($M130,単価表!$A$5:$C$5,0),0))))</f>
        <v/>
      </c>
      <c r="T130" s="492" t="str">
        <f t="shared" si="8"/>
        <v/>
      </c>
      <c r="U130" s="525" t="str">
        <f>IF(【2】見・謝金!$U130="",IF($Q130="検討会等参加",IF($E130="","",TIME(HOUR($G130-$E130),ROUNDUP(MINUTE($G130-$E130)/30,0)*30,0)*24),""),IF(OR(【2】見・謝金!$E130&lt;&gt;$E130,【2】見・謝金!$G130&lt;&gt;$G130),TIME(HOUR($G130-$E130),ROUNDUP(MINUTE($G130-$E130)/30,0)*30,0)*24,IF($Q130&lt;&gt;"検討会等参加","",【2】見・謝金!$U130)))</f>
        <v/>
      </c>
      <c r="V130" s="521" t="str">
        <f>IF($U130="","",IF(OR($M130="",$O130=""),"",VLOOKUP($O130,単価表!$A$5:$C$11,MATCH($M130,単価表!$A$5:$C$5,0),0)/2))</f>
        <v/>
      </c>
      <c r="W130" s="492" t="str">
        <f t="shared" si="9"/>
        <v/>
      </c>
      <c r="X130" s="485" t="str">
        <f>IF(【2】見・謝金!X130="","",【2】見・謝金!X130)</f>
        <v/>
      </c>
      <c r="Y130" s="522" t="str">
        <f>IF(【2】見・謝金!Y130="","",【2】見・謝金!Y130)</f>
        <v/>
      </c>
      <c r="Z130" s="483" t="str">
        <f>IF(【2】見・謝金!Z130="","",【2】見・謝金!Z130)</f>
        <v/>
      </c>
      <c r="AA130" s="492" t="str">
        <f t="shared" si="10"/>
        <v/>
      </c>
      <c r="AB130" s="492" t="str">
        <f t="shared" si="11"/>
        <v/>
      </c>
      <c r="AC130" s="523" t="str">
        <f>IF(【2】見・謝金!AC130="","",【2】見・謝金!AC130)</f>
        <v/>
      </c>
      <c r="AD130" s="483" t="str">
        <f>IF(【2】見・謝金!AD130="","",【2】見・謝金!AD130)</f>
        <v/>
      </c>
      <c r="AE130" s="492" t="str">
        <f t="shared" si="12"/>
        <v/>
      </c>
      <c r="AF130" s="492"/>
      <c r="AG130" s="492" t="str">
        <f t="shared" si="13"/>
        <v/>
      </c>
      <c r="AH130" s="525" t="str">
        <f>IF(【2】見・謝金!$AH130="",IF($Q130="講習料",IF($E130="","",TIME(HOUR($G130-$E130),ROUNDUP(MINUTE($G130-$E130)/30,0)*30,0)*24),""),IF(OR(【2】見・謝金!$E130&lt;&gt;$E130,【2】見・謝金!$G130&lt;&gt;$G130),TIME(HOUR($G130-$E130),ROUNDUP(MINUTE($G130-$E130)/30,0)*30,0)*24,IF($Q130&lt;&gt;"講習料","",【2】見・謝金!$AH130)))</f>
        <v/>
      </c>
      <c r="AI130" s="521" t="str">
        <f>IF($AH130="","",IF(OR($O130="",$M130=""),"",IF($P130="サブ",VLOOKUP($O130,単価表!$A$34:$C$38,MATCH($M130,単価表!$A$34:$C$34,0),0)/2,VLOOKUP($O130,単価表!$A$34:$C$38,MATCH($M130,単価表!$A$34:$C$34,0),0))))</f>
        <v/>
      </c>
      <c r="AJ130" s="492" t="str">
        <f t="shared" si="14"/>
        <v/>
      </c>
      <c r="AK130" s="525" t="str">
        <f>IF(【2】見・謝金!$AK130="",IF($Q130="検討会(法人参加)",IF($E130="","",TIME(HOUR($G130-$E130),ROUNDUP(MINUTE($G130-$E130)/30,0)*30,0)*24),""),IF(OR(【2】見・謝金!$E130&lt;&gt;$E130,【2】見・謝金!$G130&lt;&gt;$G130),TIME(HOUR($G130-$E130),ROUNDUP(MINUTE($G130-$E130)/30,0)*30,0)*24,IF($Q130&lt;&gt;"検討会(法人参加)","",【2】見・謝金!$AK130)))</f>
        <v/>
      </c>
      <c r="AL130" s="586" t="str">
        <f>IF($AK130="","",IF(OR($O130="",$M130=""),"",VLOOKUP($O130,単価表!$A$34:$C$38,MATCH($M130,単価表!$A$34:$C$34,0),0)/2))</f>
        <v/>
      </c>
      <c r="AM130" s="492" t="str">
        <f t="shared" si="15"/>
        <v/>
      </c>
      <c r="AN130" s="524"/>
      <c r="AO130" s="506" t="str">
        <f>IF(【2】見・謝金!$AO130="","",【2】見・謝金!$AO130)</f>
        <v/>
      </c>
    </row>
    <row r="131" spans="4:41" ht="27.75" customHeight="1">
      <c r="D131" s="685" t="str">
        <f>IF(【2】見・謝金!D131="","",【2】見・謝金!D131)</f>
        <v/>
      </c>
      <c r="E131" s="526" t="str">
        <f>IF(【2】見・謝金!E131="","",【2】見・謝金!E131)</f>
        <v/>
      </c>
      <c r="F131" s="481" t="s">
        <v>259</v>
      </c>
      <c r="G131" s="482" t="str">
        <f>IF(【2】見・謝金!G131="","",【2】見・謝金!G131)</f>
        <v/>
      </c>
      <c r="H131" s="483" t="str">
        <f>IF(【2】見・謝金!H131="","",【2】見・謝金!H131)</f>
        <v/>
      </c>
      <c r="I131" s="1082" t="str">
        <f>IF(【2】見・謝金!I131="","",【2】見・謝金!I131)</f>
        <v/>
      </c>
      <c r="J131" s="1082"/>
      <c r="K131" s="495" t="str">
        <f>IF(【2】見・謝金!K131="","",【2】見・謝金!K131)</f>
        <v/>
      </c>
      <c r="L131" s="495" t="str">
        <f>IF(【2】見・謝金!L131="","",【2】見・謝金!L131)</f>
        <v/>
      </c>
      <c r="M131" s="484" t="str">
        <f>IF(【2】見・謝金!M131="","",【2】見・謝金!M131)</f>
        <v/>
      </c>
      <c r="N131" s="485" t="str">
        <f>IF(【2】見・謝金!N131="","",【2】見・謝金!N131)</f>
        <v/>
      </c>
      <c r="O131" s="518" t="str">
        <f>IF(【2】見・謝金!O131="","",【2】見・謝金!O131)</f>
        <v/>
      </c>
      <c r="P131" s="518" t="str">
        <f>IF(【2】見・謝金!P131="","",【2】見・謝金!P131)</f>
        <v/>
      </c>
      <c r="Q131" s="519" t="str">
        <f>IF(【2】見・謝金!Q131="","",【2】見・謝金!Q131)</f>
        <v/>
      </c>
      <c r="R131" s="520" t="str">
        <f>IF(【2】見・謝金!$R131="",IF($Q131="講師",IF($E131="","",TIME(HOUR($G131-$E131),ROUNDUP(MINUTE($G131-$E131)/30,0)*30,0)*24),""),IF(OR(【2】見・謝金!$E131&lt;&gt;$E131,【2】見・謝金!$G131&lt;&gt;$G131),TIME(HOUR($G131-$E131),ROUNDUP(MINUTE($G131-$E131)/30,0)*30,0)*24,IF($Q131&lt;&gt;"講師","",【2】見・謝金!$R131)))</f>
        <v/>
      </c>
      <c r="S131" s="521" t="str">
        <f>IF($R131="","",IF(OR($O131="",$M131=""),"",IF($P131="サブ",VLOOKUP($O131,単価表!$A$5:$C$14,MATCH($M131,単価表!$A$5:$C$5,0),0)/2,VLOOKUP($O131,単価表!$A$5:$C$14,MATCH($M131,単価表!$A$5:$C$5,0),0))))</f>
        <v/>
      </c>
      <c r="T131" s="492" t="str">
        <f t="shared" si="8"/>
        <v/>
      </c>
      <c r="U131" s="520" t="str">
        <f>IF(【2】見・謝金!$U131="",IF($Q131="検討会等参加",IF($E131="","",TIME(HOUR($G131-$E131),ROUNDUP(MINUTE($G131-$E131)/30,0)*30,0)*24),""),IF(OR(【2】見・謝金!$E131&lt;&gt;$E131,【2】見・謝金!$G131&lt;&gt;$G131),TIME(HOUR($G131-$E131),ROUNDUP(MINUTE($G131-$E131)/30,0)*30,0)*24,IF($Q131&lt;&gt;"検討会等参加","",【2】見・謝金!$U131)))</f>
        <v/>
      </c>
      <c r="V131" s="521" t="str">
        <f>IF($U131="","",IF(OR($M131="",$O131=""),"",VLOOKUP($O131,単価表!$A$5:$C$11,MATCH($M131,単価表!$A$5:$C$5,0),0)/2))</f>
        <v/>
      </c>
      <c r="W131" s="492" t="str">
        <f t="shared" si="9"/>
        <v/>
      </c>
      <c r="X131" s="485" t="str">
        <f>IF(【2】見・謝金!X131="","",【2】見・謝金!X131)</f>
        <v/>
      </c>
      <c r="Y131" s="522" t="str">
        <f>IF(【2】見・謝金!Y131="","",【2】見・謝金!Y131)</f>
        <v/>
      </c>
      <c r="Z131" s="484" t="str">
        <f>IF(【2】見・謝金!Z131="","",【2】見・謝金!Z131)</f>
        <v/>
      </c>
      <c r="AA131" s="492" t="str">
        <f t="shared" si="10"/>
        <v/>
      </c>
      <c r="AB131" s="492" t="str">
        <f t="shared" si="11"/>
        <v/>
      </c>
      <c r="AC131" s="523" t="str">
        <f>IF(【2】見・謝金!AC131="","",【2】見・謝金!AC131)</f>
        <v/>
      </c>
      <c r="AD131" s="483" t="str">
        <f>IF(【2】見・謝金!AD131="","",【2】見・謝金!AD131)</f>
        <v/>
      </c>
      <c r="AE131" s="492" t="str">
        <f t="shared" si="12"/>
        <v/>
      </c>
      <c r="AF131" s="492"/>
      <c r="AG131" s="492" t="str">
        <f t="shared" si="13"/>
        <v/>
      </c>
      <c r="AH131" s="520" t="str">
        <f>IF(【2】見・謝金!$AH131="",IF($Q131="講習料",IF($E131="","",TIME(HOUR($G131-$E131),ROUNDUP(MINUTE($G131-$E131)/30,0)*30,0)*24),""),IF(OR(【2】見・謝金!$E131&lt;&gt;$E131,【2】見・謝金!$G131&lt;&gt;$G131),TIME(HOUR($G131-$E131),ROUNDUP(MINUTE($G131-$E131)/30,0)*30,0)*24,IF($Q131&lt;&gt;"講習料","",【2】見・謝金!$AH131)))</f>
        <v/>
      </c>
      <c r="AI131" s="521" t="str">
        <f>IF($AH131="","",IF(OR($O131="",$M131=""),"",IF($P131="サブ",VLOOKUP($O131,単価表!$A$34:$C$38,MATCH($M131,単価表!$A$34:$C$34,0),0)/2,VLOOKUP($O131,単価表!$A$34:$C$38,MATCH($M131,単価表!$A$34:$C$34,0),0))))</f>
        <v/>
      </c>
      <c r="AJ131" s="492" t="str">
        <f t="shared" si="14"/>
        <v/>
      </c>
      <c r="AK131" s="520" t="str">
        <f>IF(【2】見・謝金!$AK131="",IF($Q131="検討会(法人参加)",IF($E131="","",TIME(HOUR($G131-$E131),ROUNDUP(MINUTE($G131-$E131)/30,0)*30,0)*24),""),IF(OR(【2】見・謝金!$E131&lt;&gt;$E131,【2】見・謝金!$G131&lt;&gt;$G131),TIME(HOUR($G131-$E131),ROUNDUP(MINUTE($G131-$E131)/30,0)*30,0)*24,IF($Q131&lt;&gt;"検討会(法人参加)","",【2】見・謝金!$AK131)))</f>
        <v/>
      </c>
      <c r="AL131" s="588" t="str">
        <f>IF($AK131="","",IF(OR($O131="",$M131=""),"",VLOOKUP($O131,単価表!$A$34:$C$38,MATCH($M131,単価表!$A$34:$C$34,0),0)/2))</f>
        <v/>
      </c>
      <c r="AM131" s="492" t="str">
        <f t="shared" si="15"/>
        <v/>
      </c>
      <c r="AN131" s="524"/>
      <c r="AO131" s="506" t="str">
        <f>IF(【2】見・謝金!$AO131="","",【2】見・謝金!$AO131)</f>
        <v/>
      </c>
    </row>
    <row r="132" spans="4:41" ht="27.75" customHeight="1">
      <c r="D132" s="685" t="str">
        <f>IF(【2】見・謝金!D132="","",【2】見・謝金!D132)</f>
        <v/>
      </c>
      <c r="E132" s="526" t="str">
        <f>IF(【2】見・謝金!E132="","",【2】見・謝金!E132)</f>
        <v/>
      </c>
      <c r="F132" s="481" t="s">
        <v>257</v>
      </c>
      <c r="G132" s="482" t="str">
        <f>IF(【2】見・謝金!G132="","",【2】見・謝金!G132)</f>
        <v/>
      </c>
      <c r="H132" s="483" t="str">
        <f>IF(【2】見・謝金!H132="","",【2】見・謝金!H132)</f>
        <v/>
      </c>
      <c r="I132" s="1082" t="str">
        <f>IF(【2】見・謝金!I132="","",【2】見・謝金!I132)</f>
        <v/>
      </c>
      <c r="J132" s="1082"/>
      <c r="K132" s="495" t="str">
        <f>IF(【2】見・謝金!K132="","",【2】見・謝金!K132)</f>
        <v/>
      </c>
      <c r="L132" s="495" t="str">
        <f>IF(【2】見・謝金!L132="","",【2】見・謝金!L132)</f>
        <v/>
      </c>
      <c r="M132" s="483" t="str">
        <f>IF(【2】見・謝金!M132="","",【2】見・謝金!M132)</f>
        <v/>
      </c>
      <c r="N132" s="485" t="str">
        <f>IF(【2】見・謝金!N132="","",【2】見・謝金!N132)</f>
        <v/>
      </c>
      <c r="O132" s="518" t="str">
        <f>IF(【2】見・謝金!O132="","",【2】見・謝金!O132)</f>
        <v/>
      </c>
      <c r="P132" s="518" t="str">
        <f>IF(【2】見・謝金!P132="","",【2】見・謝金!P132)</f>
        <v/>
      </c>
      <c r="Q132" s="519" t="str">
        <f>IF(【2】見・謝金!Q132="","",【2】見・謝金!Q132)</f>
        <v/>
      </c>
      <c r="R132" s="525" t="str">
        <f>IF(【2】見・謝金!$R132="",IF($Q132="講師",IF($E132="","",TIME(HOUR($G132-$E132),ROUNDUP(MINUTE($G132-$E132)/30,0)*30,0)*24),""),IF(OR(【2】見・謝金!$E132&lt;&gt;$E132,【2】見・謝金!$G132&lt;&gt;$G132),TIME(HOUR($G132-$E132),ROUNDUP(MINUTE($G132-$E132)/30,0)*30,0)*24,IF($Q132&lt;&gt;"講師","",【2】見・謝金!$R132)))</f>
        <v/>
      </c>
      <c r="S132" s="521" t="str">
        <f>IF($R132="","",IF(OR($O132="",$M132=""),"",IF($P132="サブ",VLOOKUP($O132,単価表!$A$5:$C$14,MATCH($M132,単価表!$A$5:$C$5,0),0)/2,VLOOKUP($O132,単価表!$A$5:$C$14,MATCH($M132,単価表!$A$5:$C$5,0),0))))</f>
        <v/>
      </c>
      <c r="T132" s="492" t="str">
        <f t="shared" si="8"/>
        <v/>
      </c>
      <c r="U132" s="525" t="str">
        <f>IF(【2】見・謝金!$U132="",IF($Q132="検討会等参加",IF($E132="","",TIME(HOUR($G132-$E132),ROUNDUP(MINUTE($G132-$E132)/30,0)*30,0)*24),""),IF(OR(【2】見・謝金!$E132&lt;&gt;$E132,【2】見・謝金!$G132&lt;&gt;$G132),TIME(HOUR($G132-$E132),ROUNDUP(MINUTE($G132-$E132)/30,0)*30,0)*24,IF($Q132&lt;&gt;"検討会等参加","",【2】見・謝金!$U132)))</f>
        <v/>
      </c>
      <c r="V132" s="521" t="str">
        <f>IF($U132="","",IF(OR($M132="",$O132=""),"",VLOOKUP($O132,単価表!$A$5:$C$11,MATCH($M132,単価表!$A$5:$C$5,0),0)/2))</f>
        <v/>
      </c>
      <c r="W132" s="492" t="str">
        <f t="shared" si="9"/>
        <v/>
      </c>
      <c r="X132" s="485" t="str">
        <f>IF(【2】見・謝金!X132="","",【2】見・謝金!X132)</f>
        <v/>
      </c>
      <c r="Y132" s="522" t="str">
        <f>IF(【2】見・謝金!Y132="","",【2】見・謝金!Y132)</f>
        <v/>
      </c>
      <c r="Z132" s="483" t="str">
        <f>IF(【2】見・謝金!Z132="","",【2】見・謝金!Z132)</f>
        <v/>
      </c>
      <c r="AA132" s="492" t="str">
        <f t="shared" si="10"/>
        <v/>
      </c>
      <c r="AB132" s="492" t="str">
        <f t="shared" si="11"/>
        <v/>
      </c>
      <c r="AC132" s="523" t="str">
        <f>IF(【2】見・謝金!AC132="","",【2】見・謝金!AC132)</f>
        <v/>
      </c>
      <c r="AD132" s="483" t="str">
        <f>IF(【2】見・謝金!AD132="","",【2】見・謝金!AD132)</f>
        <v/>
      </c>
      <c r="AE132" s="492" t="str">
        <f t="shared" si="12"/>
        <v/>
      </c>
      <c r="AF132" s="492"/>
      <c r="AG132" s="492" t="str">
        <f t="shared" si="13"/>
        <v/>
      </c>
      <c r="AH132" s="525" t="str">
        <f>IF(【2】見・謝金!$AH132="",IF($Q132="講習料",IF($E132="","",TIME(HOUR($G132-$E132),ROUNDUP(MINUTE($G132-$E132)/30,0)*30,0)*24),""),IF(OR(【2】見・謝金!$E132&lt;&gt;$E132,【2】見・謝金!$G132&lt;&gt;$G132),TIME(HOUR($G132-$E132),ROUNDUP(MINUTE($G132-$E132)/30,0)*30,0)*24,IF($Q132&lt;&gt;"講習料","",【2】見・謝金!$AH132)))</f>
        <v/>
      </c>
      <c r="AI132" s="521" t="str">
        <f>IF($AH132="","",IF(OR($O132="",$M132=""),"",IF($P132="サブ",VLOOKUP($O132,単価表!$A$34:$C$38,MATCH($M132,単価表!$A$34:$C$34,0),0)/2,VLOOKUP($O132,単価表!$A$34:$C$38,MATCH($M132,単価表!$A$34:$C$34,0),0))))</f>
        <v/>
      </c>
      <c r="AJ132" s="492" t="str">
        <f t="shared" si="14"/>
        <v/>
      </c>
      <c r="AK132" s="525" t="str">
        <f>IF(【2】見・謝金!$AK132="",IF($Q132="検討会(法人参加)",IF($E132="","",TIME(HOUR($G132-$E132),ROUNDUP(MINUTE($G132-$E132)/30,0)*30,0)*24),""),IF(OR(【2】見・謝金!$E132&lt;&gt;$E132,【2】見・謝金!$G132&lt;&gt;$G132),TIME(HOUR($G132-$E132),ROUNDUP(MINUTE($G132-$E132)/30,0)*30,0)*24,IF($Q132&lt;&gt;"検討会(法人参加)","",【2】見・謝金!$AK132)))</f>
        <v/>
      </c>
      <c r="AL132" s="586" t="str">
        <f>IF($AK132="","",IF(OR($O132="",$M132=""),"",VLOOKUP($O132,単価表!$A$34:$C$38,MATCH($M132,単価表!$A$34:$C$34,0),0)/2))</f>
        <v/>
      </c>
      <c r="AM132" s="492" t="str">
        <f t="shared" si="15"/>
        <v/>
      </c>
      <c r="AN132" s="524"/>
      <c r="AO132" s="506" t="str">
        <f>IF(【2】見・謝金!$AO132="","",【2】見・謝金!$AO132)</f>
        <v/>
      </c>
    </row>
    <row r="133" spans="4:41" ht="27.75" customHeight="1">
      <c r="D133" s="685" t="str">
        <f>IF(【2】見・謝金!D133="","",【2】見・謝金!D133)</f>
        <v/>
      </c>
      <c r="E133" s="526" t="str">
        <f>IF(【2】見・謝金!E133="","",【2】見・謝金!E133)</f>
        <v/>
      </c>
      <c r="F133" s="481" t="s">
        <v>259</v>
      </c>
      <c r="G133" s="482" t="str">
        <f>IF(【2】見・謝金!G133="","",【2】見・謝金!G133)</f>
        <v/>
      </c>
      <c r="H133" s="483" t="str">
        <f>IF(【2】見・謝金!H133="","",【2】見・謝金!H133)</f>
        <v/>
      </c>
      <c r="I133" s="1082" t="str">
        <f>IF(【2】見・謝金!I133="","",【2】見・謝金!I133)</f>
        <v/>
      </c>
      <c r="J133" s="1082"/>
      <c r="K133" s="495" t="str">
        <f>IF(【2】見・謝金!K133="","",【2】見・謝金!K133)</f>
        <v/>
      </c>
      <c r="L133" s="495" t="str">
        <f>IF(【2】見・謝金!L133="","",【2】見・謝金!L133)</f>
        <v/>
      </c>
      <c r="M133" s="484" t="str">
        <f>IF(【2】見・謝金!M133="","",【2】見・謝金!M133)</f>
        <v/>
      </c>
      <c r="N133" s="485" t="str">
        <f>IF(【2】見・謝金!N133="","",【2】見・謝金!N133)</f>
        <v/>
      </c>
      <c r="O133" s="518" t="str">
        <f>IF(【2】見・謝金!O133="","",【2】見・謝金!O133)</f>
        <v/>
      </c>
      <c r="P133" s="518" t="str">
        <f>IF(【2】見・謝金!P133="","",【2】見・謝金!P133)</f>
        <v/>
      </c>
      <c r="Q133" s="519" t="str">
        <f>IF(【2】見・謝金!Q133="","",【2】見・謝金!Q133)</f>
        <v/>
      </c>
      <c r="R133" s="520" t="str">
        <f>IF(【2】見・謝金!$R133="",IF($Q133="講師",IF($E133="","",TIME(HOUR($G133-$E133),ROUNDUP(MINUTE($G133-$E133)/30,0)*30,0)*24),""),IF(OR(【2】見・謝金!$E133&lt;&gt;$E133,【2】見・謝金!$G133&lt;&gt;$G133),TIME(HOUR($G133-$E133),ROUNDUP(MINUTE($G133-$E133)/30,0)*30,0)*24,IF($Q133&lt;&gt;"講師","",【2】見・謝金!$R133)))</f>
        <v/>
      </c>
      <c r="S133" s="521" t="str">
        <f>IF($R133="","",IF(OR($O133="",$M133=""),"",IF($P133="サブ",VLOOKUP($O133,単価表!$A$5:$C$14,MATCH($M133,単価表!$A$5:$C$5,0),0)/2,VLOOKUP($O133,単価表!$A$5:$C$14,MATCH($M133,単価表!$A$5:$C$5,0),0))))</f>
        <v/>
      </c>
      <c r="T133" s="492" t="str">
        <f t="shared" si="8"/>
        <v/>
      </c>
      <c r="U133" s="520" t="str">
        <f>IF(【2】見・謝金!$U133="",IF($Q133="検討会等参加",IF($E133="","",TIME(HOUR($G133-$E133),ROUNDUP(MINUTE($G133-$E133)/30,0)*30,0)*24),""),IF(OR(【2】見・謝金!$E133&lt;&gt;$E133,【2】見・謝金!$G133&lt;&gt;$G133),TIME(HOUR($G133-$E133),ROUNDUP(MINUTE($G133-$E133)/30,0)*30,0)*24,IF($Q133&lt;&gt;"検討会等参加","",【2】見・謝金!$U133)))</f>
        <v/>
      </c>
      <c r="V133" s="521" t="str">
        <f>IF($U133="","",IF(OR($M133="",$O133=""),"",VLOOKUP($O133,単価表!$A$5:$C$11,MATCH($M133,単価表!$A$5:$C$5,0),0)/2))</f>
        <v/>
      </c>
      <c r="W133" s="492" t="str">
        <f t="shared" si="9"/>
        <v/>
      </c>
      <c r="X133" s="485" t="str">
        <f>IF(【2】見・謝金!X133="","",【2】見・謝金!X133)</f>
        <v/>
      </c>
      <c r="Y133" s="522" t="str">
        <f>IF(【2】見・謝金!Y133="","",【2】見・謝金!Y133)</f>
        <v/>
      </c>
      <c r="Z133" s="484" t="str">
        <f>IF(【2】見・謝金!Z133="","",【2】見・謝金!Z133)</f>
        <v/>
      </c>
      <c r="AA133" s="492" t="str">
        <f t="shared" si="10"/>
        <v/>
      </c>
      <c r="AB133" s="492" t="str">
        <f t="shared" si="11"/>
        <v/>
      </c>
      <c r="AC133" s="523" t="str">
        <f>IF(【2】見・謝金!AC133="","",【2】見・謝金!AC133)</f>
        <v/>
      </c>
      <c r="AD133" s="483" t="str">
        <f>IF(【2】見・謝金!AD133="","",【2】見・謝金!AD133)</f>
        <v/>
      </c>
      <c r="AE133" s="492" t="str">
        <f t="shared" si="12"/>
        <v/>
      </c>
      <c r="AF133" s="492"/>
      <c r="AG133" s="492" t="str">
        <f t="shared" si="13"/>
        <v/>
      </c>
      <c r="AH133" s="520" t="str">
        <f>IF(【2】見・謝金!$AH133="",IF($Q133="講習料",IF($E133="","",TIME(HOUR($G133-$E133),ROUNDUP(MINUTE($G133-$E133)/30,0)*30,0)*24),""),IF(OR(【2】見・謝金!$E133&lt;&gt;$E133,【2】見・謝金!$G133&lt;&gt;$G133),TIME(HOUR($G133-$E133),ROUNDUP(MINUTE($G133-$E133)/30,0)*30,0)*24,IF($Q133&lt;&gt;"講習料","",【2】見・謝金!$AH133)))</f>
        <v/>
      </c>
      <c r="AI133" s="521" t="str">
        <f>IF($AH133="","",IF(OR($O133="",$M133=""),"",IF($P133="サブ",VLOOKUP($O133,単価表!$A$34:$C$38,MATCH($M133,単価表!$A$34:$C$34,0),0)/2,VLOOKUP($O133,単価表!$A$34:$C$38,MATCH($M133,単価表!$A$34:$C$34,0),0))))</f>
        <v/>
      </c>
      <c r="AJ133" s="492" t="str">
        <f t="shared" si="14"/>
        <v/>
      </c>
      <c r="AK133" s="520" t="str">
        <f>IF(【2】見・謝金!$AK133="",IF($Q133="検討会(法人参加)",IF($E133="","",TIME(HOUR($G133-$E133),ROUNDUP(MINUTE($G133-$E133)/30,0)*30,0)*24),""),IF(OR(【2】見・謝金!$E133&lt;&gt;$E133,【2】見・謝金!$G133&lt;&gt;$G133),TIME(HOUR($G133-$E133),ROUNDUP(MINUTE($G133-$E133)/30,0)*30,0)*24,IF($Q133&lt;&gt;"検討会(法人参加)","",【2】見・謝金!$AK133)))</f>
        <v/>
      </c>
      <c r="AL133" s="588" t="str">
        <f>IF($AK133="","",IF(OR($O133="",$M133=""),"",VLOOKUP($O133,単価表!$A$34:$C$38,MATCH($M133,単価表!$A$34:$C$34,0),0)/2))</f>
        <v/>
      </c>
      <c r="AM133" s="492" t="str">
        <f t="shared" si="15"/>
        <v/>
      </c>
      <c r="AN133" s="524"/>
      <c r="AO133" s="506" t="str">
        <f>IF(【2】見・謝金!$AO133="","",【2】見・謝金!$AO133)</f>
        <v/>
      </c>
    </row>
    <row r="134" spans="4:41" ht="27.75" customHeight="1">
      <c r="D134" s="685" t="str">
        <f>IF(【2】見・謝金!D134="","",【2】見・謝金!D134)</f>
        <v/>
      </c>
      <c r="E134" s="526" t="str">
        <f>IF(【2】見・謝金!E134="","",【2】見・謝金!E134)</f>
        <v/>
      </c>
      <c r="F134" s="481" t="s">
        <v>257</v>
      </c>
      <c r="G134" s="482" t="str">
        <f>IF(【2】見・謝金!G134="","",【2】見・謝金!G134)</f>
        <v/>
      </c>
      <c r="H134" s="483" t="str">
        <f>IF(【2】見・謝金!H134="","",【2】見・謝金!H134)</f>
        <v/>
      </c>
      <c r="I134" s="1082" t="str">
        <f>IF(【2】見・謝金!I134="","",【2】見・謝金!I134)</f>
        <v/>
      </c>
      <c r="J134" s="1082"/>
      <c r="K134" s="495" t="str">
        <f>IF(【2】見・謝金!K134="","",【2】見・謝金!K134)</f>
        <v/>
      </c>
      <c r="L134" s="495" t="str">
        <f>IF(【2】見・謝金!L134="","",【2】見・謝金!L134)</f>
        <v/>
      </c>
      <c r="M134" s="483" t="str">
        <f>IF(【2】見・謝金!M134="","",【2】見・謝金!M134)</f>
        <v/>
      </c>
      <c r="N134" s="485" t="str">
        <f>IF(【2】見・謝金!N134="","",【2】見・謝金!N134)</f>
        <v/>
      </c>
      <c r="O134" s="518" t="str">
        <f>IF(【2】見・謝金!O134="","",【2】見・謝金!O134)</f>
        <v/>
      </c>
      <c r="P134" s="518" t="str">
        <f>IF(【2】見・謝金!P134="","",【2】見・謝金!P134)</f>
        <v/>
      </c>
      <c r="Q134" s="519" t="str">
        <f>IF(【2】見・謝金!Q134="","",【2】見・謝金!Q134)</f>
        <v/>
      </c>
      <c r="R134" s="525" t="str">
        <f>IF(【2】見・謝金!$R134="",IF($Q134="講師",IF($E134="","",TIME(HOUR($G134-$E134),ROUNDUP(MINUTE($G134-$E134)/30,0)*30,0)*24),""),IF(OR(【2】見・謝金!$E134&lt;&gt;$E134,【2】見・謝金!$G134&lt;&gt;$G134),TIME(HOUR($G134-$E134),ROUNDUP(MINUTE($G134-$E134)/30,0)*30,0)*24,IF($Q134&lt;&gt;"講師","",【2】見・謝金!$R134)))</f>
        <v/>
      </c>
      <c r="S134" s="521" t="str">
        <f>IF($R134="","",IF(OR($O134="",$M134=""),"",IF($P134="サブ",VLOOKUP($O134,単価表!$A$5:$C$14,MATCH($M134,単価表!$A$5:$C$5,0),0)/2,VLOOKUP($O134,単価表!$A$5:$C$14,MATCH($M134,単価表!$A$5:$C$5,0),0))))</f>
        <v/>
      </c>
      <c r="T134" s="492" t="str">
        <f t="shared" si="8"/>
        <v/>
      </c>
      <c r="U134" s="525" t="str">
        <f>IF(【2】見・謝金!$U134="",IF($Q134="検討会等参加",IF($E134="","",TIME(HOUR($G134-$E134),ROUNDUP(MINUTE($G134-$E134)/30,0)*30,0)*24),""),IF(OR(【2】見・謝金!$E134&lt;&gt;$E134,【2】見・謝金!$G134&lt;&gt;$G134),TIME(HOUR($G134-$E134),ROUNDUP(MINUTE($G134-$E134)/30,0)*30,0)*24,IF($Q134&lt;&gt;"検討会等参加","",【2】見・謝金!$U134)))</f>
        <v/>
      </c>
      <c r="V134" s="521" t="str">
        <f>IF($U134="","",IF(OR($M134="",$O134=""),"",VLOOKUP($O134,単価表!$A$5:$C$11,MATCH($M134,単価表!$A$5:$C$5,0),0)/2))</f>
        <v/>
      </c>
      <c r="W134" s="492" t="str">
        <f t="shared" si="9"/>
        <v/>
      </c>
      <c r="X134" s="485" t="str">
        <f>IF(【2】見・謝金!X134="","",【2】見・謝金!X134)</f>
        <v/>
      </c>
      <c r="Y134" s="522" t="str">
        <f>IF(【2】見・謝金!Y134="","",【2】見・謝金!Y134)</f>
        <v/>
      </c>
      <c r="Z134" s="483" t="str">
        <f>IF(【2】見・謝金!Z134="","",【2】見・謝金!Z134)</f>
        <v/>
      </c>
      <c r="AA134" s="492" t="str">
        <f t="shared" si="10"/>
        <v/>
      </c>
      <c r="AB134" s="492" t="str">
        <f t="shared" si="11"/>
        <v/>
      </c>
      <c r="AC134" s="523" t="str">
        <f>IF(【2】見・謝金!AC134="","",【2】見・謝金!AC134)</f>
        <v/>
      </c>
      <c r="AD134" s="483" t="str">
        <f>IF(【2】見・謝金!AD134="","",【2】見・謝金!AD134)</f>
        <v/>
      </c>
      <c r="AE134" s="492" t="str">
        <f t="shared" si="12"/>
        <v/>
      </c>
      <c r="AF134" s="492"/>
      <c r="AG134" s="492" t="str">
        <f t="shared" si="13"/>
        <v/>
      </c>
      <c r="AH134" s="525" t="str">
        <f>IF(【2】見・謝金!$AH134="",IF($Q134="講習料",IF($E134="","",TIME(HOUR($G134-$E134),ROUNDUP(MINUTE($G134-$E134)/30,0)*30,0)*24),""),IF(OR(【2】見・謝金!$E134&lt;&gt;$E134,【2】見・謝金!$G134&lt;&gt;$G134),TIME(HOUR($G134-$E134),ROUNDUP(MINUTE($G134-$E134)/30,0)*30,0)*24,IF($Q134&lt;&gt;"講習料","",【2】見・謝金!$AH134)))</f>
        <v/>
      </c>
      <c r="AI134" s="521" t="str">
        <f>IF($AH134="","",IF(OR($O134="",$M134=""),"",IF($P134="サブ",VLOOKUP($O134,単価表!$A$34:$C$38,MATCH($M134,単価表!$A$34:$C$34,0),0)/2,VLOOKUP($O134,単価表!$A$34:$C$38,MATCH($M134,単価表!$A$34:$C$34,0),0))))</f>
        <v/>
      </c>
      <c r="AJ134" s="492" t="str">
        <f t="shared" si="14"/>
        <v/>
      </c>
      <c r="AK134" s="525" t="str">
        <f>IF(【2】見・謝金!$AK134="",IF($Q134="検討会(法人参加)",IF($E134="","",TIME(HOUR($G134-$E134),ROUNDUP(MINUTE($G134-$E134)/30,0)*30,0)*24),""),IF(OR(【2】見・謝金!$E134&lt;&gt;$E134,【2】見・謝金!$G134&lt;&gt;$G134),TIME(HOUR($G134-$E134),ROUNDUP(MINUTE($G134-$E134)/30,0)*30,0)*24,IF($Q134&lt;&gt;"検討会(法人参加)","",【2】見・謝金!$AK134)))</f>
        <v/>
      </c>
      <c r="AL134" s="586" t="str">
        <f>IF($AK134="","",IF(OR($O134="",$M134=""),"",VLOOKUP($O134,単価表!$A$34:$C$38,MATCH($M134,単価表!$A$34:$C$34,0),0)/2))</f>
        <v/>
      </c>
      <c r="AM134" s="492" t="str">
        <f t="shared" si="15"/>
        <v/>
      </c>
      <c r="AN134" s="524"/>
      <c r="AO134" s="506" t="str">
        <f>IF(【2】見・謝金!$AO134="","",【2】見・謝金!$AO134)</f>
        <v/>
      </c>
    </row>
    <row r="135" spans="4:41" ht="27.75" customHeight="1">
      <c r="D135" s="685" t="str">
        <f>IF(【2】見・謝金!D135="","",【2】見・謝金!D135)</f>
        <v/>
      </c>
      <c r="E135" s="526" t="str">
        <f>IF(【2】見・謝金!E135="","",【2】見・謝金!E135)</f>
        <v/>
      </c>
      <c r="F135" s="481" t="s">
        <v>259</v>
      </c>
      <c r="G135" s="482" t="str">
        <f>IF(【2】見・謝金!G135="","",【2】見・謝金!G135)</f>
        <v/>
      </c>
      <c r="H135" s="483" t="str">
        <f>IF(【2】見・謝金!H135="","",【2】見・謝金!H135)</f>
        <v/>
      </c>
      <c r="I135" s="1082" t="str">
        <f>IF(【2】見・謝金!I135="","",【2】見・謝金!I135)</f>
        <v/>
      </c>
      <c r="J135" s="1082"/>
      <c r="K135" s="495" t="str">
        <f>IF(【2】見・謝金!K135="","",【2】見・謝金!K135)</f>
        <v/>
      </c>
      <c r="L135" s="495" t="str">
        <f>IF(【2】見・謝金!L135="","",【2】見・謝金!L135)</f>
        <v/>
      </c>
      <c r="M135" s="484" t="str">
        <f>IF(【2】見・謝金!M135="","",【2】見・謝金!M135)</f>
        <v/>
      </c>
      <c r="N135" s="485" t="str">
        <f>IF(【2】見・謝金!N135="","",【2】見・謝金!N135)</f>
        <v/>
      </c>
      <c r="O135" s="518" t="str">
        <f>IF(【2】見・謝金!O135="","",【2】見・謝金!O135)</f>
        <v/>
      </c>
      <c r="P135" s="518" t="str">
        <f>IF(【2】見・謝金!P135="","",【2】見・謝金!P135)</f>
        <v/>
      </c>
      <c r="Q135" s="519" t="str">
        <f>IF(【2】見・謝金!Q135="","",【2】見・謝金!Q135)</f>
        <v/>
      </c>
      <c r="R135" s="520" t="str">
        <f>IF(【2】見・謝金!$R135="",IF($Q135="講師",IF($E135="","",TIME(HOUR($G135-$E135),ROUNDUP(MINUTE($G135-$E135)/30,0)*30,0)*24),""),IF(OR(【2】見・謝金!$E135&lt;&gt;$E135,【2】見・謝金!$G135&lt;&gt;$G135),TIME(HOUR($G135-$E135),ROUNDUP(MINUTE($G135-$E135)/30,0)*30,0)*24,IF($Q135&lt;&gt;"講師","",【2】見・謝金!$R135)))</f>
        <v/>
      </c>
      <c r="S135" s="521" t="str">
        <f>IF($R135="","",IF(OR($O135="",$M135=""),"",IF($P135="サブ",VLOOKUP($O135,単価表!$A$5:$C$14,MATCH($M135,単価表!$A$5:$C$5,0),0)/2,VLOOKUP($O135,単価表!$A$5:$C$14,MATCH($M135,単価表!$A$5:$C$5,0),0))))</f>
        <v/>
      </c>
      <c r="T135" s="492" t="str">
        <f t="shared" si="8"/>
        <v/>
      </c>
      <c r="U135" s="520" t="str">
        <f>IF(【2】見・謝金!$U135="",IF($Q135="検討会等参加",IF($E135="","",TIME(HOUR($G135-$E135),ROUNDUP(MINUTE($G135-$E135)/30,0)*30,0)*24),""),IF(OR(【2】見・謝金!$E135&lt;&gt;$E135,【2】見・謝金!$G135&lt;&gt;$G135),TIME(HOUR($G135-$E135),ROUNDUP(MINUTE($G135-$E135)/30,0)*30,0)*24,IF($Q135&lt;&gt;"検討会等参加","",【2】見・謝金!$U135)))</f>
        <v/>
      </c>
      <c r="V135" s="521" t="str">
        <f>IF($U135="","",IF(OR($M135="",$O135=""),"",VLOOKUP($O135,単価表!$A$5:$C$11,MATCH($M135,単価表!$A$5:$C$5,0),0)/2))</f>
        <v/>
      </c>
      <c r="W135" s="492" t="str">
        <f t="shared" si="9"/>
        <v/>
      </c>
      <c r="X135" s="485" t="str">
        <f>IF(【2】見・謝金!X135="","",【2】見・謝金!X135)</f>
        <v/>
      </c>
      <c r="Y135" s="522" t="str">
        <f>IF(【2】見・謝金!Y135="","",【2】見・謝金!Y135)</f>
        <v/>
      </c>
      <c r="Z135" s="484" t="str">
        <f>IF(【2】見・謝金!Z135="","",【2】見・謝金!Z135)</f>
        <v/>
      </c>
      <c r="AA135" s="492" t="str">
        <f t="shared" si="10"/>
        <v/>
      </c>
      <c r="AB135" s="492" t="str">
        <f t="shared" si="11"/>
        <v/>
      </c>
      <c r="AC135" s="523" t="str">
        <f>IF(【2】見・謝金!AC135="","",【2】見・謝金!AC135)</f>
        <v/>
      </c>
      <c r="AD135" s="483" t="str">
        <f>IF(【2】見・謝金!AD135="","",【2】見・謝金!AD135)</f>
        <v/>
      </c>
      <c r="AE135" s="492" t="str">
        <f t="shared" si="12"/>
        <v/>
      </c>
      <c r="AF135" s="492"/>
      <c r="AG135" s="492" t="str">
        <f t="shared" si="13"/>
        <v/>
      </c>
      <c r="AH135" s="520" t="str">
        <f>IF(【2】見・謝金!$AH135="",IF($Q135="講習料",IF($E135="","",TIME(HOUR($G135-$E135),ROUNDUP(MINUTE($G135-$E135)/30,0)*30,0)*24),""),IF(OR(【2】見・謝金!$E135&lt;&gt;$E135,【2】見・謝金!$G135&lt;&gt;$G135),TIME(HOUR($G135-$E135),ROUNDUP(MINUTE($G135-$E135)/30,0)*30,0)*24,IF($Q135&lt;&gt;"講習料","",【2】見・謝金!$AH135)))</f>
        <v/>
      </c>
      <c r="AI135" s="521" t="str">
        <f>IF($AH135="","",IF(OR($O135="",$M135=""),"",IF($P135="サブ",VLOOKUP($O135,単価表!$A$34:$C$38,MATCH($M135,単価表!$A$34:$C$34,0),0)/2,VLOOKUP($O135,単価表!$A$34:$C$38,MATCH($M135,単価表!$A$34:$C$34,0),0))))</f>
        <v/>
      </c>
      <c r="AJ135" s="492" t="str">
        <f t="shared" si="14"/>
        <v/>
      </c>
      <c r="AK135" s="520" t="str">
        <f>IF(【2】見・謝金!$AK135="",IF($Q135="検討会(法人参加)",IF($E135="","",TIME(HOUR($G135-$E135),ROUNDUP(MINUTE($G135-$E135)/30,0)*30,0)*24),""),IF(OR(【2】見・謝金!$E135&lt;&gt;$E135,【2】見・謝金!$G135&lt;&gt;$G135),TIME(HOUR($G135-$E135),ROUNDUP(MINUTE($G135-$E135)/30,0)*30,0)*24,IF($Q135&lt;&gt;"検討会(法人参加)","",【2】見・謝金!$AK135)))</f>
        <v/>
      </c>
      <c r="AL135" s="588" t="str">
        <f>IF($AK135="","",IF(OR($O135="",$M135=""),"",VLOOKUP($O135,単価表!$A$34:$C$38,MATCH($M135,単価表!$A$34:$C$34,0),0)/2))</f>
        <v/>
      </c>
      <c r="AM135" s="492" t="str">
        <f t="shared" si="15"/>
        <v/>
      </c>
      <c r="AN135" s="524"/>
      <c r="AO135" s="506" t="str">
        <f>IF(【2】見・謝金!$AO135="","",【2】見・謝金!$AO135)</f>
        <v/>
      </c>
    </row>
    <row r="136" spans="4:41" ht="27.75" customHeight="1">
      <c r="D136" s="685" t="str">
        <f>IF(【2】見・謝金!D136="","",【2】見・謝金!D136)</f>
        <v/>
      </c>
      <c r="E136" s="526" t="str">
        <f>IF(【2】見・謝金!E136="","",【2】見・謝金!E136)</f>
        <v/>
      </c>
      <c r="F136" s="481" t="s">
        <v>257</v>
      </c>
      <c r="G136" s="482" t="str">
        <f>IF(【2】見・謝金!G136="","",【2】見・謝金!G136)</f>
        <v/>
      </c>
      <c r="H136" s="483" t="str">
        <f>IF(【2】見・謝金!H136="","",【2】見・謝金!H136)</f>
        <v/>
      </c>
      <c r="I136" s="1082" t="str">
        <f>IF(【2】見・謝金!I136="","",【2】見・謝金!I136)</f>
        <v/>
      </c>
      <c r="J136" s="1082"/>
      <c r="K136" s="495" t="str">
        <f>IF(【2】見・謝金!K136="","",【2】見・謝金!K136)</f>
        <v/>
      </c>
      <c r="L136" s="495" t="str">
        <f>IF(【2】見・謝金!L136="","",【2】見・謝金!L136)</f>
        <v/>
      </c>
      <c r="M136" s="483" t="str">
        <f>IF(【2】見・謝金!M136="","",【2】見・謝金!M136)</f>
        <v/>
      </c>
      <c r="N136" s="485" t="str">
        <f>IF(【2】見・謝金!N136="","",【2】見・謝金!N136)</f>
        <v/>
      </c>
      <c r="O136" s="518" t="str">
        <f>IF(【2】見・謝金!O136="","",【2】見・謝金!O136)</f>
        <v/>
      </c>
      <c r="P136" s="518" t="str">
        <f>IF(【2】見・謝金!P136="","",【2】見・謝金!P136)</f>
        <v/>
      </c>
      <c r="Q136" s="519" t="str">
        <f>IF(【2】見・謝金!Q136="","",【2】見・謝金!Q136)</f>
        <v/>
      </c>
      <c r="R136" s="525" t="str">
        <f>IF(【2】見・謝金!$R136="",IF($Q136="講師",IF($E136="","",TIME(HOUR($G136-$E136),ROUNDUP(MINUTE($G136-$E136)/30,0)*30,0)*24),""),IF(OR(【2】見・謝金!$E136&lt;&gt;$E136,【2】見・謝金!$G136&lt;&gt;$G136),TIME(HOUR($G136-$E136),ROUNDUP(MINUTE($G136-$E136)/30,0)*30,0)*24,IF($Q136&lt;&gt;"講師","",【2】見・謝金!$R136)))</f>
        <v/>
      </c>
      <c r="S136" s="521" t="str">
        <f>IF($R136="","",IF(OR($O136="",$M136=""),"",IF($P136="サブ",VLOOKUP($O136,単価表!$A$5:$C$14,MATCH($M136,単価表!$A$5:$C$5,0),0)/2,VLOOKUP($O136,単価表!$A$5:$C$14,MATCH($M136,単価表!$A$5:$C$5,0),0))))</f>
        <v/>
      </c>
      <c r="T136" s="492" t="str">
        <f t="shared" ref="T136:T190" si="16">IF($R136="","",IF($M136="","",(R136*S136)))</f>
        <v/>
      </c>
      <c r="U136" s="525" t="str">
        <f>IF(【2】見・謝金!$U136="",IF($Q136="検討会等参加",IF($E136="","",TIME(HOUR($G136-$E136),ROUNDUP(MINUTE($G136-$E136)/30,0)*30,0)*24),""),IF(OR(【2】見・謝金!$E136&lt;&gt;$E136,【2】見・謝金!$G136&lt;&gt;$G136),TIME(HOUR($G136-$E136),ROUNDUP(MINUTE($G136-$E136)/30,0)*30,0)*24,IF($Q136&lt;&gt;"検討会等参加","",【2】見・謝金!$U136)))</f>
        <v/>
      </c>
      <c r="V136" s="521" t="str">
        <f>IF($U136="","",IF(OR($M136="",$O136=""),"",VLOOKUP($O136,単価表!$A$5:$C$11,MATCH($M136,単価表!$A$5:$C$5,0),0)/2))</f>
        <v/>
      </c>
      <c r="W136" s="492" t="str">
        <f t="shared" ref="W136:W190" si="17">IF($U136="","",IF($M136="","",(U136*V136)))</f>
        <v/>
      </c>
      <c r="X136" s="485" t="str">
        <f>IF(【2】見・謝金!X136="","",【2】見・謝金!X136)</f>
        <v/>
      </c>
      <c r="Y136" s="522" t="str">
        <f>IF(【2】見・謝金!Y136="","",【2】見・謝金!Y136)</f>
        <v/>
      </c>
      <c r="Z136" s="483" t="str">
        <f>IF(【2】見・謝金!Z136="","",【2】見・謝金!Z136)</f>
        <v/>
      </c>
      <c r="AA136" s="492" t="str">
        <f t="shared" ref="AA136:AA190" si="18">IF(OR($Y136="",$Z136=""),"",IF($Z136="日","1,500",IF($Z136="外","5,500")))</f>
        <v/>
      </c>
      <c r="AB136" s="492" t="str">
        <f t="shared" ref="AB136:AB190" si="19">IF(OR($Y136="",$Z136=""),"",(Y136*AA136))</f>
        <v/>
      </c>
      <c r="AC136" s="523" t="str">
        <f>IF(【2】見・謝金!AC136="","",【2】見・謝金!AC136)</f>
        <v/>
      </c>
      <c r="AD136" s="483" t="str">
        <f>IF(【2】見・謝金!AD136="","",【2】見・謝金!AD136)</f>
        <v/>
      </c>
      <c r="AE136" s="492" t="str">
        <f t="shared" ref="AE136:AE190" si="20">IF(OR($AC136="",$AD136=""),"",IF(OR($AC136="見学",$AC136="視察"),"10,000",IF($AC136="手土産","3,000")))</f>
        <v/>
      </c>
      <c r="AF136" s="492"/>
      <c r="AG136" s="492" t="str">
        <f t="shared" ref="AG136:AG190" si="21">IFERROR(ROUND(IF(AF136="","",IF(AF136="8%税込",AD136*AE136/1.08,IF(AF136="10%税込",AD136*AE136/1.1))),0),"")</f>
        <v/>
      </c>
      <c r="AH136" s="525" t="str">
        <f>IF(【2】見・謝金!$AH136="",IF($Q136="講習料",IF($E136="","",TIME(HOUR($G136-$E136),ROUNDUP(MINUTE($G136-$E136)/30,0)*30,0)*24),""),IF(OR(【2】見・謝金!$E136&lt;&gt;$E136,【2】見・謝金!$G136&lt;&gt;$G136),TIME(HOUR($G136-$E136),ROUNDUP(MINUTE($G136-$E136)/30,0)*30,0)*24,IF($Q136&lt;&gt;"講習料","",【2】見・謝金!$AH136)))</f>
        <v/>
      </c>
      <c r="AI136" s="521" t="str">
        <f>IF($AH136="","",IF(OR($O136="",$M136=""),"",IF($P136="サブ",VLOOKUP($O136,単価表!$A$34:$C$38,MATCH($M136,単価表!$A$34:$C$34,0),0)/2,VLOOKUP($O136,単価表!$A$34:$C$38,MATCH($M136,単価表!$A$34:$C$34,0),0))))</f>
        <v/>
      </c>
      <c r="AJ136" s="492" t="str">
        <f t="shared" ref="AJ136:AJ190" si="22">IF($AH136="","",IF($M136="","",(AH136*AI136)))</f>
        <v/>
      </c>
      <c r="AK136" s="525" t="str">
        <f>IF(【2】見・謝金!$AK136="",IF($Q136="検討会(法人参加)",IF($E136="","",TIME(HOUR($G136-$E136),ROUNDUP(MINUTE($G136-$E136)/30,0)*30,0)*24),""),IF(OR(【2】見・謝金!$E136&lt;&gt;$E136,【2】見・謝金!$G136&lt;&gt;$G136),TIME(HOUR($G136-$E136),ROUNDUP(MINUTE($G136-$E136)/30,0)*30,0)*24,IF($Q136&lt;&gt;"検討会(法人参加)","",【2】見・謝金!$AK136)))</f>
        <v/>
      </c>
      <c r="AL136" s="586" t="str">
        <f>IF($AK136="","",IF(OR($O136="",$M136=""),"",VLOOKUP($O136,単価表!$A$34:$C$38,MATCH($M136,単価表!$A$34:$C$34,0),0)/2))</f>
        <v/>
      </c>
      <c r="AM136" s="492" t="str">
        <f t="shared" ref="AM136:AM190" si="23">IF($AK136="","",IF($M136="","",(AK136*AL136)))</f>
        <v/>
      </c>
      <c r="AN136" s="524"/>
      <c r="AO136" s="506" t="str">
        <f>IF(【2】見・謝金!$AO136="","",【2】見・謝金!$AO136)</f>
        <v/>
      </c>
    </row>
    <row r="137" spans="4:41" ht="27.75" customHeight="1">
      <c r="D137" s="685" t="str">
        <f>IF(【2】見・謝金!D137="","",【2】見・謝金!D137)</f>
        <v/>
      </c>
      <c r="E137" s="526" t="str">
        <f>IF(【2】見・謝金!E137="","",【2】見・謝金!E137)</f>
        <v/>
      </c>
      <c r="F137" s="481" t="s">
        <v>259</v>
      </c>
      <c r="G137" s="482" t="str">
        <f>IF(【2】見・謝金!G137="","",【2】見・謝金!G137)</f>
        <v/>
      </c>
      <c r="H137" s="483" t="str">
        <f>IF(【2】見・謝金!H137="","",【2】見・謝金!H137)</f>
        <v/>
      </c>
      <c r="I137" s="1082" t="str">
        <f>IF(【2】見・謝金!I137="","",【2】見・謝金!I137)</f>
        <v/>
      </c>
      <c r="J137" s="1082"/>
      <c r="K137" s="495" t="str">
        <f>IF(【2】見・謝金!K137="","",【2】見・謝金!K137)</f>
        <v/>
      </c>
      <c r="L137" s="495" t="str">
        <f>IF(【2】見・謝金!L137="","",【2】見・謝金!L137)</f>
        <v/>
      </c>
      <c r="M137" s="484" t="str">
        <f>IF(【2】見・謝金!M137="","",【2】見・謝金!M137)</f>
        <v/>
      </c>
      <c r="N137" s="485" t="str">
        <f>IF(【2】見・謝金!N137="","",【2】見・謝金!N137)</f>
        <v/>
      </c>
      <c r="O137" s="518" t="str">
        <f>IF(【2】見・謝金!O137="","",【2】見・謝金!O137)</f>
        <v/>
      </c>
      <c r="P137" s="518" t="str">
        <f>IF(【2】見・謝金!P137="","",【2】見・謝金!P137)</f>
        <v/>
      </c>
      <c r="Q137" s="519" t="str">
        <f>IF(【2】見・謝金!Q137="","",【2】見・謝金!Q137)</f>
        <v/>
      </c>
      <c r="R137" s="520" t="str">
        <f>IF(【2】見・謝金!$R137="",IF($Q137="講師",IF($E137="","",TIME(HOUR($G137-$E137),ROUNDUP(MINUTE($G137-$E137)/30,0)*30,0)*24),""),IF(OR(【2】見・謝金!$E137&lt;&gt;$E137,【2】見・謝金!$G137&lt;&gt;$G137),TIME(HOUR($G137-$E137),ROUNDUP(MINUTE($G137-$E137)/30,0)*30,0)*24,IF($Q137&lt;&gt;"講師","",【2】見・謝金!$R137)))</f>
        <v/>
      </c>
      <c r="S137" s="521" t="str">
        <f>IF($R137="","",IF(OR($O137="",$M137=""),"",IF($P137="サブ",VLOOKUP($O137,単価表!$A$5:$C$14,MATCH($M137,単価表!$A$5:$C$5,0),0)/2,VLOOKUP($O137,単価表!$A$5:$C$14,MATCH($M137,単価表!$A$5:$C$5,0),0))))</f>
        <v/>
      </c>
      <c r="T137" s="492" t="str">
        <f t="shared" si="16"/>
        <v/>
      </c>
      <c r="U137" s="520" t="str">
        <f>IF(【2】見・謝金!$U137="",IF($Q137="検討会等参加",IF($E137="","",TIME(HOUR($G137-$E137),ROUNDUP(MINUTE($G137-$E137)/30,0)*30,0)*24),""),IF(OR(【2】見・謝金!$E137&lt;&gt;$E137,【2】見・謝金!$G137&lt;&gt;$G137),TIME(HOUR($G137-$E137),ROUNDUP(MINUTE($G137-$E137)/30,0)*30,0)*24,IF($Q137&lt;&gt;"検討会等参加","",【2】見・謝金!$U137)))</f>
        <v/>
      </c>
      <c r="V137" s="521" t="str">
        <f>IF($U137="","",IF(OR($M137="",$O137=""),"",VLOOKUP($O137,単価表!$A$5:$C$11,MATCH($M137,単価表!$A$5:$C$5,0),0)/2))</f>
        <v/>
      </c>
      <c r="W137" s="492" t="str">
        <f t="shared" si="17"/>
        <v/>
      </c>
      <c r="X137" s="485" t="str">
        <f>IF(【2】見・謝金!X137="","",【2】見・謝金!X137)</f>
        <v/>
      </c>
      <c r="Y137" s="522" t="str">
        <f>IF(【2】見・謝金!Y137="","",【2】見・謝金!Y137)</f>
        <v/>
      </c>
      <c r="Z137" s="484" t="str">
        <f>IF(【2】見・謝金!Z137="","",【2】見・謝金!Z137)</f>
        <v/>
      </c>
      <c r="AA137" s="492" t="str">
        <f t="shared" si="18"/>
        <v/>
      </c>
      <c r="AB137" s="492" t="str">
        <f t="shared" si="19"/>
        <v/>
      </c>
      <c r="AC137" s="523" t="str">
        <f>IF(【2】見・謝金!AC137="","",【2】見・謝金!AC137)</f>
        <v/>
      </c>
      <c r="AD137" s="483" t="str">
        <f>IF(【2】見・謝金!AD137="","",【2】見・謝金!AD137)</f>
        <v/>
      </c>
      <c r="AE137" s="492" t="str">
        <f t="shared" si="20"/>
        <v/>
      </c>
      <c r="AF137" s="492"/>
      <c r="AG137" s="492" t="str">
        <f t="shared" si="21"/>
        <v/>
      </c>
      <c r="AH137" s="520" t="str">
        <f>IF(【2】見・謝金!$AH137="",IF($Q137="講習料",IF($E137="","",TIME(HOUR($G137-$E137),ROUNDUP(MINUTE($G137-$E137)/30,0)*30,0)*24),""),IF(OR(【2】見・謝金!$E137&lt;&gt;$E137,【2】見・謝金!$G137&lt;&gt;$G137),TIME(HOUR($G137-$E137),ROUNDUP(MINUTE($G137-$E137)/30,0)*30,0)*24,IF($Q137&lt;&gt;"講習料","",【2】見・謝金!$AH137)))</f>
        <v/>
      </c>
      <c r="AI137" s="521" t="str">
        <f>IF($AH137="","",IF(OR($O137="",$M137=""),"",IF($P137="サブ",VLOOKUP($O137,単価表!$A$34:$C$38,MATCH($M137,単価表!$A$34:$C$34,0),0)/2,VLOOKUP($O137,単価表!$A$34:$C$38,MATCH($M137,単価表!$A$34:$C$34,0),0))))</f>
        <v/>
      </c>
      <c r="AJ137" s="492" t="str">
        <f t="shared" si="22"/>
        <v/>
      </c>
      <c r="AK137" s="520" t="str">
        <f>IF(【2】見・謝金!$AK137="",IF($Q137="検討会(法人参加)",IF($E137="","",TIME(HOUR($G137-$E137),ROUNDUP(MINUTE($G137-$E137)/30,0)*30,0)*24),""),IF(OR(【2】見・謝金!$E137&lt;&gt;$E137,【2】見・謝金!$G137&lt;&gt;$G137),TIME(HOUR($G137-$E137),ROUNDUP(MINUTE($G137-$E137)/30,0)*30,0)*24,IF($Q137&lt;&gt;"検討会(法人参加)","",【2】見・謝金!$AK137)))</f>
        <v/>
      </c>
      <c r="AL137" s="588" t="str">
        <f>IF($AK137="","",IF(OR($O137="",$M137=""),"",VLOOKUP($O137,単価表!$A$34:$C$38,MATCH($M137,単価表!$A$34:$C$34,0),0)/2))</f>
        <v/>
      </c>
      <c r="AM137" s="492" t="str">
        <f t="shared" si="23"/>
        <v/>
      </c>
      <c r="AN137" s="524"/>
      <c r="AO137" s="506" t="str">
        <f>IF(【2】見・謝金!$AO137="","",【2】見・謝金!$AO137)</f>
        <v/>
      </c>
    </row>
    <row r="138" spans="4:41" ht="27.75" customHeight="1">
      <c r="D138" s="685" t="str">
        <f>IF(【2】見・謝金!D138="","",【2】見・謝金!D138)</f>
        <v/>
      </c>
      <c r="E138" s="526" t="str">
        <f>IF(【2】見・謝金!E138="","",【2】見・謝金!E138)</f>
        <v/>
      </c>
      <c r="F138" s="481" t="s">
        <v>257</v>
      </c>
      <c r="G138" s="482" t="str">
        <f>IF(【2】見・謝金!G138="","",【2】見・謝金!G138)</f>
        <v/>
      </c>
      <c r="H138" s="483" t="str">
        <f>IF(【2】見・謝金!H138="","",【2】見・謝金!H138)</f>
        <v/>
      </c>
      <c r="I138" s="1082" t="str">
        <f>IF(【2】見・謝金!I138="","",【2】見・謝金!I138)</f>
        <v/>
      </c>
      <c r="J138" s="1082"/>
      <c r="K138" s="495" t="str">
        <f>IF(【2】見・謝金!K138="","",【2】見・謝金!K138)</f>
        <v/>
      </c>
      <c r="L138" s="495" t="str">
        <f>IF(【2】見・謝金!L138="","",【2】見・謝金!L138)</f>
        <v/>
      </c>
      <c r="M138" s="483" t="str">
        <f>IF(【2】見・謝金!M138="","",【2】見・謝金!M138)</f>
        <v/>
      </c>
      <c r="N138" s="485" t="str">
        <f>IF(【2】見・謝金!N138="","",【2】見・謝金!N138)</f>
        <v/>
      </c>
      <c r="O138" s="518" t="str">
        <f>IF(【2】見・謝金!O138="","",【2】見・謝金!O138)</f>
        <v/>
      </c>
      <c r="P138" s="518" t="str">
        <f>IF(【2】見・謝金!P138="","",【2】見・謝金!P138)</f>
        <v/>
      </c>
      <c r="Q138" s="519" t="str">
        <f>IF(【2】見・謝金!Q138="","",【2】見・謝金!Q138)</f>
        <v/>
      </c>
      <c r="R138" s="525" t="str">
        <f>IF(【2】見・謝金!$R138="",IF($Q138="講師",IF($E138="","",TIME(HOUR($G138-$E138),ROUNDUP(MINUTE($G138-$E138)/30,0)*30,0)*24),""),IF(OR(【2】見・謝金!$E138&lt;&gt;$E138,【2】見・謝金!$G138&lt;&gt;$G138),TIME(HOUR($G138-$E138),ROUNDUP(MINUTE($G138-$E138)/30,0)*30,0)*24,IF($Q138&lt;&gt;"講師","",【2】見・謝金!$R138)))</f>
        <v/>
      </c>
      <c r="S138" s="521" t="str">
        <f>IF($R138="","",IF(OR($O138="",$M138=""),"",IF($P138="サブ",VLOOKUP($O138,単価表!$A$5:$C$14,MATCH($M138,単価表!$A$5:$C$5,0),0)/2,VLOOKUP($O138,単価表!$A$5:$C$14,MATCH($M138,単価表!$A$5:$C$5,0),0))))</f>
        <v/>
      </c>
      <c r="T138" s="492" t="str">
        <f t="shared" si="16"/>
        <v/>
      </c>
      <c r="U138" s="525" t="str">
        <f>IF(【2】見・謝金!$U138="",IF($Q138="検討会等参加",IF($E138="","",TIME(HOUR($G138-$E138),ROUNDUP(MINUTE($G138-$E138)/30,0)*30,0)*24),""),IF(OR(【2】見・謝金!$E138&lt;&gt;$E138,【2】見・謝金!$G138&lt;&gt;$G138),TIME(HOUR($G138-$E138),ROUNDUP(MINUTE($G138-$E138)/30,0)*30,0)*24,IF($Q138&lt;&gt;"検討会等参加","",【2】見・謝金!$U138)))</f>
        <v/>
      </c>
      <c r="V138" s="521" t="str">
        <f>IF($U138="","",IF(OR($M138="",$O138=""),"",VLOOKUP($O138,単価表!$A$5:$C$11,MATCH($M138,単価表!$A$5:$C$5,0),0)/2))</f>
        <v/>
      </c>
      <c r="W138" s="492" t="str">
        <f t="shared" si="17"/>
        <v/>
      </c>
      <c r="X138" s="485" t="str">
        <f>IF(【2】見・謝金!X138="","",【2】見・謝金!X138)</f>
        <v/>
      </c>
      <c r="Y138" s="522" t="str">
        <f>IF(【2】見・謝金!Y138="","",【2】見・謝金!Y138)</f>
        <v/>
      </c>
      <c r="Z138" s="483" t="str">
        <f>IF(【2】見・謝金!Z138="","",【2】見・謝金!Z138)</f>
        <v/>
      </c>
      <c r="AA138" s="492" t="str">
        <f t="shared" si="18"/>
        <v/>
      </c>
      <c r="AB138" s="492" t="str">
        <f t="shared" si="19"/>
        <v/>
      </c>
      <c r="AC138" s="523" t="str">
        <f>IF(【2】見・謝金!AC138="","",【2】見・謝金!AC138)</f>
        <v/>
      </c>
      <c r="AD138" s="483" t="str">
        <f>IF(【2】見・謝金!AD138="","",【2】見・謝金!AD138)</f>
        <v/>
      </c>
      <c r="AE138" s="492" t="str">
        <f t="shared" si="20"/>
        <v/>
      </c>
      <c r="AF138" s="492"/>
      <c r="AG138" s="492" t="str">
        <f t="shared" si="21"/>
        <v/>
      </c>
      <c r="AH138" s="525" t="str">
        <f>IF(【2】見・謝金!$AH138="",IF($Q138="講習料",IF($E138="","",TIME(HOUR($G138-$E138),ROUNDUP(MINUTE($G138-$E138)/30,0)*30,0)*24),""),IF(OR(【2】見・謝金!$E138&lt;&gt;$E138,【2】見・謝金!$G138&lt;&gt;$G138),TIME(HOUR($G138-$E138),ROUNDUP(MINUTE($G138-$E138)/30,0)*30,0)*24,IF($Q138&lt;&gt;"講習料","",【2】見・謝金!$AH138)))</f>
        <v/>
      </c>
      <c r="AI138" s="521" t="str">
        <f>IF($AH138="","",IF(OR($O138="",$M138=""),"",IF($P138="サブ",VLOOKUP($O138,単価表!$A$34:$C$38,MATCH($M138,単価表!$A$34:$C$34,0),0)/2,VLOOKUP($O138,単価表!$A$34:$C$38,MATCH($M138,単価表!$A$34:$C$34,0),0))))</f>
        <v/>
      </c>
      <c r="AJ138" s="492" t="str">
        <f t="shared" si="22"/>
        <v/>
      </c>
      <c r="AK138" s="525" t="str">
        <f>IF(【2】見・謝金!$AK138="",IF($Q138="検討会(法人参加)",IF($E138="","",TIME(HOUR($G138-$E138),ROUNDUP(MINUTE($G138-$E138)/30,0)*30,0)*24),""),IF(OR(【2】見・謝金!$E138&lt;&gt;$E138,【2】見・謝金!$G138&lt;&gt;$G138),TIME(HOUR($G138-$E138),ROUNDUP(MINUTE($G138-$E138)/30,0)*30,0)*24,IF($Q138&lt;&gt;"検討会(法人参加)","",【2】見・謝金!$AK138)))</f>
        <v/>
      </c>
      <c r="AL138" s="586" t="str">
        <f>IF($AK138="","",IF(OR($O138="",$M138=""),"",VLOOKUP($O138,単価表!$A$34:$C$38,MATCH($M138,単価表!$A$34:$C$34,0),0)/2))</f>
        <v/>
      </c>
      <c r="AM138" s="492" t="str">
        <f t="shared" si="23"/>
        <v/>
      </c>
      <c r="AN138" s="524"/>
      <c r="AO138" s="506" t="str">
        <f>IF(【2】見・謝金!$AO138="","",【2】見・謝金!$AO138)</f>
        <v/>
      </c>
    </row>
    <row r="139" spans="4:41" ht="27.75" customHeight="1">
      <c r="D139" s="685" t="str">
        <f>IF(【2】見・謝金!D139="","",【2】見・謝金!D139)</f>
        <v/>
      </c>
      <c r="E139" s="526" t="str">
        <f>IF(【2】見・謝金!E139="","",【2】見・謝金!E139)</f>
        <v/>
      </c>
      <c r="F139" s="481" t="s">
        <v>259</v>
      </c>
      <c r="G139" s="482" t="str">
        <f>IF(【2】見・謝金!G139="","",【2】見・謝金!G139)</f>
        <v/>
      </c>
      <c r="H139" s="483" t="str">
        <f>IF(【2】見・謝金!H139="","",【2】見・謝金!H139)</f>
        <v/>
      </c>
      <c r="I139" s="1082" t="str">
        <f>IF(【2】見・謝金!I139="","",【2】見・謝金!I139)</f>
        <v/>
      </c>
      <c r="J139" s="1082"/>
      <c r="K139" s="495" t="str">
        <f>IF(【2】見・謝金!K139="","",【2】見・謝金!K139)</f>
        <v/>
      </c>
      <c r="L139" s="495" t="str">
        <f>IF(【2】見・謝金!L139="","",【2】見・謝金!L139)</f>
        <v/>
      </c>
      <c r="M139" s="484" t="str">
        <f>IF(【2】見・謝金!M139="","",【2】見・謝金!M139)</f>
        <v/>
      </c>
      <c r="N139" s="485" t="str">
        <f>IF(【2】見・謝金!N139="","",【2】見・謝金!N139)</f>
        <v/>
      </c>
      <c r="O139" s="518" t="str">
        <f>IF(【2】見・謝金!O139="","",【2】見・謝金!O139)</f>
        <v/>
      </c>
      <c r="P139" s="518" t="str">
        <f>IF(【2】見・謝金!P139="","",【2】見・謝金!P139)</f>
        <v/>
      </c>
      <c r="Q139" s="519" t="str">
        <f>IF(【2】見・謝金!Q139="","",【2】見・謝金!Q139)</f>
        <v/>
      </c>
      <c r="R139" s="520" t="str">
        <f>IF(【2】見・謝金!$R139="",IF($Q139="講師",IF($E139="","",TIME(HOUR($G139-$E139),ROUNDUP(MINUTE($G139-$E139)/30,0)*30,0)*24),""),IF(OR(【2】見・謝金!$E139&lt;&gt;$E139,【2】見・謝金!$G139&lt;&gt;$G139),TIME(HOUR($G139-$E139),ROUNDUP(MINUTE($G139-$E139)/30,0)*30,0)*24,IF($Q139&lt;&gt;"講師","",【2】見・謝金!$R139)))</f>
        <v/>
      </c>
      <c r="S139" s="521" t="str">
        <f>IF($R139="","",IF(OR($O139="",$M139=""),"",IF($P139="サブ",VLOOKUP($O139,単価表!$A$5:$C$14,MATCH($M139,単価表!$A$5:$C$5,0),0)/2,VLOOKUP($O139,単価表!$A$5:$C$14,MATCH($M139,単価表!$A$5:$C$5,0),0))))</f>
        <v/>
      </c>
      <c r="T139" s="492" t="str">
        <f t="shared" si="16"/>
        <v/>
      </c>
      <c r="U139" s="520" t="str">
        <f>IF(【2】見・謝金!$U139="",IF($Q139="検討会等参加",IF($E139="","",TIME(HOUR($G139-$E139),ROUNDUP(MINUTE($G139-$E139)/30,0)*30,0)*24),""),IF(OR(【2】見・謝金!$E139&lt;&gt;$E139,【2】見・謝金!$G139&lt;&gt;$G139),TIME(HOUR($G139-$E139),ROUNDUP(MINUTE($G139-$E139)/30,0)*30,0)*24,IF($Q139&lt;&gt;"検討会等参加","",【2】見・謝金!$U139)))</f>
        <v/>
      </c>
      <c r="V139" s="521" t="str">
        <f>IF($U139="","",IF(OR($M139="",$O139=""),"",VLOOKUP($O139,単価表!$A$5:$C$11,MATCH($M139,単価表!$A$5:$C$5,0),0)/2))</f>
        <v/>
      </c>
      <c r="W139" s="492" t="str">
        <f t="shared" si="17"/>
        <v/>
      </c>
      <c r="X139" s="485" t="str">
        <f>IF(【2】見・謝金!X139="","",【2】見・謝金!X139)</f>
        <v/>
      </c>
      <c r="Y139" s="522" t="str">
        <f>IF(【2】見・謝金!Y139="","",【2】見・謝金!Y139)</f>
        <v/>
      </c>
      <c r="Z139" s="484" t="str">
        <f>IF(【2】見・謝金!Z139="","",【2】見・謝金!Z139)</f>
        <v/>
      </c>
      <c r="AA139" s="492" t="str">
        <f t="shared" si="18"/>
        <v/>
      </c>
      <c r="AB139" s="492" t="str">
        <f t="shared" si="19"/>
        <v/>
      </c>
      <c r="AC139" s="523" t="str">
        <f>IF(【2】見・謝金!AC139="","",【2】見・謝金!AC139)</f>
        <v/>
      </c>
      <c r="AD139" s="483" t="str">
        <f>IF(【2】見・謝金!AD139="","",【2】見・謝金!AD139)</f>
        <v/>
      </c>
      <c r="AE139" s="492" t="str">
        <f t="shared" si="20"/>
        <v/>
      </c>
      <c r="AF139" s="492"/>
      <c r="AG139" s="492" t="str">
        <f t="shared" si="21"/>
        <v/>
      </c>
      <c r="AH139" s="520" t="str">
        <f>IF(【2】見・謝金!$AH139="",IF($Q139="講習料",IF($E139="","",TIME(HOUR($G139-$E139),ROUNDUP(MINUTE($G139-$E139)/30,0)*30,0)*24),""),IF(OR(【2】見・謝金!$E139&lt;&gt;$E139,【2】見・謝金!$G139&lt;&gt;$G139),TIME(HOUR($G139-$E139),ROUNDUP(MINUTE($G139-$E139)/30,0)*30,0)*24,IF($Q139&lt;&gt;"講習料","",【2】見・謝金!$AH139)))</f>
        <v/>
      </c>
      <c r="AI139" s="521" t="str">
        <f>IF($AH139="","",IF(OR($O139="",$M139=""),"",IF($P139="サブ",VLOOKUP($O139,単価表!$A$34:$C$38,MATCH($M139,単価表!$A$34:$C$34,0),0)/2,VLOOKUP($O139,単価表!$A$34:$C$38,MATCH($M139,単価表!$A$34:$C$34,0),0))))</f>
        <v/>
      </c>
      <c r="AJ139" s="492" t="str">
        <f t="shared" si="22"/>
        <v/>
      </c>
      <c r="AK139" s="520" t="str">
        <f>IF(【2】見・謝金!$AK139="",IF($Q139="検討会(法人参加)",IF($E139="","",TIME(HOUR($G139-$E139),ROUNDUP(MINUTE($G139-$E139)/30,0)*30,0)*24),""),IF(OR(【2】見・謝金!$E139&lt;&gt;$E139,【2】見・謝金!$G139&lt;&gt;$G139),TIME(HOUR($G139-$E139),ROUNDUP(MINUTE($G139-$E139)/30,0)*30,0)*24,IF($Q139&lt;&gt;"検討会(法人参加)","",【2】見・謝金!$AK139)))</f>
        <v/>
      </c>
      <c r="AL139" s="588" t="str">
        <f>IF($AK139="","",IF(OR($O139="",$M139=""),"",VLOOKUP($O139,単価表!$A$34:$C$38,MATCH($M139,単価表!$A$34:$C$34,0),0)/2))</f>
        <v/>
      </c>
      <c r="AM139" s="492" t="str">
        <f t="shared" si="23"/>
        <v/>
      </c>
      <c r="AN139" s="524"/>
      <c r="AO139" s="506" t="str">
        <f>IF(【2】見・謝金!$AO139="","",【2】見・謝金!$AO139)</f>
        <v/>
      </c>
    </row>
    <row r="140" spans="4:41" ht="27.75" customHeight="1">
      <c r="D140" s="685" t="str">
        <f>IF(【2】見・謝金!D140="","",【2】見・謝金!D140)</f>
        <v/>
      </c>
      <c r="E140" s="526" t="str">
        <f>IF(【2】見・謝金!E140="","",【2】見・謝金!E140)</f>
        <v/>
      </c>
      <c r="F140" s="481" t="s">
        <v>257</v>
      </c>
      <c r="G140" s="482" t="str">
        <f>IF(【2】見・謝金!G140="","",【2】見・謝金!G140)</f>
        <v/>
      </c>
      <c r="H140" s="483" t="str">
        <f>IF(【2】見・謝金!H140="","",【2】見・謝金!H140)</f>
        <v/>
      </c>
      <c r="I140" s="1082" t="str">
        <f>IF(【2】見・謝金!I140="","",【2】見・謝金!I140)</f>
        <v/>
      </c>
      <c r="J140" s="1082"/>
      <c r="K140" s="495" t="str">
        <f>IF(【2】見・謝金!K140="","",【2】見・謝金!K140)</f>
        <v/>
      </c>
      <c r="L140" s="495" t="str">
        <f>IF(【2】見・謝金!L140="","",【2】見・謝金!L140)</f>
        <v/>
      </c>
      <c r="M140" s="483" t="str">
        <f>IF(【2】見・謝金!M140="","",【2】見・謝金!M140)</f>
        <v/>
      </c>
      <c r="N140" s="485" t="str">
        <f>IF(【2】見・謝金!N140="","",【2】見・謝金!N140)</f>
        <v/>
      </c>
      <c r="O140" s="518" t="str">
        <f>IF(【2】見・謝金!O140="","",【2】見・謝金!O140)</f>
        <v/>
      </c>
      <c r="P140" s="518" t="str">
        <f>IF(【2】見・謝金!P140="","",【2】見・謝金!P140)</f>
        <v/>
      </c>
      <c r="Q140" s="519" t="str">
        <f>IF(【2】見・謝金!Q140="","",【2】見・謝金!Q140)</f>
        <v/>
      </c>
      <c r="R140" s="525" t="str">
        <f>IF(【2】見・謝金!$R140="",IF($Q140="講師",IF($E140="","",TIME(HOUR($G140-$E140),ROUNDUP(MINUTE($G140-$E140)/30,0)*30,0)*24),""),IF(OR(【2】見・謝金!$E140&lt;&gt;$E140,【2】見・謝金!$G140&lt;&gt;$G140),TIME(HOUR($G140-$E140),ROUNDUP(MINUTE($G140-$E140)/30,0)*30,0)*24,IF($Q140&lt;&gt;"講師","",【2】見・謝金!$R140)))</f>
        <v/>
      </c>
      <c r="S140" s="521" t="str">
        <f>IF($R140="","",IF(OR($O140="",$M140=""),"",IF($P140="サブ",VLOOKUP($O140,単価表!$A$5:$C$14,MATCH($M140,単価表!$A$5:$C$5,0),0)/2,VLOOKUP($O140,単価表!$A$5:$C$14,MATCH($M140,単価表!$A$5:$C$5,0),0))))</f>
        <v/>
      </c>
      <c r="T140" s="492" t="str">
        <f t="shared" si="16"/>
        <v/>
      </c>
      <c r="U140" s="525" t="str">
        <f>IF(【2】見・謝金!$U140="",IF($Q140="検討会等参加",IF($E140="","",TIME(HOUR($G140-$E140),ROUNDUP(MINUTE($G140-$E140)/30,0)*30,0)*24),""),IF(OR(【2】見・謝金!$E140&lt;&gt;$E140,【2】見・謝金!$G140&lt;&gt;$G140),TIME(HOUR($G140-$E140),ROUNDUP(MINUTE($G140-$E140)/30,0)*30,0)*24,IF($Q140&lt;&gt;"検討会等参加","",【2】見・謝金!$U140)))</f>
        <v/>
      </c>
      <c r="V140" s="521" t="str">
        <f>IF($U140="","",IF(OR($M140="",$O140=""),"",VLOOKUP($O140,単価表!$A$5:$C$11,MATCH($M140,単価表!$A$5:$C$5,0),0)/2))</f>
        <v/>
      </c>
      <c r="W140" s="492" t="str">
        <f t="shared" si="17"/>
        <v/>
      </c>
      <c r="X140" s="485" t="str">
        <f>IF(【2】見・謝金!X140="","",【2】見・謝金!X140)</f>
        <v/>
      </c>
      <c r="Y140" s="522" t="str">
        <f>IF(【2】見・謝金!Y140="","",【2】見・謝金!Y140)</f>
        <v/>
      </c>
      <c r="Z140" s="483" t="str">
        <f>IF(【2】見・謝金!Z140="","",【2】見・謝金!Z140)</f>
        <v/>
      </c>
      <c r="AA140" s="492" t="str">
        <f t="shared" si="18"/>
        <v/>
      </c>
      <c r="AB140" s="492" t="str">
        <f t="shared" si="19"/>
        <v/>
      </c>
      <c r="AC140" s="523" t="str">
        <f>IF(【2】見・謝金!AC140="","",【2】見・謝金!AC140)</f>
        <v/>
      </c>
      <c r="AD140" s="483" t="str">
        <f>IF(【2】見・謝金!AD140="","",【2】見・謝金!AD140)</f>
        <v/>
      </c>
      <c r="AE140" s="492" t="str">
        <f t="shared" si="20"/>
        <v/>
      </c>
      <c r="AF140" s="492"/>
      <c r="AG140" s="492" t="str">
        <f t="shared" si="21"/>
        <v/>
      </c>
      <c r="AH140" s="525" t="str">
        <f>IF(【2】見・謝金!$AH140="",IF($Q140="講習料",IF($E140="","",TIME(HOUR($G140-$E140),ROUNDUP(MINUTE($G140-$E140)/30,0)*30,0)*24),""),IF(OR(【2】見・謝金!$E140&lt;&gt;$E140,【2】見・謝金!$G140&lt;&gt;$G140),TIME(HOUR($G140-$E140),ROUNDUP(MINUTE($G140-$E140)/30,0)*30,0)*24,IF($Q140&lt;&gt;"講習料","",【2】見・謝金!$AH140)))</f>
        <v/>
      </c>
      <c r="AI140" s="521" t="str">
        <f>IF($AH140="","",IF(OR($O140="",$M140=""),"",IF($P140="サブ",VLOOKUP($O140,単価表!$A$34:$C$38,MATCH($M140,単価表!$A$34:$C$34,0),0)/2,VLOOKUP($O140,単価表!$A$34:$C$38,MATCH($M140,単価表!$A$34:$C$34,0),0))))</f>
        <v/>
      </c>
      <c r="AJ140" s="492" t="str">
        <f t="shared" si="22"/>
        <v/>
      </c>
      <c r="AK140" s="525" t="str">
        <f>IF(【2】見・謝金!$AK140="",IF($Q140="検討会(法人参加)",IF($E140="","",TIME(HOUR($G140-$E140),ROUNDUP(MINUTE($G140-$E140)/30,0)*30,0)*24),""),IF(OR(【2】見・謝金!$E140&lt;&gt;$E140,【2】見・謝金!$G140&lt;&gt;$G140),TIME(HOUR($G140-$E140),ROUNDUP(MINUTE($G140-$E140)/30,0)*30,0)*24,IF($Q140&lt;&gt;"検討会(法人参加)","",【2】見・謝金!$AK140)))</f>
        <v/>
      </c>
      <c r="AL140" s="586" t="str">
        <f>IF($AK140="","",IF(OR($O140="",$M140=""),"",VLOOKUP($O140,単価表!$A$34:$C$38,MATCH($M140,単価表!$A$34:$C$34,0),0)/2))</f>
        <v/>
      </c>
      <c r="AM140" s="492" t="str">
        <f t="shared" si="23"/>
        <v/>
      </c>
      <c r="AN140" s="524"/>
      <c r="AO140" s="506" t="str">
        <f>IF(【2】見・謝金!$AO140="","",【2】見・謝金!$AO140)</f>
        <v/>
      </c>
    </row>
    <row r="141" spans="4:41" ht="27.75" customHeight="1">
      <c r="D141" s="685" t="str">
        <f>IF(【2】見・謝金!D141="","",【2】見・謝金!D141)</f>
        <v/>
      </c>
      <c r="E141" s="526" t="str">
        <f>IF(【2】見・謝金!E141="","",【2】見・謝金!E141)</f>
        <v/>
      </c>
      <c r="F141" s="481" t="s">
        <v>259</v>
      </c>
      <c r="G141" s="482" t="str">
        <f>IF(【2】見・謝金!G141="","",【2】見・謝金!G141)</f>
        <v/>
      </c>
      <c r="H141" s="483" t="str">
        <f>IF(【2】見・謝金!H141="","",【2】見・謝金!H141)</f>
        <v/>
      </c>
      <c r="I141" s="1082" t="str">
        <f>IF(【2】見・謝金!I141="","",【2】見・謝金!I141)</f>
        <v/>
      </c>
      <c r="J141" s="1082"/>
      <c r="K141" s="495" t="str">
        <f>IF(【2】見・謝金!K141="","",【2】見・謝金!K141)</f>
        <v/>
      </c>
      <c r="L141" s="495" t="str">
        <f>IF(【2】見・謝金!L141="","",【2】見・謝金!L141)</f>
        <v/>
      </c>
      <c r="M141" s="484" t="str">
        <f>IF(【2】見・謝金!M141="","",【2】見・謝金!M141)</f>
        <v/>
      </c>
      <c r="N141" s="485" t="str">
        <f>IF(【2】見・謝金!N141="","",【2】見・謝金!N141)</f>
        <v/>
      </c>
      <c r="O141" s="518" t="str">
        <f>IF(【2】見・謝金!O141="","",【2】見・謝金!O141)</f>
        <v/>
      </c>
      <c r="P141" s="518" t="str">
        <f>IF(【2】見・謝金!P141="","",【2】見・謝金!P141)</f>
        <v/>
      </c>
      <c r="Q141" s="519" t="str">
        <f>IF(【2】見・謝金!Q141="","",【2】見・謝金!Q141)</f>
        <v/>
      </c>
      <c r="R141" s="520" t="str">
        <f>IF(【2】見・謝金!$R141="",IF($Q141="講師",IF($E141="","",TIME(HOUR($G141-$E141),ROUNDUP(MINUTE($G141-$E141)/30,0)*30,0)*24),""),IF(OR(【2】見・謝金!$E141&lt;&gt;$E141,【2】見・謝金!$G141&lt;&gt;$G141),TIME(HOUR($G141-$E141),ROUNDUP(MINUTE($G141-$E141)/30,0)*30,0)*24,IF($Q141&lt;&gt;"講師","",【2】見・謝金!$R141)))</f>
        <v/>
      </c>
      <c r="S141" s="521" t="str">
        <f>IF($R141="","",IF(OR($O141="",$M141=""),"",IF($P141="サブ",VLOOKUP($O141,単価表!$A$5:$C$14,MATCH($M141,単価表!$A$5:$C$5,0),0)/2,VLOOKUP($O141,単価表!$A$5:$C$14,MATCH($M141,単価表!$A$5:$C$5,0),0))))</f>
        <v/>
      </c>
      <c r="T141" s="492" t="str">
        <f t="shared" si="16"/>
        <v/>
      </c>
      <c r="U141" s="520" t="str">
        <f>IF(【2】見・謝金!$U141="",IF($Q141="検討会等参加",IF($E141="","",TIME(HOUR($G141-$E141),ROUNDUP(MINUTE($G141-$E141)/30,0)*30,0)*24),""),IF(OR(【2】見・謝金!$E141&lt;&gt;$E141,【2】見・謝金!$G141&lt;&gt;$G141),TIME(HOUR($G141-$E141),ROUNDUP(MINUTE($G141-$E141)/30,0)*30,0)*24,IF($Q141&lt;&gt;"検討会等参加","",【2】見・謝金!$U141)))</f>
        <v/>
      </c>
      <c r="V141" s="521" t="str">
        <f>IF($U141="","",IF(OR($M141="",$O141=""),"",VLOOKUP($O141,単価表!$A$5:$C$11,MATCH($M141,単価表!$A$5:$C$5,0),0)/2))</f>
        <v/>
      </c>
      <c r="W141" s="492" t="str">
        <f t="shared" si="17"/>
        <v/>
      </c>
      <c r="X141" s="485" t="str">
        <f>IF(【2】見・謝金!X141="","",【2】見・謝金!X141)</f>
        <v/>
      </c>
      <c r="Y141" s="522" t="str">
        <f>IF(【2】見・謝金!Y141="","",【2】見・謝金!Y141)</f>
        <v/>
      </c>
      <c r="Z141" s="484" t="str">
        <f>IF(【2】見・謝金!Z141="","",【2】見・謝金!Z141)</f>
        <v/>
      </c>
      <c r="AA141" s="492" t="str">
        <f t="shared" si="18"/>
        <v/>
      </c>
      <c r="AB141" s="492" t="str">
        <f t="shared" si="19"/>
        <v/>
      </c>
      <c r="AC141" s="523" t="str">
        <f>IF(【2】見・謝金!AC141="","",【2】見・謝金!AC141)</f>
        <v/>
      </c>
      <c r="AD141" s="483" t="str">
        <f>IF(【2】見・謝金!AD141="","",【2】見・謝金!AD141)</f>
        <v/>
      </c>
      <c r="AE141" s="492" t="str">
        <f t="shared" si="20"/>
        <v/>
      </c>
      <c r="AF141" s="492"/>
      <c r="AG141" s="492" t="str">
        <f t="shared" si="21"/>
        <v/>
      </c>
      <c r="AH141" s="520" t="str">
        <f>IF(【2】見・謝金!$AH141="",IF($Q141="講習料",IF($E141="","",TIME(HOUR($G141-$E141),ROUNDUP(MINUTE($G141-$E141)/30,0)*30,0)*24),""),IF(OR(【2】見・謝金!$E141&lt;&gt;$E141,【2】見・謝金!$G141&lt;&gt;$G141),TIME(HOUR($G141-$E141),ROUNDUP(MINUTE($G141-$E141)/30,0)*30,0)*24,IF($Q141&lt;&gt;"講習料","",【2】見・謝金!$AH141)))</f>
        <v/>
      </c>
      <c r="AI141" s="521" t="str">
        <f>IF($AH141="","",IF(OR($O141="",$M141=""),"",IF($P141="サブ",VLOOKUP($O141,単価表!$A$34:$C$38,MATCH($M141,単価表!$A$34:$C$34,0),0)/2,VLOOKUP($O141,単価表!$A$34:$C$38,MATCH($M141,単価表!$A$34:$C$34,0),0))))</f>
        <v/>
      </c>
      <c r="AJ141" s="492" t="str">
        <f t="shared" si="22"/>
        <v/>
      </c>
      <c r="AK141" s="520" t="str">
        <f>IF(【2】見・謝金!$AK141="",IF($Q141="検討会(法人参加)",IF($E141="","",TIME(HOUR($G141-$E141),ROUNDUP(MINUTE($G141-$E141)/30,0)*30,0)*24),""),IF(OR(【2】見・謝金!$E141&lt;&gt;$E141,【2】見・謝金!$G141&lt;&gt;$G141),TIME(HOUR($G141-$E141),ROUNDUP(MINUTE($G141-$E141)/30,0)*30,0)*24,IF($Q141&lt;&gt;"検討会(法人参加)","",【2】見・謝金!$AK141)))</f>
        <v/>
      </c>
      <c r="AL141" s="588" t="str">
        <f>IF($AK141="","",IF(OR($O141="",$M141=""),"",VLOOKUP($O141,単価表!$A$34:$C$38,MATCH($M141,単価表!$A$34:$C$34,0),0)/2))</f>
        <v/>
      </c>
      <c r="AM141" s="492" t="str">
        <f t="shared" si="23"/>
        <v/>
      </c>
      <c r="AN141" s="524"/>
      <c r="AO141" s="506" t="str">
        <f>IF(【2】見・謝金!$AO141="","",【2】見・謝金!$AO141)</f>
        <v/>
      </c>
    </row>
    <row r="142" spans="4:41" ht="27.75" customHeight="1">
      <c r="D142" s="685" t="str">
        <f>IF(【2】見・謝金!D142="","",【2】見・謝金!D142)</f>
        <v/>
      </c>
      <c r="E142" s="526" t="str">
        <f>IF(【2】見・謝金!E142="","",【2】見・謝金!E142)</f>
        <v/>
      </c>
      <c r="F142" s="481" t="s">
        <v>257</v>
      </c>
      <c r="G142" s="482" t="str">
        <f>IF(【2】見・謝金!G142="","",【2】見・謝金!G142)</f>
        <v/>
      </c>
      <c r="H142" s="483" t="str">
        <f>IF(【2】見・謝金!H142="","",【2】見・謝金!H142)</f>
        <v/>
      </c>
      <c r="I142" s="1082" t="str">
        <f>IF(【2】見・謝金!I142="","",【2】見・謝金!I142)</f>
        <v/>
      </c>
      <c r="J142" s="1082"/>
      <c r="K142" s="495" t="str">
        <f>IF(【2】見・謝金!K142="","",【2】見・謝金!K142)</f>
        <v/>
      </c>
      <c r="L142" s="495" t="str">
        <f>IF(【2】見・謝金!L142="","",【2】見・謝金!L142)</f>
        <v/>
      </c>
      <c r="M142" s="483" t="str">
        <f>IF(【2】見・謝金!M142="","",【2】見・謝金!M142)</f>
        <v/>
      </c>
      <c r="N142" s="485" t="str">
        <f>IF(【2】見・謝金!N142="","",【2】見・謝金!N142)</f>
        <v/>
      </c>
      <c r="O142" s="518" t="str">
        <f>IF(【2】見・謝金!O142="","",【2】見・謝金!O142)</f>
        <v/>
      </c>
      <c r="P142" s="518" t="str">
        <f>IF(【2】見・謝金!P142="","",【2】見・謝金!P142)</f>
        <v/>
      </c>
      <c r="Q142" s="519" t="str">
        <f>IF(【2】見・謝金!Q142="","",【2】見・謝金!Q142)</f>
        <v/>
      </c>
      <c r="R142" s="525" t="str">
        <f>IF(【2】見・謝金!$R142="",IF($Q142="講師",IF($E142="","",TIME(HOUR($G142-$E142),ROUNDUP(MINUTE($G142-$E142)/30,0)*30,0)*24),""),IF(OR(【2】見・謝金!$E142&lt;&gt;$E142,【2】見・謝金!$G142&lt;&gt;$G142),TIME(HOUR($G142-$E142),ROUNDUP(MINUTE($G142-$E142)/30,0)*30,0)*24,IF($Q142&lt;&gt;"講師","",【2】見・謝金!$R142)))</f>
        <v/>
      </c>
      <c r="S142" s="521" t="str">
        <f>IF($R142="","",IF(OR($O142="",$M142=""),"",IF($P142="サブ",VLOOKUP($O142,単価表!$A$5:$C$14,MATCH($M142,単価表!$A$5:$C$5,0),0)/2,VLOOKUP($O142,単価表!$A$5:$C$14,MATCH($M142,単価表!$A$5:$C$5,0),0))))</f>
        <v/>
      </c>
      <c r="T142" s="492" t="str">
        <f t="shared" si="16"/>
        <v/>
      </c>
      <c r="U142" s="525" t="str">
        <f>IF(【2】見・謝金!$U142="",IF($Q142="検討会等参加",IF($E142="","",TIME(HOUR($G142-$E142),ROUNDUP(MINUTE($G142-$E142)/30,0)*30,0)*24),""),IF(OR(【2】見・謝金!$E142&lt;&gt;$E142,【2】見・謝金!$G142&lt;&gt;$G142),TIME(HOUR($G142-$E142),ROUNDUP(MINUTE($G142-$E142)/30,0)*30,0)*24,IF($Q142&lt;&gt;"検討会等参加","",【2】見・謝金!$U142)))</f>
        <v/>
      </c>
      <c r="V142" s="521" t="str">
        <f>IF($U142="","",IF(OR($M142="",$O142=""),"",VLOOKUP($O142,単価表!$A$5:$C$11,MATCH($M142,単価表!$A$5:$C$5,0),0)/2))</f>
        <v/>
      </c>
      <c r="W142" s="492" t="str">
        <f t="shared" si="17"/>
        <v/>
      </c>
      <c r="X142" s="485" t="str">
        <f>IF(【2】見・謝金!X142="","",【2】見・謝金!X142)</f>
        <v/>
      </c>
      <c r="Y142" s="522" t="str">
        <f>IF(【2】見・謝金!Y142="","",【2】見・謝金!Y142)</f>
        <v/>
      </c>
      <c r="Z142" s="483" t="str">
        <f>IF(【2】見・謝金!Z142="","",【2】見・謝金!Z142)</f>
        <v/>
      </c>
      <c r="AA142" s="492" t="str">
        <f t="shared" si="18"/>
        <v/>
      </c>
      <c r="AB142" s="492" t="str">
        <f t="shared" si="19"/>
        <v/>
      </c>
      <c r="AC142" s="523" t="str">
        <f>IF(【2】見・謝金!AC142="","",【2】見・謝金!AC142)</f>
        <v/>
      </c>
      <c r="AD142" s="483" t="str">
        <f>IF(【2】見・謝金!AD142="","",【2】見・謝金!AD142)</f>
        <v/>
      </c>
      <c r="AE142" s="492" t="str">
        <f t="shared" si="20"/>
        <v/>
      </c>
      <c r="AF142" s="492"/>
      <c r="AG142" s="492" t="str">
        <f t="shared" si="21"/>
        <v/>
      </c>
      <c r="AH142" s="525" t="str">
        <f>IF(【2】見・謝金!$AH142="",IF($Q142="講習料",IF($E142="","",TIME(HOUR($G142-$E142),ROUNDUP(MINUTE($G142-$E142)/30,0)*30,0)*24),""),IF(OR(【2】見・謝金!$E142&lt;&gt;$E142,【2】見・謝金!$G142&lt;&gt;$G142),TIME(HOUR($G142-$E142),ROUNDUP(MINUTE($G142-$E142)/30,0)*30,0)*24,IF($Q142&lt;&gt;"講習料","",【2】見・謝金!$AH142)))</f>
        <v/>
      </c>
      <c r="AI142" s="521" t="str">
        <f>IF($AH142="","",IF(OR($O142="",$M142=""),"",IF($P142="サブ",VLOOKUP($O142,単価表!$A$34:$C$38,MATCH($M142,単価表!$A$34:$C$34,0),0)/2,VLOOKUP($O142,単価表!$A$34:$C$38,MATCH($M142,単価表!$A$34:$C$34,0),0))))</f>
        <v/>
      </c>
      <c r="AJ142" s="492" t="str">
        <f t="shared" si="22"/>
        <v/>
      </c>
      <c r="AK142" s="525" t="str">
        <f>IF(【2】見・謝金!$AK142="",IF($Q142="検討会(法人参加)",IF($E142="","",TIME(HOUR($G142-$E142),ROUNDUP(MINUTE($G142-$E142)/30,0)*30,0)*24),""),IF(OR(【2】見・謝金!$E142&lt;&gt;$E142,【2】見・謝金!$G142&lt;&gt;$G142),TIME(HOUR($G142-$E142),ROUNDUP(MINUTE($G142-$E142)/30,0)*30,0)*24,IF($Q142&lt;&gt;"検討会(法人参加)","",【2】見・謝金!$AK142)))</f>
        <v/>
      </c>
      <c r="AL142" s="586" t="str">
        <f>IF($AK142="","",IF(OR($O142="",$M142=""),"",VLOOKUP($O142,単価表!$A$34:$C$38,MATCH($M142,単価表!$A$34:$C$34,0),0)/2))</f>
        <v/>
      </c>
      <c r="AM142" s="492" t="str">
        <f t="shared" si="23"/>
        <v/>
      </c>
      <c r="AN142" s="524"/>
      <c r="AO142" s="506" t="str">
        <f>IF(【2】見・謝金!$AO142="","",【2】見・謝金!$AO142)</f>
        <v/>
      </c>
    </row>
    <row r="143" spans="4:41" ht="27.75" customHeight="1">
      <c r="D143" s="685" t="str">
        <f>IF(【2】見・謝金!D143="","",【2】見・謝金!D143)</f>
        <v/>
      </c>
      <c r="E143" s="526" t="str">
        <f>IF(【2】見・謝金!E143="","",【2】見・謝金!E143)</f>
        <v/>
      </c>
      <c r="F143" s="481" t="s">
        <v>259</v>
      </c>
      <c r="G143" s="482" t="str">
        <f>IF(【2】見・謝金!G143="","",【2】見・謝金!G143)</f>
        <v/>
      </c>
      <c r="H143" s="483" t="str">
        <f>IF(【2】見・謝金!H143="","",【2】見・謝金!H143)</f>
        <v/>
      </c>
      <c r="I143" s="1082" t="str">
        <f>IF(【2】見・謝金!I143="","",【2】見・謝金!I143)</f>
        <v/>
      </c>
      <c r="J143" s="1082"/>
      <c r="K143" s="495" t="str">
        <f>IF(【2】見・謝金!K143="","",【2】見・謝金!K143)</f>
        <v/>
      </c>
      <c r="L143" s="495" t="str">
        <f>IF(【2】見・謝金!L143="","",【2】見・謝金!L143)</f>
        <v/>
      </c>
      <c r="M143" s="484" t="str">
        <f>IF(【2】見・謝金!M143="","",【2】見・謝金!M143)</f>
        <v/>
      </c>
      <c r="N143" s="485" t="str">
        <f>IF(【2】見・謝金!N143="","",【2】見・謝金!N143)</f>
        <v/>
      </c>
      <c r="O143" s="518" t="str">
        <f>IF(【2】見・謝金!O143="","",【2】見・謝金!O143)</f>
        <v/>
      </c>
      <c r="P143" s="518" t="str">
        <f>IF(【2】見・謝金!P143="","",【2】見・謝金!P143)</f>
        <v/>
      </c>
      <c r="Q143" s="519" t="str">
        <f>IF(【2】見・謝金!Q143="","",【2】見・謝金!Q143)</f>
        <v/>
      </c>
      <c r="R143" s="520" t="str">
        <f>IF(【2】見・謝金!$R143="",IF($Q143="講師",IF($E143="","",TIME(HOUR($G143-$E143),ROUNDUP(MINUTE($G143-$E143)/30,0)*30,0)*24),""),IF(OR(【2】見・謝金!$E143&lt;&gt;$E143,【2】見・謝金!$G143&lt;&gt;$G143),TIME(HOUR($G143-$E143),ROUNDUP(MINUTE($G143-$E143)/30,0)*30,0)*24,IF($Q143&lt;&gt;"講師","",【2】見・謝金!$R143)))</f>
        <v/>
      </c>
      <c r="S143" s="521" t="str">
        <f>IF($R143="","",IF(OR($O143="",$M143=""),"",IF($P143="サブ",VLOOKUP($O143,単価表!$A$5:$C$14,MATCH($M143,単価表!$A$5:$C$5,0),0)/2,VLOOKUP($O143,単価表!$A$5:$C$14,MATCH($M143,単価表!$A$5:$C$5,0),0))))</f>
        <v/>
      </c>
      <c r="T143" s="492" t="str">
        <f t="shared" si="16"/>
        <v/>
      </c>
      <c r="U143" s="520" t="str">
        <f>IF(【2】見・謝金!$U143="",IF($Q143="検討会等参加",IF($E143="","",TIME(HOUR($G143-$E143),ROUNDUP(MINUTE($G143-$E143)/30,0)*30,0)*24),""),IF(OR(【2】見・謝金!$E143&lt;&gt;$E143,【2】見・謝金!$G143&lt;&gt;$G143),TIME(HOUR($G143-$E143),ROUNDUP(MINUTE($G143-$E143)/30,0)*30,0)*24,IF($Q143&lt;&gt;"検討会等参加","",【2】見・謝金!$U143)))</f>
        <v/>
      </c>
      <c r="V143" s="521" t="str">
        <f>IF($U143="","",IF(OR($M143="",$O143=""),"",VLOOKUP($O143,単価表!$A$5:$C$11,MATCH($M143,単価表!$A$5:$C$5,0),0)/2))</f>
        <v/>
      </c>
      <c r="W143" s="492" t="str">
        <f t="shared" si="17"/>
        <v/>
      </c>
      <c r="X143" s="485" t="str">
        <f>IF(【2】見・謝金!X143="","",【2】見・謝金!X143)</f>
        <v/>
      </c>
      <c r="Y143" s="522" t="str">
        <f>IF(【2】見・謝金!Y143="","",【2】見・謝金!Y143)</f>
        <v/>
      </c>
      <c r="Z143" s="484" t="str">
        <f>IF(【2】見・謝金!Z143="","",【2】見・謝金!Z143)</f>
        <v/>
      </c>
      <c r="AA143" s="492" t="str">
        <f t="shared" si="18"/>
        <v/>
      </c>
      <c r="AB143" s="492" t="str">
        <f t="shared" si="19"/>
        <v/>
      </c>
      <c r="AC143" s="523" t="str">
        <f>IF(【2】見・謝金!AC143="","",【2】見・謝金!AC143)</f>
        <v/>
      </c>
      <c r="AD143" s="483" t="str">
        <f>IF(【2】見・謝金!AD143="","",【2】見・謝金!AD143)</f>
        <v/>
      </c>
      <c r="AE143" s="492" t="str">
        <f t="shared" si="20"/>
        <v/>
      </c>
      <c r="AF143" s="492"/>
      <c r="AG143" s="492" t="str">
        <f t="shared" si="21"/>
        <v/>
      </c>
      <c r="AH143" s="520" t="str">
        <f>IF(【2】見・謝金!$AH143="",IF($Q143="講習料",IF($E143="","",TIME(HOUR($G143-$E143),ROUNDUP(MINUTE($G143-$E143)/30,0)*30,0)*24),""),IF(OR(【2】見・謝金!$E143&lt;&gt;$E143,【2】見・謝金!$G143&lt;&gt;$G143),TIME(HOUR($G143-$E143),ROUNDUP(MINUTE($G143-$E143)/30,0)*30,0)*24,IF($Q143&lt;&gt;"講習料","",【2】見・謝金!$AH143)))</f>
        <v/>
      </c>
      <c r="AI143" s="521" t="str">
        <f>IF($AH143="","",IF(OR($O143="",$M143=""),"",IF($P143="サブ",VLOOKUP($O143,単価表!$A$34:$C$38,MATCH($M143,単価表!$A$34:$C$34,0),0)/2,VLOOKUP($O143,単価表!$A$34:$C$38,MATCH($M143,単価表!$A$34:$C$34,0),0))))</f>
        <v/>
      </c>
      <c r="AJ143" s="492" t="str">
        <f t="shared" si="22"/>
        <v/>
      </c>
      <c r="AK143" s="520" t="str">
        <f>IF(【2】見・謝金!$AK143="",IF($Q143="検討会(法人参加)",IF($E143="","",TIME(HOUR($G143-$E143),ROUNDUP(MINUTE($G143-$E143)/30,0)*30,0)*24),""),IF(OR(【2】見・謝金!$E143&lt;&gt;$E143,【2】見・謝金!$G143&lt;&gt;$G143),TIME(HOUR($G143-$E143),ROUNDUP(MINUTE($G143-$E143)/30,0)*30,0)*24,IF($Q143&lt;&gt;"検討会(法人参加)","",【2】見・謝金!$AK143)))</f>
        <v/>
      </c>
      <c r="AL143" s="588" t="str">
        <f>IF($AK143="","",IF(OR($O143="",$M143=""),"",VLOOKUP($O143,単価表!$A$34:$C$38,MATCH($M143,単価表!$A$34:$C$34,0),0)/2))</f>
        <v/>
      </c>
      <c r="AM143" s="492" t="str">
        <f t="shared" si="23"/>
        <v/>
      </c>
      <c r="AN143" s="524"/>
      <c r="AO143" s="506" t="str">
        <f>IF(【2】見・謝金!$AO143="","",【2】見・謝金!$AO143)</f>
        <v/>
      </c>
    </row>
    <row r="144" spans="4:41" ht="27.75" customHeight="1">
      <c r="D144" s="685" t="str">
        <f>IF(【2】見・謝金!D144="","",【2】見・謝金!D144)</f>
        <v/>
      </c>
      <c r="E144" s="526" t="str">
        <f>IF(【2】見・謝金!E144="","",【2】見・謝金!E144)</f>
        <v/>
      </c>
      <c r="F144" s="481" t="s">
        <v>257</v>
      </c>
      <c r="G144" s="482" t="str">
        <f>IF(【2】見・謝金!G144="","",【2】見・謝金!G144)</f>
        <v/>
      </c>
      <c r="H144" s="483" t="str">
        <f>IF(【2】見・謝金!H144="","",【2】見・謝金!H144)</f>
        <v/>
      </c>
      <c r="I144" s="1082" t="str">
        <f>IF(【2】見・謝金!I144="","",【2】見・謝金!I144)</f>
        <v/>
      </c>
      <c r="J144" s="1082"/>
      <c r="K144" s="495" t="str">
        <f>IF(【2】見・謝金!K144="","",【2】見・謝金!K144)</f>
        <v/>
      </c>
      <c r="L144" s="495" t="str">
        <f>IF(【2】見・謝金!L144="","",【2】見・謝金!L144)</f>
        <v/>
      </c>
      <c r="M144" s="483" t="str">
        <f>IF(【2】見・謝金!M144="","",【2】見・謝金!M144)</f>
        <v/>
      </c>
      <c r="N144" s="485" t="str">
        <f>IF(【2】見・謝金!N144="","",【2】見・謝金!N144)</f>
        <v/>
      </c>
      <c r="O144" s="518" t="str">
        <f>IF(【2】見・謝金!O144="","",【2】見・謝金!O144)</f>
        <v/>
      </c>
      <c r="P144" s="518" t="str">
        <f>IF(【2】見・謝金!P144="","",【2】見・謝金!P144)</f>
        <v/>
      </c>
      <c r="Q144" s="519" t="str">
        <f>IF(【2】見・謝金!Q144="","",【2】見・謝金!Q144)</f>
        <v/>
      </c>
      <c r="R144" s="525" t="str">
        <f>IF(【2】見・謝金!$R144="",IF($Q144="講師",IF($E144="","",TIME(HOUR($G144-$E144),ROUNDUP(MINUTE($G144-$E144)/30,0)*30,0)*24),""),IF(OR(【2】見・謝金!$E144&lt;&gt;$E144,【2】見・謝金!$G144&lt;&gt;$G144),TIME(HOUR($G144-$E144),ROUNDUP(MINUTE($G144-$E144)/30,0)*30,0)*24,IF($Q144&lt;&gt;"講師","",【2】見・謝金!$R144)))</f>
        <v/>
      </c>
      <c r="S144" s="521" t="str">
        <f>IF($R144="","",IF(OR($O144="",$M144=""),"",IF($P144="サブ",VLOOKUP($O144,単価表!$A$5:$C$14,MATCH($M144,単価表!$A$5:$C$5,0),0)/2,VLOOKUP($O144,単価表!$A$5:$C$14,MATCH($M144,単価表!$A$5:$C$5,0),0))))</f>
        <v/>
      </c>
      <c r="T144" s="492" t="str">
        <f t="shared" si="16"/>
        <v/>
      </c>
      <c r="U144" s="525" t="str">
        <f>IF(【2】見・謝金!$U144="",IF($Q144="検討会等参加",IF($E144="","",TIME(HOUR($G144-$E144),ROUNDUP(MINUTE($G144-$E144)/30,0)*30,0)*24),""),IF(OR(【2】見・謝金!$E144&lt;&gt;$E144,【2】見・謝金!$G144&lt;&gt;$G144),TIME(HOUR($G144-$E144),ROUNDUP(MINUTE($G144-$E144)/30,0)*30,0)*24,IF($Q144&lt;&gt;"検討会等参加","",【2】見・謝金!$U144)))</f>
        <v/>
      </c>
      <c r="V144" s="521" t="str">
        <f>IF($U144="","",IF(OR($M144="",$O144=""),"",VLOOKUP($O144,単価表!$A$5:$C$11,MATCH($M144,単価表!$A$5:$C$5,0),0)/2))</f>
        <v/>
      </c>
      <c r="W144" s="492" t="str">
        <f t="shared" si="17"/>
        <v/>
      </c>
      <c r="X144" s="485" t="str">
        <f>IF(【2】見・謝金!X144="","",【2】見・謝金!X144)</f>
        <v/>
      </c>
      <c r="Y144" s="522" t="str">
        <f>IF(【2】見・謝金!Y144="","",【2】見・謝金!Y144)</f>
        <v/>
      </c>
      <c r="Z144" s="483" t="str">
        <f>IF(【2】見・謝金!Z144="","",【2】見・謝金!Z144)</f>
        <v/>
      </c>
      <c r="AA144" s="492" t="str">
        <f t="shared" si="18"/>
        <v/>
      </c>
      <c r="AB144" s="492" t="str">
        <f t="shared" si="19"/>
        <v/>
      </c>
      <c r="AC144" s="523" t="str">
        <f>IF(【2】見・謝金!AC144="","",【2】見・謝金!AC144)</f>
        <v/>
      </c>
      <c r="AD144" s="483" t="str">
        <f>IF(【2】見・謝金!AD144="","",【2】見・謝金!AD144)</f>
        <v/>
      </c>
      <c r="AE144" s="492" t="str">
        <f t="shared" si="20"/>
        <v/>
      </c>
      <c r="AF144" s="492"/>
      <c r="AG144" s="492" t="str">
        <f t="shared" si="21"/>
        <v/>
      </c>
      <c r="AH144" s="525" t="str">
        <f>IF(【2】見・謝金!$AH144="",IF($Q144="講習料",IF($E144="","",TIME(HOUR($G144-$E144),ROUNDUP(MINUTE($G144-$E144)/30,0)*30,0)*24),""),IF(OR(【2】見・謝金!$E144&lt;&gt;$E144,【2】見・謝金!$G144&lt;&gt;$G144),TIME(HOUR($G144-$E144),ROUNDUP(MINUTE($G144-$E144)/30,0)*30,0)*24,IF($Q144&lt;&gt;"講習料","",【2】見・謝金!$AH144)))</f>
        <v/>
      </c>
      <c r="AI144" s="521" t="str">
        <f>IF($AH144="","",IF(OR($O144="",$M144=""),"",IF($P144="サブ",VLOOKUP($O144,単価表!$A$34:$C$38,MATCH($M144,単価表!$A$34:$C$34,0),0)/2,VLOOKUP($O144,単価表!$A$34:$C$38,MATCH($M144,単価表!$A$34:$C$34,0),0))))</f>
        <v/>
      </c>
      <c r="AJ144" s="492" t="str">
        <f t="shared" si="22"/>
        <v/>
      </c>
      <c r="AK144" s="525" t="str">
        <f>IF(【2】見・謝金!$AK144="",IF($Q144="検討会(法人参加)",IF($E144="","",TIME(HOUR($G144-$E144),ROUNDUP(MINUTE($G144-$E144)/30,0)*30,0)*24),""),IF(OR(【2】見・謝金!$E144&lt;&gt;$E144,【2】見・謝金!$G144&lt;&gt;$G144),TIME(HOUR($G144-$E144),ROUNDUP(MINUTE($G144-$E144)/30,0)*30,0)*24,IF($Q144&lt;&gt;"検討会(法人参加)","",【2】見・謝金!$AK144)))</f>
        <v/>
      </c>
      <c r="AL144" s="586" t="str">
        <f>IF($AK144="","",IF(OR($O144="",$M144=""),"",VLOOKUP($O144,単価表!$A$34:$C$38,MATCH($M144,単価表!$A$34:$C$34,0),0)/2))</f>
        <v/>
      </c>
      <c r="AM144" s="492" t="str">
        <f t="shared" si="23"/>
        <v/>
      </c>
      <c r="AN144" s="524"/>
      <c r="AO144" s="506" t="str">
        <f>IF(【2】見・謝金!$AO144="","",【2】見・謝金!$AO144)</f>
        <v/>
      </c>
    </row>
    <row r="145" spans="4:41" ht="27.75" customHeight="1">
      <c r="D145" s="685" t="str">
        <f>IF(【2】見・謝金!D145="","",【2】見・謝金!D145)</f>
        <v/>
      </c>
      <c r="E145" s="526" t="str">
        <f>IF(【2】見・謝金!E145="","",【2】見・謝金!E145)</f>
        <v/>
      </c>
      <c r="F145" s="481" t="s">
        <v>259</v>
      </c>
      <c r="G145" s="482" t="str">
        <f>IF(【2】見・謝金!G145="","",【2】見・謝金!G145)</f>
        <v/>
      </c>
      <c r="H145" s="483" t="str">
        <f>IF(【2】見・謝金!H145="","",【2】見・謝金!H145)</f>
        <v/>
      </c>
      <c r="I145" s="1082" t="str">
        <f>IF(【2】見・謝金!I145="","",【2】見・謝金!I145)</f>
        <v/>
      </c>
      <c r="J145" s="1082"/>
      <c r="K145" s="495" t="str">
        <f>IF(【2】見・謝金!K145="","",【2】見・謝金!K145)</f>
        <v/>
      </c>
      <c r="L145" s="495" t="str">
        <f>IF(【2】見・謝金!L145="","",【2】見・謝金!L145)</f>
        <v/>
      </c>
      <c r="M145" s="484" t="str">
        <f>IF(【2】見・謝金!M145="","",【2】見・謝金!M145)</f>
        <v/>
      </c>
      <c r="N145" s="485" t="str">
        <f>IF(【2】見・謝金!N145="","",【2】見・謝金!N145)</f>
        <v/>
      </c>
      <c r="O145" s="518" t="str">
        <f>IF(【2】見・謝金!O145="","",【2】見・謝金!O145)</f>
        <v/>
      </c>
      <c r="P145" s="518" t="str">
        <f>IF(【2】見・謝金!P145="","",【2】見・謝金!P145)</f>
        <v/>
      </c>
      <c r="Q145" s="519" t="str">
        <f>IF(【2】見・謝金!Q145="","",【2】見・謝金!Q145)</f>
        <v/>
      </c>
      <c r="R145" s="520" t="str">
        <f>IF(【2】見・謝金!$R145="",IF($Q145="講師",IF($E145="","",TIME(HOUR($G145-$E145),ROUNDUP(MINUTE($G145-$E145)/30,0)*30,0)*24),""),IF(OR(【2】見・謝金!$E145&lt;&gt;$E145,【2】見・謝金!$G145&lt;&gt;$G145),TIME(HOUR($G145-$E145),ROUNDUP(MINUTE($G145-$E145)/30,0)*30,0)*24,IF($Q145&lt;&gt;"講師","",【2】見・謝金!$R145)))</f>
        <v/>
      </c>
      <c r="S145" s="521" t="str">
        <f>IF($R145="","",IF(OR($O145="",$M145=""),"",IF($P145="サブ",VLOOKUP($O145,単価表!$A$5:$C$14,MATCH($M145,単価表!$A$5:$C$5,0),0)/2,VLOOKUP($O145,単価表!$A$5:$C$14,MATCH($M145,単価表!$A$5:$C$5,0),0))))</f>
        <v/>
      </c>
      <c r="T145" s="492" t="str">
        <f t="shared" si="16"/>
        <v/>
      </c>
      <c r="U145" s="520" t="str">
        <f>IF(【2】見・謝金!$U145="",IF($Q145="検討会等参加",IF($E145="","",TIME(HOUR($G145-$E145),ROUNDUP(MINUTE($G145-$E145)/30,0)*30,0)*24),""),IF(OR(【2】見・謝金!$E145&lt;&gt;$E145,【2】見・謝金!$G145&lt;&gt;$G145),TIME(HOUR($G145-$E145),ROUNDUP(MINUTE($G145-$E145)/30,0)*30,0)*24,IF($Q145&lt;&gt;"検討会等参加","",【2】見・謝金!$U145)))</f>
        <v/>
      </c>
      <c r="V145" s="521" t="str">
        <f>IF($U145="","",IF(OR($M145="",$O145=""),"",VLOOKUP($O145,単価表!$A$5:$C$11,MATCH($M145,単価表!$A$5:$C$5,0),0)/2))</f>
        <v/>
      </c>
      <c r="W145" s="492" t="str">
        <f t="shared" si="17"/>
        <v/>
      </c>
      <c r="X145" s="485" t="str">
        <f>IF(【2】見・謝金!X145="","",【2】見・謝金!X145)</f>
        <v/>
      </c>
      <c r="Y145" s="522" t="str">
        <f>IF(【2】見・謝金!Y145="","",【2】見・謝金!Y145)</f>
        <v/>
      </c>
      <c r="Z145" s="484" t="str">
        <f>IF(【2】見・謝金!Z145="","",【2】見・謝金!Z145)</f>
        <v/>
      </c>
      <c r="AA145" s="492" t="str">
        <f t="shared" si="18"/>
        <v/>
      </c>
      <c r="AB145" s="492" t="str">
        <f t="shared" si="19"/>
        <v/>
      </c>
      <c r="AC145" s="523" t="str">
        <f>IF(【2】見・謝金!AC145="","",【2】見・謝金!AC145)</f>
        <v/>
      </c>
      <c r="AD145" s="483" t="str">
        <f>IF(【2】見・謝金!AD145="","",【2】見・謝金!AD145)</f>
        <v/>
      </c>
      <c r="AE145" s="492" t="str">
        <f t="shared" si="20"/>
        <v/>
      </c>
      <c r="AF145" s="492"/>
      <c r="AG145" s="492" t="str">
        <f t="shared" si="21"/>
        <v/>
      </c>
      <c r="AH145" s="520" t="str">
        <f>IF(【2】見・謝金!$AH145="",IF($Q145="講習料",IF($E145="","",TIME(HOUR($G145-$E145),ROUNDUP(MINUTE($G145-$E145)/30,0)*30,0)*24),""),IF(OR(【2】見・謝金!$E145&lt;&gt;$E145,【2】見・謝金!$G145&lt;&gt;$G145),TIME(HOUR($G145-$E145),ROUNDUP(MINUTE($G145-$E145)/30,0)*30,0)*24,IF($Q145&lt;&gt;"講習料","",【2】見・謝金!$AH145)))</f>
        <v/>
      </c>
      <c r="AI145" s="521" t="str">
        <f>IF($AH145="","",IF(OR($O145="",$M145=""),"",IF($P145="サブ",VLOOKUP($O145,単価表!$A$34:$C$38,MATCH($M145,単価表!$A$34:$C$34,0),0)/2,VLOOKUP($O145,単価表!$A$34:$C$38,MATCH($M145,単価表!$A$34:$C$34,0),0))))</f>
        <v/>
      </c>
      <c r="AJ145" s="492" t="str">
        <f t="shared" si="22"/>
        <v/>
      </c>
      <c r="AK145" s="520" t="str">
        <f>IF(【2】見・謝金!$AK145="",IF($Q145="検討会(法人参加)",IF($E145="","",TIME(HOUR($G145-$E145),ROUNDUP(MINUTE($G145-$E145)/30,0)*30,0)*24),""),IF(OR(【2】見・謝金!$E145&lt;&gt;$E145,【2】見・謝金!$G145&lt;&gt;$G145),TIME(HOUR($G145-$E145),ROUNDUP(MINUTE($G145-$E145)/30,0)*30,0)*24,IF($Q145&lt;&gt;"検討会(法人参加)","",【2】見・謝金!$AK145)))</f>
        <v/>
      </c>
      <c r="AL145" s="588" t="str">
        <f>IF($AK145="","",IF(OR($O145="",$M145=""),"",VLOOKUP($O145,単価表!$A$34:$C$38,MATCH($M145,単価表!$A$34:$C$34,0),0)/2))</f>
        <v/>
      </c>
      <c r="AM145" s="492" t="str">
        <f t="shared" si="23"/>
        <v/>
      </c>
      <c r="AN145" s="524"/>
      <c r="AO145" s="506" t="str">
        <f>IF(【2】見・謝金!$AO145="","",【2】見・謝金!$AO145)</f>
        <v/>
      </c>
    </row>
    <row r="146" spans="4:41" ht="27.75" customHeight="1">
      <c r="D146" s="685" t="str">
        <f>IF(【2】見・謝金!D146="","",【2】見・謝金!D146)</f>
        <v/>
      </c>
      <c r="E146" s="526" t="str">
        <f>IF(【2】見・謝金!E146="","",【2】見・謝金!E146)</f>
        <v/>
      </c>
      <c r="F146" s="481" t="s">
        <v>257</v>
      </c>
      <c r="G146" s="482" t="str">
        <f>IF(【2】見・謝金!G146="","",【2】見・謝金!G146)</f>
        <v/>
      </c>
      <c r="H146" s="483" t="str">
        <f>IF(【2】見・謝金!H146="","",【2】見・謝金!H146)</f>
        <v/>
      </c>
      <c r="I146" s="1082" t="str">
        <f>IF(【2】見・謝金!I146="","",【2】見・謝金!I146)</f>
        <v/>
      </c>
      <c r="J146" s="1082"/>
      <c r="K146" s="495" t="str">
        <f>IF(【2】見・謝金!K146="","",【2】見・謝金!K146)</f>
        <v/>
      </c>
      <c r="L146" s="495" t="str">
        <f>IF(【2】見・謝金!L146="","",【2】見・謝金!L146)</f>
        <v/>
      </c>
      <c r="M146" s="483" t="str">
        <f>IF(【2】見・謝金!M146="","",【2】見・謝金!M146)</f>
        <v/>
      </c>
      <c r="N146" s="485" t="str">
        <f>IF(【2】見・謝金!N146="","",【2】見・謝金!N146)</f>
        <v/>
      </c>
      <c r="O146" s="518" t="str">
        <f>IF(【2】見・謝金!O146="","",【2】見・謝金!O146)</f>
        <v/>
      </c>
      <c r="P146" s="518" t="str">
        <f>IF(【2】見・謝金!P146="","",【2】見・謝金!P146)</f>
        <v/>
      </c>
      <c r="Q146" s="519" t="str">
        <f>IF(【2】見・謝金!Q146="","",【2】見・謝金!Q146)</f>
        <v/>
      </c>
      <c r="R146" s="525" t="str">
        <f>IF(【2】見・謝金!$R146="",IF($Q146="講師",IF($E146="","",TIME(HOUR($G146-$E146),ROUNDUP(MINUTE($G146-$E146)/30,0)*30,0)*24),""),IF(OR(【2】見・謝金!$E146&lt;&gt;$E146,【2】見・謝金!$G146&lt;&gt;$G146),TIME(HOUR($G146-$E146),ROUNDUP(MINUTE($G146-$E146)/30,0)*30,0)*24,IF($Q146&lt;&gt;"講師","",【2】見・謝金!$R146)))</f>
        <v/>
      </c>
      <c r="S146" s="521" t="str">
        <f>IF($R146="","",IF(OR($O146="",$M146=""),"",IF($P146="サブ",VLOOKUP($O146,単価表!$A$5:$C$14,MATCH($M146,単価表!$A$5:$C$5,0),0)/2,VLOOKUP($O146,単価表!$A$5:$C$14,MATCH($M146,単価表!$A$5:$C$5,0),0))))</f>
        <v/>
      </c>
      <c r="T146" s="492" t="str">
        <f t="shared" si="16"/>
        <v/>
      </c>
      <c r="U146" s="525" t="str">
        <f>IF(【2】見・謝金!$U146="",IF($Q146="検討会等参加",IF($E146="","",TIME(HOUR($G146-$E146),ROUNDUP(MINUTE($G146-$E146)/30,0)*30,0)*24),""),IF(OR(【2】見・謝金!$E146&lt;&gt;$E146,【2】見・謝金!$G146&lt;&gt;$G146),TIME(HOUR($G146-$E146),ROUNDUP(MINUTE($G146-$E146)/30,0)*30,0)*24,IF($Q146&lt;&gt;"検討会等参加","",【2】見・謝金!$U146)))</f>
        <v/>
      </c>
      <c r="V146" s="521" t="str">
        <f>IF($U146="","",IF(OR($M146="",$O146=""),"",VLOOKUP($O146,単価表!$A$5:$C$11,MATCH($M146,単価表!$A$5:$C$5,0),0)/2))</f>
        <v/>
      </c>
      <c r="W146" s="492" t="str">
        <f t="shared" si="17"/>
        <v/>
      </c>
      <c r="X146" s="485" t="str">
        <f>IF(【2】見・謝金!X146="","",【2】見・謝金!X146)</f>
        <v/>
      </c>
      <c r="Y146" s="522" t="str">
        <f>IF(【2】見・謝金!Y146="","",【2】見・謝金!Y146)</f>
        <v/>
      </c>
      <c r="Z146" s="483" t="str">
        <f>IF(【2】見・謝金!Z146="","",【2】見・謝金!Z146)</f>
        <v/>
      </c>
      <c r="AA146" s="492" t="str">
        <f t="shared" si="18"/>
        <v/>
      </c>
      <c r="AB146" s="492" t="str">
        <f t="shared" si="19"/>
        <v/>
      </c>
      <c r="AC146" s="523" t="str">
        <f>IF(【2】見・謝金!AC146="","",【2】見・謝金!AC146)</f>
        <v/>
      </c>
      <c r="AD146" s="483" t="str">
        <f>IF(【2】見・謝金!AD146="","",【2】見・謝金!AD146)</f>
        <v/>
      </c>
      <c r="AE146" s="492" t="str">
        <f t="shared" si="20"/>
        <v/>
      </c>
      <c r="AF146" s="492"/>
      <c r="AG146" s="492" t="str">
        <f t="shared" si="21"/>
        <v/>
      </c>
      <c r="AH146" s="525" t="str">
        <f>IF(【2】見・謝金!$AH146="",IF($Q146="講習料",IF($E146="","",TIME(HOUR($G146-$E146),ROUNDUP(MINUTE($G146-$E146)/30,0)*30,0)*24),""),IF(OR(【2】見・謝金!$E146&lt;&gt;$E146,【2】見・謝金!$G146&lt;&gt;$G146),TIME(HOUR($G146-$E146),ROUNDUP(MINUTE($G146-$E146)/30,0)*30,0)*24,IF($Q146&lt;&gt;"講習料","",【2】見・謝金!$AH146)))</f>
        <v/>
      </c>
      <c r="AI146" s="521" t="str">
        <f>IF($AH146="","",IF(OR($O146="",$M146=""),"",IF($P146="サブ",VLOOKUP($O146,単価表!$A$34:$C$38,MATCH($M146,単価表!$A$34:$C$34,0),0)/2,VLOOKUP($O146,単価表!$A$34:$C$38,MATCH($M146,単価表!$A$34:$C$34,0),0))))</f>
        <v/>
      </c>
      <c r="AJ146" s="492" t="str">
        <f t="shared" si="22"/>
        <v/>
      </c>
      <c r="AK146" s="525" t="str">
        <f>IF(【2】見・謝金!$AK146="",IF($Q146="検討会(法人参加)",IF($E146="","",TIME(HOUR($G146-$E146),ROUNDUP(MINUTE($G146-$E146)/30,0)*30,0)*24),""),IF(OR(【2】見・謝金!$E146&lt;&gt;$E146,【2】見・謝金!$G146&lt;&gt;$G146),TIME(HOUR($G146-$E146),ROUNDUP(MINUTE($G146-$E146)/30,0)*30,0)*24,IF($Q146&lt;&gt;"検討会(法人参加)","",【2】見・謝金!$AK146)))</f>
        <v/>
      </c>
      <c r="AL146" s="586" t="str">
        <f>IF($AK146="","",IF(OR($O146="",$M146=""),"",VLOOKUP($O146,単価表!$A$34:$C$38,MATCH($M146,単価表!$A$34:$C$34,0),0)/2))</f>
        <v/>
      </c>
      <c r="AM146" s="492" t="str">
        <f t="shared" si="23"/>
        <v/>
      </c>
      <c r="AN146" s="524"/>
      <c r="AO146" s="506" t="str">
        <f>IF(【2】見・謝金!$AO146="","",【2】見・謝金!$AO146)</f>
        <v/>
      </c>
    </row>
    <row r="147" spans="4:41" ht="27.75" customHeight="1">
      <c r="D147" s="685" t="str">
        <f>IF(【2】見・謝金!D147="","",【2】見・謝金!D147)</f>
        <v/>
      </c>
      <c r="E147" s="526" t="str">
        <f>IF(【2】見・謝金!E147="","",【2】見・謝金!E147)</f>
        <v/>
      </c>
      <c r="F147" s="481" t="s">
        <v>259</v>
      </c>
      <c r="G147" s="482" t="str">
        <f>IF(【2】見・謝金!G147="","",【2】見・謝金!G147)</f>
        <v/>
      </c>
      <c r="H147" s="483" t="str">
        <f>IF(【2】見・謝金!H147="","",【2】見・謝金!H147)</f>
        <v/>
      </c>
      <c r="I147" s="1082" t="str">
        <f>IF(【2】見・謝金!I147="","",【2】見・謝金!I147)</f>
        <v/>
      </c>
      <c r="J147" s="1082"/>
      <c r="K147" s="495" t="str">
        <f>IF(【2】見・謝金!K147="","",【2】見・謝金!K147)</f>
        <v/>
      </c>
      <c r="L147" s="495" t="str">
        <f>IF(【2】見・謝金!L147="","",【2】見・謝金!L147)</f>
        <v/>
      </c>
      <c r="M147" s="484" t="str">
        <f>IF(【2】見・謝金!M147="","",【2】見・謝金!M147)</f>
        <v/>
      </c>
      <c r="N147" s="485" t="str">
        <f>IF(【2】見・謝金!N147="","",【2】見・謝金!N147)</f>
        <v/>
      </c>
      <c r="O147" s="518" t="str">
        <f>IF(【2】見・謝金!O147="","",【2】見・謝金!O147)</f>
        <v/>
      </c>
      <c r="P147" s="518" t="str">
        <f>IF(【2】見・謝金!P147="","",【2】見・謝金!P147)</f>
        <v/>
      </c>
      <c r="Q147" s="519" t="str">
        <f>IF(【2】見・謝金!Q147="","",【2】見・謝金!Q147)</f>
        <v/>
      </c>
      <c r="R147" s="520" t="str">
        <f>IF(【2】見・謝金!$R147="",IF($Q147="講師",IF($E147="","",TIME(HOUR($G147-$E147),ROUNDUP(MINUTE($G147-$E147)/30,0)*30,0)*24),""),IF(OR(【2】見・謝金!$E147&lt;&gt;$E147,【2】見・謝金!$G147&lt;&gt;$G147),TIME(HOUR($G147-$E147),ROUNDUP(MINUTE($G147-$E147)/30,0)*30,0)*24,IF($Q147&lt;&gt;"講師","",【2】見・謝金!$R147)))</f>
        <v/>
      </c>
      <c r="S147" s="521" t="str">
        <f>IF($R147="","",IF(OR($O147="",$M147=""),"",IF($P147="サブ",VLOOKUP($O147,単価表!$A$5:$C$14,MATCH($M147,単価表!$A$5:$C$5,0),0)/2,VLOOKUP($O147,単価表!$A$5:$C$14,MATCH($M147,単価表!$A$5:$C$5,0),0))))</f>
        <v/>
      </c>
      <c r="T147" s="492" t="str">
        <f t="shared" si="16"/>
        <v/>
      </c>
      <c r="U147" s="520" t="str">
        <f>IF(【2】見・謝金!$U147="",IF($Q147="検討会等参加",IF($E147="","",TIME(HOUR($G147-$E147),ROUNDUP(MINUTE($G147-$E147)/30,0)*30,0)*24),""),IF(OR(【2】見・謝金!$E147&lt;&gt;$E147,【2】見・謝金!$G147&lt;&gt;$G147),TIME(HOUR($G147-$E147),ROUNDUP(MINUTE($G147-$E147)/30,0)*30,0)*24,IF($Q147&lt;&gt;"検討会等参加","",【2】見・謝金!$U147)))</f>
        <v/>
      </c>
      <c r="V147" s="521" t="str">
        <f>IF($U147="","",IF(OR($M147="",$O147=""),"",VLOOKUP($O147,単価表!$A$5:$C$11,MATCH($M147,単価表!$A$5:$C$5,0),0)/2))</f>
        <v/>
      </c>
      <c r="W147" s="492" t="str">
        <f t="shared" si="17"/>
        <v/>
      </c>
      <c r="X147" s="485" t="str">
        <f>IF(【2】見・謝金!X147="","",【2】見・謝金!X147)</f>
        <v/>
      </c>
      <c r="Y147" s="522" t="str">
        <f>IF(【2】見・謝金!Y147="","",【2】見・謝金!Y147)</f>
        <v/>
      </c>
      <c r="Z147" s="484" t="str">
        <f>IF(【2】見・謝金!Z147="","",【2】見・謝金!Z147)</f>
        <v/>
      </c>
      <c r="AA147" s="492" t="str">
        <f t="shared" si="18"/>
        <v/>
      </c>
      <c r="AB147" s="492" t="str">
        <f t="shared" si="19"/>
        <v/>
      </c>
      <c r="AC147" s="523" t="str">
        <f>IF(【2】見・謝金!AC147="","",【2】見・謝金!AC147)</f>
        <v/>
      </c>
      <c r="AD147" s="483" t="str">
        <f>IF(【2】見・謝金!AD147="","",【2】見・謝金!AD147)</f>
        <v/>
      </c>
      <c r="AE147" s="492" t="str">
        <f t="shared" si="20"/>
        <v/>
      </c>
      <c r="AF147" s="492"/>
      <c r="AG147" s="492" t="str">
        <f t="shared" si="21"/>
        <v/>
      </c>
      <c r="AH147" s="520" t="str">
        <f>IF(【2】見・謝金!$AH147="",IF($Q147="講習料",IF($E147="","",TIME(HOUR($G147-$E147),ROUNDUP(MINUTE($G147-$E147)/30,0)*30,0)*24),""),IF(OR(【2】見・謝金!$E147&lt;&gt;$E147,【2】見・謝金!$G147&lt;&gt;$G147),TIME(HOUR($G147-$E147),ROUNDUP(MINUTE($G147-$E147)/30,0)*30,0)*24,IF($Q147&lt;&gt;"講習料","",【2】見・謝金!$AH147)))</f>
        <v/>
      </c>
      <c r="AI147" s="521" t="str">
        <f>IF($AH147="","",IF(OR($O147="",$M147=""),"",IF($P147="サブ",VLOOKUP($O147,単価表!$A$34:$C$38,MATCH($M147,単価表!$A$34:$C$34,0),0)/2,VLOOKUP($O147,単価表!$A$34:$C$38,MATCH($M147,単価表!$A$34:$C$34,0),0))))</f>
        <v/>
      </c>
      <c r="AJ147" s="492" t="str">
        <f t="shared" si="22"/>
        <v/>
      </c>
      <c r="AK147" s="520" t="str">
        <f>IF(【2】見・謝金!$AK147="",IF($Q147="検討会(法人参加)",IF($E147="","",TIME(HOUR($G147-$E147),ROUNDUP(MINUTE($G147-$E147)/30,0)*30,0)*24),""),IF(OR(【2】見・謝金!$E147&lt;&gt;$E147,【2】見・謝金!$G147&lt;&gt;$G147),TIME(HOUR($G147-$E147),ROUNDUP(MINUTE($G147-$E147)/30,0)*30,0)*24,IF($Q147&lt;&gt;"検討会(法人参加)","",【2】見・謝金!$AK147)))</f>
        <v/>
      </c>
      <c r="AL147" s="588" t="str">
        <f>IF($AK147="","",IF(OR($O147="",$M147=""),"",VLOOKUP($O147,単価表!$A$34:$C$38,MATCH($M147,単価表!$A$34:$C$34,0),0)/2))</f>
        <v/>
      </c>
      <c r="AM147" s="492" t="str">
        <f t="shared" si="23"/>
        <v/>
      </c>
      <c r="AN147" s="524"/>
      <c r="AO147" s="506" t="str">
        <f>IF(【2】見・謝金!$AO147="","",【2】見・謝金!$AO147)</f>
        <v/>
      </c>
    </row>
    <row r="148" spans="4:41" ht="27.75" customHeight="1">
      <c r="D148" s="685" t="str">
        <f>IF(【2】見・謝金!D148="","",【2】見・謝金!D148)</f>
        <v/>
      </c>
      <c r="E148" s="526" t="str">
        <f>IF(【2】見・謝金!E148="","",【2】見・謝金!E148)</f>
        <v/>
      </c>
      <c r="F148" s="481" t="s">
        <v>257</v>
      </c>
      <c r="G148" s="482" t="str">
        <f>IF(【2】見・謝金!G148="","",【2】見・謝金!G148)</f>
        <v/>
      </c>
      <c r="H148" s="483" t="str">
        <f>IF(【2】見・謝金!H148="","",【2】見・謝金!H148)</f>
        <v/>
      </c>
      <c r="I148" s="1082" t="str">
        <f>IF(【2】見・謝金!I148="","",【2】見・謝金!I148)</f>
        <v/>
      </c>
      <c r="J148" s="1082"/>
      <c r="K148" s="495" t="str">
        <f>IF(【2】見・謝金!K148="","",【2】見・謝金!K148)</f>
        <v/>
      </c>
      <c r="L148" s="495" t="str">
        <f>IF(【2】見・謝金!L148="","",【2】見・謝金!L148)</f>
        <v/>
      </c>
      <c r="M148" s="483" t="str">
        <f>IF(【2】見・謝金!M148="","",【2】見・謝金!M148)</f>
        <v/>
      </c>
      <c r="N148" s="485" t="str">
        <f>IF(【2】見・謝金!N148="","",【2】見・謝金!N148)</f>
        <v/>
      </c>
      <c r="O148" s="518" t="str">
        <f>IF(【2】見・謝金!O148="","",【2】見・謝金!O148)</f>
        <v/>
      </c>
      <c r="P148" s="518" t="str">
        <f>IF(【2】見・謝金!P148="","",【2】見・謝金!P148)</f>
        <v/>
      </c>
      <c r="Q148" s="519" t="str">
        <f>IF(【2】見・謝金!Q148="","",【2】見・謝金!Q148)</f>
        <v/>
      </c>
      <c r="R148" s="525" t="str">
        <f>IF(【2】見・謝金!$R148="",IF($Q148="講師",IF($E148="","",TIME(HOUR($G148-$E148),ROUNDUP(MINUTE($G148-$E148)/30,0)*30,0)*24),""),IF(OR(【2】見・謝金!$E148&lt;&gt;$E148,【2】見・謝金!$G148&lt;&gt;$G148),TIME(HOUR($G148-$E148),ROUNDUP(MINUTE($G148-$E148)/30,0)*30,0)*24,IF($Q148&lt;&gt;"講師","",【2】見・謝金!$R148)))</f>
        <v/>
      </c>
      <c r="S148" s="521" t="str">
        <f>IF($R148="","",IF(OR($O148="",$M148=""),"",IF($P148="サブ",VLOOKUP($O148,単価表!$A$5:$C$14,MATCH($M148,単価表!$A$5:$C$5,0),0)/2,VLOOKUP($O148,単価表!$A$5:$C$14,MATCH($M148,単価表!$A$5:$C$5,0),0))))</f>
        <v/>
      </c>
      <c r="T148" s="492" t="str">
        <f t="shared" si="16"/>
        <v/>
      </c>
      <c r="U148" s="525" t="str">
        <f>IF(【2】見・謝金!$U148="",IF($Q148="検討会等参加",IF($E148="","",TIME(HOUR($G148-$E148),ROUNDUP(MINUTE($G148-$E148)/30,0)*30,0)*24),""),IF(OR(【2】見・謝金!$E148&lt;&gt;$E148,【2】見・謝金!$G148&lt;&gt;$G148),TIME(HOUR($G148-$E148),ROUNDUP(MINUTE($G148-$E148)/30,0)*30,0)*24,IF($Q148&lt;&gt;"検討会等参加","",【2】見・謝金!$U148)))</f>
        <v/>
      </c>
      <c r="V148" s="521" t="str">
        <f>IF($U148="","",IF(OR($M148="",$O148=""),"",VLOOKUP($O148,単価表!$A$5:$C$11,MATCH($M148,単価表!$A$5:$C$5,0),0)/2))</f>
        <v/>
      </c>
      <c r="W148" s="492" t="str">
        <f t="shared" si="17"/>
        <v/>
      </c>
      <c r="X148" s="485" t="str">
        <f>IF(【2】見・謝金!X148="","",【2】見・謝金!X148)</f>
        <v/>
      </c>
      <c r="Y148" s="522" t="str">
        <f>IF(【2】見・謝金!Y148="","",【2】見・謝金!Y148)</f>
        <v/>
      </c>
      <c r="Z148" s="483" t="str">
        <f>IF(【2】見・謝金!Z148="","",【2】見・謝金!Z148)</f>
        <v/>
      </c>
      <c r="AA148" s="492" t="str">
        <f t="shared" si="18"/>
        <v/>
      </c>
      <c r="AB148" s="492" t="str">
        <f t="shared" si="19"/>
        <v/>
      </c>
      <c r="AC148" s="523" t="str">
        <f>IF(【2】見・謝金!AC148="","",【2】見・謝金!AC148)</f>
        <v/>
      </c>
      <c r="AD148" s="483" t="str">
        <f>IF(【2】見・謝金!AD148="","",【2】見・謝金!AD148)</f>
        <v/>
      </c>
      <c r="AE148" s="492" t="str">
        <f t="shared" si="20"/>
        <v/>
      </c>
      <c r="AF148" s="492"/>
      <c r="AG148" s="492" t="str">
        <f t="shared" si="21"/>
        <v/>
      </c>
      <c r="AH148" s="525" t="str">
        <f>IF(【2】見・謝金!$AH148="",IF($Q148="講習料",IF($E148="","",TIME(HOUR($G148-$E148),ROUNDUP(MINUTE($G148-$E148)/30,0)*30,0)*24),""),IF(OR(【2】見・謝金!$E148&lt;&gt;$E148,【2】見・謝金!$G148&lt;&gt;$G148),TIME(HOUR($G148-$E148),ROUNDUP(MINUTE($G148-$E148)/30,0)*30,0)*24,IF($Q148&lt;&gt;"講習料","",【2】見・謝金!$AH148)))</f>
        <v/>
      </c>
      <c r="AI148" s="521" t="str">
        <f>IF($AH148="","",IF(OR($O148="",$M148=""),"",IF($P148="サブ",VLOOKUP($O148,単価表!$A$34:$C$38,MATCH($M148,単価表!$A$34:$C$34,0),0)/2,VLOOKUP($O148,単価表!$A$34:$C$38,MATCH($M148,単価表!$A$34:$C$34,0),0))))</f>
        <v/>
      </c>
      <c r="AJ148" s="492" t="str">
        <f t="shared" si="22"/>
        <v/>
      </c>
      <c r="AK148" s="525" t="str">
        <f>IF(【2】見・謝金!$AK148="",IF($Q148="検討会(法人参加)",IF($E148="","",TIME(HOUR($G148-$E148),ROUNDUP(MINUTE($G148-$E148)/30,0)*30,0)*24),""),IF(OR(【2】見・謝金!$E148&lt;&gt;$E148,【2】見・謝金!$G148&lt;&gt;$G148),TIME(HOUR($G148-$E148),ROUNDUP(MINUTE($G148-$E148)/30,0)*30,0)*24,IF($Q148&lt;&gt;"検討会(法人参加)","",【2】見・謝金!$AK148)))</f>
        <v/>
      </c>
      <c r="AL148" s="586" t="str">
        <f>IF($AK148="","",IF(OR($O148="",$M148=""),"",VLOOKUP($O148,単価表!$A$34:$C$38,MATCH($M148,単価表!$A$34:$C$34,0),0)/2))</f>
        <v/>
      </c>
      <c r="AM148" s="492" t="str">
        <f t="shared" si="23"/>
        <v/>
      </c>
      <c r="AN148" s="524"/>
      <c r="AO148" s="506" t="str">
        <f>IF(【2】見・謝金!$AO148="","",【2】見・謝金!$AO148)</f>
        <v/>
      </c>
    </row>
    <row r="149" spans="4:41" ht="27.75" customHeight="1">
      <c r="D149" s="685" t="str">
        <f>IF(【2】見・謝金!D149="","",【2】見・謝金!D149)</f>
        <v/>
      </c>
      <c r="E149" s="526" t="str">
        <f>IF(【2】見・謝金!E149="","",【2】見・謝金!E149)</f>
        <v/>
      </c>
      <c r="F149" s="481" t="s">
        <v>259</v>
      </c>
      <c r="G149" s="482" t="str">
        <f>IF(【2】見・謝金!G149="","",【2】見・謝金!G149)</f>
        <v/>
      </c>
      <c r="H149" s="483" t="str">
        <f>IF(【2】見・謝金!H149="","",【2】見・謝金!H149)</f>
        <v/>
      </c>
      <c r="I149" s="1082" t="str">
        <f>IF(【2】見・謝金!I149="","",【2】見・謝金!I149)</f>
        <v/>
      </c>
      <c r="J149" s="1082"/>
      <c r="K149" s="495" t="str">
        <f>IF(【2】見・謝金!K149="","",【2】見・謝金!K149)</f>
        <v/>
      </c>
      <c r="L149" s="495" t="str">
        <f>IF(【2】見・謝金!L149="","",【2】見・謝金!L149)</f>
        <v/>
      </c>
      <c r="M149" s="484" t="str">
        <f>IF(【2】見・謝金!M149="","",【2】見・謝金!M149)</f>
        <v/>
      </c>
      <c r="N149" s="485" t="str">
        <f>IF(【2】見・謝金!N149="","",【2】見・謝金!N149)</f>
        <v/>
      </c>
      <c r="O149" s="518" t="str">
        <f>IF(【2】見・謝金!O149="","",【2】見・謝金!O149)</f>
        <v/>
      </c>
      <c r="P149" s="518" t="str">
        <f>IF(【2】見・謝金!P149="","",【2】見・謝金!P149)</f>
        <v/>
      </c>
      <c r="Q149" s="519" t="str">
        <f>IF(【2】見・謝金!Q149="","",【2】見・謝金!Q149)</f>
        <v/>
      </c>
      <c r="R149" s="520" t="str">
        <f>IF(【2】見・謝金!$R149="",IF($Q149="講師",IF($E149="","",TIME(HOUR($G149-$E149),ROUNDUP(MINUTE($G149-$E149)/30,0)*30,0)*24),""),IF(OR(【2】見・謝金!$E149&lt;&gt;$E149,【2】見・謝金!$G149&lt;&gt;$G149),TIME(HOUR($G149-$E149),ROUNDUP(MINUTE($G149-$E149)/30,0)*30,0)*24,IF($Q149&lt;&gt;"講師","",【2】見・謝金!$R149)))</f>
        <v/>
      </c>
      <c r="S149" s="521" t="str">
        <f>IF($R149="","",IF(OR($O149="",$M149=""),"",IF($P149="サブ",VLOOKUP($O149,単価表!$A$5:$C$14,MATCH($M149,単価表!$A$5:$C$5,0),0)/2,VLOOKUP($O149,単価表!$A$5:$C$14,MATCH($M149,単価表!$A$5:$C$5,0),0))))</f>
        <v/>
      </c>
      <c r="T149" s="492" t="str">
        <f t="shared" si="16"/>
        <v/>
      </c>
      <c r="U149" s="520" t="str">
        <f>IF(【2】見・謝金!$U149="",IF($Q149="検討会等参加",IF($E149="","",TIME(HOUR($G149-$E149),ROUNDUP(MINUTE($G149-$E149)/30,0)*30,0)*24),""),IF(OR(【2】見・謝金!$E149&lt;&gt;$E149,【2】見・謝金!$G149&lt;&gt;$G149),TIME(HOUR($G149-$E149),ROUNDUP(MINUTE($G149-$E149)/30,0)*30,0)*24,IF($Q149&lt;&gt;"検討会等参加","",【2】見・謝金!$U149)))</f>
        <v/>
      </c>
      <c r="V149" s="521" t="str">
        <f>IF($U149="","",IF(OR($M149="",$O149=""),"",VLOOKUP($O149,単価表!$A$5:$C$11,MATCH($M149,単価表!$A$5:$C$5,0),0)/2))</f>
        <v/>
      </c>
      <c r="W149" s="492" t="str">
        <f t="shared" si="17"/>
        <v/>
      </c>
      <c r="X149" s="485" t="str">
        <f>IF(【2】見・謝金!X149="","",【2】見・謝金!X149)</f>
        <v/>
      </c>
      <c r="Y149" s="522" t="str">
        <f>IF(【2】見・謝金!Y149="","",【2】見・謝金!Y149)</f>
        <v/>
      </c>
      <c r="Z149" s="484" t="str">
        <f>IF(【2】見・謝金!Z149="","",【2】見・謝金!Z149)</f>
        <v/>
      </c>
      <c r="AA149" s="492" t="str">
        <f t="shared" si="18"/>
        <v/>
      </c>
      <c r="AB149" s="492" t="str">
        <f t="shared" si="19"/>
        <v/>
      </c>
      <c r="AC149" s="523" t="str">
        <f>IF(【2】見・謝金!AC149="","",【2】見・謝金!AC149)</f>
        <v/>
      </c>
      <c r="AD149" s="483" t="str">
        <f>IF(【2】見・謝金!AD149="","",【2】見・謝金!AD149)</f>
        <v/>
      </c>
      <c r="AE149" s="492" t="str">
        <f t="shared" si="20"/>
        <v/>
      </c>
      <c r="AF149" s="492"/>
      <c r="AG149" s="492" t="str">
        <f t="shared" si="21"/>
        <v/>
      </c>
      <c r="AH149" s="520" t="str">
        <f>IF(【2】見・謝金!$AH149="",IF($Q149="講習料",IF($E149="","",TIME(HOUR($G149-$E149),ROUNDUP(MINUTE($G149-$E149)/30,0)*30,0)*24),""),IF(OR(【2】見・謝金!$E149&lt;&gt;$E149,【2】見・謝金!$G149&lt;&gt;$G149),TIME(HOUR($G149-$E149),ROUNDUP(MINUTE($G149-$E149)/30,0)*30,0)*24,IF($Q149&lt;&gt;"講習料","",【2】見・謝金!$AH149)))</f>
        <v/>
      </c>
      <c r="AI149" s="521" t="str">
        <f>IF($AH149="","",IF(OR($O149="",$M149=""),"",IF($P149="サブ",VLOOKUP($O149,単価表!$A$34:$C$38,MATCH($M149,単価表!$A$34:$C$34,0),0)/2,VLOOKUP($O149,単価表!$A$34:$C$38,MATCH($M149,単価表!$A$34:$C$34,0),0))))</f>
        <v/>
      </c>
      <c r="AJ149" s="492" t="str">
        <f t="shared" si="22"/>
        <v/>
      </c>
      <c r="AK149" s="520" t="str">
        <f>IF(【2】見・謝金!$AK149="",IF($Q149="検討会(法人参加)",IF($E149="","",TIME(HOUR($G149-$E149),ROUNDUP(MINUTE($G149-$E149)/30,0)*30,0)*24),""),IF(OR(【2】見・謝金!$E149&lt;&gt;$E149,【2】見・謝金!$G149&lt;&gt;$G149),TIME(HOUR($G149-$E149),ROUNDUP(MINUTE($G149-$E149)/30,0)*30,0)*24,IF($Q149&lt;&gt;"検討会(法人参加)","",【2】見・謝金!$AK149)))</f>
        <v/>
      </c>
      <c r="AL149" s="588" t="str">
        <f>IF($AK149="","",IF(OR($O149="",$M149=""),"",VLOOKUP($O149,単価表!$A$34:$C$38,MATCH($M149,単価表!$A$34:$C$34,0),0)/2))</f>
        <v/>
      </c>
      <c r="AM149" s="492" t="str">
        <f t="shared" si="23"/>
        <v/>
      </c>
      <c r="AN149" s="524"/>
      <c r="AO149" s="506" t="str">
        <f>IF(【2】見・謝金!$AO149="","",【2】見・謝金!$AO149)</f>
        <v/>
      </c>
    </row>
    <row r="150" spans="4:41" ht="27.75" customHeight="1">
      <c r="D150" s="685" t="str">
        <f>IF(【2】見・謝金!D150="","",【2】見・謝金!D150)</f>
        <v/>
      </c>
      <c r="E150" s="526" t="str">
        <f>IF(【2】見・謝金!E150="","",【2】見・謝金!E150)</f>
        <v/>
      </c>
      <c r="F150" s="481" t="s">
        <v>257</v>
      </c>
      <c r="G150" s="482" t="str">
        <f>IF(【2】見・謝金!G150="","",【2】見・謝金!G150)</f>
        <v/>
      </c>
      <c r="H150" s="483" t="str">
        <f>IF(【2】見・謝金!H150="","",【2】見・謝金!H150)</f>
        <v/>
      </c>
      <c r="I150" s="1082" t="str">
        <f>IF(【2】見・謝金!I150="","",【2】見・謝金!I150)</f>
        <v/>
      </c>
      <c r="J150" s="1082"/>
      <c r="K150" s="495" t="str">
        <f>IF(【2】見・謝金!K150="","",【2】見・謝金!K150)</f>
        <v/>
      </c>
      <c r="L150" s="495" t="str">
        <f>IF(【2】見・謝金!L150="","",【2】見・謝金!L150)</f>
        <v/>
      </c>
      <c r="M150" s="483" t="str">
        <f>IF(【2】見・謝金!M150="","",【2】見・謝金!M150)</f>
        <v/>
      </c>
      <c r="N150" s="485" t="str">
        <f>IF(【2】見・謝金!N150="","",【2】見・謝金!N150)</f>
        <v/>
      </c>
      <c r="O150" s="518" t="str">
        <f>IF(【2】見・謝金!O150="","",【2】見・謝金!O150)</f>
        <v/>
      </c>
      <c r="P150" s="518" t="str">
        <f>IF(【2】見・謝金!P150="","",【2】見・謝金!P150)</f>
        <v/>
      </c>
      <c r="Q150" s="519" t="str">
        <f>IF(【2】見・謝金!Q150="","",【2】見・謝金!Q150)</f>
        <v/>
      </c>
      <c r="R150" s="525" t="str">
        <f>IF(【2】見・謝金!$R150="",IF($Q150="講師",IF($E150="","",TIME(HOUR($G150-$E150),ROUNDUP(MINUTE($G150-$E150)/30,0)*30,0)*24),""),IF(OR(【2】見・謝金!$E150&lt;&gt;$E150,【2】見・謝金!$G150&lt;&gt;$G150),TIME(HOUR($G150-$E150),ROUNDUP(MINUTE($G150-$E150)/30,0)*30,0)*24,IF($Q150&lt;&gt;"講師","",【2】見・謝金!$R150)))</f>
        <v/>
      </c>
      <c r="S150" s="521" t="str">
        <f>IF($R150="","",IF(OR($O150="",$M150=""),"",IF($P150="サブ",VLOOKUP($O150,単価表!$A$5:$C$14,MATCH($M150,単価表!$A$5:$C$5,0),0)/2,VLOOKUP($O150,単価表!$A$5:$C$14,MATCH($M150,単価表!$A$5:$C$5,0),0))))</f>
        <v/>
      </c>
      <c r="T150" s="492" t="str">
        <f t="shared" si="16"/>
        <v/>
      </c>
      <c r="U150" s="525" t="str">
        <f>IF(【2】見・謝金!$U150="",IF($Q150="検討会等参加",IF($E150="","",TIME(HOUR($G150-$E150),ROUNDUP(MINUTE($G150-$E150)/30,0)*30,0)*24),""),IF(OR(【2】見・謝金!$E150&lt;&gt;$E150,【2】見・謝金!$G150&lt;&gt;$G150),TIME(HOUR($G150-$E150),ROUNDUP(MINUTE($G150-$E150)/30,0)*30,0)*24,IF($Q150&lt;&gt;"検討会等参加","",【2】見・謝金!$U150)))</f>
        <v/>
      </c>
      <c r="V150" s="521" t="str">
        <f>IF($U150="","",IF(OR($M150="",$O150=""),"",VLOOKUP($O150,単価表!$A$5:$C$11,MATCH($M150,単価表!$A$5:$C$5,0),0)/2))</f>
        <v/>
      </c>
      <c r="W150" s="492" t="str">
        <f t="shared" si="17"/>
        <v/>
      </c>
      <c r="X150" s="485" t="str">
        <f>IF(【2】見・謝金!X150="","",【2】見・謝金!X150)</f>
        <v/>
      </c>
      <c r="Y150" s="522" t="str">
        <f>IF(【2】見・謝金!Y150="","",【2】見・謝金!Y150)</f>
        <v/>
      </c>
      <c r="Z150" s="483" t="str">
        <f>IF(【2】見・謝金!Z150="","",【2】見・謝金!Z150)</f>
        <v/>
      </c>
      <c r="AA150" s="492" t="str">
        <f t="shared" si="18"/>
        <v/>
      </c>
      <c r="AB150" s="492" t="str">
        <f t="shared" si="19"/>
        <v/>
      </c>
      <c r="AC150" s="523" t="str">
        <f>IF(【2】見・謝金!AC150="","",【2】見・謝金!AC150)</f>
        <v/>
      </c>
      <c r="AD150" s="483" t="str">
        <f>IF(【2】見・謝金!AD150="","",【2】見・謝金!AD150)</f>
        <v/>
      </c>
      <c r="AE150" s="492" t="str">
        <f t="shared" si="20"/>
        <v/>
      </c>
      <c r="AF150" s="492"/>
      <c r="AG150" s="492" t="str">
        <f t="shared" si="21"/>
        <v/>
      </c>
      <c r="AH150" s="525" t="str">
        <f>IF(【2】見・謝金!$AH150="",IF($Q150="講習料",IF($E150="","",TIME(HOUR($G150-$E150),ROUNDUP(MINUTE($G150-$E150)/30,0)*30,0)*24),""),IF(OR(【2】見・謝金!$E150&lt;&gt;$E150,【2】見・謝金!$G150&lt;&gt;$G150),TIME(HOUR($G150-$E150),ROUNDUP(MINUTE($G150-$E150)/30,0)*30,0)*24,IF($Q150&lt;&gt;"講習料","",【2】見・謝金!$AH150)))</f>
        <v/>
      </c>
      <c r="AI150" s="521" t="str">
        <f>IF($AH150="","",IF(OR($O150="",$M150=""),"",IF($P150="サブ",VLOOKUP($O150,単価表!$A$34:$C$38,MATCH($M150,単価表!$A$34:$C$34,0),0)/2,VLOOKUP($O150,単価表!$A$34:$C$38,MATCH($M150,単価表!$A$34:$C$34,0),0))))</f>
        <v/>
      </c>
      <c r="AJ150" s="492" t="str">
        <f t="shared" si="22"/>
        <v/>
      </c>
      <c r="AK150" s="525" t="str">
        <f>IF(【2】見・謝金!$AK150="",IF($Q150="検討会(法人参加)",IF($E150="","",TIME(HOUR($G150-$E150),ROUNDUP(MINUTE($G150-$E150)/30,0)*30,0)*24),""),IF(OR(【2】見・謝金!$E150&lt;&gt;$E150,【2】見・謝金!$G150&lt;&gt;$G150),TIME(HOUR($G150-$E150),ROUNDUP(MINUTE($G150-$E150)/30,0)*30,0)*24,IF($Q150&lt;&gt;"検討会(法人参加)","",【2】見・謝金!$AK150)))</f>
        <v/>
      </c>
      <c r="AL150" s="586" t="str">
        <f>IF($AK150="","",IF(OR($O150="",$M150=""),"",VLOOKUP($O150,単価表!$A$34:$C$38,MATCH($M150,単価表!$A$34:$C$34,0),0)/2))</f>
        <v/>
      </c>
      <c r="AM150" s="492" t="str">
        <f t="shared" si="23"/>
        <v/>
      </c>
      <c r="AN150" s="524"/>
      <c r="AO150" s="506" t="str">
        <f>IF(【2】見・謝金!$AO150="","",【2】見・謝金!$AO150)</f>
        <v/>
      </c>
    </row>
    <row r="151" spans="4:41" ht="27.75" customHeight="1">
      <c r="D151" s="685" t="str">
        <f>IF(【2】見・謝金!D151="","",【2】見・謝金!D151)</f>
        <v/>
      </c>
      <c r="E151" s="526" t="str">
        <f>IF(【2】見・謝金!E151="","",【2】見・謝金!E151)</f>
        <v/>
      </c>
      <c r="F151" s="481" t="s">
        <v>259</v>
      </c>
      <c r="G151" s="482" t="str">
        <f>IF(【2】見・謝金!G151="","",【2】見・謝金!G151)</f>
        <v/>
      </c>
      <c r="H151" s="483" t="str">
        <f>IF(【2】見・謝金!H151="","",【2】見・謝金!H151)</f>
        <v/>
      </c>
      <c r="I151" s="1082" t="str">
        <f>IF(【2】見・謝金!I151="","",【2】見・謝金!I151)</f>
        <v/>
      </c>
      <c r="J151" s="1082"/>
      <c r="K151" s="495" t="str">
        <f>IF(【2】見・謝金!K151="","",【2】見・謝金!K151)</f>
        <v/>
      </c>
      <c r="L151" s="495" t="str">
        <f>IF(【2】見・謝金!L151="","",【2】見・謝金!L151)</f>
        <v/>
      </c>
      <c r="M151" s="484" t="str">
        <f>IF(【2】見・謝金!M151="","",【2】見・謝金!M151)</f>
        <v/>
      </c>
      <c r="N151" s="485" t="str">
        <f>IF(【2】見・謝金!N151="","",【2】見・謝金!N151)</f>
        <v/>
      </c>
      <c r="O151" s="518" t="str">
        <f>IF(【2】見・謝金!O151="","",【2】見・謝金!O151)</f>
        <v/>
      </c>
      <c r="P151" s="518" t="str">
        <f>IF(【2】見・謝金!P151="","",【2】見・謝金!P151)</f>
        <v/>
      </c>
      <c r="Q151" s="519" t="str">
        <f>IF(【2】見・謝金!Q151="","",【2】見・謝金!Q151)</f>
        <v/>
      </c>
      <c r="R151" s="520" t="str">
        <f>IF(【2】見・謝金!$R151="",IF($Q151="講師",IF($E151="","",TIME(HOUR($G151-$E151),ROUNDUP(MINUTE($G151-$E151)/30,0)*30,0)*24),""),IF(OR(【2】見・謝金!$E151&lt;&gt;$E151,【2】見・謝金!$G151&lt;&gt;$G151),TIME(HOUR($G151-$E151),ROUNDUP(MINUTE($G151-$E151)/30,0)*30,0)*24,IF($Q151&lt;&gt;"講師","",【2】見・謝金!$R151)))</f>
        <v/>
      </c>
      <c r="S151" s="521" t="str">
        <f>IF($R151="","",IF(OR($O151="",$M151=""),"",IF($P151="サブ",VLOOKUP($O151,単価表!$A$5:$C$14,MATCH($M151,単価表!$A$5:$C$5,0),0)/2,VLOOKUP($O151,単価表!$A$5:$C$14,MATCH($M151,単価表!$A$5:$C$5,0),0))))</f>
        <v/>
      </c>
      <c r="T151" s="492" t="str">
        <f t="shared" si="16"/>
        <v/>
      </c>
      <c r="U151" s="520" t="str">
        <f>IF(【2】見・謝金!$U151="",IF($Q151="検討会等参加",IF($E151="","",TIME(HOUR($G151-$E151),ROUNDUP(MINUTE($G151-$E151)/30,0)*30,0)*24),""),IF(OR(【2】見・謝金!$E151&lt;&gt;$E151,【2】見・謝金!$G151&lt;&gt;$G151),TIME(HOUR($G151-$E151),ROUNDUP(MINUTE($G151-$E151)/30,0)*30,0)*24,IF($Q151&lt;&gt;"検討会等参加","",【2】見・謝金!$U151)))</f>
        <v/>
      </c>
      <c r="V151" s="521" t="str">
        <f>IF($U151="","",IF(OR($M151="",$O151=""),"",VLOOKUP($O151,単価表!$A$5:$C$11,MATCH($M151,単価表!$A$5:$C$5,0),0)/2))</f>
        <v/>
      </c>
      <c r="W151" s="492" t="str">
        <f t="shared" si="17"/>
        <v/>
      </c>
      <c r="X151" s="485" t="str">
        <f>IF(【2】見・謝金!X151="","",【2】見・謝金!X151)</f>
        <v/>
      </c>
      <c r="Y151" s="522" t="str">
        <f>IF(【2】見・謝金!Y151="","",【2】見・謝金!Y151)</f>
        <v/>
      </c>
      <c r="Z151" s="484" t="str">
        <f>IF(【2】見・謝金!Z151="","",【2】見・謝金!Z151)</f>
        <v/>
      </c>
      <c r="AA151" s="492" t="str">
        <f t="shared" si="18"/>
        <v/>
      </c>
      <c r="AB151" s="492" t="str">
        <f t="shared" si="19"/>
        <v/>
      </c>
      <c r="AC151" s="523" t="str">
        <f>IF(【2】見・謝金!AC151="","",【2】見・謝金!AC151)</f>
        <v/>
      </c>
      <c r="AD151" s="483" t="str">
        <f>IF(【2】見・謝金!AD151="","",【2】見・謝金!AD151)</f>
        <v/>
      </c>
      <c r="AE151" s="492" t="str">
        <f t="shared" si="20"/>
        <v/>
      </c>
      <c r="AF151" s="492"/>
      <c r="AG151" s="492" t="str">
        <f t="shared" si="21"/>
        <v/>
      </c>
      <c r="AH151" s="520" t="str">
        <f>IF(【2】見・謝金!$AH151="",IF($Q151="講習料",IF($E151="","",TIME(HOUR($G151-$E151),ROUNDUP(MINUTE($G151-$E151)/30,0)*30,0)*24),""),IF(OR(【2】見・謝金!$E151&lt;&gt;$E151,【2】見・謝金!$G151&lt;&gt;$G151),TIME(HOUR($G151-$E151),ROUNDUP(MINUTE($G151-$E151)/30,0)*30,0)*24,IF($Q151&lt;&gt;"講習料","",【2】見・謝金!$AH151)))</f>
        <v/>
      </c>
      <c r="AI151" s="521" t="str">
        <f>IF($AH151="","",IF(OR($O151="",$M151=""),"",IF($P151="サブ",VLOOKUP($O151,単価表!$A$34:$C$38,MATCH($M151,単価表!$A$34:$C$34,0),0)/2,VLOOKUP($O151,単価表!$A$34:$C$38,MATCH($M151,単価表!$A$34:$C$34,0),0))))</f>
        <v/>
      </c>
      <c r="AJ151" s="492" t="str">
        <f t="shared" si="22"/>
        <v/>
      </c>
      <c r="AK151" s="520" t="str">
        <f>IF(【2】見・謝金!$AK151="",IF($Q151="検討会(法人参加)",IF($E151="","",TIME(HOUR($G151-$E151),ROUNDUP(MINUTE($G151-$E151)/30,0)*30,0)*24),""),IF(OR(【2】見・謝金!$E151&lt;&gt;$E151,【2】見・謝金!$G151&lt;&gt;$G151),TIME(HOUR($G151-$E151),ROUNDUP(MINUTE($G151-$E151)/30,0)*30,0)*24,IF($Q151&lt;&gt;"検討会(法人参加)","",【2】見・謝金!$AK151)))</f>
        <v/>
      </c>
      <c r="AL151" s="588" t="str">
        <f>IF($AK151="","",IF(OR($O151="",$M151=""),"",VLOOKUP($O151,単価表!$A$34:$C$38,MATCH($M151,単価表!$A$34:$C$34,0),0)/2))</f>
        <v/>
      </c>
      <c r="AM151" s="492" t="str">
        <f t="shared" si="23"/>
        <v/>
      </c>
      <c r="AN151" s="524"/>
      <c r="AO151" s="506" t="str">
        <f>IF(【2】見・謝金!$AO151="","",【2】見・謝金!$AO151)</f>
        <v/>
      </c>
    </row>
    <row r="152" spans="4:41" ht="27.75" customHeight="1">
      <c r="D152" s="685" t="str">
        <f>IF(【2】見・謝金!D152="","",【2】見・謝金!D152)</f>
        <v/>
      </c>
      <c r="E152" s="526" t="str">
        <f>IF(【2】見・謝金!E152="","",【2】見・謝金!E152)</f>
        <v/>
      </c>
      <c r="F152" s="481" t="s">
        <v>257</v>
      </c>
      <c r="G152" s="482" t="str">
        <f>IF(【2】見・謝金!G152="","",【2】見・謝金!G152)</f>
        <v/>
      </c>
      <c r="H152" s="483" t="str">
        <f>IF(【2】見・謝金!H152="","",【2】見・謝金!H152)</f>
        <v/>
      </c>
      <c r="I152" s="1082" t="str">
        <f>IF(【2】見・謝金!I152="","",【2】見・謝金!I152)</f>
        <v/>
      </c>
      <c r="J152" s="1082"/>
      <c r="K152" s="495" t="str">
        <f>IF(【2】見・謝金!K152="","",【2】見・謝金!K152)</f>
        <v/>
      </c>
      <c r="L152" s="495" t="str">
        <f>IF(【2】見・謝金!L152="","",【2】見・謝金!L152)</f>
        <v/>
      </c>
      <c r="M152" s="483" t="str">
        <f>IF(【2】見・謝金!M152="","",【2】見・謝金!M152)</f>
        <v/>
      </c>
      <c r="N152" s="485" t="str">
        <f>IF(【2】見・謝金!N152="","",【2】見・謝金!N152)</f>
        <v/>
      </c>
      <c r="O152" s="518" t="str">
        <f>IF(【2】見・謝金!O152="","",【2】見・謝金!O152)</f>
        <v/>
      </c>
      <c r="P152" s="518" t="str">
        <f>IF(【2】見・謝金!P152="","",【2】見・謝金!P152)</f>
        <v/>
      </c>
      <c r="Q152" s="519" t="str">
        <f>IF(【2】見・謝金!Q152="","",【2】見・謝金!Q152)</f>
        <v/>
      </c>
      <c r="R152" s="525" t="str">
        <f>IF(【2】見・謝金!$R152="",IF($Q152="講師",IF($E152="","",TIME(HOUR($G152-$E152),ROUNDUP(MINUTE($G152-$E152)/30,0)*30,0)*24),""),IF(OR(【2】見・謝金!$E152&lt;&gt;$E152,【2】見・謝金!$G152&lt;&gt;$G152),TIME(HOUR($G152-$E152),ROUNDUP(MINUTE($G152-$E152)/30,0)*30,0)*24,IF($Q152&lt;&gt;"講師","",【2】見・謝金!$R152)))</f>
        <v/>
      </c>
      <c r="S152" s="521" t="str">
        <f>IF($R152="","",IF(OR($O152="",$M152=""),"",IF($P152="サブ",VLOOKUP($O152,単価表!$A$5:$C$14,MATCH($M152,単価表!$A$5:$C$5,0),0)/2,VLOOKUP($O152,単価表!$A$5:$C$14,MATCH($M152,単価表!$A$5:$C$5,0),0))))</f>
        <v/>
      </c>
      <c r="T152" s="492" t="str">
        <f t="shared" si="16"/>
        <v/>
      </c>
      <c r="U152" s="525" t="str">
        <f>IF(【2】見・謝金!$U152="",IF($Q152="検討会等参加",IF($E152="","",TIME(HOUR($G152-$E152),ROUNDUP(MINUTE($G152-$E152)/30,0)*30,0)*24),""),IF(OR(【2】見・謝金!$E152&lt;&gt;$E152,【2】見・謝金!$G152&lt;&gt;$G152),TIME(HOUR($G152-$E152),ROUNDUP(MINUTE($G152-$E152)/30,0)*30,0)*24,IF($Q152&lt;&gt;"検討会等参加","",【2】見・謝金!$U152)))</f>
        <v/>
      </c>
      <c r="V152" s="521" t="str">
        <f>IF($U152="","",IF(OR($M152="",$O152=""),"",VLOOKUP($O152,単価表!$A$5:$C$11,MATCH($M152,単価表!$A$5:$C$5,0),0)/2))</f>
        <v/>
      </c>
      <c r="W152" s="492" t="str">
        <f t="shared" si="17"/>
        <v/>
      </c>
      <c r="X152" s="485" t="str">
        <f>IF(【2】見・謝金!X152="","",【2】見・謝金!X152)</f>
        <v/>
      </c>
      <c r="Y152" s="522" t="str">
        <f>IF(【2】見・謝金!Y152="","",【2】見・謝金!Y152)</f>
        <v/>
      </c>
      <c r="Z152" s="483" t="str">
        <f>IF(【2】見・謝金!Z152="","",【2】見・謝金!Z152)</f>
        <v/>
      </c>
      <c r="AA152" s="492" t="str">
        <f t="shared" si="18"/>
        <v/>
      </c>
      <c r="AB152" s="492" t="str">
        <f t="shared" si="19"/>
        <v/>
      </c>
      <c r="AC152" s="523" t="str">
        <f>IF(【2】見・謝金!AC152="","",【2】見・謝金!AC152)</f>
        <v/>
      </c>
      <c r="AD152" s="483" t="str">
        <f>IF(【2】見・謝金!AD152="","",【2】見・謝金!AD152)</f>
        <v/>
      </c>
      <c r="AE152" s="492" t="str">
        <f t="shared" si="20"/>
        <v/>
      </c>
      <c r="AF152" s="492"/>
      <c r="AG152" s="492" t="str">
        <f t="shared" si="21"/>
        <v/>
      </c>
      <c r="AH152" s="525" t="str">
        <f>IF(【2】見・謝金!$AH152="",IF($Q152="講習料",IF($E152="","",TIME(HOUR($G152-$E152),ROUNDUP(MINUTE($G152-$E152)/30,0)*30,0)*24),""),IF(OR(【2】見・謝金!$E152&lt;&gt;$E152,【2】見・謝金!$G152&lt;&gt;$G152),TIME(HOUR($G152-$E152),ROUNDUP(MINUTE($G152-$E152)/30,0)*30,0)*24,IF($Q152&lt;&gt;"講習料","",【2】見・謝金!$AH152)))</f>
        <v/>
      </c>
      <c r="AI152" s="521" t="str">
        <f>IF($AH152="","",IF(OR($O152="",$M152=""),"",IF($P152="サブ",VLOOKUP($O152,単価表!$A$34:$C$38,MATCH($M152,単価表!$A$34:$C$34,0),0)/2,VLOOKUP($O152,単価表!$A$34:$C$38,MATCH($M152,単価表!$A$34:$C$34,0),0))))</f>
        <v/>
      </c>
      <c r="AJ152" s="492" t="str">
        <f t="shared" si="22"/>
        <v/>
      </c>
      <c r="AK152" s="525" t="str">
        <f>IF(【2】見・謝金!$AK152="",IF($Q152="検討会(法人参加)",IF($E152="","",TIME(HOUR($G152-$E152),ROUNDUP(MINUTE($G152-$E152)/30,0)*30,0)*24),""),IF(OR(【2】見・謝金!$E152&lt;&gt;$E152,【2】見・謝金!$G152&lt;&gt;$G152),TIME(HOUR($G152-$E152),ROUNDUP(MINUTE($G152-$E152)/30,0)*30,0)*24,IF($Q152&lt;&gt;"検討会(法人参加)","",【2】見・謝金!$AK152)))</f>
        <v/>
      </c>
      <c r="AL152" s="586" t="str">
        <f>IF($AK152="","",IF(OR($O152="",$M152=""),"",VLOOKUP($O152,単価表!$A$34:$C$38,MATCH($M152,単価表!$A$34:$C$34,0),0)/2))</f>
        <v/>
      </c>
      <c r="AM152" s="492" t="str">
        <f t="shared" si="23"/>
        <v/>
      </c>
      <c r="AN152" s="524"/>
      <c r="AO152" s="506" t="str">
        <f>IF(【2】見・謝金!$AO152="","",【2】見・謝金!$AO152)</f>
        <v/>
      </c>
    </row>
    <row r="153" spans="4:41" ht="27.75" customHeight="1">
      <c r="D153" s="685" t="str">
        <f>IF(【2】見・謝金!D153="","",【2】見・謝金!D153)</f>
        <v/>
      </c>
      <c r="E153" s="526" t="str">
        <f>IF(【2】見・謝金!E153="","",【2】見・謝金!E153)</f>
        <v/>
      </c>
      <c r="F153" s="481" t="s">
        <v>259</v>
      </c>
      <c r="G153" s="482" t="str">
        <f>IF(【2】見・謝金!G153="","",【2】見・謝金!G153)</f>
        <v/>
      </c>
      <c r="H153" s="483" t="str">
        <f>IF(【2】見・謝金!H153="","",【2】見・謝金!H153)</f>
        <v/>
      </c>
      <c r="I153" s="1082" t="str">
        <f>IF(【2】見・謝金!I153="","",【2】見・謝金!I153)</f>
        <v/>
      </c>
      <c r="J153" s="1082"/>
      <c r="K153" s="495" t="str">
        <f>IF(【2】見・謝金!K153="","",【2】見・謝金!K153)</f>
        <v/>
      </c>
      <c r="L153" s="495" t="str">
        <f>IF(【2】見・謝金!L153="","",【2】見・謝金!L153)</f>
        <v/>
      </c>
      <c r="M153" s="484" t="str">
        <f>IF(【2】見・謝金!M153="","",【2】見・謝金!M153)</f>
        <v/>
      </c>
      <c r="N153" s="485" t="str">
        <f>IF(【2】見・謝金!N153="","",【2】見・謝金!N153)</f>
        <v/>
      </c>
      <c r="O153" s="518" t="str">
        <f>IF(【2】見・謝金!O153="","",【2】見・謝金!O153)</f>
        <v/>
      </c>
      <c r="P153" s="518" t="str">
        <f>IF(【2】見・謝金!P153="","",【2】見・謝金!P153)</f>
        <v/>
      </c>
      <c r="Q153" s="519" t="str">
        <f>IF(【2】見・謝金!Q153="","",【2】見・謝金!Q153)</f>
        <v/>
      </c>
      <c r="R153" s="520" t="str">
        <f>IF(【2】見・謝金!$R153="",IF($Q153="講師",IF($E153="","",TIME(HOUR($G153-$E153),ROUNDUP(MINUTE($G153-$E153)/30,0)*30,0)*24),""),IF(OR(【2】見・謝金!$E153&lt;&gt;$E153,【2】見・謝金!$G153&lt;&gt;$G153),TIME(HOUR($G153-$E153),ROUNDUP(MINUTE($G153-$E153)/30,0)*30,0)*24,IF($Q153&lt;&gt;"講師","",【2】見・謝金!$R153)))</f>
        <v/>
      </c>
      <c r="S153" s="521" t="str">
        <f>IF($R153="","",IF(OR($O153="",$M153=""),"",IF($P153="サブ",VLOOKUP($O153,単価表!$A$5:$C$14,MATCH($M153,単価表!$A$5:$C$5,0),0)/2,VLOOKUP($O153,単価表!$A$5:$C$14,MATCH($M153,単価表!$A$5:$C$5,0),0))))</f>
        <v/>
      </c>
      <c r="T153" s="492" t="str">
        <f t="shared" si="16"/>
        <v/>
      </c>
      <c r="U153" s="520" t="str">
        <f>IF(【2】見・謝金!$U153="",IF($Q153="検討会等参加",IF($E153="","",TIME(HOUR($G153-$E153),ROUNDUP(MINUTE($G153-$E153)/30,0)*30,0)*24),""),IF(OR(【2】見・謝金!$E153&lt;&gt;$E153,【2】見・謝金!$G153&lt;&gt;$G153),TIME(HOUR($G153-$E153),ROUNDUP(MINUTE($G153-$E153)/30,0)*30,0)*24,IF($Q153&lt;&gt;"検討会等参加","",【2】見・謝金!$U153)))</f>
        <v/>
      </c>
      <c r="V153" s="521" t="str">
        <f>IF($U153="","",IF(OR($M153="",$O153=""),"",VLOOKUP($O153,単価表!$A$5:$C$11,MATCH($M153,単価表!$A$5:$C$5,0),0)/2))</f>
        <v/>
      </c>
      <c r="W153" s="492" t="str">
        <f t="shared" si="17"/>
        <v/>
      </c>
      <c r="X153" s="485" t="str">
        <f>IF(【2】見・謝金!X153="","",【2】見・謝金!X153)</f>
        <v/>
      </c>
      <c r="Y153" s="522" t="str">
        <f>IF(【2】見・謝金!Y153="","",【2】見・謝金!Y153)</f>
        <v/>
      </c>
      <c r="Z153" s="484" t="str">
        <f>IF(【2】見・謝金!Z153="","",【2】見・謝金!Z153)</f>
        <v/>
      </c>
      <c r="AA153" s="492" t="str">
        <f t="shared" si="18"/>
        <v/>
      </c>
      <c r="AB153" s="492" t="str">
        <f t="shared" si="19"/>
        <v/>
      </c>
      <c r="AC153" s="523" t="str">
        <f>IF(【2】見・謝金!AC153="","",【2】見・謝金!AC153)</f>
        <v/>
      </c>
      <c r="AD153" s="483" t="str">
        <f>IF(【2】見・謝金!AD153="","",【2】見・謝金!AD153)</f>
        <v/>
      </c>
      <c r="AE153" s="492" t="str">
        <f t="shared" si="20"/>
        <v/>
      </c>
      <c r="AF153" s="492"/>
      <c r="AG153" s="492" t="str">
        <f t="shared" si="21"/>
        <v/>
      </c>
      <c r="AH153" s="520" t="str">
        <f>IF(【2】見・謝金!$AH153="",IF($Q153="講習料",IF($E153="","",TIME(HOUR($G153-$E153),ROUNDUP(MINUTE($G153-$E153)/30,0)*30,0)*24),""),IF(OR(【2】見・謝金!$E153&lt;&gt;$E153,【2】見・謝金!$G153&lt;&gt;$G153),TIME(HOUR($G153-$E153),ROUNDUP(MINUTE($G153-$E153)/30,0)*30,0)*24,IF($Q153&lt;&gt;"講習料","",【2】見・謝金!$AH153)))</f>
        <v/>
      </c>
      <c r="AI153" s="521" t="str">
        <f>IF($AH153="","",IF(OR($O153="",$M153=""),"",IF($P153="サブ",VLOOKUP($O153,単価表!$A$34:$C$38,MATCH($M153,単価表!$A$34:$C$34,0),0)/2,VLOOKUP($O153,単価表!$A$34:$C$38,MATCH($M153,単価表!$A$34:$C$34,0),0))))</f>
        <v/>
      </c>
      <c r="AJ153" s="492" t="str">
        <f t="shared" si="22"/>
        <v/>
      </c>
      <c r="AK153" s="520" t="str">
        <f>IF(【2】見・謝金!$AK153="",IF($Q153="検討会(法人参加)",IF($E153="","",TIME(HOUR($G153-$E153),ROUNDUP(MINUTE($G153-$E153)/30,0)*30,0)*24),""),IF(OR(【2】見・謝金!$E153&lt;&gt;$E153,【2】見・謝金!$G153&lt;&gt;$G153),TIME(HOUR($G153-$E153),ROUNDUP(MINUTE($G153-$E153)/30,0)*30,0)*24,IF($Q153&lt;&gt;"検討会(法人参加)","",【2】見・謝金!$AK153)))</f>
        <v/>
      </c>
      <c r="AL153" s="588" t="str">
        <f>IF($AK153="","",IF(OR($O153="",$M153=""),"",VLOOKUP($O153,単価表!$A$34:$C$38,MATCH($M153,単価表!$A$34:$C$34,0),0)/2))</f>
        <v/>
      </c>
      <c r="AM153" s="492" t="str">
        <f t="shared" si="23"/>
        <v/>
      </c>
      <c r="AN153" s="524"/>
      <c r="AO153" s="506" t="str">
        <f>IF(【2】見・謝金!$AO153="","",【2】見・謝金!$AO153)</f>
        <v/>
      </c>
    </row>
    <row r="154" spans="4:41" ht="27.75" customHeight="1">
      <c r="D154" s="685" t="str">
        <f>IF(【2】見・謝金!D154="","",【2】見・謝金!D154)</f>
        <v/>
      </c>
      <c r="E154" s="526" t="str">
        <f>IF(【2】見・謝金!E154="","",【2】見・謝金!E154)</f>
        <v/>
      </c>
      <c r="F154" s="481" t="s">
        <v>257</v>
      </c>
      <c r="G154" s="482" t="str">
        <f>IF(【2】見・謝金!G154="","",【2】見・謝金!G154)</f>
        <v/>
      </c>
      <c r="H154" s="483" t="str">
        <f>IF(【2】見・謝金!H154="","",【2】見・謝金!H154)</f>
        <v/>
      </c>
      <c r="I154" s="1082" t="str">
        <f>IF(【2】見・謝金!I154="","",【2】見・謝金!I154)</f>
        <v/>
      </c>
      <c r="J154" s="1082"/>
      <c r="K154" s="495" t="str">
        <f>IF(【2】見・謝金!K154="","",【2】見・謝金!K154)</f>
        <v/>
      </c>
      <c r="L154" s="495" t="str">
        <f>IF(【2】見・謝金!L154="","",【2】見・謝金!L154)</f>
        <v/>
      </c>
      <c r="M154" s="483" t="str">
        <f>IF(【2】見・謝金!M154="","",【2】見・謝金!M154)</f>
        <v/>
      </c>
      <c r="N154" s="485" t="str">
        <f>IF(【2】見・謝金!N154="","",【2】見・謝金!N154)</f>
        <v/>
      </c>
      <c r="O154" s="518" t="str">
        <f>IF(【2】見・謝金!O154="","",【2】見・謝金!O154)</f>
        <v/>
      </c>
      <c r="P154" s="518" t="str">
        <f>IF(【2】見・謝金!P154="","",【2】見・謝金!P154)</f>
        <v/>
      </c>
      <c r="Q154" s="519" t="str">
        <f>IF(【2】見・謝金!Q154="","",【2】見・謝金!Q154)</f>
        <v/>
      </c>
      <c r="R154" s="525" t="str">
        <f>IF(【2】見・謝金!$R154="",IF($Q154="講師",IF($E154="","",TIME(HOUR($G154-$E154),ROUNDUP(MINUTE($G154-$E154)/30,0)*30,0)*24),""),IF(OR(【2】見・謝金!$E154&lt;&gt;$E154,【2】見・謝金!$G154&lt;&gt;$G154),TIME(HOUR($G154-$E154),ROUNDUP(MINUTE($G154-$E154)/30,0)*30,0)*24,IF($Q154&lt;&gt;"講師","",【2】見・謝金!$R154)))</f>
        <v/>
      </c>
      <c r="S154" s="521" t="str">
        <f>IF($R154="","",IF(OR($O154="",$M154=""),"",IF($P154="サブ",VLOOKUP($O154,単価表!$A$5:$C$14,MATCH($M154,単価表!$A$5:$C$5,0),0)/2,VLOOKUP($O154,単価表!$A$5:$C$14,MATCH($M154,単価表!$A$5:$C$5,0),0))))</f>
        <v/>
      </c>
      <c r="T154" s="492" t="str">
        <f t="shared" si="16"/>
        <v/>
      </c>
      <c r="U154" s="525" t="str">
        <f>IF(【2】見・謝金!$U154="",IF($Q154="検討会等参加",IF($E154="","",TIME(HOUR($G154-$E154),ROUNDUP(MINUTE($G154-$E154)/30,0)*30,0)*24),""),IF(OR(【2】見・謝金!$E154&lt;&gt;$E154,【2】見・謝金!$G154&lt;&gt;$G154),TIME(HOUR($G154-$E154),ROUNDUP(MINUTE($G154-$E154)/30,0)*30,0)*24,IF($Q154&lt;&gt;"検討会等参加","",【2】見・謝金!$U154)))</f>
        <v/>
      </c>
      <c r="V154" s="521" t="str">
        <f>IF($U154="","",IF(OR($M154="",$O154=""),"",VLOOKUP($O154,単価表!$A$5:$C$11,MATCH($M154,単価表!$A$5:$C$5,0),0)/2))</f>
        <v/>
      </c>
      <c r="W154" s="492" t="str">
        <f t="shared" si="17"/>
        <v/>
      </c>
      <c r="X154" s="485" t="str">
        <f>IF(【2】見・謝金!X154="","",【2】見・謝金!X154)</f>
        <v/>
      </c>
      <c r="Y154" s="522" t="str">
        <f>IF(【2】見・謝金!Y154="","",【2】見・謝金!Y154)</f>
        <v/>
      </c>
      <c r="Z154" s="483" t="str">
        <f>IF(【2】見・謝金!Z154="","",【2】見・謝金!Z154)</f>
        <v/>
      </c>
      <c r="AA154" s="492" t="str">
        <f t="shared" si="18"/>
        <v/>
      </c>
      <c r="AB154" s="492" t="str">
        <f t="shared" si="19"/>
        <v/>
      </c>
      <c r="AC154" s="523" t="str">
        <f>IF(【2】見・謝金!AC154="","",【2】見・謝金!AC154)</f>
        <v/>
      </c>
      <c r="AD154" s="483" t="str">
        <f>IF(【2】見・謝金!AD154="","",【2】見・謝金!AD154)</f>
        <v/>
      </c>
      <c r="AE154" s="492" t="str">
        <f t="shared" si="20"/>
        <v/>
      </c>
      <c r="AF154" s="492"/>
      <c r="AG154" s="492" t="str">
        <f t="shared" si="21"/>
        <v/>
      </c>
      <c r="AH154" s="525" t="str">
        <f>IF(【2】見・謝金!$AH154="",IF($Q154="講習料",IF($E154="","",TIME(HOUR($G154-$E154),ROUNDUP(MINUTE($G154-$E154)/30,0)*30,0)*24),""),IF(OR(【2】見・謝金!$E154&lt;&gt;$E154,【2】見・謝金!$G154&lt;&gt;$G154),TIME(HOUR($G154-$E154),ROUNDUP(MINUTE($G154-$E154)/30,0)*30,0)*24,IF($Q154&lt;&gt;"講習料","",【2】見・謝金!$AH154)))</f>
        <v/>
      </c>
      <c r="AI154" s="521" t="str">
        <f>IF($AH154="","",IF(OR($O154="",$M154=""),"",IF($P154="サブ",VLOOKUP($O154,単価表!$A$34:$C$38,MATCH($M154,単価表!$A$34:$C$34,0),0)/2,VLOOKUP($O154,単価表!$A$34:$C$38,MATCH($M154,単価表!$A$34:$C$34,0),0))))</f>
        <v/>
      </c>
      <c r="AJ154" s="492" t="str">
        <f t="shared" si="22"/>
        <v/>
      </c>
      <c r="AK154" s="525" t="str">
        <f>IF(【2】見・謝金!$AK154="",IF($Q154="検討会(法人参加)",IF($E154="","",TIME(HOUR($G154-$E154),ROUNDUP(MINUTE($G154-$E154)/30,0)*30,0)*24),""),IF(OR(【2】見・謝金!$E154&lt;&gt;$E154,【2】見・謝金!$G154&lt;&gt;$G154),TIME(HOUR($G154-$E154),ROUNDUP(MINUTE($G154-$E154)/30,0)*30,0)*24,IF($Q154&lt;&gt;"検討会(法人参加)","",【2】見・謝金!$AK154)))</f>
        <v/>
      </c>
      <c r="AL154" s="586" t="str">
        <f>IF($AK154="","",IF(OR($O154="",$M154=""),"",VLOOKUP($O154,単価表!$A$34:$C$38,MATCH($M154,単価表!$A$34:$C$34,0),0)/2))</f>
        <v/>
      </c>
      <c r="AM154" s="492" t="str">
        <f t="shared" si="23"/>
        <v/>
      </c>
      <c r="AN154" s="524"/>
      <c r="AO154" s="506" t="str">
        <f>IF(【2】見・謝金!$AO154="","",【2】見・謝金!$AO154)</f>
        <v/>
      </c>
    </row>
    <row r="155" spans="4:41" ht="27.75" customHeight="1">
      <c r="D155" s="685" t="str">
        <f>IF(【2】見・謝金!D155="","",【2】見・謝金!D155)</f>
        <v/>
      </c>
      <c r="E155" s="526" t="str">
        <f>IF(【2】見・謝金!E155="","",【2】見・謝金!E155)</f>
        <v/>
      </c>
      <c r="F155" s="481" t="s">
        <v>259</v>
      </c>
      <c r="G155" s="482" t="str">
        <f>IF(【2】見・謝金!G155="","",【2】見・謝金!G155)</f>
        <v/>
      </c>
      <c r="H155" s="483" t="str">
        <f>IF(【2】見・謝金!H155="","",【2】見・謝金!H155)</f>
        <v/>
      </c>
      <c r="I155" s="1082" t="str">
        <f>IF(【2】見・謝金!I155="","",【2】見・謝金!I155)</f>
        <v/>
      </c>
      <c r="J155" s="1082"/>
      <c r="K155" s="495" t="str">
        <f>IF(【2】見・謝金!K155="","",【2】見・謝金!K155)</f>
        <v/>
      </c>
      <c r="L155" s="495" t="str">
        <f>IF(【2】見・謝金!L155="","",【2】見・謝金!L155)</f>
        <v/>
      </c>
      <c r="M155" s="484" t="str">
        <f>IF(【2】見・謝金!M155="","",【2】見・謝金!M155)</f>
        <v/>
      </c>
      <c r="N155" s="485" t="str">
        <f>IF(【2】見・謝金!N155="","",【2】見・謝金!N155)</f>
        <v/>
      </c>
      <c r="O155" s="518" t="str">
        <f>IF(【2】見・謝金!O155="","",【2】見・謝金!O155)</f>
        <v/>
      </c>
      <c r="P155" s="518" t="str">
        <f>IF(【2】見・謝金!P155="","",【2】見・謝金!P155)</f>
        <v/>
      </c>
      <c r="Q155" s="519" t="str">
        <f>IF(【2】見・謝金!Q155="","",【2】見・謝金!Q155)</f>
        <v/>
      </c>
      <c r="R155" s="520" t="str">
        <f>IF(【2】見・謝金!$R155="",IF($Q155="講師",IF($E155="","",TIME(HOUR($G155-$E155),ROUNDUP(MINUTE($G155-$E155)/30,0)*30,0)*24),""),IF(OR(【2】見・謝金!$E155&lt;&gt;$E155,【2】見・謝金!$G155&lt;&gt;$G155),TIME(HOUR($G155-$E155),ROUNDUP(MINUTE($G155-$E155)/30,0)*30,0)*24,IF($Q155&lt;&gt;"講師","",【2】見・謝金!$R155)))</f>
        <v/>
      </c>
      <c r="S155" s="521" t="str">
        <f>IF($R155="","",IF(OR($O155="",$M155=""),"",IF($P155="サブ",VLOOKUP($O155,単価表!$A$5:$C$14,MATCH($M155,単価表!$A$5:$C$5,0),0)/2,VLOOKUP($O155,単価表!$A$5:$C$14,MATCH($M155,単価表!$A$5:$C$5,0),0))))</f>
        <v/>
      </c>
      <c r="T155" s="492" t="str">
        <f t="shared" si="16"/>
        <v/>
      </c>
      <c r="U155" s="520" t="str">
        <f>IF(【2】見・謝金!$U155="",IF($Q155="検討会等参加",IF($E155="","",TIME(HOUR($G155-$E155),ROUNDUP(MINUTE($G155-$E155)/30,0)*30,0)*24),""),IF(OR(【2】見・謝金!$E155&lt;&gt;$E155,【2】見・謝金!$G155&lt;&gt;$G155),TIME(HOUR($G155-$E155),ROUNDUP(MINUTE($G155-$E155)/30,0)*30,0)*24,IF($Q155&lt;&gt;"検討会等参加","",【2】見・謝金!$U155)))</f>
        <v/>
      </c>
      <c r="V155" s="521" t="str">
        <f>IF($U155="","",IF(OR($M155="",$O155=""),"",VLOOKUP($O155,単価表!$A$5:$C$11,MATCH($M155,単価表!$A$5:$C$5,0),0)/2))</f>
        <v/>
      </c>
      <c r="W155" s="492" t="str">
        <f t="shared" si="17"/>
        <v/>
      </c>
      <c r="X155" s="485" t="str">
        <f>IF(【2】見・謝金!X155="","",【2】見・謝金!X155)</f>
        <v/>
      </c>
      <c r="Y155" s="522" t="str">
        <f>IF(【2】見・謝金!Y155="","",【2】見・謝金!Y155)</f>
        <v/>
      </c>
      <c r="Z155" s="484" t="str">
        <f>IF(【2】見・謝金!Z155="","",【2】見・謝金!Z155)</f>
        <v/>
      </c>
      <c r="AA155" s="492" t="str">
        <f t="shared" si="18"/>
        <v/>
      </c>
      <c r="AB155" s="492" t="str">
        <f t="shared" si="19"/>
        <v/>
      </c>
      <c r="AC155" s="523" t="str">
        <f>IF(【2】見・謝金!AC155="","",【2】見・謝金!AC155)</f>
        <v/>
      </c>
      <c r="AD155" s="483" t="str">
        <f>IF(【2】見・謝金!AD155="","",【2】見・謝金!AD155)</f>
        <v/>
      </c>
      <c r="AE155" s="492" t="str">
        <f t="shared" si="20"/>
        <v/>
      </c>
      <c r="AF155" s="492"/>
      <c r="AG155" s="492" t="str">
        <f t="shared" si="21"/>
        <v/>
      </c>
      <c r="AH155" s="520" t="str">
        <f>IF(【2】見・謝金!$AH155="",IF($Q155="講習料",IF($E155="","",TIME(HOUR($G155-$E155),ROUNDUP(MINUTE($G155-$E155)/30,0)*30,0)*24),""),IF(OR(【2】見・謝金!$E155&lt;&gt;$E155,【2】見・謝金!$G155&lt;&gt;$G155),TIME(HOUR($G155-$E155),ROUNDUP(MINUTE($G155-$E155)/30,0)*30,0)*24,IF($Q155&lt;&gt;"講習料","",【2】見・謝金!$AH155)))</f>
        <v/>
      </c>
      <c r="AI155" s="521" t="str">
        <f>IF($AH155="","",IF(OR($O155="",$M155=""),"",IF($P155="サブ",VLOOKUP($O155,単価表!$A$34:$C$38,MATCH($M155,単価表!$A$34:$C$34,0),0)/2,VLOOKUP($O155,単価表!$A$34:$C$38,MATCH($M155,単価表!$A$34:$C$34,0),0))))</f>
        <v/>
      </c>
      <c r="AJ155" s="492" t="str">
        <f t="shared" si="22"/>
        <v/>
      </c>
      <c r="AK155" s="520" t="str">
        <f>IF(【2】見・謝金!$AK155="",IF($Q155="検討会(法人参加)",IF($E155="","",TIME(HOUR($G155-$E155),ROUNDUP(MINUTE($G155-$E155)/30,0)*30,0)*24),""),IF(OR(【2】見・謝金!$E155&lt;&gt;$E155,【2】見・謝金!$G155&lt;&gt;$G155),TIME(HOUR($G155-$E155),ROUNDUP(MINUTE($G155-$E155)/30,0)*30,0)*24,IF($Q155&lt;&gt;"検討会(法人参加)","",【2】見・謝金!$AK155)))</f>
        <v/>
      </c>
      <c r="AL155" s="588" t="str">
        <f>IF($AK155="","",IF(OR($O155="",$M155=""),"",VLOOKUP($O155,単価表!$A$34:$C$38,MATCH($M155,単価表!$A$34:$C$34,0),0)/2))</f>
        <v/>
      </c>
      <c r="AM155" s="492" t="str">
        <f t="shared" si="23"/>
        <v/>
      </c>
      <c r="AN155" s="524"/>
      <c r="AO155" s="506" t="str">
        <f>IF(【2】見・謝金!$AO155="","",【2】見・謝金!$AO155)</f>
        <v/>
      </c>
    </row>
    <row r="156" spans="4:41" ht="27.75" customHeight="1">
      <c r="D156" s="685" t="str">
        <f>IF(【2】見・謝金!D156="","",【2】見・謝金!D156)</f>
        <v/>
      </c>
      <c r="E156" s="526" t="str">
        <f>IF(【2】見・謝金!E156="","",【2】見・謝金!E156)</f>
        <v/>
      </c>
      <c r="F156" s="481" t="s">
        <v>257</v>
      </c>
      <c r="G156" s="482" t="str">
        <f>IF(【2】見・謝金!G156="","",【2】見・謝金!G156)</f>
        <v/>
      </c>
      <c r="H156" s="483" t="str">
        <f>IF(【2】見・謝金!H156="","",【2】見・謝金!H156)</f>
        <v/>
      </c>
      <c r="I156" s="1082" t="str">
        <f>IF(【2】見・謝金!I156="","",【2】見・謝金!I156)</f>
        <v/>
      </c>
      <c r="J156" s="1082"/>
      <c r="K156" s="495" t="str">
        <f>IF(【2】見・謝金!K156="","",【2】見・謝金!K156)</f>
        <v/>
      </c>
      <c r="L156" s="495" t="str">
        <f>IF(【2】見・謝金!L156="","",【2】見・謝金!L156)</f>
        <v/>
      </c>
      <c r="M156" s="483" t="str">
        <f>IF(【2】見・謝金!M156="","",【2】見・謝金!M156)</f>
        <v/>
      </c>
      <c r="N156" s="485" t="str">
        <f>IF(【2】見・謝金!N156="","",【2】見・謝金!N156)</f>
        <v/>
      </c>
      <c r="O156" s="518" t="str">
        <f>IF(【2】見・謝金!O156="","",【2】見・謝金!O156)</f>
        <v/>
      </c>
      <c r="P156" s="518" t="str">
        <f>IF(【2】見・謝金!P156="","",【2】見・謝金!P156)</f>
        <v/>
      </c>
      <c r="Q156" s="519" t="str">
        <f>IF(【2】見・謝金!Q156="","",【2】見・謝金!Q156)</f>
        <v/>
      </c>
      <c r="R156" s="525" t="str">
        <f>IF(【2】見・謝金!$R156="",IF($Q156="講師",IF($E156="","",TIME(HOUR($G156-$E156),ROUNDUP(MINUTE($G156-$E156)/30,0)*30,0)*24),""),IF(OR(【2】見・謝金!$E156&lt;&gt;$E156,【2】見・謝金!$G156&lt;&gt;$G156),TIME(HOUR($G156-$E156),ROUNDUP(MINUTE($G156-$E156)/30,0)*30,0)*24,IF($Q156&lt;&gt;"講師","",【2】見・謝金!$R156)))</f>
        <v/>
      </c>
      <c r="S156" s="521" t="str">
        <f>IF($R156="","",IF(OR($O156="",$M156=""),"",IF($P156="サブ",VLOOKUP($O156,単価表!$A$5:$C$14,MATCH($M156,単価表!$A$5:$C$5,0),0)/2,VLOOKUP($O156,単価表!$A$5:$C$14,MATCH($M156,単価表!$A$5:$C$5,0),0))))</f>
        <v/>
      </c>
      <c r="T156" s="492" t="str">
        <f t="shared" si="16"/>
        <v/>
      </c>
      <c r="U156" s="525" t="str">
        <f>IF(【2】見・謝金!$U156="",IF($Q156="検討会等参加",IF($E156="","",TIME(HOUR($G156-$E156),ROUNDUP(MINUTE($G156-$E156)/30,0)*30,0)*24),""),IF(OR(【2】見・謝金!$E156&lt;&gt;$E156,【2】見・謝金!$G156&lt;&gt;$G156),TIME(HOUR($G156-$E156),ROUNDUP(MINUTE($G156-$E156)/30,0)*30,0)*24,IF($Q156&lt;&gt;"検討会等参加","",【2】見・謝金!$U156)))</f>
        <v/>
      </c>
      <c r="V156" s="521" t="str">
        <f>IF($U156="","",IF(OR($M156="",$O156=""),"",VLOOKUP($O156,単価表!$A$5:$C$11,MATCH($M156,単価表!$A$5:$C$5,0),0)/2))</f>
        <v/>
      </c>
      <c r="W156" s="492" t="str">
        <f t="shared" si="17"/>
        <v/>
      </c>
      <c r="X156" s="485" t="str">
        <f>IF(【2】見・謝金!X156="","",【2】見・謝金!X156)</f>
        <v/>
      </c>
      <c r="Y156" s="522" t="str">
        <f>IF(【2】見・謝金!Y156="","",【2】見・謝金!Y156)</f>
        <v/>
      </c>
      <c r="Z156" s="483" t="str">
        <f>IF(【2】見・謝金!Z156="","",【2】見・謝金!Z156)</f>
        <v/>
      </c>
      <c r="AA156" s="492" t="str">
        <f t="shared" si="18"/>
        <v/>
      </c>
      <c r="AB156" s="492" t="str">
        <f t="shared" si="19"/>
        <v/>
      </c>
      <c r="AC156" s="523" t="str">
        <f>IF(【2】見・謝金!AC156="","",【2】見・謝金!AC156)</f>
        <v/>
      </c>
      <c r="AD156" s="483" t="str">
        <f>IF(【2】見・謝金!AD156="","",【2】見・謝金!AD156)</f>
        <v/>
      </c>
      <c r="AE156" s="492" t="str">
        <f t="shared" si="20"/>
        <v/>
      </c>
      <c r="AF156" s="492"/>
      <c r="AG156" s="492" t="str">
        <f t="shared" si="21"/>
        <v/>
      </c>
      <c r="AH156" s="525" t="str">
        <f>IF(【2】見・謝金!$AH156="",IF($Q156="講習料",IF($E156="","",TIME(HOUR($G156-$E156),ROUNDUP(MINUTE($G156-$E156)/30,0)*30,0)*24),""),IF(OR(【2】見・謝金!$E156&lt;&gt;$E156,【2】見・謝金!$G156&lt;&gt;$G156),TIME(HOUR($G156-$E156),ROUNDUP(MINUTE($G156-$E156)/30,0)*30,0)*24,IF($Q156&lt;&gt;"講習料","",【2】見・謝金!$AH156)))</f>
        <v/>
      </c>
      <c r="AI156" s="521" t="str">
        <f>IF($AH156="","",IF(OR($O156="",$M156=""),"",IF($P156="サブ",VLOOKUP($O156,単価表!$A$34:$C$38,MATCH($M156,単価表!$A$34:$C$34,0),0)/2,VLOOKUP($O156,単価表!$A$34:$C$38,MATCH($M156,単価表!$A$34:$C$34,0),0))))</f>
        <v/>
      </c>
      <c r="AJ156" s="492" t="str">
        <f t="shared" si="22"/>
        <v/>
      </c>
      <c r="AK156" s="525" t="str">
        <f>IF(【2】見・謝金!$AK156="",IF($Q156="検討会(法人参加)",IF($E156="","",TIME(HOUR($G156-$E156),ROUNDUP(MINUTE($G156-$E156)/30,0)*30,0)*24),""),IF(OR(【2】見・謝金!$E156&lt;&gt;$E156,【2】見・謝金!$G156&lt;&gt;$G156),TIME(HOUR($G156-$E156),ROUNDUP(MINUTE($G156-$E156)/30,0)*30,0)*24,IF($Q156&lt;&gt;"検討会(法人参加)","",【2】見・謝金!$AK156)))</f>
        <v/>
      </c>
      <c r="AL156" s="586" t="str">
        <f>IF($AK156="","",IF(OR($O156="",$M156=""),"",VLOOKUP($O156,単価表!$A$34:$C$38,MATCH($M156,単価表!$A$34:$C$34,0),0)/2))</f>
        <v/>
      </c>
      <c r="AM156" s="492" t="str">
        <f t="shared" si="23"/>
        <v/>
      </c>
      <c r="AN156" s="524"/>
      <c r="AO156" s="506" t="str">
        <f>IF(【2】見・謝金!$AO156="","",【2】見・謝金!$AO156)</f>
        <v/>
      </c>
    </row>
    <row r="157" spans="4:41" ht="27.75" customHeight="1">
      <c r="D157" s="685" t="str">
        <f>IF(【2】見・謝金!D157="","",【2】見・謝金!D157)</f>
        <v/>
      </c>
      <c r="E157" s="526" t="str">
        <f>IF(【2】見・謝金!E157="","",【2】見・謝金!E157)</f>
        <v/>
      </c>
      <c r="F157" s="481" t="s">
        <v>259</v>
      </c>
      <c r="G157" s="482" t="str">
        <f>IF(【2】見・謝金!G157="","",【2】見・謝金!G157)</f>
        <v/>
      </c>
      <c r="H157" s="483" t="str">
        <f>IF(【2】見・謝金!H157="","",【2】見・謝金!H157)</f>
        <v/>
      </c>
      <c r="I157" s="1082" t="str">
        <f>IF(【2】見・謝金!I157="","",【2】見・謝金!I157)</f>
        <v/>
      </c>
      <c r="J157" s="1082"/>
      <c r="K157" s="495" t="str">
        <f>IF(【2】見・謝金!K157="","",【2】見・謝金!K157)</f>
        <v/>
      </c>
      <c r="L157" s="495" t="str">
        <f>IF(【2】見・謝金!L157="","",【2】見・謝金!L157)</f>
        <v/>
      </c>
      <c r="M157" s="484" t="str">
        <f>IF(【2】見・謝金!M157="","",【2】見・謝金!M157)</f>
        <v/>
      </c>
      <c r="N157" s="485" t="str">
        <f>IF(【2】見・謝金!N157="","",【2】見・謝金!N157)</f>
        <v/>
      </c>
      <c r="O157" s="518" t="str">
        <f>IF(【2】見・謝金!O157="","",【2】見・謝金!O157)</f>
        <v/>
      </c>
      <c r="P157" s="518" t="str">
        <f>IF(【2】見・謝金!P157="","",【2】見・謝金!P157)</f>
        <v/>
      </c>
      <c r="Q157" s="519" t="str">
        <f>IF(【2】見・謝金!Q157="","",【2】見・謝金!Q157)</f>
        <v/>
      </c>
      <c r="R157" s="520" t="str">
        <f>IF(【2】見・謝金!$R157="",IF($Q157="講師",IF($E157="","",TIME(HOUR($G157-$E157),ROUNDUP(MINUTE($G157-$E157)/30,0)*30,0)*24),""),IF(OR(【2】見・謝金!$E157&lt;&gt;$E157,【2】見・謝金!$G157&lt;&gt;$G157),TIME(HOUR($G157-$E157),ROUNDUP(MINUTE($G157-$E157)/30,0)*30,0)*24,IF($Q157&lt;&gt;"講師","",【2】見・謝金!$R157)))</f>
        <v/>
      </c>
      <c r="S157" s="521" t="str">
        <f>IF($R157="","",IF(OR($O157="",$M157=""),"",IF($P157="サブ",VLOOKUP($O157,単価表!$A$5:$C$14,MATCH($M157,単価表!$A$5:$C$5,0),0)/2,VLOOKUP($O157,単価表!$A$5:$C$14,MATCH($M157,単価表!$A$5:$C$5,0),0))))</f>
        <v/>
      </c>
      <c r="T157" s="492" t="str">
        <f t="shared" si="16"/>
        <v/>
      </c>
      <c r="U157" s="520" t="str">
        <f>IF(【2】見・謝金!$U157="",IF($Q157="検討会等参加",IF($E157="","",TIME(HOUR($G157-$E157),ROUNDUP(MINUTE($G157-$E157)/30,0)*30,0)*24),""),IF(OR(【2】見・謝金!$E157&lt;&gt;$E157,【2】見・謝金!$G157&lt;&gt;$G157),TIME(HOUR($G157-$E157),ROUNDUP(MINUTE($G157-$E157)/30,0)*30,0)*24,IF($Q157&lt;&gt;"検討会等参加","",【2】見・謝金!$U157)))</f>
        <v/>
      </c>
      <c r="V157" s="521" t="str">
        <f>IF($U157="","",IF(OR($M157="",$O157=""),"",VLOOKUP($O157,単価表!$A$5:$C$11,MATCH($M157,単価表!$A$5:$C$5,0),0)/2))</f>
        <v/>
      </c>
      <c r="W157" s="492" t="str">
        <f t="shared" si="17"/>
        <v/>
      </c>
      <c r="X157" s="485" t="str">
        <f>IF(【2】見・謝金!X157="","",【2】見・謝金!X157)</f>
        <v/>
      </c>
      <c r="Y157" s="522" t="str">
        <f>IF(【2】見・謝金!Y157="","",【2】見・謝金!Y157)</f>
        <v/>
      </c>
      <c r="Z157" s="484" t="str">
        <f>IF(【2】見・謝金!Z157="","",【2】見・謝金!Z157)</f>
        <v/>
      </c>
      <c r="AA157" s="492" t="str">
        <f t="shared" si="18"/>
        <v/>
      </c>
      <c r="AB157" s="492" t="str">
        <f t="shared" si="19"/>
        <v/>
      </c>
      <c r="AC157" s="523" t="str">
        <f>IF(【2】見・謝金!AC157="","",【2】見・謝金!AC157)</f>
        <v/>
      </c>
      <c r="AD157" s="483" t="str">
        <f>IF(【2】見・謝金!AD157="","",【2】見・謝金!AD157)</f>
        <v/>
      </c>
      <c r="AE157" s="492" t="str">
        <f t="shared" si="20"/>
        <v/>
      </c>
      <c r="AF157" s="492"/>
      <c r="AG157" s="492" t="str">
        <f t="shared" si="21"/>
        <v/>
      </c>
      <c r="AH157" s="520" t="str">
        <f>IF(【2】見・謝金!$AH157="",IF($Q157="講習料",IF($E157="","",TIME(HOUR($G157-$E157),ROUNDUP(MINUTE($G157-$E157)/30,0)*30,0)*24),""),IF(OR(【2】見・謝金!$E157&lt;&gt;$E157,【2】見・謝金!$G157&lt;&gt;$G157),TIME(HOUR($G157-$E157),ROUNDUP(MINUTE($G157-$E157)/30,0)*30,0)*24,IF($Q157&lt;&gt;"講習料","",【2】見・謝金!$AH157)))</f>
        <v/>
      </c>
      <c r="AI157" s="521" t="str">
        <f>IF($AH157="","",IF(OR($O157="",$M157=""),"",IF($P157="サブ",VLOOKUP($O157,単価表!$A$34:$C$38,MATCH($M157,単価表!$A$34:$C$34,0),0)/2,VLOOKUP($O157,単価表!$A$34:$C$38,MATCH($M157,単価表!$A$34:$C$34,0),0))))</f>
        <v/>
      </c>
      <c r="AJ157" s="492" t="str">
        <f t="shared" si="22"/>
        <v/>
      </c>
      <c r="AK157" s="520" t="str">
        <f>IF(【2】見・謝金!$AK157="",IF($Q157="検討会(法人参加)",IF($E157="","",TIME(HOUR($G157-$E157),ROUNDUP(MINUTE($G157-$E157)/30,0)*30,0)*24),""),IF(OR(【2】見・謝金!$E157&lt;&gt;$E157,【2】見・謝金!$G157&lt;&gt;$G157),TIME(HOUR($G157-$E157),ROUNDUP(MINUTE($G157-$E157)/30,0)*30,0)*24,IF($Q157&lt;&gt;"検討会(法人参加)","",【2】見・謝金!$AK157)))</f>
        <v/>
      </c>
      <c r="AL157" s="588" t="str">
        <f>IF($AK157="","",IF(OR($O157="",$M157=""),"",VLOOKUP($O157,単価表!$A$34:$C$38,MATCH($M157,単価表!$A$34:$C$34,0),0)/2))</f>
        <v/>
      </c>
      <c r="AM157" s="492" t="str">
        <f t="shared" si="23"/>
        <v/>
      </c>
      <c r="AN157" s="524"/>
      <c r="AO157" s="506" t="str">
        <f>IF(【2】見・謝金!$AO157="","",【2】見・謝金!$AO157)</f>
        <v/>
      </c>
    </row>
    <row r="158" spans="4:41" ht="27.75" customHeight="1">
      <c r="D158" s="685" t="str">
        <f>IF(【2】見・謝金!D158="","",【2】見・謝金!D158)</f>
        <v/>
      </c>
      <c r="E158" s="526" t="str">
        <f>IF(【2】見・謝金!E158="","",【2】見・謝金!E158)</f>
        <v/>
      </c>
      <c r="F158" s="481" t="s">
        <v>257</v>
      </c>
      <c r="G158" s="482" t="str">
        <f>IF(【2】見・謝金!G158="","",【2】見・謝金!G158)</f>
        <v/>
      </c>
      <c r="H158" s="483" t="str">
        <f>IF(【2】見・謝金!H158="","",【2】見・謝金!H158)</f>
        <v/>
      </c>
      <c r="I158" s="1082" t="str">
        <f>IF(【2】見・謝金!I158="","",【2】見・謝金!I158)</f>
        <v/>
      </c>
      <c r="J158" s="1082"/>
      <c r="K158" s="495" t="str">
        <f>IF(【2】見・謝金!K158="","",【2】見・謝金!K158)</f>
        <v/>
      </c>
      <c r="L158" s="495" t="str">
        <f>IF(【2】見・謝金!L158="","",【2】見・謝金!L158)</f>
        <v/>
      </c>
      <c r="M158" s="483" t="str">
        <f>IF(【2】見・謝金!M158="","",【2】見・謝金!M158)</f>
        <v/>
      </c>
      <c r="N158" s="485" t="str">
        <f>IF(【2】見・謝金!N158="","",【2】見・謝金!N158)</f>
        <v/>
      </c>
      <c r="O158" s="518" t="str">
        <f>IF(【2】見・謝金!O158="","",【2】見・謝金!O158)</f>
        <v/>
      </c>
      <c r="P158" s="518" t="str">
        <f>IF(【2】見・謝金!P158="","",【2】見・謝金!P158)</f>
        <v/>
      </c>
      <c r="Q158" s="519" t="str">
        <f>IF(【2】見・謝金!Q158="","",【2】見・謝金!Q158)</f>
        <v/>
      </c>
      <c r="R158" s="525" t="str">
        <f>IF(【2】見・謝金!$R158="",IF($Q158="講師",IF($E158="","",TIME(HOUR($G158-$E158),ROUNDUP(MINUTE($G158-$E158)/30,0)*30,0)*24),""),IF(OR(【2】見・謝金!$E158&lt;&gt;$E158,【2】見・謝金!$G158&lt;&gt;$G158),TIME(HOUR($G158-$E158),ROUNDUP(MINUTE($G158-$E158)/30,0)*30,0)*24,IF($Q158&lt;&gt;"講師","",【2】見・謝金!$R158)))</f>
        <v/>
      </c>
      <c r="S158" s="521" t="str">
        <f>IF($R158="","",IF(OR($O158="",$M158=""),"",IF($P158="サブ",VLOOKUP($O158,単価表!$A$5:$C$14,MATCH($M158,単価表!$A$5:$C$5,0),0)/2,VLOOKUP($O158,単価表!$A$5:$C$14,MATCH($M158,単価表!$A$5:$C$5,0),0))))</f>
        <v/>
      </c>
      <c r="T158" s="492" t="str">
        <f t="shared" si="16"/>
        <v/>
      </c>
      <c r="U158" s="525" t="str">
        <f>IF(【2】見・謝金!$U158="",IF($Q158="検討会等参加",IF($E158="","",TIME(HOUR($G158-$E158),ROUNDUP(MINUTE($G158-$E158)/30,0)*30,0)*24),""),IF(OR(【2】見・謝金!$E158&lt;&gt;$E158,【2】見・謝金!$G158&lt;&gt;$G158),TIME(HOUR($G158-$E158),ROUNDUP(MINUTE($G158-$E158)/30,0)*30,0)*24,IF($Q158&lt;&gt;"検討会等参加","",【2】見・謝金!$U158)))</f>
        <v/>
      </c>
      <c r="V158" s="521" t="str">
        <f>IF($U158="","",IF(OR($M158="",$O158=""),"",VLOOKUP($O158,単価表!$A$5:$C$11,MATCH($M158,単価表!$A$5:$C$5,0),0)/2))</f>
        <v/>
      </c>
      <c r="W158" s="492" t="str">
        <f t="shared" si="17"/>
        <v/>
      </c>
      <c r="X158" s="485" t="str">
        <f>IF(【2】見・謝金!X158="","",【2】見・謝金!X158)</f>
        <v/>
      </c>
      <c r="Y158" s="522" t="str">
        <f>IF(【2】見・謝金!Y158="","",【2】見・謝金!Y158)</f>
        <v/>
      </c>
      <c r="Z158" s="483" t="str">
        <f>IF(【2】見・謝金!Z158="","",【2】見・謝金!Z158)</f>
        <v/>
      </c>
      <c r="AA158" s="492" t="str">
        <f t="shared" si="18"/>
        <v/>
      </c>
      <c r="AB158" s="492" t="str">
        <f t="shared" si="19"/>
        <v/>
      </c>
      <c r="AC158" s="523" t="str">
        <f>IF(【2】見・謝金!AC158="","",【2】見・謝金!AC158)</f>
        <v/>
      </c>
      <c r="AD158" s="483" t="str">
        <f>IF(【2】見・謝金!AD158="","",【2】見・謝金!AD158)</f>
        <v/>
      </c>
      <c r="AE158" s="492" t="str">
        <f t="shared" si="20"/>
        <v/>
      </c>
      <c r="AF158" s="492"/>
      <c r="AG158" s="492" t="str">
        <f t="shared" si="21"/>
        <v/>
      </c>
      <c r="AH158" s="525" t="str">
        <f>IF(【2】見・謝金!$AH158="",IF($Q158="講習料",IF($E158="","",TIME(HOUR($G158-$E158),ROUNDUP(MINUTE($G158-$E158)/30,0)*30,0)*24),""),IF(OR(【2】見・謝金!$E158&lt;&gt;$E158,【2】見・謝金!$G158&lt;&gt;$G158),TIME(HOUR($G158-$E158),ROUNDUP(MINUTE($G158-$E158)/30,0)*30,0)*24,IF($Q158&lt;&gt;"講習料","",【2】見・謝金!$AH158)))</f>
        <v/>
      </c>
      <c r="AI158" s="521" t="str">
        <f>IF($AH158="","",IF(OR($O158="",$M158=""),"",IF($P158="サブ",VLOOKUP($O158,単価表!$A$34:$C$38,MATCH($M158,単価表!$A$34:$C$34,0),0)/2,VLOOKUP($O158,単価表!$A$34:$C$38,MATCH($M158,単価表!$A$34:$C$34,0),0))))</f>
        <v/>
      </c>
      <c r="AJ158" s="492" t="str">
        <f t="shared" si="22"/>
        <v/>
      </c>
      <c r="AK158" s="525" t="str">
        <f>IF(【2】見・謝金!$AK158="",IF($Q158="検討会(法人参加)",IF($E158="","",TIME(HOUR($G158-$E158),ROUNDUP(MINUTE($G158-$E158)/30,0)*30,0)*24),""),IF(OR(【2】見・謝金!$E158&lt;&gt;$E158,【2】見・謝金!$G158&lt;&gt;$G158),TIME(HOUR($G158-$E158),ROUNDUP(MINUTE($G158-$E158)/30,0)*30,0)*24,IF($Q158&lt;&gt;"検討会(法人参加)","",【2】見・謝金!$AK158)))</f>
        <v/>
      </c>
      <c r="AL158" s="586" t="str">
        <f>IF($AK158="","",IF(OR($O158="",$M158=""),"",VLOOKUP($O158,単価表!$A$34:$C$38,MATCH($M158,単価表!$A$34:$C$34,0),0)/2))</f>
        <v/>
      </c>
      <c r="AM158" s="492" t="str">
        <f t="shared" si="23"/>
        <v/>
      </c>
      <c r="AN158" s="524"/>
      <c r="AO158" s="506" t="str">
        <f>IF(【2】見・謝金!$AO158="","",【2】見・謝金!$AO158)</f>
        <v/>
      </c>
    </row>
    <row r="159" spans="4:41" ht="27.75" customHeight="1">
      <c r="D159" s="685" t="str">
        <f>IF(【2】見・謝金!D159="","",【2】見・謝金!D159)</f>
        <v/>
      </c>
      <c r="E159" s="526" t="str">
        <f>IF(【2】見・謝金!E159="","",【2】見・謝金!E159)</f>
        <v/>
      </c>
      <c r="F159" s="481" t="s">
        <v>259</v>
      </c>
      <c r="G159" s="482" t="str">
        <f>IF(【2】見・謝金!G159="","",【2】見・謝金!G159)</f>
        <v/>
      </c>
      <c r="H159" s="483" t="str">
        <f>IF(【2】見・謝金!H159="","",【2】見・謝金!H159)</f>
        <v/>
      </c>
      <c r="I159" s="1082" t="str">
        <f>IF(【2】見・謝金!I159="","",【2】見・謝金!I159)</f>
        <v/>
      </c>
      <c r="J159" s="1082"/>
      <c r="K159" s="495" t="str">
        <f>IF(【2】見・謝金!K159="","",【2】見・謝金!K159)</f>
        <v/>
      </c>
      <c r="L159" s="495" t="str">
        <f>IF(【2】見・謝金!L159="","",【2】見・謝金!L159)</f>
        <v/>
      </c>
      <c r="M159" s="484" t="str">
        <f>IF(【2】見・謝金!M159="","",【2】見・謝金!M159)</f>
        <v/>
      </c>
      <c r="N159" s="485" t="str">
        <f>IF(【2】見・謝金!N159="","",【2】見・謝金!N159)</f>
        <v/>
      </c>
      <c r="O159" s="518" t="str">
        <f>IF(【2】見・謝金!O159="","",【2】見・謝金!O159)</f>
        <v/>
      </c>
      <c r="P159" s="518" t="str">
        <f>IF(【2】見・謝金!P159="","",【2】見・謝金!P159)</f>
        <v/>
      </c>
      <c r="Q159" s="519" t="str">
        <f>IF(【2】見・謝金!Q159="","",【2】見・謝金!Q159)</f>
        <v/>
      </c>
      <c r="R159" s="520" t="str">
        <f>IF(【2】見・謝金!$R159="",IF($Q159="講師",IF($E159="","",TIME(HOUR($G159-$E159),ROUNDUP(MINUTE($G159-$E159)/30,0)*30,0)*24),""),IF(OR(【2】見・謝金!$E159&lt;&gt;$E159,【2】見・謝金!$G159&lt;&gt;$G159),TIME(HOUR($G159-$E159),ROUNDUP(MINUTE($G159-$E159)/30,0)*30,0)*24,IF($Q159&lt;&gt;"講師","",【2】見・謝金!$R159)))</f>
        <v/>
      </c>
      <c r="S159" s="521" t="str">
        <f>IF($R159="","",IF(OR($O159="",$M159=""),"",IF($P159="サブ",VLOOKUP($O159,単価表!$A$5:$C$14,MATCH($M159,単価表!$A$5:$C$5,0),0)/2,VLOOKUP($O159,単価表!$A$5:$C$14,MATCH($M159,単価表!$A$5:$C$5,0),0))))</f>
        <v/>
      </c>
      <c r="T159" s="492" t="str">
        <f t="shared" si="16"/>
        <v/>
      </c>
      <c r="U159" s="520" t="str">
        <f>IF(【2】見・謝金!$U159="",IF($Q159="検討会等参加",IF($E159="","",TIME(HOUR($G159-$E159),ROUNDUP(MINUTE($G159-$E159)/30,0)*30,0)*24),""),IF(OR(【2】見・謝金!$E159&lt;&gt;$E159,【2】見・謝金!$G159&lt;&gt;$G159),TIME(HOUR($G159-$E159),ROUNDUP(MINUTE($G159-$E159)/30,0)*30,0)*24,IF($Q159&lt;&gt;"検討会等参加","",【2】見・謝金!$U159)))</f>
        <v/>
      </c>
      <c r="V159" s="521" t="str">
        <f>IF($U159="","",IF(OR($M159="",$O159=""),"",VLOOKUP($O159,単価表!$A$5:$C$11,MATCH($M159,単価表!$A$5:$C$5,0),0)/2))</f>
        <v/>
      </c>
      <c r="W159" s="492" t="str">
        <f t="shared" si="17"/>
        <v/>
      </c>
      <c r="X159" s="485" t="str">
        <f>IF(【2】見・謝金!X159="","",【2】見・謝金!X159)</f>
        <v/>
      </c>
      <c r="Y159" s="522" t="str">
        <f>IF(【2】見・謝金!Y159="","",【2】見・謝金!Y159)</f>
        <v/>
      </c>
      <c r="Z159" s="484" t="str">
        <f>IF(【2】見・謝金!Z159="","",【2】見・謝金!Z159)</f>
        <v/>
      </c>
      <c r="AA159" s="492" t="str">
        <f t="shared" si="18"/>
        <v/>
      </c>
      <c r="AB159" s="492" t="str">
        <f t="shared" si="19"/>
        <v/>
      </c>
      <c r="AC159" s="523" t="str">
        <f>IF(【2】見・謝金!AC159="","",【2】見・謝金!AC159)</f>
        <v/>
      </c>
      <c r="AD159" s="483" t="str">
        <f>IF(【2】見・謝金!AD159="","",【2】見・謝金!AD159)</f>
        <v/>
      </c>
      <c r="AE159" s="492" t="str">
        <f t="shared" si="20"/>
        <v/>
      </c>
      <c r="AF159" s="492"/>
      <c r="AG159" s="492" t="str">
        <f t="shared" si="21"/>
        <v/>
      </c>
      <c r="AH159" s="520" t="str">
        <f>IF(【2】見・謝金!$AH159="",IF($Q159="講習料",IF($E159="","",TIME(HOUR($G159-$E159),ROUNDUP(MINUTE($G159-$E159)/30,0)*30,0)*24),""),IF(OR(【2】見・謝金!$E159&lt;&gt;$E159,【2】見・謝金!$G159&lt;&gt;$G159),TIME(HOUR($G159-$E159),ROUNDUP(MINUTE($G159-$E159)/30,0)*30,0)*24,IF($Q159&lt;&gt;"講習料","",【2】見・謝金!$AH159)))</f>
        <v/>
      </c>
      <c r="AI159" s="521" t="str">
        <f>IF($AH159="","",IF(OR($O159="",$M159=""),"",IF($P159="サブ",VLOOKUP($O159,単価表!$A$34:$C$38,MATCH($M159,単価表!$A$34:$C$34,0),0)/2,VLOOKUP($O159,単価表!$A$34:$C$38,MATCH($M159,単価表!$A$34:$C$34,0),0))))</f>
        <v/>
      </c>
      <c r="AJ159" s="492" t="str">
        <f t="shared" si="22"/>
        <v/>
      </c>
      <c r="AK159" s="520" t="str">
        <f>IF(【2】見・謝金!$AK159="",IF($Q159="検討会(法人参加)",IF($E159="","",TIME(HOUR($G159-$E159),ROUNDUP(MINUTE($G159-$E159)/30,0)*30,0)*24),""),IF(OR(【2】見・謝金!$E159&lt;&gt;$E159,【2】見・謝金!$G159&lt;&gt;$G159),TIME(HOUR($G159-$E159),ROUNDUP(MINUTE($G159-$E159)/30,0)*30,0)*24,IF($Q159&lt;&gt;"検討会(法人参加)","",【2】見・謝金!$AK159)))</f>
        <v/>
      </c>
      <c r="AL159" s="588" t="str">
        <f>IF($AK159="","",IF(OR($O159="",$M159=""),"",VLOOKUP($O159,単価表!$A$34:$C$38,MATCH($M159,単価表!$A$34:$C$34,0),0)/2))</f>
        <v/>
      </c>
      <c r="AM159" s="492" t="str">
        <f t="shared" si="23"/>
        <v/>
      </c>
      <c r="AN159" s="524"/>
      <c r="AO159" s="506" t="str">
        <f>IF(【2】見・謝金!$AO159="","",【2】見・謝金!$AO159)</f>
        <v/>
      </c>
    </row>
    <row r="160" spans="4:41" ht="27.75" customHeight="1">
      <c r="D160" s="685" t="str">
        <f>IF(【2】見・謝金!D160="","",【2】見・謝金!D160)</f>
        <v/>
      </c>
      <c r="E160" s="526" t="str">
        <f>IF(【2】見・謝金!E160="","",【2】見・謝金!E160)</f>
        <v/>
      </c>
      <c r="F160" s="481" t="s">
        <v>257</v>
      </c>
      <c r="G160" s="482" t="str">
        <f>IF(【2】見・謝金!G160="","",【2】見・謝金!G160)</f>
        <v/>
      </c>
      <c r="H160" s="483" t="str">
        <f>IF(【2】見・謝金!H160="","",【2】見・謝金!H160)</f>
        <v/>
      </c>
      <c r="I160" s="1082" t="str">
        <f>IF(【2】見・謝金!I160="","",【2】見・謝金!I160)</f>
        <v/>
      </c>
      <c r="J160" s="1082"/>
      <c r="K160" s="495" t="str">
        <f>IF(【2】見・謝金!K160="","",【2】見・謝金!K160)</f>
        <v/>
      </c>
      <c r="L160" s="495" t="str">
        <f>IF(【2】見・謝金!L160="","",【2】見・謝金!L160)</f>
        <v/>
      </c>
      <c r="M160" s="483" t="str">
        <f>IF(【2】見・謝金!M160="","",【2】見・謝金!M160)</f>
        <v/>
      </c>
      <c r="N160" s="485" t="str">
        <f>IF(【2】見・謝金!N160="","",【2】見・謝金!N160)</f>
        <v/>
      </c>
      <c r="O160" s="518" t="str">
        <f>IF(【2】見・謝金!O160="","",【2】見・謝金!O160)</f>
        <v/>
      </c>
      <c r="P160" s="518" t="str">
        <f>IF(【2】見・謝金!P160="","",【2】見・謝金!P160)</f>
        <v/>
      </c>
      <c r="Q160" s="519" t="str">
        <f>IF(【2】見・謝金!Q160="","",【2】見・謝金!Q160)</f>
        <v/>
      </c>
      <c r="R160" s="525" t="str">
        <f>IF(【2】見・謝金!$R160="",IF($Q160="講師",IF($E160="","",TIME(HOUR($G160-$E160),ROUNDUP(MINUTE($G160-$E160)/30,0)*30,0)*24),""),IF(OR(【2】見・謝金!$E160&lt;&gt;$E160,【2】見・謝金!$G160&lt;&gt;$G160),TIME(HOUR($G160-$E160),ROUNDUP(MINUTE($G160-$E160)/30,0)*30,0)*24,IF($Q160&lt;&gt;"講師","",【2】見・謝金!$R160)))</f>
        <v/>
      </c>
      <c r="S160" s="521" t="str">
        <f>IF($R160="","",IF(OR($O160="",$M160=""),"",IF($P160="サブ",VLOOKUP($O160,単価表!$A$5:$C$14,MATCH($M160,単価表!$A$5:$C$5,0),0)/2,VLOOKUP($O160,単価表!$A$5:$C$14,MATCH($M160,単価表!$A$5:$C$5,0),0))))</f>
        <v/>
      </c>
      <c r="T160" s="492" t="str">
        <f t="shared" si="16"/>
        <v/>
      </c>
      <c r="U160" s="525" t="str">
        <f>IF(【2】見・謝金!$U160="",IF($Q160="検討会等参加",IF($E160="","",TIME(HOUR($G160-$E160),ROUNDUP(MINUTE($G160-$E160)/30,0)*30,0)*24),""),IF(OR(【2】見・謝金!$E160&lt;&gt;$E160,【2】見・謝金!$G160&lt;&gt;$G160),TIME(HOUR($G160-$E160),ROUNDUP(MINUTE($G160-$E160)/30,0)*30,0)*24,IF($Q160&lt;&gt;"検討会等参加","",【2】見・謝金!$U160)))</f>
        <v/>
      </c>
      <c r="V160" s="521" t="str">
        <f>IF($U160="","",IF(OR($M160="",$O160=""),"",VLOOKUP($O160,単価表!$A$5:$C$11,MATCH($M160,単価表!$A$5:$C$5,0),0)/2))</f>
        <v/>
      </c>
      <c r="W160" s="492" t="str">
        <f t="shared" si="17"/>
        <v/>
      </c>
      <c r="X160" s="485" t="str">
        <f>IF(【2】見・謝金!X160="","",【2】見・謝金!X160)</f>
        <v/>
      </c>
      <c r="Y160" s="522" t="str">
        <f>IF(【2】見・謝金!Y160="","",【2】見・謝金!Y160)</f>
        <v/>
      </c>
      <c r="Z160" s="483" t="str">
        <f>IF(【2】見・謝金!Z160="","",【2】見・謝金!Z160)</f>
        <v/>
      </c>
      <c r="AA160" s="492" t="str">
        <f t="shared" si="18"/>
        <v/>
      </c>
      <c r="AB160" s="492" t="str">
        <f t="shared" si="19"/>
        <v/>
      </c>
      <c r="AC160" s="523" t="str">
        <f>IF(【2】見・謝金!AC160="","",【2】見・謝金!AC160)</f>
        <v/>
      </c>
      <c r="AD160" s="483" t="str">
        <f>IF(【2】見・謝金!AD160="","",【2】見・謝金!AD160)</f>
        <v/>
      </c>
      <c r="AE160" s="492" t="str">
        <f t="shared" si="20"/>
        <v/>
      </c>
      <c r="AF160" s="492"/>
      <c r="AG160" s="492" t="str">
        <f t="shared" si="21"/>
        <v/>
      </c>
      <c r="AH160" s="525" t="str">
        <f>IF(【2】見・謝金!$AH160="",IF($Q160="講習料",IF($E160="","",TIME(HOUR($G160-$E160),ROUNDUP(MINUTE($G160-$E160)/30,0)*30,0)*24),""),IF(OR(【2】見・謝金!$E160&lt;&gt;$E160,【2】見・謝金!$G160&lt;&gt;$G160),TIME(HOUR($G160-$E160),ROUNDUP(MINUTE($G160-$E160)/30,0)*30,0)*24,IF($Q160&lt;&gt;"講習料","",【2】見・謝金!$AH160)))</f>
        <v/>
      </c>
      <c r="AI160" s="521" t="str">
        <f>IF($AH160="","",IF(OR($O160="",$M160=""),"",IF($P160="サブ",VLOOKUP($O160,単価表!$A$34:$C$38,MATCH($M160,単価表!$A$34:$C$34,0),0)/2,VLOOKUP($O160,単価表!$A$34:$C$38,MATCH($M160,単価表!$A$34:$C$34,0),0))))</f>
        <v/>
      </c>
      <c r="AJ160" s="492" t="str">
        <f t="shared" si="22"/>
        <v/>
      </c>
      <c r="AK160" s="525" t="str">
        <f>IF(【2】見・謝金!$AK160="",IF($Q160="検討会(法人参加)",IF($E160="","",TIME(HOUR($G160-$E160),ROUNDUP(MINUTE($G160-$E160)/30,0)*30,0)*24),""),IF(OR(【2】見・謝金!$E160&lt;&gt;$E160,【2】見・謝金!$G160&lt;&gt;$G160),TIME(HOUR($G160-$E160),ROUNDUP(MINUTE($G160-$E160)/30,0)*30,0)*24,IF($Q160&lt;&gt;"検討会(法人参加)","",【2】見・謝金!$AK160)))</f>
        <v/>
      </c>
      <c r="AL160" s="586" t="str">
        <f>IF($AK160="","",IF(OR($O160="",$M160=""),"",VLOOKUP($O160,単価表!$A$34:$C$38,MATCH($M160,単価表!$A$34:$C$34,0),0)/2))</f>
        <v/>
      </c>
      <c r="AM160" s="492" t="str">
        <f t="shared" si="23"/>
        <v/>
      </c>
      <c r="AN160" s="524"/>
      <c r="AO160" s="506" t="str">
        <f>IF(【2】見・謝金!$AO160="","",【2】見・謝金!$AO160)</f>
        <v/>
      </c>
    </row>
    <row r="161" spans="4:41" ht="27.75" customHeight="1">
      <c r="D161" s="685" t="str">
        <f>IF(【2】見・謝金!D161="","",【2】見・謝金!D161)</f>
        <v/>
      </c>
      <c r="E161" s="526" t="str">
        <f>IF(【2】見・謝金!E161="","",【2】見・謝金!E161)</f>
        <v/>
      </c>
      <c r="F161" s="481" t="s">
        <v>259</v>
      </c>
      <c r="G161" s="482" t="str">
        <f>IF(【2】見・謝金!G161="","",【2】見・謝金!G161)</f>
        <v/>
      </c>
      <c r="H161" s="483" t="str">
        <f>IF(【2】見・謝金!H161="","",【2】見・謝金!H161)</f>
        <v/>
      </c>
      <c r="I161" s="1082" t="str">
        <f>IF(【2】見・謝金!I161="","",【2】見・謝金!I161)</f>
        <v/>
      </c>
      <c r="J161" s="1082"/>
      <c r="K161" s="495" t="str">
        <f>IF(【2】見・謝金!K161="","",【2】見・謝金!K161)</f>
        <v/>
      </c>
      <c r="L161" s="495" t="str">
        <f>IF(【2】見・謝金!L161="","",【2】見・謝金!L161)</f>
        <v/>
      </c>
      <c r="M161" s="484" t="str">
        <f>IF(【2】見・謝金!M161="","",【2】見・謝金!M161)</f>
        <v/>
      </c>
      <c r="N161" s="485" t="str">
        <f>IF(【2】見・謝金!N161="","",【2】見・謝金!N161)</f>
        <v/>
      </c>
      <c r="O161" s="518" t="str">
        <f>IF(【2】見・謝金!O161="","",【2】見・謝金!O161)</f>
        <v/>
      </c>
      <c r="P161" s="518" t="str">
        <f>IF(【2】見・謝金!P161="","",【2】見・謝金!P161)</f>
        <v/>
      </c>
      <c r="Q161" s="519" t="str">
        <f>IF(【2】見・謝金!Q161="","",【2】見・謝金!Q161)</f>
        <v/>
      </c>
      <c r="R161" s="520" t="str">
        <f>IF(【2】見・謝金!$R161="",IF($Q161="講師",IF($E161="","",TIME(HOUR($G161-$E161),ROUNDUP(MINUTE($G161-$E161)/30,0)*30,0)*24),""),IF(OR(【2】見・謝金!$E161&lt;&gt;$E161,【2】見・謝金!$G161&lt;&gt;$G161),TIME(HOUR($G161-$E161),ROUNDUP(MINUTE($G161-$E161)/30,0)*30,0)*24,IF($Q161&lt;&gt;"講師","",【2】見・謝金!$R161)))</f>
        <v/>
      </c>
      <c r="S161" s="521" t="str">
        <f>IF($R161="","",IF(OR($O161="",$M161=""),"",IF($P161="サブ",VLOOKUP($O161,単価表!$A$5:$C$14,MATCH($M161,単価表!$A$5:$C$5,0),0)/2,VLOOKUP($O161,単価表!$A$5:$C$14,MATCH($M161,単価表!$A$5:$C$5,0),0))))</f>
        <v/>
      </c>
      <c r="T161" s="492" t="str">
        <f t="shared" si="16"/>
        <v/>
      </c>
      <c r="U161" s="520" t="str">
        <f>IF(【2】見・謝金!$U161="",IF($Q161="検討会等参加",IF($E161="","",TIME(HOUR($G161-$E161),ROUNDUP(MINUTE($G161-$E161)/30,0)*30,0)*24),""),IF(OR(【2】見・謝金!$E161&lt;&gt;$E161,【2】見・謝金!$G161&lt;&gt;$G161),TIME(HOUR($G161-$E161),ROUNDUP(MINUTE($G161-$E161)/30,0)*30,0)*24,IF($Q161&lt;&gt;"検討会等参加","",【2】見・謝金!$U161)))</f>
        <v/>
      </c>
      <c r="V161" s="521" t="str">
        <f>IF($U161="","",IF(OR($M161="",$O161=""),"",VLOOKUP($O161,単価表!$A$5:$C$11,MATCH($M161,単価表!$A$5:$C$5,0),0)/2))</f>
        <v/>
      </c>
      <c r="W161" s="492" t="str">
        <f t="shared" si="17"/>
        <v/>
      </c>
      <c r="X161" s="485" t="str">
        <f>IF(【2】見・謝金!X161="","",【2】見・謝金!X161)</f>
        <v/>
      </c>
      <c r="Y161" s="522" t="str">
        <f>IF(【2】見・謝金!Y161="","",【2】見・謝金!Y161)</f>
        <v/>
      </c>
      <c r="Z161" s="484" t="str">
        <f>IF(【2】見・謝金!Z161="","",【2】見・謝金!Z161)</f>
        <v/>
      </c>
      <c r="AA161" s="492" t="str">
        <f t="shared" si="18"/>
        <v/>
      </c>
      <c r="AB161" s="492" t="str">
        <f t="shared" si="19"/>
        <v/>
      </c>
      <c r="AC161" s="523" t="str">
        <f>IF(【2】見・謝金!AC161="","",【2】見・謝金!AC161)</f>
        <v/>
      </c>
      <c r="AD161" s="483" t="str">
        <f>IF(【2】見・謝金!AD161="","",【2】見・謝金!AD161)</f>
        <v/>
      </c>
      <c r="AE161" s="492" t="str">
        <f t="shared" si="20"/>
        <v/>
      </c>
      <c r="AF161" s="492"/>
      <c r="AG161" s="492" t="str">
        <f t="shared" si="21"/>
        <v/>
      </c>
      <c r="AH161" s="520" t="str">
        <f>IF(【2】見・謝金!$AH161="",IF($Q161="講習料",IF($E161="","",TIME(HOUR($G161-$E161),ROUNDUP(MINUTE($G161-$E161)/30,0)*30,0)*24),""),IF(OR(【2】見・謝金!$E161&lt;&gt;$E161,【2】見・謝金!$G161&lt;&gt;$G161),TIME(HOUR($G161-$E161),ROUNDUP(MINUTE($G161-$E161)/30,0)*30,0)*24,IF($Q161&lt;&gt;"講習料","",【2】見・謝金!$AH161)))</f>
        <v/>
      </c>
      <c r="AI161" s="521" t="str">
        <f>IF($AH161="","",IF(OR($O161="",$M161=""),"",IF($P161="サブ",VLOOKUP($O161,単価表!$A$34:$C$38,MATCH($M161,単価表!$A$34:$C$34,0),0)/2,VLOOKUP($O161,単価表!$A$34:$C$38,MATCH($M161,単価表!$A$34:$C$34,0),0))))</f>
        <v/>
      </c>
      <c r="AJ161" s="492" t="str">
        <f t="shared" si="22"/>
        <v/>
      </c>
      <c r="AK161" s="520" t="str">
        <f>IF(【2】見・謝金!$AK161="",IF($Q161="検討会(法人参加)",IF($E161="","",TIME(HOUR($G161-$E161),ROUNDUP(MINUTE($G161-$E161)/30,0)*30,0)*24),""),IF(OR(【2】見・謝金!$E161&lt;&gt;$E161,【2】見・謝金!$G161&lt;&gt;$G161),TIME(HOUR($G161-$E161),ROUNDUP(MINUTE($G161-$E161)/30,0)*30,0)*24,IF($Q161&lt;&gt;"検討会(法人参加)","",【2】見・謝金!$AK161)))</f>
        <v/>
      </c>
      <c r="AL161" s="588" t="str">
        <f>IF($AK161="","",IF(OR($O161="",$M161=""),"",VLOOKUP($O161,単価表!$A$34:$C$38,MATCH($M161,単価表!$A$34:$C$34,0),0)/2))</f>
        <v/>
      </c>
      <c r="AM161" s="492" t="str">
        <f t="shared" si="23"/>
        <v/>
      </c>
      <c r="AN161" s="524"/>
      <c r="AO161" s="506" t="str">
        <f>IF(【2】見・謝金!$AO161="","",【2】見・謝金!$AO161)</f>
        <v/>
      </c>
    </row>
    <row r="162" spans="4:41" ht="27.75" customHeight="1">
      <c r="D162" s="685" t="str">
        <f>IF(【2】見・謝金!D162="","",【2】見・謝金!D162)</f>
        <v/>
      </c>
      <c r="E162" s="526" t="str">
        <f>IF(【2】見・謝金!E162="","",【2】見・謝金!E162)</f>
        <v/>
      </c>
      <c r="F162" s="481" t="s">
        <v>257</v>
      </c>
      <c r="G162" s="482" t="str">
        <f>IF(【2】見・謝金!G162="","",【2】見・謝金!G162)</f>
        <v/>
      </c>
      <c r="H162" s="483" t="str">
        <f>IF(【2】見・謝金!H162="","",【2】見・謝金!H162)</f>
        <v/>
      </c>
      <c r="I162" s="1082" t="str">
        <f>IF(【2】見・謝金!I162="","",【2】見・謝金!I162)</f>
        <v/>
      </c>
      <c r="J162" s="1082"/>
      <c r="K162" s="495" t="str">
        <f>IF(【2】見・謝金!K162="","",【2】見・謝金!K162)</f>
        <v/>
      </c>
      <c r="L162" s="495" t="str">
        <f>IF(【2】見・謝金!L162="","",【2】見・謝金!L162)</f>
        <v/>
      </c>
      <c r="M162" s="483" t="str">
        <f>IF(【2】見・謝金!M162="","",【2】見・謝金!M162)</f>
        <v/>
      </c>
      <c r="N162" s="485" t="str">
        <f>IF(【2】見・謝金!N162="","",【2】見・謝金!N162)</f>
        <v/>
      </c>
      <c r="O162" s="518" t="str">
        <f>IF(【2】見・謝金!O162="","",【2】見・謝金!O162)</f>
        <v/>
      </c>
      <c r="P162" s="518" t="str">
        <f>IF(【2】見・謝金!P162="","",【2】見・謝金!P162)</f>
        <v/>
      </c>
      <c r="Q162" s="519" t="str">
        <f>IF(【2】見・謝金!Q162="","",【2】見・謝金!Q162)</f>
        <v/>
      </c>
      <c r="R162" s="525" t="str">
        <f>IF(【2】見・謝金!$R162="",IF($Q162="講師",IF($E162="","",TIME(HOUR($G162-$E162),ROUNDUP(MINUTE($G162-$E162)/30,0)*30,0)*24),""),IF(OR(【2】見・謝金!$E162&lt;&gt;$E162,【2】見・謝金!$G162&lt;&gt;$G162),TIME(HOUR($G162-$E162),ROUNDUP(MINUTE($G162-$E162)/30,0)*30,0)*24,IF($Q162&lt;&gt;"講師","",【2】見・謝金!$R162)))</f>
        <v/>
      </c>
      <c r="S162" s="521" t="str">
        <f>IF($R162="","",IF(OR($O162="",$M162=""),"",IF($P162="サブ",VLOOKUP($O162,単価表!$A$5:$C$14,MATCH($M162,単価表!$A$5:$C$5,0),0)/2,VLOOKUP($O162,単価表!$A$5:$C$14,MATCH($M162,単価表!$A$5:$C$5,0),0))))</f>
        <v/>
      </c>
      <c r="T162" s="492" t="str">
        <f t="shared" si="16"/>
        <v/>
      </c>
      <c r="U162" s="525" t="str">
        <f>IF(【2】見・謝金!$U162="",IF($Q162="検討会等参加",IF($E162="","",TIME(HOUR($G162-$E162),ROUNDUP(MINUTE($G162-$E162)/30,0)*30,0)*24),""),IF(OR(【2】見・謝金!$E162&lt;&gt;$E162,【2】見・謝金!$G162&lt;&gt;$G162),TIME(HOUR($G162-$E162),ROUNDUP(MINUTE($G162-$E162)/30,0)*30,0)*24,IF($Q162&lt;&gt;"検討会等参加","",【2】見・謝金!$U162)))</f>
        <v/>
      </c>
      <c r="V162" s="521" t="str">
        <f>IF($U162="","",IF(OR($M162="",$O162=""),"",VLOOKUP($O162,単価表!$A$5:$C$11,MATCH($M162,単価表!$A$5:$C$5,0),0)/2))</f>
        <v/>
      </c>
      <c r="W162" s="492" t="str">
        <f t="shared" si="17"/>
        <v/>
      </c>
      <c r="X162" s="485" t="str">
        <f>IF(【2】見・謝金!X162="","",【2】見・謝金!X162)</f>
        <v/>
      </c>
      <c r="Y162" s="522" t="str">
        <f>IF(【2】見・謝金!Y162="","",【2】見・謝金!Y162)</f>
        <v/>
      </c>
      <c r="Z162" s="483" t="str">
        <f>IF(【2】見・謝金!Z162="","",【2】見・謝金!Z162)</f>
        <v/>
      </c>
      <c r="AA162" s="492" t="str">
        <f t="shared" si="18"/>
        <v/>
      </c>
      <c r="AB162" s="492" t="str">
        <f t="shared" si="19"/>
        <v/>
      </c>
      <c r="AC162" s="523" t="str">
        <f>IF(【2】見・謝金!AC162="","",【2】見・謝金!AC162)</f>
        <v/>
      </c>
      <c r="AD162" s="483" t="str">
        <f>IF(【2】見・謝金!AD162="","",【2】見・謝金!AD162)</f>
        <v/>
      </c>
      <c r="AE162" s="492" t="str">
        <f t="shared" si="20"/>
        <v/>
      </c>
      <c r="AF162" s="492"/>
      <c r="AG162" s="492" t="str">
        <f t="shared" si="21"/>
        <v/>
      </c>
      <c r="AH162" s="525" t="str">
        <f>IF(【2】見・謝金!$AH162="",IF($Q162="講習料",IF($E162="","",TIME(HOUR($G162-$E162),ROUNDUP(MINUTE($G162-$E162)/30,0)*30,0)*24),""),IF(OR(【2】見・謝金!$E162&lt;&gt;$E162,【2】見・謝金!$G162&lt;&gt;$G162),TIME(HOUR($G162-$E162),ROUNDUP(MINUTE($G162-$E162)/30,0)*30,0)*24,IF($Q162&lt;&gt;"講習料","",【2】見・謝金!$AH162)))</f>
        <v/>
      </c>
      <c r="AI162" s="521" t="str">
        <f>IF($AH162="","",IF(OR($O162="",$M162=""),"",IF($P162="サブ",VLOOKUP($O162,単価表!$A$34:$C$38,MATCH($M162,単価表!$A$34:$C$34,0),0)/2,VLOOKUP($O162,単価表!$A$34:$C$38,MATCH($M162,単価表!$A$34:$C$34,0),0))))</f>
        <v/>
      </c>
      <c r="AJ162" s="492" t="str">
        <f t="shared" si="22"/>
        <v/>
      </c>
      <c r="AK162" s="525" t="str">
        <f>IF(【2】見・謝金!$AK162="",IF($Q162="検討会(法人参加)",IF($E162="","",TIME(HOUR($G162-$E162),ROUNDUP(MINUTE($G162-$E162)/30,0)*30,0)*24),""),IF(OR(【2】見・謝金!$E162&lt;&gt;$E162,【2】見・謝金!$G162&lt;&gt;$G162),TIME(HOUR($G162-$E162),ROUNDUP(MINUTE($G162-$E162)/30,0)*30,0)*24,IF($Q162&lt;&gt;"検討会(法人参加)","",【2】見・謝金!$AK162)))</f>
        <v/>
      </c>
      <c r="AL162" s="586" t="str">
        <f>IF($AK162="","",IF(OR($O162="",$M162=""),"",VLOOKUP($O162,単価表!$A$34:$C$38,MATCH($M162,単価表!$A$34:$C$34,0),0)/2))</f>
        <v/>
      </c>
      <c r="AM162" s="492" t="str">
        <f t="shared" si="23"/>
        <v/>
      </c>
      <c r="AN162" s="524"/>
      <c r="AO162" s="506" t="str">
        <f>IF(【2】見・謝金!$AO162="","",【2】見・謝金!$AO162)</f>
        <v/>
      </c>
    </row>
    <row r="163" spans="4:41" ht="27.75" customHeight="1">
      <c r="D163" s="685" t="str">
        <f>IF(【2】見・謝金!D163="","",【2】見・謝金!D163)</f>
        <v/>
      </c>
      <c r="E163" s="526" t="str">
        <f>IF(【2】見・謝金!E163="","",【2】見・謝金!E163)</f>
        <v/>
      </c>
      <c r="F163" s="481" t="s">
        <v>259</v>
      </c>
      <c r="G163" s="482" t="str">
        <f>IF(【2】見・謝金!G163="","",【2】見・謝金!G163)</f>
        <v/>
      </c>
      <c r="H163" s="483" t="str">
        <f>IF(【2】見・謝金!H163="","",【2】見・謝金!H163)</f>
        <v/>
      </c>
      <c r="I163" s="1082" t="str">
        <f>IF(【2】見・謝金!I163="","",【2】見・謝金!I163)</f>
        <v/>
      </c>
      <c r="J163" s="1082"/>
      <c r="K163" s="495" t="str">
        <f>IF(【2】見・謝金!K163="","",【2】見・謝金!K163)</f>
        <v/>
      </c>
      <c r="L163" s="495" t="str">
        <f>IF(【2】見・謝金!L163="","",【2】見・謝金!L163)</f>
        <v/>
      </c>
      <c r="M163" s="484" t="str">
        <f>IF(【2】見・謝金!M163="","",【2】見・謝金!M163)</f>
        <v/>
      </c>
      <c r="N163" s="485" t="str">
        <f>IF(【2】見・謝金!N163="","",【2】見・謝金!N163)</f>
        <v/>
      </c>
      <c r="O163" s="518" t="str">
        <f>IF(【2】見・謝金!O163="","",【2】見・謝金!O163)</f>
        <v/>
      </c>
      <c r="P163" s="518" t="str">
        <f>IF(【2】見・謝金!P163="","",【2】見・謝金!P163)</f>
        <v/>
      </c>
      <c r="Q163" s="519" t="str">
        <f>IF(【2】見・謝金!Q163="","",【2】見・謝金!Q163)</f>
        <v/>
      </c>
      <c r="R163" s="520" t="str">
        <f>IF(【2】見・謝金!$R163="",IF($Q163="講師",IF($E163="","",TIME(HOUR($G163-$E163),ROUNDUP(MINUTE($G163-$E163)/30,0)*30,0)*24),""),IF(OR(【2】見・謝金!$E163&lt;&gt;$E163,【2】見・謝金!$G163&lt;&gt;$G163),TIME(HOUR($G163-$E163),ROUNDUP(MINUTE($G163-$E163)/30,0)*30,0)*24,IF($Q163&lt;&gt;"講師","",【2】見・謝金!$R163)))</f>
        <v/>
      </c>
      <c r="S163" s="521" t="str">
        <f>IF($R163="","",IF(OR($O163="",$M163=""),"",IF($P163="サブ",VLOOKUP($O163,単価表!$A$5:$C$14,MATCH($M163,単価表!$A$5:$C$5,0),0)/2,VLOOKUP($O163,単価表!$A$5:$C$14,MATCH($M163,単価表!$A$5:$C$5,0),0))))</f>
        <v/>
      </c>
      <c r="T163" s="492" t="str">
        <f t="shared" si="16"/>
        <v/>
      </c>
      <c r="U163" s="520" t="str">
        <f>IF(【2】見・謝金!$U163="",IF($Q163="検討会等参加",IF($E163="","",TIME(HOUR($G163-$E163),ROUNDUP(MINUTE($G163-$E163)/30,0)*30,0)*24),""),IF(OR(【2】見・謝金!$E163&lt;&gt;$E163,【2】見・謝金!$G163&lt;&gt;$G163),TIME(HOUR($G163-$E163),ROUNDUP(MINUTE($G163-$E163)/30,0)*30,0)*24,IF($Q163&lt;&gt;"検討会等参加","",【2】見・謝金!$U163)))</f>
        <v/>
      </c>
      <c r="V163" s="521" t="str">
        <f>IF($U163="","",IF(OR($M163="",$O163=""),"",VLOOKUP($O163,単価表!$A$5:$C$11,MATCH($M163,単価表!$A$5:$C$5,0),0)/2))</f>
        <v/>
      </c>
      <c r="W163" s="492" t="str">
        <f t="shared" si="17"/>
        <v/>
      </c>
      <c r="X163" s="485" t="str">
        <f>IF(【2】見・謝金!X163="","",【2】見・謝金!X163)</f>
        <v/>
      </c>
      <c r="Y163" s="522" t="str">
        <f>IF(【2】見・謝金!Y163="","",【2】見・謝金!Y163)</f>
        <v/>
      </c>
      <c r="Z163" s="484" t="str">
        <f>IF(【2】見・謝金!Z163="","",【2】見・謝金!Z163)</f>
        <v/>
      </c>
      <c r="AA163" s="492" t="str">
        <f t="shared" si="18"/>
        <v/>
      </c>
      <c r="AB163" s="492" t="str">
        <f t="shared" si="19"/>
        <v/>
      </c>
      <c r="AC163" s="523" t="str">
        <f>IF(【2】見・謝金!AC163="","",【2】見・謝金!AC163)</f>
        <v/>
      </c>
      <c r="AD163" s="483" t="str">
        <f>IF(【2】見・謝金!AD163="","",【2】見・謝金!AD163)</f>
        <v/>
      </c>
      <c r="AE163" s="492" t="str">
        <f t="shared" si="20"/>
        <v/>
      </c>
      <c r="AF163" s="492"/>
      <c r="AG163" s="492" t="str">
        <f t="shared" si="21"/>
        <v/>
      </c>
      <c r="AH163" s="520" t="str">
        <f>IF(【2】見・謝金!$AH163="",IF($Q163="講習料",IF($E163="","",TIME(HOUR($G163-$E163),ROUNDUP(MINUTE($G163-$E163)/30,0)*30,0)*24),""),IF(OR(【2】見・謝金!$E163&lt;&gt;$E163,【2】見・謝金!$G163&lt;&gt;$G163),TIME(HOUR($G163-$E163),ROUNDUP(MINUTE($G163-$E163)/30,0)*30,0)*24,IF($Q163&lt;&gt;"講習料","",【2】見・謝金!$AH163)))</f>
        <v/>
      </c>
      <c r="AI163" s="521" t="str">
        <f>IF($AH163="","",IF(OR($O163="",$M163=""),"",IF($P163="サブ",VLOOKUP($O163,単価表!$A$34:$C$38,MATCH($M163,単価表!$A$34:$C$34,0),0)/2,VLOOKUP($O163,単価表!$A$34:$C$38,MATCH($M163,単価表!$A$34:$C$34,0),0))))</f>
        <v/>
      </c>
      <c r="AJ163" s="492" t="str">
        <f t="shared" si="22"/>
        <v/>
      </c>
      <c r="AK163" s="520" t="str">
        <f>IF(【2】見・謝金!$AK163="",IF($Q163="検討会(法人参加)",IF($E163="","",TIME(HOUR($G163-$E163),ROUNDUP(MINUTE($G163-$E163)/30,0)*30,0)*24),""),IF(OR(【2】見・謝金!$E163&lt;&gt;$E163,【2】見・謝金!$G163&lt;&gt;$G163),TIME(HOUR($G163-$E163),ROUNDUP(MINUTE($G163-$E163)/30,0)*30,0)*24,IF($Q163&lt;&gt;"検討会(法人参加)","",【2】見・謝金!$AK163)))</f>
        <v/>
      </c>
      <c r="AL163" s="588" t="str">
        <f>IF($AK163="","",IF(OR($O163="",$M163=""),"",VLOOKUP($O163,単価表!$A$34:$C$38,MATCH($M163,単価表!$A$34:$C$34,0),0)/2))</f>
        <v/>
      </c>
      <c r="AM163" s="492" t="str">
        <f t="shared" si="23"/>
        <v/>
      </c>
      <c r="AN163" s="524"/>
      <c r="AO163" s="506" t="str">
        <f>IF(【2】見・謝金!$AO163="","",【2】見・謝金!$AO163)</f>
        <v/>
      </c>
    </row>
    <row r="164" spans="4:41" ht="27.75" customHeight="1">
      <c r="D164" s="685" t="str">
        <f>IF(【2】見・謝金!D164="","",【2】見・謝金!D164)</f>
        <v/>
      </c>
      <c r="E164" s="526" t="str">
        <f>IF(【2】見・謝金!E164="","",【2】見・謝金!E164)</f>
        <v/>
      </c>
      <c r="F164" s="481" t="s">
        <v>257</v>
      </c>
      <c r="G164" s="482" t="str">
        <f>IF(【2】見・謝金!G164="","",【2】見・謝金!G164)</f>
        <v/>
      </c>
      <c r="H164" s="483" t="str">
        <f>IF(【2】見・謝金!H164="","",【2】見・謝金!H164)</f>
        <v/>
      </c>
      <c r="I164" s="1082" t="str">
        <f>IF(【2】見・謝金!I164="","",【2】見・謝金!I164)</f>
        <v/>
      </c>
      <c r="J164" s="1082"/>
      <c r="K164" s="495" t="str">
        <f>IF(【2】見・謝金!K164="","",【2】見・謝金!K164)</f>
        <v/>
      </c>
      <c r="L164" s="495" t="str">
        <f>IF(【2】見・謝金!L164="","",【2】見・謝金!L164)</f>
        <v/>
      </c>
      <c r="M164" s="483" t="str">
        <f>IF(【2】見・謝金!M164="","",【2】見・謝金!M164)</f>
        <v/>
      </c>
      <c r="N164" s="485" t="str">
        <f>IF(【2】見・謝金!N164="","",【2】見・謝金!N164)</f>
        <v/>
      </c>
      <c r="O164" s="518" t="str">
        <f>IF(【2】見・謝金!O164="","",【2】見・謝金!O164)</f>
        <v/>
      </c>
      <c r="P164" s="518" t="str">
        <f>IF(【2】見・謝金!P164="","",【2】見・謝金!P164)</f>
        <v/>
      </c>
      <c r="Q164" s="519" t="str">
        <f>IF(【2】見・謝金!Q164="","",【2】見・謝金!Q164)</f>
        <v/>
      </c>
      <c r="R164" s="525" t="str">
        <f>IF(【2】見・謝金!$R164="",IF($Q164="講師",IF($E164="","",TIME(HOUR($G164-$E164),ROUNDUP(MINUTE($G164-$E164)/30,0)*30,0)*24),""),IF(OR(【2】見・謝金!$E164&lt;&gt;$E164,【2】見・謝金!$G164&lt;&gt;$G164),TIME(HOUR($G164-$E164),ROUNDUP(MINUTE($G164-$E164)/30,0)*30,0)*24,IF($Q164&lt;&gt;"講師","",【2】見・謝金!$R164)))</f>
        <v/>
      </c>
      <c r="S164" s="521" t="str">
        <f>IF($R164="","",IF(OR($O164="",$M164=""),"",IF($P164="サブ",VLOOKUP($O164,単価表!$A$5:$C$14,MATCH($M164,単価表!$A$5:$C$5,0),0)/2,VLOOKUP($O164,単価表!$A$5:$C$14,MATCH($M164,単価表!$A$5:$C$5,0),0))))</f>
        <v/>
      </c>
      <c r="T164" s="492" t="str">
        <f t="shared" si="16"/>
        <v/>
      </c>
      <c r="U164" s="525" t="str">
        <f>IF(【2】見・謝金!$U164="",IF($Q164="検討会等参加",IF($E164="","",TIME(HOUR($G164-$E164),ROUNDUP(MINUTE($G164-$E164)/30,0)*30,0)*24),""),IF(OR(【2】見・謝金!$E164&lt;&gt;$E164,【2】見・謝金!$G164&lt;&gt;$G164),TIME(HOUR($G164-$E164),ROUNDUP(MINUTE($G164-$E164)/30,0)*30,0)*24,IF($Q164&lt;&gt;"検討会等参加","",【2】見・謝金!$U164)))</f>
        <v/>
      </c>
      <c r="V164" s="521" t="str">
        <f>IF($U164="","",IF(OR($M164="",$O164=""),"",VLOOKUP($O164,単価表!$A$5:$C$11,MATCH($M164,単価表!$A$5:$C$5,0),0)/2))</f>
        <v/>
      </c>
      <c r="W164" s="492" t="str">
        <f t="shared" si="17"/>
        <v/>
      </c>
      <c r="X164" s="485" t="str">
        <f>IF(【2】見・謝金!X164="","",【2】見・謝金!X164)</f>
        <v/>
      </c>
      <c r="Y164" s="522" t="str">
        <f>IF(【2】見・謝金!Y164="","",【2】見・謝金!Y164)</f>
        <v/>
      </c>
      <c r="Z164" s="483" t="str">
        <f>IF(【2】見・謝金!Z164="","",【2】見・謝金!Z164)</f>
        <v/>
      </c>
      <c r="AA164" s="492" t="str">
        <f t="shared" si="18"/>
        <v/>
      </c>
      <c r="AB164" s="492" t="str">
        <f t="shared" si="19"/>
        <v/>
      </c>
      <c r="AC164" s="523" t="str">
        <f>IF(【2】見・謝金!AC164="","",【2】見・謝金!AC164)</f>
        <v/>
      </c>
      <c r="AD164" s="483" t="str">
        <f>IF(【2】見・謝金!AD164="","",【2】見・謝金!AD164)</f>
        <v/>
      </c>
      <c r="AE164" s="492" t="str">
        <f t="shared" si="20"/>
        <v/>
      </c>
      <c r="AF164" s="492"/>
      <c r="AG164" s="492" t="str">
        <f t="shared" si="21"/>
        <v/>
      </c>
      <c r="AH164" s="525" t="str">
        <f>IF(【2】見・謝金!$AH164="",IF($Q164="講習料",IF($E164="","",TIME(HOUR($G164-$E164),ROUNDUP(MINUTE($G164-$E164)/30,0)*30,0)*24),""),IF(OR(【2】見・謝金!$E164&lt;&gt;$E164,【2】見・謝金!$G164&lt;&gt;$G164),TIME(HOUR($G164-$E164),ROUNDUP(MINUTE($G164-$E164)/30,0)*30,0)*24,IF($Q164&lt;&gt;"講習料","",【2】見・謝金!$AH164)))</f>
        <v/>
      </c>
      <c r="AI164" s="521" t="str">
        <f>IF($AH164="","",IF(OR($O164="",$M164=""),"",IF($P164="サブ",VLOOKUP($O164,単価表!$A$34:$C$38,MATCH($M164,単価表!$A$34:$C$34,0),0)/2,VLOOKUP($O164,単価表!$A$34:$C$38,MATCH($M164,単価表!$A$34:$C$34,0),0))))</f>
        <v/>
      </c>
      <c r="AJ164" s="492" t="str">
        <f t="shared" si="22"/>
        <v/>
      </c>
      <c r="AK164" s="525" t="str">
        <f>IF(【2】見・謝金!$AK164="",IF($Q164="検討会(法人参加)",IF($E164="","",TIME(HOUR($G164-$E164),ROUNDUP(MINUTE($G164-$E164)/30,0)*30,0)*24),""),IF(OR(【2】見・謝金!$E164&lt;&gt;$E164,【2】見・謝金!$G164&lt;&gt;$G164),TIME(HOUR($G164-$E164),ROUNDUP(MINUTE($G164-$E164)/30,0)*30,0)*24,IF($Q164&lt;&gt;"検討会(法人参加)","",【2】見・謝金!$AK164)))</f>
        <v/>
      </c>
      <c r="AL164" s="586" t="str">
        <f>IF($AK164="","",IF(OR($O164="",$M164=""),"",VLOOKUP($O164,単価表!$A$34:$C$38,MATCH($M164,単価表!$A$34:$C$34,0),0)/2))</f>
        <v/>
      </c>
      <c r="AM164" s="492" t="str">
        <f t="shared" si="23"/>
        <v/>
      </c>
      <c r="AN164" s="524"/>
      <c r="AO164" s="506" t="str">
        <f>IF(【2】見・謝金!$AO164="","",【2】見・謝金!$AO164)</f>
        <v/>
      </c>
    </row>
    <row r="165" spans="4:41" ht="27.75" customHeight="1">
      <c r="D165" s="685" t="str">
        <f>IF(【2】見・謝金!D165="","",【2】見・謝金!D165)</f>
        <v/>
      </c>
      <c r="E165" s="526" t="str">
        <f>IF(【2】見・謝金!E165="","",【2】見・謝金!E165)</f>
        <v/>
      </c>
      <c r="F165" s="481" t="s">
        <v>259</v>
      </c>
      <c r="G165" s="482" t="str">
        <f>IF(【2】見・謝金!G165="","",【2】見・謝金!G165)</f>
        <v/>
      </c>
      <c r="H165" s="483" t="str">
        <f>IF(【2】見・謝金!H165="","",【2】見・謝金!H165)</f>
        <v/>
      </c>
      <c r="I165" s="1082" t="str">
        <f>IF(【2】見・謝金!I165="","",【2】見・謝金!I165)</f>
        <v/>
      </c>
      <c r="J165" s="1082"/>
      <c r="K165" s="495" t="str">
        <f>IF(【2】見・謝金!K165="","",【2】見・謝金!K165)</f>
        <v/>
      </c>
      <c r="L165" s="495" t="str">
        <f>IF(【2】見・謝金!L165="","",【2】見・謝金!L165)</f>
        <v/>
      </c>
      <c r="M165" s="484" t="str">
        <f>IF(【2】見・謝金!M165="","",【2】見・謝金!M165)</f>
        <v/>
      </c>
      <c r="N165" s="485" t="str">
        <f>IF(【2】見・謝金!N165="","",【2】見・謝金!N165)</f>
        <v/>
      </c>
      <c r="O165" s="518" t="str">
        <f>IF(【2】見・謝金!O165="","",【2】見・謝金!O165)</f>
        <v/>
      </c>
      <c r="P165" s="518" t="str">
        <f>IF(【2】見・謝金!P165="","",【2】見・謝金!P165)</f>
        <v/>
      </c>
      <c r="Q165" s="519" t="str">
        <f>IF(【2】見・謝金!Q165="","",【2】見・謝金!Q165)</f>
        <v/>
      </c>
      <c r="R165" s="520" t="str">
        <f>IF(【2】見・謝金!$R165="",IF($Q165="講師",IF($E165="","",TIME(HOUR($G165-$E165),ROUNDUP(MINUTE($G165-$E165)/30,0)*30,0)*24),""),IF(OR(【2】見・謝金!$E165&lt;&gt;$E165,【2】見・謝金!$G165&lt;&gt;$G165),TIME(HOUR($G165-$E165),ROUNDUP(MINUTE($G165-$E165)/30,0)*30,0)*24,IF($Q165&lt;&gt;"講師","",【2】見・謝金!$R165)))</f>
        <v/>
      </c>
      <c r="S165" s="521" t="str">
        <f>IF($R165="","",IF(OR($O165="",$M165=""),"",IF($P165="サブ",VLOOKUP($O165,単価表!$A$5:$C$14,MATCH($M165,単価表!$A$5:$C$5,0),0)/2,VLOOKUP($O165,単価表!$A$5:$C$14,MATCH($M165,単価表!$A$5:$C$5,0),0))))</f>
        <v/>
      </c>
      <c r="T165" s="492" t="str">
        <f t="shared" si="16"/>
        <v/>
      </c>
      <c r="U165" s="520" t="str">
        <f>IF(【2】見・謝金!$U165="",IF($Q165="検討会等参加",IF($E165="","",TIME(HOUR($G165-$E165),ROUNDUP(MINUTE($G165-$E165)/30,0)*30,0)*24),""),IF(OR(【2】見・謝金!$E165&lt;&gt;$E165,【2】見・謝金!$G165&lt;&gt;$G165),TIME(HOUR($G165-$E165),ROUNDUP(MINUTE($G165-$E165)/30,0)*30,0)*24,IF($Q165&lt;&gt;"検討会等参加","",【2】見・謝金!$U165)))</f>
        <v/>
      </c>
      <c r="V165" s="521" t="str">
        <f>IF($U165="","",IF(OR($M165="",$O165=""),"",VLOOKUP($O165,単価表!$A$5:$C$11,MATCH($M165,単価表!$A$5:$C$5,0),0)/2))</f>
        <v/>
      </c>
      <c r="W165" s="492" t="str">
        <f t="shared" si="17"/>
        <v/>
      </c>
      <c r="X165" s="485" t="str">
        <f>IF(【2】見・謝金!X165="","",【2】見・謝金!X165)</f>
        <v/>
      </c>
      <c r="Y165" s="522" t="str">
        <f>IF(【2】見・謝金!Y165="","",【2】見・謝金!Y165)</f>
        <v/>
      </c>
      <c r="Z165" s="484" t="str">
        <f>IF(【2】見・謝金!Z165="","",【2】見・謝金!Z165)</f>
        <v/>
      </c>
      <c r="AA165" s="492" t="str">
        <f t="shared" si="18"/>
        <v/>
      </c>
      <c r="AB165" s="492" t="str">
        <f t="shared" si="19"/>
        <v/>
      </c>
      <c r="AC165" s="523" t="str">
        <f>IF(【2】見・謝金!AC165="","",【2】見・謝金!AC165)</f>
        <v/>
      </c>
      <c r="AD165" s="483" t="str">
        <f>IF(【2】見・謝金!AD165="","",【2】見・謝金!AD165)</f>
        <v/>
      </c>
      <c r="AE165" s="492" t="str">
        <f t="shared" si="20"/>
        <v/>
      </c>
      <c r="AF165" s="492"/>
      <c r="AG165" s="492" t="str">
        <f t="shared" si="21"/>
        <v/>
      </c>
      <c r="AH165" s="520" t="str">
        <f>IF(【2】見・謝金!$AH165="",IF($Q165="講習料",IF($E165="","",TIME(HOUR($G165-$E165),ROUNDUP(MINUTE($G165-$E165)/30,0)*30,0)*24),""),IF(OR(【2】見・謝金!$E165&lt;&gt;$E165,【2】見・謝金!$G165&lt;&gt;$G165),TIME(HOUR($G165-$E165),ROUNDUP(MINUTE($G165-$E165)/30,0)*30,0)*24,IF($Q165&lt;&gt;"講習料","",【2】見・謝金!$AH165)))</f>
        <v/>
      </c>
      <c r="AI165" s="521" t="str">
        <f>IF($AH165="","",IF(OR($O165="",$M165=""),"",IF($P165="サブ",VLOOKUP($O165,単価表!$A$34:$C$38,MATCH($M165,単価表!$A$34:$C$34,0),0)/2,VLOOKUP($O165,単価表!$A$34:$C$38,MATCH($M165,単価表!$A$34:$C$34,0),0))))</f>
        <v/>
      </c>
      <c r="AJ165" s="492" t="str">
        <f t="shared" si="22"/>
        <v/>
      </c>
      <c r="AK165" s="520" t="str">
        <f>IF(【2】見・謝金!$AK165="",IF($Q165="検討会(法人参加)",IF($E165="","",TIME(HOUR($G165-$E165),ROUNDUP(MINUTE($G165-$E165)/30,0)*30,0)*24),""),IF(OR(【2】見・謝金!$E165&lt;&gt;$E165,【2】見・謝金!$G165&lt;&gt;$G165),TIME(HOUR($G165-$E165),ROUNDUP(MINUTE($G165-$E165)/30,0)*30,0)*24,IF($Q165&lt;&gt;"検討会(法人参加)","",【2】見・謝金!$AK165)))</f>
        <v/>
      </c>
      <c r="AL165" s="588" t="str">
        <f>IF($AK165="","",IF(OR($O165="",$M165=""),"",VLOOKUP($O165,単価表!$A$34:$C$38,MATCH($M165,単価表!$A$34:$C$34,0),0)/2))</f>
        <v/>
      </c>
      <c r="AM165" s="492" t="str">
        <f t="shared" si="23"/>
        <v/>
      </c>
      <c r="AN165" s="524"/>
      <c r="AO165" s="506" t="str">
        <f>IF(【2】見・謝金!$AO165="","",【2】見・謝金!$AO165)</f>
        <v/>
      </c>
    </row>
    <row r="166" spans="4:41" ht="27.75" customHeight="1">
      <c r="D166" s="685" t="str">
        <f>IF(【2】見・謝金!D166="","",【2】見・謝金!D166)</f>
        <v/>
      </c>
      <c r="E166" s="526" t="str">
        <f>IF(【2】見・謝金!E166="","",【2】見・謝金!E166)</f>
        <v/>
      </c>
      <c r="F166" s="481" t="s">
        <v>257</v>
      </c>
      <c r="G166" s="482" t="str">
        <f>IF(【2】見・謝金!G166="","",【2】見・謝金!G166)</f>
        <v/>
      </c>
      <c r="H166" s="483" t="str">
        <f>IF(【2】見・謝金!H166="","",【2】見・謝金!H166)</f>
        <v/>
      </c>
      <c r="I166" s="1082" t="str">
        <f>IF(【2】見・謝金!I166="","",【2】見・謝金!I166)</f>
        <v/>
      </c>
      <c r="J166" s="1082"/>
      <c r="K166" s="495" t="str">
        <f>IF(【2】見・謝金!K166="","",【2】見・謝金!K166)</f>
        <v/>
      </c>
      <c r="L166" s="495" t="str">
        <f>IF(【2】見・謝金!L166="","",【2】見・謝金!L166)</f>
        <v/>
      </c>
      <c r="M166" s="483" t="str">
        <f>IF(【2】見・謝金!M166="","",【2】見・謝金!M166)</f>
        <v/>
      </c>
      <c r="N166" s="485" t="str">
        <f>IF(【2】見・謝金!N166="","",【2】見・謝金!N166)</f>
        <v/>
      </c>
      <c r="O166" s="518" t="str">
        <f>IF(【2】見・謝金!O166="","",【2】見・謝金!O166)</f>
        <v/>
      </c>
      <c r="P166" s="518" t="str">
        <f>IF(【2】見・謝金!P166="","",【2】見・謝金!P166)</f>
        <v/>
      </c>
      <c r="Q166" s="519" t="str">
        <f>IF(【2】見・謝金!Q166="","",【2】見・謝金!Q166)</f>
        <v/>
      </c>
      <c r="R166" s="525" t="str">
        <f>IF(【2】見・謝金!$R166="",IF($Q166="講師",IF($E166="","",TIME(HOUR($G166-$E166),ROUNDUP(MINUTE($G166-$E166)/30,0)*30,0)*24),""),IF(OR(【2】見・謝金!$E166&lt;&gt;$E166,【2】見・謝金!$G166&lt;&gt;$G166),TIME(HOUR($G166-$E166),ROUNDUP(MINUTE($G166-$E166)/30,0)*30,0)*24,IF($Q166&lt;&gt;"講師","",【2】見・謝金!$R166)))</f>
        <v/>
      </c>
      <c r="S166" s="521" t="str">
        <f>IF($R166="","",IF(OR($O166="",$M166=""),"",IF($P166="サブ",VLOOKUP($O166,単価表!$A$5:$C$14,MATCH($M166,単価表!$A$5:$C$5,0),0)/2,VLOOKUP($O166,単価表!$A$5:$C$14,MATCH($M166,単価表!$A$5:$C$5,0),0))))</f>
        <v/>
      </c>
      <c r="T166" s="492" t="str">
        <f t="shared" si="16"/>
        <v/>
      </c>
      <c r="U166" s="525" t="str">
        <f>IF(【2】見・謝金!$U166="",IF($Q166="検討会等参加",IF($E166="","",TIME(HOUR($G166-$E166),ROUNDUP(MINUTE($G166-$E166)/30,0)*30,0)*24),""),IF(OR(【2】見・謝金!$E166&lt;&gt;$E166,【2】見・謝金!$G166&lt;&gt;$G166),TIME(HOUR($G166-$E166),ROUNDUP(MINUTE($G166-$E166)/30,0)*30,0)*24,IF($Q166&lt;&gt;"検討会等参加","",【2】見・謝金!$U166)))</f>
        <v/>
      </c>
      <c r="V166" s="521" t="str">
        <f>IF($U166="","",IF(OR($M166="",$O166=""),"",VLOOKUP($O166,単価表!$A$5:$C$11,MATCH($M166,単価表!$A$5:$C$5,0),0)/2))</f>
        <v/>
      </c>
      <c r="W166" s="492" t="str">
        <f t="shared" si="17"/>
        <v/>
      </c>
      <c r="X166" s="485" t="str">
        <f>IF(【2】見・謝金!X166="","",【2】見・謝金!X166)</f>
        <v/>
      </c>
      <c r="Y166" s="522" t="str">
        <f>IF(【2】見・謝金!Y166="","",【2】見・謝金!Y166)</f>
        <v/>
      </c>
      <c r="Z166" s="483" t="str">
        <f>IF(【2】見・謝金!Z166="","",【2】見・謝金!Z166)</f>
        <v/>
      </c>
      <c r="AA166" s="492" t="str">
        <f t="shared" si="18"/>
        <v/>
      </c>
      <c r="AB166" s="492" t="str">
        <f t="shared" si="19"/>
        <v/>
      </c>
      <c r="AC166" s="523" t="str">
        <f>IF(【2】見・謝金!AC166="","",【2】見・謝金!AC166)</f>
        <v/>
      </c>
      <c r="AD166" s="483" t="str">
        <f>IF(【2】見・謝金!AD166="","",【2】見・謝金!AD166)</f>
        <v/>
      </c>
      <c r="AE166" s="492" t="str">
        <f t="shared" si="20"/>
        <v/>
      </c>
      <c r="AF166" s="492"/>
      <c r="AG166" s="492" t="str">
        <f t="shared" si="21"/>
        <v/>
      </c>
      <c r="AH166" s="525" t="str">
        <f>IF(【2】見・謝金!$AH166="",IF($Q166="講習料",IF($E166="","",TIME(HOUR($G166-$E166),ROUNDUP(MINUTE($G166-$E166)/30,0)*30,0)*24),""),IF(OR(【2】見・謝金!$E166&lt;&gt;$E166,【2】見・謝金!$G166&lt;&gt;$G166),TIME(HOUR($G166-$E166),ROUNDUP(MINUTE($G166-$E166)/30,0)*30,0)*24,IF($Q166&lt;&gt;"講習料","",【2】見・謝金!$AH166)))</f>
        <v/>
      </c>
      <c r="AI166" s="521" t="str">
        <f>IF($AH166="","",IF(OR($O166="",$M166=""),"",IF($P166="サブ",VLOOKUP($O166,単価表!$A$34:$C$38,MATCH($M166,単価表!$A$34:$C$34,0),0)/2,VLOOKUP($O166,単価表!$A$34:$C$38,MATCH($M166,単価表!$A$34:$C$34,0),0))))</f>
        <v/>
      </c>
      <c r="AJ166" s="492" t="str">
        <f t="shared" si="22"/>
        <v/>
      </c>
      <c r="AK166" s="525" t="str">
        <f>IF(【2】見・謝金!$AK166="",IF($Q166="検討会(法人参加)",IF($E166="","",TIME(HOUR($G166-$E166),ROUNDUP(MINUTE($G166-$E166)/30,0)*30,0)*24),""),IF(OR(【2】見・謝金!$E166&lt;&gt;$E166,【2】見・謝金!$G166&lt;&gt;$G166),TIME(HOUR($G166-$E166),ROUNDUP(MINUTE($G166-$E166)/30,0)*30,0)*24,IF($Q166&lt;&gt;"検討会(法人参加)","",【2】見・謝金!$AK166)))</f>
        <v/>
      </c>
      <c r="AL166" s="586" t="str">
        <f>IF($AK166="","",IF(OR($O166="",$M166=""),"",VLOOKUP($O166,単価表!$A$34:$C$38,MATCH($M166,単価表!$A$34:$C$34,0),0)/2))</f>
        <v/>
      </c>
      <c r="AM166" s="492" t="str">
        <f t="shared" si="23"/>
        <v/>
      </c>
      <c r="AN166" s="524"/>
      <c r="AO166" s="506" t="str">
        <f>IF(【2】見・謝金!$AO166="","",【2】見・謝金!$AO166)</f>
        <v/>
      </c>
    </row>
    <row r="167" spans="4:41" ht="27.75" customHeight="1">
      <c r="D167" s="685" t="str">
        <f>IF(【2】見・謝金!D167="","",【2】見・謝金!D167)</f>
        <v/>
      </c>
      <c r="E167" s="526" t="str">
        <f>IF(【2】見・謝金!E167="","",【2】見・謝金!E167)</f>
        <v/>
      </c>
      <c r="F167" s="481" t="s">
        <v>259</v>
      </c>
      <c r="G167" s="482" t="str">
        <f>IF(【2】見・謝金!G167="","",【2】見・謝金!G167)</f>
        <v/>
      </c>
      <c r="H167" s="483" t="str">
        <f>IF(【2】見・謝金!H167="","",【2】見・謝金!H167)</f>
        <v/>
      </c>
      <c r="I167" s="1082" t="str">
        <f>IF(【2】見・謝金!I167="","",【2】見・謝金!I167)</f>
        <v/>
      </c>
      <c r="J167" s="1082"/>
      <c r="K167" s="495" t="str">
        <f>IF(【2】見・謝金!K167="","",【2】見・謝金!K167)</f>
        <v/>
      </c>
      <c r="L167" s="495" t="str">
        <f>IF(【2】見・謝金!L167="","",【2】見・謝金!L167)</f>
        <v/>
      </c>
      <c r="M167" s="484" t="str">
        <f>IF(【2】見・謝金!M167="","",【2】見・謝金!M167)</f>
        <v/>
      </c>
      <c r="N167" s="485" t="str">
        <f>IF(【2】見・謝金!N167="","",【2】見・謝金!N167)</f>
        <v/>
      </c>
      <c r="O167" s="518" t="str">
        <f>IF(【2】見・謝金!O167="","",【2】見・謝金!O167)</f>
        <v/>
      </c>
      <c r="P167" s="518" t="str">
        <f>IF(【2】見・謝金!P167="","",【2】見・謝金!P167)</f>
        <v/>
      </c>
      <c r="Q167" s="519" t="str">
        <f>IF(【2】見・謝金!Q167="","",【2】見・謝金!Q167)</f>
        <v/>
      </c>
      <c r="R167" s="520" t="str">
        <f>IF(【2】見・謝金!$R167="",IF($Q167="講師",IF($E167="","",TIME(HOUR($G167-$E167),ROUNDUP(MINUTE($G167-$E167)/30,0)*30,0)*24),""),IF(OR(【2】見・謝金!$E167&lt;&gt;$E167,【2】見・謝金!$G167&lt;&gt;$G167),TIME(HOUR($G167-$E167),ROUNDUP(MINUTE($G167-$E167)/30,0)*30,0)*24,IF($Q167&lt;&gt;"講師","",【2】見・謝金!$R167)))</f>
        <v/>
      </c>
      <c r="S167" s="521" t="str">
        <f>IF($R167="","",IF(OR($O167="",$M167=""),"",IF($P167="サブ",VLOOKUP($O167,単価表!$A$5:$C$14,MATCH($M167,単価表!$A$5:$C$5,0),0)/2,VLOOKUP($O167,単価表!$A$5:$C$14,MATCH($M167,単価表!$A$5:$C$5,0),0))))</f>
        <v/>
      </c>
      <c r="T167" s="492" t="str">
        <f t="shared" si="16"/>
        <v/>
      </c>
      <c r="U167" s="520" t="str">
        <f>IF(【2】見・謝金!$U167="",IF($Q167="検討会等参加",IF($E167="","",TIME(HOUR($G167-$E167),ROUNDUP(MINUTE($G167-$E167)/30,0)*30,0)*24),""),IF(OR(【2】見・謝金!$E167&lt;&gt;$E167,【2】見・謝金!$G167&lt;&gt;$G167),TIME(HOUR($G167-$E167),ROUNDUP(MINUTE($G167-$E167)/30,0)*30,0)*24,IF($Q167&lt;&gt;"検討会等参加","",【2】見・謝金!$U167)))</f>
        <v/>
      </c>
      <c r="V167" s="521" t="str">
        <f>IF($U167="","",IF(OR($M167="",$O167=""),"",VLOOKUP($O167,単価表!$A$5:$C$11,MATCH($M167,単価表!$A$5:$C$5,0),0)/2))</f>
        <v/>
      </c>
      <c r="W167" s="492" t="str">
        <f t="shared" si="17"/>
        <v/>
      </c>
      <c r="X167" s="485" t="str">
        <f>IF(【2】見・謝金!X167="","",【2】見・謝金!X167)</f>
        <v/>
      </c>
      <c r="Y167" s="522" t="str">
        <f>IF(【2】見・謝金!Y167="","",【2】見・謝金!Y167)</f>
        <v/>
      </c>
      <c r="Z167" s="484" t="str">
        <f>IF(【2】見・謝金!Z167="","",【2】見・謝金!Z167)</f>
        <v/>
      </c>
      <c r="AA167" s="492" t="str">
        <f t="shared" si="18"/>
        <v/>
      </c>
      <c r="AB167" s="492" t="str">
        <f t="shared" si="19"/>
        <v/>
      </c>
      <c r="AC167" s="523" t="str">
        <f>IF(【2】見・謝金!AC167="","",【2】見・謝金!AC167)</f>
        <v/>
      </c>
      <c r="AD167" s="483" t="str">
        <f>IF(【2】見・謝金!AD167="","",【2】見・謝金!AD167)</f>
        <v/>
      </c>
      <c r="AE167" s="492" t="str">
        <f t="shared" si="20"/>
        <v/>
      </c>
      <c r="AF167" s="492"/>
      <c r="AG167" s="492" t="str">
        <f t="shared" si="21"/>
        <v/>
      </c>
      <c r="AH167" s="520" t="str">
        <f>IF(【2】見・謝金!$AH167="",IF($Q167="講習料",IF($E167="","",TIME(HOUR($G167-$E167),ROUNDUP(MINUTE($G167-$E167)/30,0)*30,0)*24),""),IF(OR(【2】見・謝金!$E167&lt;&gt;$E167,【2】見・謝金!$G167&lt;&gt;$G167),TIME(HOUR($G167-$E167),ROUNDUP(MINUTE($G167-$E167)/30,0)*30,0)*24,IF($Q167&lt;&gt;"講習料","",【2】見・謝金!$AH167)))</f>
        <v/>
      </c>
      <c r="AI167" s="521" t="str">
        <f>IF($AH167="","",IF(OR($O167="",$M167=""),"",IF($P167="サブ",VLOOKUP($O167,単価表!$A$34:$C$38,MATCH($M167,単価表!$A$34:$C$34,0),0)/2,VLOOKUP($O167,単価表!$A$34:$C$38,MATCH($M167,単価表!$A$34:$C$34,0),0))))</f>
        <v/>
      </c>
      <c r="AJ167" s="492" t="str">
        <f t="shared" si="22"/>
        <v/>
      </c>
      <c r="AK167" s="520" t="str">
        <f>IF(【2】見・謝金!$AK167="",IF($Q167="検討会(法人参加)",IF($E167="","",TIME(HOUR($G167-$E167),ROUNDUP(MINUTE($G167-$E167)/30,0)*30,0)*24),""),IF(OR(【2】見・謝金!$E167&lt;&gt;$E167,【2】見・謝金!$G167&lt;&gt;$G167),TIME(HOUR($G167-$E167),ROUNDUP(MINUTE($G167-$E167)/30,0)*30,0)*24,IF($Q167&lt;&gt;"検討会(法人参加)","",【2】見・謝金!$AK167)))</f>
        <v/>
      </c>
      <c r="AL167" s="588" t="str">
        <f>IF($AK167="","",IF(OR($O167="",$M167=""),"",VLOOKUP($O167,単価表!$A$34:$C$38,MATCH($M167,単価表!$A$34:$C$34,0),0)/2))</f>
        <v/>
      </c>
      <c r="AM167" s="492" t="str">
        <f t="shared" si="23"/>
        <v/>
      </c>
      <c r="AN167" s="524"/>
      <c r="AO167" s="506" t="str">
        <f>IF(【2】見・謝金!$AO167="","",【2】見・謝金!$AO167)</f>
        <v/>
      </c>
    </row>
    <row r="168" spans="4:41" ht="27.75" customHeight="1">
      <c r="D168" s="685" t="str">
        <f>IF(【2】見・謝金!D168="","",【2】見・謝金!D168)</f>
        <v/>
      </c>
      <c r="E168" s="526" t="str">
        <f>IF(【2】見・謝金!E168="","",【2】見・謝金!E168)</f>
        <v/>
      </c>
      <c r="F168" s="481" t="s">
        <v>257</v>
      </c>
      <c r="G168" s="482" t="str">
        <f>IF(【2】見・謝金!G168="","",【2】見・謝金!G168)</f>
        <v/>
      </c>
      <c r="H168" s="483" t="str">
        <f>IF(【2】見・謝金!H168="","",【2】見・謝金!H168)</f>
        <v/>
      </c>
      <c r="I168" s="1082" t="str">
        <f>IF(【2】見・謝金!I168="","",【2】見・謝金!I168)</f>
        <v/>
      </c>
      <c r="J168" s="1082"/>
      <c r="K168" s="495" t="str">
        <f>IF(【2】見・謝金!K168="","",【2】見・謝金!K168)</f>
        <v/>
      </c>
      <c r="L168" s="495" t="str">
        <f>IF(【2】見・謝金!L168="","",【2】見・謝金!L168)</f>
        <v/>
      </c>
      <c r="M168" s="483" t="str">
        <f>IF(【2】見・謝金!M168="","",【2】見・謝金!M168)</f>
        <v/>
      </c>
      <c r="N168" s="485" t="str">
        <f>IF(【2】見・謝金!N168="","",【2】見・謝金!N168)</f>
        <v/>
      </c>
      <c r="O168" s="518" t="str">
        <f>IF(【2】見・謝金!O168="","",【2】見・謝金!O168)</f>
        <v/>
      </c>
      <c r="P168" s="518" t="str">
        <f>IF(【2】見・謝金!P168="","",【2】見・謝金!P168)</f>
        <v/>
      </c>
      <c r="Q168" s="519" t="str">
        <f>IF(【2】見・謝金!Q168="","",【2】見・謝金!Q168)</f>
        <v/>
      </c>
      <c r="R168" s="525" t="str">
        <f>IF(【2】見・謝金!$R168="",IF($Q168="講師",IF($E168="","",TIME(HOUR($G168-$E168),ROUNDUP(MINUTE($G168-$E168)/30,0)*30,0)*24),""),IF(OR(【2】見・謝金!$E168&lt;&gt;$E168,【2】見・謝金!$G168&lt;&gt;$G168),TIME(HOUR($G168-$E168),ROUNDUP(MINUTE($G168-$E168)/30,0)*30,0)*24,IF($Q168&lt;&gt;"講師","",【2】見・謝金!$R168)))</f>
        <v/>
      </c>
      <c r="S168" s="521" t="str">
        <f>IF($R168="","",IF(OR($O168="",$M168=""),"",IF($P168="サブ",VLOOKUP($O168,単価表!$A$5:$C$14,MATCH($M168,単価表!$A$5:$C$5,0),0)/2,VLOOKUP($O168,単価表!$A$5:$C$14,MATCH($M168,単価表!$A$5:$C$5,0),0))))</f>
        <v/>
      </c>
      <c r="T168" s="492" t="str">
        <f t="shared" si="16"/>
        <v/>
      </c>
      <c r="U168" s="525" t="str">
        <f>IF(【2】見・謝金!$U168="",IF($Q168="検討会等参加",IF($E168="","",TIME(HOUR($G168-$E168),ROUNDUP(MINUTE($G168-$E168)/30,0)*30,0)*24),""),IF(OR(【2】見・謝金!$E168&lt;&gt;$E168,【2】見・謝金!$G168&lt;&gt;$G168),TIME(HOUR($G168-$E168),ROUNDUP(MINUTE($G168-$E168)/30,0)*30,0)*24,IF($Q168&lt;&gt;"検討会等参加","",【2】見・謝金!$U168)))</f>
        <v/>
      </c>
      <c r="V168" s="521" t="str">
        <f>IF($U168="","",IF(OR($M168="",$O168=""),"",VLOOKUP($O168,単価表!$A$5:$C$11,MATCH($M168,単価表!$A$5:$C$5,0),0)/2))</f>
        <v/>
      </c>
      <c r="W168" s="492" t="str">
        <f t="shared" si="17"/>
        <v/>
      </c>
      <c r="X168" s="485" t="str">
        <f>IF(【2】見・謝金!X168="","",【2】見・謝金!X168)</f>
        <v/>
      </c>
      <c r="Y168" s="522" t="str">
        <f>IF(【2】見・謝金!Y168="","",【2】見・謝金!Y168)</f>
        <v/>
      </c>
      <c r="Z168" s="483" t="str">
        <f>IF(【2】見・謝金!Z168="","",【2】見・謝金!Z168)</f>
        <v/>
      </c>
      <c r="AA168" s="492" t="str">
        <f t="shared" si="18"/>
        <v/>
      </c>
      <c r="AB168" s="492" t="str">
        <f t="shared" si="19"/>
        <v/>
      </c>
      <c r="AC168" s="523" t="str">
        <f>IF(【2】見・謝金!AC168="","",【2】見・謝金!AC168)</f>
        <v/>
      </c>
      <c r="AD168" s="483" t="str">
        <f>IF(【2】見・謝金!AD168="","",【2】見・謝金!AD168)</f>
        <v/>
      </c>
      <c r="AE168" s="492" t="str">
        <f t="shared" si="20"/>
        <v/>
      </c>
      <c r="AF168" s="492"/>
      <c r="AG168" s="492" t="str">
        <f t="shared" si="21"/>
        <v/>
      </c>
      <c r="AH168" s="525" t="str">
        <f>IF(【2】見・謝金!$AH168="",IF($Q168="講習料",IF($E168="","",TIME(HOUR($G168-$E168),ROUNDUP(MINUTE($G168-$E168)/30,0)*30,0)*24),""),IF(OR(【2】見・謝金!$E168&lt;&gt;$E168,【2】見・謝金!$G168&lt;&gt;$G168),TIME(HOUR($G168-$E168),ROUNDUP(MINUTE($G168-$E168)/30,0)*30,0)*24,IF($Q168&lt;&gt;"講習料","",【2】見・謝金!$AH168)))</f>
        <v/>
      </c>
      <c r="AI168" s="521" t="str">
        <f>IF($AH168="","",IF(OR($O168="",$M168=""),"",IF($P168="サブ",VLOOKUP($O168,単価表!$A$34:$C$38,MATCH($M168,単価表!$A$34:$C$34,0),0)/2,VLOOKUP($O168,単価表!$A$34:$C$38,MATCH($M168,単価表!$A$34:$C$34,0),0))))</f>
        <v/>
      </c>
      <c r="AJ168" s="492" t="str">
        <f t="shared" si="22"/>
        <v/>
      </c>
      <c r="AK168" s="525" t="str">
        <f>IF(【2】見・謝金!$AK168="",IF($Q168="検討会(法人参加)",IF($E168="","",TIME(HOUR($G168-$E168),ROUNDUP(MINUTE($G168-$E168)/30,0)*30,0)*24),""),IF(OR(【2】見・謝金!$E168&lt;&gt;$E168,【2】見・謝金!$G168&lt;&gt;$G168),TIME(HOUR($G168-$E168),ROUNDUP(MINUTE($G168-$E168)/30,0)*30,0)*24,IF($Q168&lt;&gt;"検討会(法人参加)","",【2】見・謝金!$AK168)))</f>
        <v/>
      </c>
      <c r="AL168" s="586" t="str">
        <f>IF($AK168="","",IF(OR($O168="",$M168=""),"",VLOOKUP($O168,単価表!$A$34:$C$38,MATCH($M168,単価表!$A$34:$C$34,0),0)/2))</f>
        <v/>
      </c>
      <c r="AM168" s="492" t="str">
        <f t="shared" si="23"/>
        <v/>
      </c>
      <c r="AN168" s="524"/>
      <c r="AO168" s="506" t="str">
        <f>IF(【2】見・謝金!$AO168="","",【2】見・謝金!$AO168)</f>
        <v/>
      </c>
    </row>
    <row r="169" spans="4:41" ht="27.75" customHeight="1">
      <c r="D169" s="685" t="str">
        <f>IF(【2】見・謝金!D169="","",【2】見・謝金!D169)</f>
        <v/>
      </c>
      <c r="E169" s="526" t="str">
        <f>IF(【2】見・謝金!E169="","",【2】見・謝金!E169)</f>
        <v/>
      </c>
      <c r="F169" s="481" t="s">
        <v>259</v>
      </c>
      <c r="G169" s="482" t="str">
        <f>IF(【2】見・謝金!G169="","",【2】見・謝金!G169)</f>
        <v/>
      </c>
      <c r="H169" s="483" t="str">
        <f>IF(【2】見・謝金!H169="","",【2】見・謝金!H169)</f>
        <v/>
      </c>
      <c r="I169" s="1082" t="str">
        <f>IF(【2】見・謝金!I169="","",【2】見・謝金!I169)</f>
        <v/>
      </c>
      <c r="J169" s="1082"/>
      <c r="K169" s="495" t="str">
        <f>IF(【2】見・謝金!K169="","",【2】見・謝金!K169)</f>
        <v/>
      </c>
      <c r="L169" s="495" t="str">
        <f>IF(【2】見・謝金!L169="","",【2】見・謝金!L169)</f>
        <v/>
      </c>
      <c r="M169" s="484" t="str">
        <f>IF(【2】見・謝金!M169="","",【2】見・謝金!M169)</f>
        <v/>
      </c>
      <c r="N169" s="485" t="str">
        <f>IF(【2】見・謝金!N169="","",【2】見・謝金!N169)</f>
        <v/>
      </c>
      <c r="O169" s="518" t="str">
        <f>IF(【2】見・謝金!O169="","",【2】見・謝金!O169)</f>
        <v/>
      </c>
      <c r="P169" s="518" t="str">
        <f>IF(【2】見・謝金!P169="","",【2】見・謝金!P169)</f>
        <v/>
      </c>
      <c r="Q169" s="519" t="str">
        <f>IF(【2】見・謝金!Q169="","",【2】見・謝金!Q169)</f>
        <v/>
      </c>
      <c r="R169" s="520" t="str">
        <f>IF(【2】見・謝金!$R169="",IF($Q169="講師",IF($E169="","",TIME(HOUR($G169-$E169),ROUNDUP(MINUTE($G169-$E169)/30,0)*30,0)*24),""),IF(OR(【2】見・謝金!$E169&lt;&gt;$E169,【2】見・謝金!$G169&lt;&gt;$G169),TIME(HOUR($G169-$E169),ROUNDUP(MINUTE($G169-$E169)/30,0)*30,0)*24,IF($Q169&lt;&gt;"講師","",【2】見・謝金!$R169)))</f>
        <v/>
      </c>
      <c r="S169" s="521" t="str">
        <f>IF($R169="","",IF(OR($O169="",$M169=""),"",IF($P169="サブ",VLOOKUP($O169,単価表!$A$5:$C$14,MATCH($M169,単価表!$A$5:$C$5,0),0)/2,VLOOKUP($O169,単価表!$A$5:$C$14,MATCH($M169,単価表!$A$5:$C$5,0),0))))</f>
        <v/>
      </c>
      <c r="T169" s="492" t="str">
        <f t="shared" si="16"/>
        <v/>
      </c>
      <c r="U169" s="520" t="str">
        <f>IF(【2】見・謝金!$U169="",IF($Q169="検討会等参加",IF($E169="","",TIME(HOUR($G169-$E169),ROUNDUP(MINUTE($G169-$E169)/30,0)*30,0)*24),""),IF(OR(【2】見・謝金!$E169&lt;&gt;$E169,【2】見・謝金!$G169&lt;&gt;$G169),TIME(HOUR($G169-$E169),ROUNDUP(MINUTE($G169-$E169)/30,0)*30,0)*24,IF($Q169&lt;&gt;"検討会等参加","",【2】見・謝金!$U169)))</f>
        <v/>
      </c>
      <c r="V169" s="521" t="str">
        <f>IF($U169="","",IF(OR($M169="",$O169=""),"",VLOOKUP($O169,単価表!$A$5:$C$11,MATCH($M169,単価表!$A$5:$C$5,0),0)/2))</f>
        <v/>
      </c>
      <c r="W169" s="492" t="str">
        <f t="shared" si="17"/>
        <v/>
      </c>
      <c r="X169" s="485" t="str">
        <f>IF(【2】見・謝金!X169="","",【2】見・謝金!X169)</f>
        <v/>
      </c>
      <c r="Y169" s="522" t="str">
        <f>IF(【2】見・謝金!Y169="","",【2】見・謝金!Y169)</f>
        <v/>
      </c>
      <c r="Z169" s="484" t="str">
        <f>IF(【2】見・謝金!Z169="","",【2】見・謝金!Z169)</f>
        <v/>
      </c>
      <c r="AA169" s="492" t="str">
        <f t="shared" si="18"/>
        <v/>
      </c>
      <c r="AB169" s="492" t="str">
        <f t="shared" si="19"/>
        <v/>
      </c>
      <c r="AC169" s="523" t="str">
        <f>IF(【2】見・謝金!AC169="","",【2】見・謝金!AC169)</f>
        <v/>
      </c>
      <c r="AD169" s="483" t="str">
        <f>IF(【2】見・謝金!AD169="","",【2】見・謝金!AD169)</f>
        <v/>
      </c>
      <c r="AE169" s="492" t="str">
        <f t="shared" si="20"/>
        <v/>
      </c>
      <c r="AF169" s="492"/>
      <c r="AG169" s="492" t="str">
        <f t="shared" si="21"/>
        <v/>
      </c>
      <c r="AH169" s="520" t="str">
        <f>IF(【2】見・謝金!$AH169="",IF($Q169="講習料",IF($E169="","",TIME(HOUR($G169-$E169),ROUNDUP(MINUTE($G169-$E169)/30,0)*30,0)*24),""),IF(OR(【2】見・謝金!$E169&lt;&gt;$E169,【2】見・謝金!$G169&lt;&gt;$G169),TIME(HOUR($G169-$E169),ROUNDUP(MINUTE($G169-$E169)/30,0)*30,0)*24,IF($Q169&lt;&gt;"講習料","",【2】見・謝金!$AH169)))</f>
        <v/>
      </c>
      <c r="AI169" s="521" t="str">
        <f>IF($AH169="","",IF(OR($O169="",$M169=""),"",IF($P169="サブ",VLOOKUP($O169,単価表!$A$34:$C$38,MATCH($M169,単価表!$A$34:$C$34,0),0)/2,VLOOKUP($O169,単価表!$A$34:$C$38,MATCH($M169,単価表!$A$34:$C$34,0),0))))</f>
        <v/>
      </c>
      <c r="AJ169" s="492" t="str">
        <f t="shared" si="22"/>
        <v/>
      </c>
      <c r="AK169" s="520" t="str">
        <f>IF(【2】見・謝金!$AK169="",IF($Q169="検討会(法人参加)",IF($E169="","",TIME(HOUR($G169-$E169),ROUNDUP(MINUTE($G169-$E169)/30,0)*30,0)*24),""),IF(OR(【2】見・謝金!$E169&lt;&gt;$E169,【2】見・謝金!$G169&lt;&gt;$G169),TIME(HOUR($G169-$E169),ROUNDUP(MINUTE($G169-$E169)/30,0)*30,0)*24,IF($Q169&lt;&gt;"検討会(法人参加)","",【2】見・謝金!$AK169)))</f>
        <v/>
      </c>
      <c r="AL169" s="588" t="str">
        <f>IF($AK169="","",IF(OR($O169="",$M169=""),"",VLOOKUP($O169,単価表!$A$34:$C$38,MATCH($M169,単価表!$A$34:$C$34,0),0)/2))</f>
        <v/>
      </c>
      <c r="AM169" s="492" t="str">
        <f t="shared" si="23"/>
        <v/>
      </c>
      <c r="AN169" s="524"/>
      <c r="AO169" s="506" t="str">
        <f>IF(【2】見・謝金!$AO169="","",【2】見・謝金!$AO169)</f>
        <v/>
      </c>
    </row>
    <row r="170" spans="4:41" ht="27.75" customHeight="1">
      <c r="D170" s="685" t="str">
        <f>IF(【2】見・謝金!D170="","",【2】見・謝金!D170)</f>
        <v/>
      </c>
      <c r="E170" s="526" t="str">
        <f>IF(【2】見・謝金!E170="","",【2】見・謝金!E170)</f>
        <v/>
      </c>
      <c r="F170" s="481" t="s">
        <v>257</v>
      </c>
      <c r="G170" s="482" t="str">
        <f>IF(【2】見・謝金!G170="","",【2】見・謝金!G170)</f>
        <v/>
      </c>
      <c r="H170" s="483" t="str">
        <f>IF(【2】見・謝金!H170="","",【2】見・謝金!H170)</f>
        <v/>
      </c>
      <c r="I170" s="1082" t="str">
        <f>IF(【2】見・謝金!I170="","",【2】見・謝金!I170)</f>
        <v/>
      </c>
      <c r="J170" s="1082"/>
      <c r="K170" s="495" t="str">
        <f>IF(【2】見・謝金!K170="","",【2】見・謝金!K170)</f>
        <v/>
      </c>
      <c r="L170" s="495" t="str">
        <f>IF(【2】見・謝金!L170="","",【2】見・謝金!L170)</f>
        <v/>
      </c>
      <c r="M170" s="483" t="str">
        <f>IF(【2】見・謝金!M170="","",【2】見・謝金!M170)</f>
        <v/>
      </c>
      <c r="N170" s="485" t="str">
        <f>IF(【2】見・謝金!N170="","",【2】見・謝金!N170)</f>
        <v/>
      </c>
      <c r="O170" s="518" t="str">
        <f>IF(【2】見・謝金!O170="","",【2】見・謝金!O170)</f>
        <v/>
      </c>
      <c r="P170" s="518" t="str">
        <f>IF(【2】見・謝金!P170="","",【2】見・謝金!P170)</f>
        <v/>
      </c>
      <c r="Q170" s="519" t="str">
        <f>IF(【2】見・謝金!Q170="","",【2】見・謝金!Q170)</f>
        <v/>
      </c>
      <c r="R170" s="525" t="str">
        <f>IF(【2】見・謝金!$R170="",IF($Q170="講師",IF($E170="","",TIME(HOUR($G170-$E170),ROUNDUP(MINUTE($G170-$E170)/30,0)*30,0)*24),""),IF(OR(【2】見・謝金!$E170&lt;&gt;$E170,【2】見・謝金!$G170&lt;&gt;$G170),TIME(HOUR($G170-$E170),ROUNDUP(MINUTE($G170-$E170)/30,0)*30,0)*24,IF($Q170&lt;&gt;"講師","",【2】見・謝金!$R170)))</f>
        <v/>
      </c>
      <c r="S170" s="521" t="str">
        <f>IF($R170="","",IF(OR($O170="",$M170=""),"",IF($P170="サブ",VLOOKUP($O170,単価表!$A$5:$C$14,MATCH($M170,単価表!$A$5:$C$5,0),0)/2,VLOOKUP($O170,単価表!$A$5:$C$14,MATCH($M170,単価表!$A$5:$C$5,0),0))))</f>
        <v/>
      </c>
      <c r="T170" s="492" t="str">
        <f t="shared" si="16"/>
        <v/>
      </c>
      <c r="U170" s="525" t="str">
        <f>IF(【2】見・謝金!$U170="",IF($Q170="検討会等参加",IF($E170="","",TIME(HOUR($G170-$E170),ROUNDUP(MINUTE($G170-$E170)/30,0)*30,0)*24),""),IF(OR(【2】見・謝金!$E170&lt;&gt;$E170,【2】見・謝金!$G170&lt;&gt;$G170),TIME(HOUR($G170-$E170),ROUNDUP(MINUTE($G170-$E170)/30,0)*30,0)*24,IF($Q170&lt;&gt;"検討会等参加","",【2】見・謝金!$U170)))</f>
        <v/>
      </c>
      <c r="V170" s="521" t="str">
        <f>IF($U170="","",IF(OR($M170="",$O170=""),"",VLOOKUP($O170,単価表!$A$5:$C$11,MATCH($M170,単価表!$A$5:$C$5,0),0)/2))</f>
        <v/>
      </c>
      <c r="W170" s="492" t="str">
        <f t="shared" si="17"/>
        <v/>
      </c>
      <c r="X170" s="485" t="str">
        <f>IF(【2】見・謝金!X170="","",【2】見・謝金!X170)</f>
        <v/>
      </c>
      <c r="Y170" s="522" t="str">
        <f>IF(【2】見・謝金!Y170="","",【2】見・謝金!Y170)</f>
        <v/>
      </c>
      <c r="Z170" s="483" t="str">
        <f>IF(【2】見・謝金!Z170="","",【2】見・謝金!Z170)</f>
        <v/>
      </c>
      <c r="AA170" s="492" t="str">
        <f t="shared" si="18"/>
        <v/>
      </c>
      <c r="AB170" s="492" t="str">
        <f t="shared" si="19"/>
        <v/>
      </c>
      <c r="AC170" s="523" t="str">
        <f>IF(【2】見・謝金!AC170="","",【2】見・謝金!AC170)</f>
        <v/>
      </c>
      <c r="AD170" s="483" t="str">
        <f>IF(【2】見・謝金!AD170="","",【2】見・謝金!AD170)</f>
        <v/>
      </c>
      <c r="AE170" s="492" t="str">
        <f t="shared" si="20"/>
        <v/>
      </c>
      <c r="AF170" s="492"/>
      <c r="AG170" s="492" t="str">
        <f t="shared" si="21"/>
        <v/>
      </c>
      <c r="AH170" s="525" t="str">
        <f>IF(【2】見・謝金!$AH170="",IF($Q170="講習料",IF($E170="","",TIME(HOUR($G170-$E170),ROUNDUP(MINUTE($G170-$E170)/30,0)*30,0)*24),""),IF(OR(【2】見・謝金!$E170&lt;&gt;$E170,【2】見・謝金!$G170&lt;&gt;$G170),TIME(HOUR($G170-$E170),ROUNDUP(MINUTE($G170-$E170)/30,0)*30,0)*24,IF($Q170&lt;&gt;"講習料","",【2】見・謝金!$AH170)))</f>
        <v/>
      </c>
      <c r="AI170" s="521" t="str">
        <f>IF($AH170="","",IF(OR($O170="",$M170=""),"",IF($P170="サブ",VLOOKUP($O170,単価表!$A$34:$C$38,MATCH($M170,単価表!$A$34:$C$34,0),0)/2,VLOOKUP($O170,単価表!$A$34:$C$38,MATCH($M170,単価表!$A$34:$C$34,0),0))))</f>
        <v/>
      </c>
      <c r="AJ170" s="492" t="str">
        <f t="shared" si="22"/>
        <v/>
      </c>
      <c r="AK170" s="525" t="str">
        <f>IF(【2】見・謝金!$AK170="",IF($Q170="検討会(法人参加)",IF($E170="","",TIME(HOUR($G170-$E170),ROUNDUP(MINUTE($G170-$E170)/30,0)*30,0)*24),""),IF(OR(【2】見・謝金!$E170&lt;&gt;$E170,【2】見・謝金!$G170&lt;&gt;$G170),TIME(HOUR($G170-$E170),ROUNDUP(MINUTE($G170-$E170)/30,0)*30,0)*24,IF($Q170&lt;&gt;"検討会(法人参加)","",【2】見・謝金!$AK170)))</f>
        <v/>
      </c>
      <c r="AL170" s="586" t="str">
        <f>IF($AK170="","",IF(OR($O170="",$M170=""),"",VLOOKUP($O170,単価表!$A$34:$C$38,MATCH($M170,単価表!$A$34:$C$34,0),0)/2))</f>
        <v/>
      </c>
      <c r="AM170" s="492" t="str">
        <f t="shared" si="23"/>
        <v/>
      </c>
      <c r="AN170" s="524"/>
      <c r="AO170" s="506" t="str">
        <f>IF(【2】見・謝金!$AO170="","",【2】見・謝金!$AO170)</f>
        <v/>
      </c>
    </row>
    <row r="171" spans="4:41" ht="27.75" customHeight="1">
      <c r="D171" s="685" t="str">
        <f>IF(【2】見・謝金!D171="","",【2】見・謝金!D171)</f>
        <v/>
      </c>
      <c r="E171" s="526" t="str">
        <f>IF(【2】見・謝金!E171="","",【2】見・謝金!E171)</f>
        <v/>
      </c>
      <c r="F171" s="481" t="s">
        <v>259</v>
      </c>
      <c r="G171" s="482" t="str">
        <f>IF(【2】見・謝金!G171="","",【2】見・謝金!G171)</f>
        <v/>
      </c>
      <c r="H171" s="483" t="str">
        <f>IF(【2】見・謝金!H171="","",【2】見・謝金!H171)</f>
        <v/>
      </c>
      <c r="I171" s="1082" t="str">
        <f>IF(【2】見・謝金!I171="","",【2】見・謝金!I171)</f>
        <v/>
      </c>
      <c r="J171" s="1082"/>
      <c r="K171" s="495" t="str">
        <f>IF(【2】見・謝金!K171="","",【2】見・謝金!K171)</f>
        <v/>
      </c>
      <c r="L171" s="495" t="str">
        <f>IF(【2】見・謝金!L171="","",【2】見・謝金!L171)</f>
        <v/>
      </c>
      <c r="M171" s="484" t="str">
        <f>IF(【2】見・謝金!M171="","",【2】見・謝金!M171)</f>
        <v/>
      </c>
      <c r="N171" s="485" t="str">
        <f>IF(【2】見・謝金!N171="","",【2】見・謝金!N171)</f>
        <v/>
      </c>
      <c r="O171" s="518" t="str">
        <f>IF(【2】見・謝金!O171="","",【2】見・謝金!O171)</f>
        <v/>
      </c>
      <c r="P171" s="518" t="str">
        <f>IF(【2】見・謝金!P171="","",【2】見・謝金!P171)</f>
        <v/>
      </c>
      <c r="Q171" s="519" t="str">
        <f>IF(【2】見・謝金!Q171="","",【2】見・謝金!Q171)</f>
        <v/>
      </c>
      <c r="R171" s="520" t="str">
        <f>IF(【2】見・謝金!$R171="",IF($Q171="講師",IF($E171="","",TIME(HOUR($G171-$E171),ROUNDUP(MINUTE($G171-$E171)/30,0)*30,0)*24),""),IF(OR(【2】見・謝金!$E171&lt;&gt;$E171,【2】見・謝金!$G171&lt;&gt;$G171),TIME(HOUR($G171-$E171),ROUNDUP(MINUTE($G171-$E171)/30,0)*30,0)*24,IF($Q171&lt;&gt;"講師","",【2】見・謝金!$R171)))</f>
        <v/>
      </c>
      <c r="S171" s="521" t="str">
        <f>IF($R171="","",IF(OR($O171="",$M171=""),"",IF($P171="サブ",VLOOKUP($O171,単価表!$A$5:$C$14,MATCH($M171,単価表!$A$5:$C$5,0),0)/2,VLOOKUP($O171,単価表!$A$5:$C$14,MATCH($M171,単価表!$A$5:$C$5,0),0))))</f>
        <v/>
      </c>
      <c r="T171" s="492" t="str">
        <f t="shared" si="16"/>
        <v/>
      </c>
      <c r="U171" s="520" t="str">
        <f>IF(【2】見・謝金!$U171="",IF($Q171="検討会等参加",IF($E171="","",TIME(HOUR($G171-$E171),ROUNDUP(MINUTE($G171-$E171)/30,0)*30,0)*24),""),IF(OR(【2】見・謝金!$E171&lt;&gt;$E171,【2】見・謝金!$G171&lt;&gt;$G171),TIME(HOUR($G171-$E171),ROUNDUP(MINUTE($G171-$E171)/30,0)*30,0)*24,IF($Q171&lt;&gt;"検討会等参加","",【2】見・謝金!$U171)))</f>
        <v/>
      </c>
      <c r="V171" s="521" t="str">
        <f>IF($U171="","",IF(OR($M171="",$O171=""),"",VLOOKUP($O171,単価表!$A$5:$C$11,MATCH($M171,単価表!$A$5:$C$5,0),0)/2))</f>
        <v/>
      </c>
      <c r="W171" s="492" t="str">
        <f t="shared" si="17"/>
        <v/>
      </c>
      <c r="X171" s="485" t="str">
        <f>IF(【2】見・謝金!X171="","",【2】見・謝金!X171)</f>
        <v/>
      </c>
      <c r="Y171" s="522" t="str">
        <f>IF(【2】見・謝金!Y171="","",【2】見・謝金!Y171)</f>
        <v/>
      </c>
      <c r="Z171" s="484" t="str">
        <f>IF(【2】見・謝金!Z171="","",【2】見・謝金!Z171)</f>
        <v/>
      </c>
      <c r="AA171" s="492" t="str">
        <f t="shared" si="18"/>
        <v/>
      </c>
      <c r="AB171" s="492" t="str">
        <f t="shared" si="19"/>
        <v/>
      </c>
      <c r="AC171" s="523" t="str">
        <f>IF(【2】見・謝金!AC171="","",【2】見・謝金!AC171)</f>
        <v/>
      </c>
      <c r="AD171" s="483" t="str">
        <f>IF(【2】見・謝金!AD171="","",【2】見・謝金!AD171)</f>
        <v/>
      </c>
      <c r="AE171" s="492" t="str">
        <f t="shared" si="20"/>
        <v/>
      </c>
      <c r="AF171" s="492"/>
      <c r="AG171" s="492" t="str">
        <f t="shared" si="21"/>
        <v/>
      </c>
      <c r="AH171" s="520" t="str">
        <f>IF(【2】見・謝金!$AH171="",IF($Q171="講習料",IF($E171="","",TIME(HOUR($G171-$E171),ROUNDUP(MINUTE($G171-$E171)/30,0)*30,0)*24),""),IF(OR(【2】見・謝金!$E171&lt;&gt;$E171,【2】見・謝金!$G171&lt;&gt;$G171),TIME(HOUR($G171-$E171),ROUNDUP(MINUTE($G171-$E171)/30,0)*30,0)*24,IF($Q171&lt;&gt;"講習料","",【2】見・謝金!$AH171)))</f>
        <v/>
      </c>
      <c r="AI171" s="521" t="str">
        <f>IF($AH171="","",IF(OR($O171="",$M171=""),"",IF($P171="サブ",VLOOKUP($O171,単価表!$A$34:$C$38,MATCH($M171,単価表!$A$34:$C$34,0),0)/2,VLOOKUP($O171,単価表!$A$34:$C$38,MATCH($M171,単価表!$A$34:$C$34,0),0))))</f>
        <v/>
      </c>
      <c r="AJ171" s="492" t="str">
        <f t="shared" si="22"/>
        <v/>
      </c>
      <c r="AK171" s="520" t="str">
        <f>IF(【2】見・謝金!$AK171="",IF($Q171="検討会(法人参加)",IF($E171="","",TIME(HOUR($G171-$E171),ROUNDUP(MINUTE($G171-$E171)/30,0)*30,0)*24),""),IF(OR(【2】見・謝金!$E171&lt;&gt;$E171,【2】見・謝金!$G171&lt;&gt;$G171),TIME(HOUR($G171-$E171),ROUNDUP(MINUTE($G171-$E171)/30,0)*30,0)*24,IF($Q171&lt;&gt;"検討会(法人参加)","",【2】見・謝金!$AK171)))</f>
        <v/>
      </c>
      <c r="AL171" s="588" t="str">
        <f>IF($AK171="","",IF(OR($O171="",$M171=""),"",VLOOKUP($O171,単価表!$A$34:$C$38,MATCH($M171,単価表!$A$34:$C$34,0),0)/2))</f>
        <v/>
      </c>
      <c r="AM171" s="492" t="str">
        <f t="shared" si="23"/>
        <v/>
      </c>
      <c r="AN171" s="524"/>
      <c r="AO171" s="506" t="str">
        <f>IF(【2】見・謝金!$AO171="","",【2】見・謝金!$AO171)</f>
        <v/>
      </c>
    </row>
    <row r="172" spans="4:41" ht="27.75" customHeight="1">
      <c r="D172" s="685" t="str">
        <f>IF(【2】見・謝金!D172="","",【2】見・謝金!D172)</f>
        <v/>
      </c>
      <c r="E172" s="526" t="str">
        <f>IF(【2】見・謝金!E172="","",【2】見・謝金!E172)</f>
        <v/>
      </c>
      <c r="F172" s="481" t="s">
        <v>257</v>
      </c>
      <c r="G172" s="482" t="str">
        <f>IF(【2】見・謝金!G172="","",【2】見・謝金!G172)</f>
        <v/>
      </c>
      <c r="H172" s="483" t="str">
        <f>IF(【2】見・謝金!H172="","",【2】見・謝金!H172)</f>
        <v/>
      </c>
      <c r="I172" s="1082" t="str">
        <f>IF(【2】見・謝金!I172="","",【2】見・謝金!I172)</f>
        <v/>
      </c>
      <c r="J172" s="1082"/>
      <c r="K172" s="495" t="str">
        <f>IF(【2】見・謝金!K172="","",【2】見・謝金!K172)</f>
        <v/>
      </c>
      <c r="L172" s="495" t="str">
        <f>IF(【2】見・謝金!L172="","",【2】見・謝金!L172)</f>
        <v/>
      </c>
      <c r="M172" s="483" t="str">
        <f>IF(【2】見・謝金!M172="","",【2】見・謝金!M172)</f>
        <v/>
      </c>
      <c r="N172" s="485" t="str">
        <f>IF(【2】見・謝金!N172="","",【2】見・謝金!N172)</f>
        <v/>
      </c>
      <c r="O172" s="518" t="str">
        <f>IF(【2】見・謝金!O172="","",【2】見・謝金!O172)</f>
        <v/>
      </c>
      <c r="P172" s="518" t="str">
        <f>IF(【2】見・謝金!P172="","",【2】見・謝金!P172)</f>
        <v/>
      </c>
      <c r="Q172" s="519" t="str">
        <f>IF(【2】見・謝金!Q172="","",【2】見・謝金!Q172)</f>
        <v/>
      </c>
      <c r="R172" s="525" t="str">
        <f>IF(【2】見・謝金!$R172="",IF($Q172="講師",IF($E172="","",TIME(HOUR($G172-$E172),ROUNDUP(MINUTE($G172-$E172)/30,0)*30,0)*24),""),IF(OR(【2】見・謝金!$E172&lt;&gt;$E172,【2】見・謝金!$G172&lt;&gt;$G172),TIME(HOUR($G172-$E172),ROUNDUP(MINUTE($G172-$E172)/30,0)*30,0)*24,IF($Q172&lt;&gt;"講師","",【2】見・謝金!$R172)))</f>
        <v/>
      </c>
      <c r="S172" s="521" t="str">
        <f>IF($R172="","",IF(OR($O172="",$M172=""),"",IF($P172="サブ",VLOOKUP($O172,単価表!$A$5:$C$14,MATCH($M172,単価表!$A$5:$C$5,0),0)/2,VLOOKUP($O172,単価表!$A$5:$C$14,MATCH($M172,単価表!$A$5:$C$5,0),0))))</f>
        <v/>
      </c>
      <c r="T172" s="492" t="str">
        <f t="shared" si="16"/>
        <v/>
      </c>
      <c r="U172" s="525" t="str">
        <f>IF(【2】見・謝金!$U172="",IF($Q172="検討会等参加",IF($E172="","",TIME(HOUR($G172-$E172),ROUNDUP(MINUTE($G172-$E172)/30,0)*30,0)*24),""),IF(OR(【2】見・謝金!$E172&lt;&gt;$E172,【2】見・謝金!$G172&lt;&gt;$G172),TIME(HOUR($G172-$E172),ROUNDUP(MINUTE($G172-$E172)/30,0)*30,0)*24,IF($Q172&lt;&gt;"検討会等参加","",【2】見・謝金!$U172)))</f>
        <v/>
      </c>
      <c r="V172" s="521" t="str">
        <f>IF($U172="","",IF(OR($M172="",$O172=""),"",VLOOKUP($O172,単価表!$A$5:$C$11,MATCH($M172,単価表!$A$5:$C$5,0),0)/2))</f>
        <v/>
      </c>
      <c r="W172" s="492" t="str">
        <f t="shared" si="17"/>
        <v/>
      </c>
      <c r="X172" s="485" t="str">
        <f>IF(【2】見・謝金!X172="","",【2】見・謝金!X172)</f>
        <v/>
      </c>
      <c r="Y172" s="522" t="str">
        <f>IF(【2】見・謝金!Y172="","",【2】見・謝金!Y172)</f>
        <v/>
      </c>
      <c r="Z172" s="483" t="str">
        <f>IF(【2】見・謝金!Z172="","",【2】見・謝金!Z172)</f>
        <v/>
      </c>
      <c r="AA172" s="492" t="str">
        <f t="shared" si="18"/>
        <v/>
      </c>
      <c r="AB172" s="492" t="str">
        <f t="shared" si="19"/>
        <v/>
      </c>
      <c r="AC172" s="523" t="str">
        <f>IF(【2】見・謝金!AC172="","",【2】見・謝金!AC172)</f>
        <v/>
      </c>
      <c r="AD172" s="483" t="str">
        <f>IF(【2】見・謝金!AD172="","",【2】見・謝金!AD172)</f>
        <v/>
      </c>
      <c r="AE172" s="492" t="str">
        <f t="shared" si="20"/>
        <v/>
      </c>
      <c r="AF172" s="492"/>
      <c r="AG172" s="492" t="str">
        <f t="shared" si="21"/>
        <v/>
      </c>
      <c r="AH172" s="525" t="str">
        <f>IF(【2】見・謝金!$AH172="",IF($Q172="講習料",IF($E172="","",TIME(HOUR($G172-$E172),ROUNDUP(MINUTE($G172-$E172)/30,0)*30,0)*24),""),IF(OR(【2】見・謝金!$E172&lt;&gt;$E172,【2】見・謝金!$G172&lt;&gt;$G172),TIME(HOUR($G172-$E172),ROUNDUP(MINUTE($G172-$E172)/30,0)*30,0)*24,IF($Q172&lt;&gt;"講習料","",【2】見・謝金!$AH172)))</f>
        <v/>
      </c>
      <c r="AI172" s="521" t="str">
        <f>IF($AH172="","",IF(OR($O172="",$M172=""),"",IF($P172="サブ",VLOOKUP($O172,単価表!$A$34:$C$38,MATCH($M172,単価表!$A$34:$C$34,0),0)/2,VLOOKUP($O172,単価表!$A$34:$C$38,MATCH($M172,単価表!$A$34:$C$34,0),0))))</f>
        <v/>
      </c>
      <c r="AJ172" s="492" t="str">
        <f t="shared" si="22"/>
        <v/>
      </c>
      <c r="AK172" s="525" t="str">
        <f>IF(【2】見・謝金!$AK172="",IF($Q172="検討会(法人参加)",IF($E172="","",TIME(HOUR($G172-$E172),ROUNDUP(MINUTE($G172-$E172)/30,0)*30,0)*24),""),IF(OR(【2】見・謝金!$E172&lt;&gt;$E172,【2】見・謝金!$G172&lt;&gt;$G172),TIME(HOUR($G172-$E172),ROUNDUP(MINUTE($G172-$E172)/30,0)*30,0)*24,IF($Q172&lt;&gt;"検討会(法人参加)","",【2】見・謝金!$AK172)))</f>
        <v/>
      </c>
      <c r="AL172" s="586" t="str">
        <f>IF($AK172="","",IF(OR($O172="",$M172=""),"",VLOOKUP($O172,単価表!$A$34:$C$38,MATCH($M172,単価表!$A$34:$C$34,0),0)/2))</f>
        <v/>
      </c>
      <c r="AM172" s="492" t="str">
        <f t="shared" si="23"/>
        <v/>
      </c>
      <c r="AN172" s="524"/>
      <c r="AO172" s="506" t="str">
        <f>IF(【2】見・謝金!$AO172="","",【2】見・謝金!$AO172)</f>
        <v/>
      </c>
    </row>
    <row r="173" spans="4:41" ht="27.75" customHeight="1">
      <c r="D173" s="685" t="str">
        <f>IF(【2】見・謝金!D173="","",【2】見・謝金!D173)</f>
        <v/>
      </c>
      <c r="E173" s="526" t="str">
        <f>IF(【2】見・謝金!E173="","",【2】見・謝金!E173)</f>
        <v/>
      </c>
      <c r="F173" s="481" t="s">
        <v>259</v>
      </c>
      <c r="G173" s="482" t="str">
        <f>IF(【2】見・謝金!G173="","",【2】見・謝金!G173)</f>
        <v/>
      </c>
      <c r="H173" s="483" t="str">
        <f>IF(【2】見・謝金!H173="","",【2】見・謝金!H173)</f>
        <v/>
      </c>
      <c r="I173" s="1082" t="str">
        <f>IF(【2】見・謝金!I173="","",【2】見・謝金!I173)</f>
        <v/>
      </c>
      <c r="J173" s="1082"/>
      <c r="K173" s="495" t="str">
        <f>IF(【2】見・謝金!K173="","",【2】見・謝金!K173)</f>
        <v/>
      </c>
      <c r="L173" s="495" t="str">
        <f>IF(【2】見・謝金!L173="","",【2】見・謝金!L173)</f>
        <v/>
      </c>
      <c r="M173" s="484" t="str">
        <f>IF(【2】見・謝金!M173="","",【2】見・謝金!M173)</f>
        <v/>
      </c>
      <c r="N173" s="485" t="str">
        <f>IF(【2】見・謝金!N173="","",【2】見・謝金!N173)</f>
        <v/>
      </c>
      <c r="O173" s="518" t="str">
        <f>IF(【2】見・謝金!O173="","",【2】見・謝金!O173)</f>
        <v/>
      </c>
      <c r="P173" s="518" t="str">
        <f>IF(【2】見・謝金!P173="","",【2】見・謝金!P173)</f>
        <v/>
      </c>
      <c r="Q173" s="519" t="str">
        <f>IF(【2】見・謝金!Q173="","",【2】見・謝金!Q173)</f>
        <v/>
      </c>
      <c r="R173" s="520" t="str">
        <f>IF(【2】見・謝金!$R173="",IF($Q173="講師",IF($E173="","",TIME(HOUR($G173-$E173),ROUNDUP(MINUTE($G173-$E173)/30,0)*30,0)*24),""),IF(OR(【2】見・謝金!$E173&lt;&gt;$E173,【2】見・謝金!$G173&lt;&gt;$G173),TIME(HOUR($G173-$E173),ROUNDUP(MINUTE($G173-$E173)/30,0)*30,0)*24,IF($Q173&lt;&gt;"講師","",【2】見・謝金!$R173)))</f>
        <v/>
      </c>
      <c r="S173" s="521" t="str">
        <f>IF($R173="","",IF(OR($O173="",$M173=""),"",IF($P173="サブ",VLOOKUP($O173,単価表!$A$5:$C$14,MATCH($M173,単価表!$A$5:$C$5,0),0)/2,VLOOKUP($O173,単価表!$A$5:$C$14,MATCH($M173,単価表!$A$5:$C$5,0),0))))</f>
        <v/>
      </c>
      <c r="T173" s="492" t="str">
        <f t="shared" si="16"/>
        <v/>
      </c>
      <c r="U173" s="520" t="str">
        <f>IF(【2】見・謝金!$U173="",IF($Q173="検討会等参加",IF($E173="","",TIME(HOUR($G173-$E173),ROUNDUP(MINUTE($G173-$E173)/30,0)*30,0)*24),""),IF(OR(【2】見・謝金!$E173&lt;&gt;$E173,【2】見・謝金!$G173&lt;&gt;$G173),TIME(HOUR($G173-$E173),ROUNDUP(MINUTE($G173-$E173)/30,0)*30,0)*24,IF($Q173&lt;&gt;"検討会等参加","",【2】見・謝金!$U173)))</f>
        <v/>
      </c>
      <c r="V173" s="521" t="str">
        <f>IF($U173="","",IF(OR($M173="",$O173=""),"",VLOOKUP($O173,単価表!$A$5:$C$11,MATCH($M173,単価表!$A$5:$C$5,0),0)/2))</f>
        <v/>
      </c>
      <c r="W173" s="492" t="str">
        <f t="shared" si="17"/>
        <v/>
      </c>
      <c r="X173" s="485" t="str">
        <f>IF(【2】見・謝金!X173="","",【2】見・謝金!X173)</f>
        <v/>
      </c>
      <c r="Y173" s="522" t="str">
        <f>IF(【2】見・謝金!Y173="","",【2】見・謝金!Y173)</f>
        <v/>
      </c>
      <c r="Z173" s="484" t="str">
        <f>IF(【2】見・謝金!Z173="","",【2】見・謝金!Z173)</f>
        <v/>
      </c>
      <c r="AA173" s="492" t="str">
        <f t="shared" si="18"/>
        <v/>
      </c>
      <c r="AB173" s="492" t="str">
        <f t="shared" si="19"/>
        <v/>
      </c>
      <c r="AC173" s="523" t="str">
        <f>IF(【2】見・謝金!AC173="","",【2】見・謝金!AC173)</f>
        <v/>
      </c>
      <c r="AD173" s="483" t="str">
        <f>IF(【2】見・謝金!AD173="","",【2】見・謝金!AD173)</f>
        <v/>
      </c>
      <c r="AE173" s="492" t="str">
        <f t="shared" si="20"/>
        <v/>
      </c>
      <c r="AF173" s="492"/>
      <c r="AG173" s="492" t="str">
        <f t="shared" si="21"/>
        <v/>
      </c>
      <c r="AH173" s="520" t="str">
        <f>IF(【2】見・謝金!$AH173="",IF($Q173="講習料",IF($E173="","",TIME(HOUR($G173-$E173),ROUNDUP(MINUTE($G173-$E173)/30,0)*30,0)*24),""),IF(OR(【2】見・謝金!$E173&lt;&gt;$E173,【2】見・謝金!$G173&lt;&gt;$G173),TIME(HOUR($G173-$E173),ROUNDUP(MINUTE($G173-$E173)/30,0)*30,0)*24,IF($Q173&lt;&gt;"講習料","",【2】見・謝金!$AH173)))</f>
        <v/>
      </c>
      <c r="AI173" s="521" t="str">
        <f>IF($AH173="","",IF(OR($O173="",$M173=""),"",IF($P173="サブ",VLOOKUP($O173,単価表!$A$34:$C$38,MATCH($M173,単価表!$A$34:$C$34,0),0)/2,VLOOKUP($O173,単価表!$A$34:$C$38,MATCH($M173,単価表!$A$34:$C$34,0),0))))</f>
        <v/>
      </c>
      <c r="AJ173" s="492" t="str">
        <f t="shared" si="22"/>
        <v/>
      </c>
      <c r="AK173" s="520" t="str">
        <f>IF(【2】見・謝金!$AK173="",IF($Q173="検討会(法人参加)",IF($E173="","",TIME(HOUR($G173-$E173),ROUNDUP(MINUTE($G173-$E173)/30,0)*30,0)*24),""),IF(OR(【2】見・謝金!$E173&lt;&gt;$E173,【2】見・謝金!$G173&lt;&gt;$G173),TIME(HOUR($G173-$E173),ROUNDUP(MINUTE($G173-$E173)/30,0)*30,0)*24,IF($Q173&lt;&gt;"検討会(法人参加)","",【2】見・謝金!$AK173)))</f>
        <v/>
      </c>
      <c r="AL173" s="588" t="str">
        <f>IF($AK173="","",IF(OR($O173="",$M173=""),"",VLOOKUP($O173,単価表!$A$34:$C$38,MATCH($M173,単価表!$A$34:$C$34,0),0)/2))</f>
        <v/>
      </c>
      <c r="AM173" s="492" t="str">
        <f t="shared" si="23"/>
        <v/>
      </c>
      <c r="AN173" s="524"/>
      <c r="AO173" s="506" t="str">
        <f>IF(【2】見・謝金!$AO173="","",【2】見・謝金!$AO173)</f>
        <v/>
      </c>
    </row>
    <row r="174" spans="4:41" ht="27.75" customHeight="1">
      <c r="D174" s="685" t="str">
        <f>IF(【2】見・謝金!D174="","",【2】見・謝金!D174)</f>
        <v/>
      </c>
      <c r="E174" s="526" t="str">
        <f>IF(【2】見・謝金!E174="","",【2】見・謝金!E174)</f>
        <v/>
      </c>
      <c r="F174" s="481" t="s">
        <v>257</v>
      </c>
      <c r="G174" s="482" t="str">
        <f>IF(【2】見・謝金!G174="","",【2】見・謝金!G174)</f>
        <v/>
      </c>
      <c r="H174" s="483" t="str">
        <f>IF(【2】見・謝金!H174="","",【2】見・謝金!H174)</f>
        <v/>
      </c>
      <c r="I174" s="1082" t="str">
        <f>IF(【2】見・謝金!I174="","",【2】見・謝金!I174)</f>
        <v/>
      </c>
      <c r="J174" s="1082"/>
      <c r="K174" s="495" t="str">
        <f>IF(【2】見・謝金!K174="","",【2】見・謝金!K174)</f>
        <v/>
      </c>
      <c r="L174" s="495" t="str">
        <f>IF(【2】見・謝金!L174="","",【2】見・謝金!L174)</f>
        <v/>
      </c>
      <c r="M174" s="483" t="str">
        <f>IF(【2】見・謝金!M174="","",【2】見・謝金!M174)</f>
        <v/>
      </c>
      <c r="N174" s="485" t="str">
        <f>IF(【2】見・謝金!N174="","",【2】見・謝金!N174)</f>
        <v/>
      </c>
      <c r="O174" s="518" t="str">
        <f>IF(【2】見・謝金!O174="","",【2】見・謝金!O174)</f>
        <v/>
      </c>
      <c r="P174" s="518" t="str">
        <f>IF(【2】見・謝金!P174="","",【2】見・謝金!P174)</f>
        <v/>
      </c>
      <c r="Q174" s="519" t="str">
        <f>IF(【2】見・謝金!Q174="","",【2】見・謝金!Q174)</f>
        <v/>
      </c>
      <c r="R174" s="525" t="str">
        <f>IF(【2】見・謝金!$R174="",IF($Q174="講師",IF($E174="","",TIME(HOUR($G174-$E174),ROUNDUP(MINUTE($G174-$E174)/30,0)*30,0)*24),""),IF(OR(【2】見・謝金!$E174&lt;&gt;$E174,【2】見・謝金!$G174&lt;&gt;$G174),TIME(HOUR($G174-$E174),ROUNDUP(MINUTE($G174-$E174)/30,0)*30,0)*24,IF($Q174&lt;&gt;"講師","",【2】見・謝金!$R174)))</f>
        <v/>
      </c>
      <c r="S174" s="521" t="str">
        <f>IF($R174="","",IF(OR($O174="",$M174=""),"",IF($P174="サブ",VLOOKUP($O174,単価表!$A$5:$C$14,MATCH($M174,単価表!$A$5:$C$5,0),0)/2,VLOOKUP($O174,単価表!$A$5:$C$14,MATCH($M174,単価表!$A$5:$C$5,0),0))))</f>
        <v/>
      </c>
      <c r="T174" s="492" t="str">
        <f t="shared" si="16"/>
        <v/>
      </c>
      <c r="U174" s="525" t="str">
        <f>IF(【2】見・謝金!$U174="",IF($Q174="検討会等参加",IF($E174="","",TIME(HOUR($G174-$E174),ROUNDUP(MINUTE($G174-$E174)/30,0)*30,0)*24),""),IF(OR(【2】見・謝金!$E174&lt;&gt;$E174,【2】見・謝金!$G174&lt;&gt;$G174),TIME(HOUR($G174-$E174),ROUNDUP(MINUTE($G174-$E174)/30,0)*30,0)*24,IF($Q174&lt;&gt;"検討会等参加","",【2】見・謝金!$U174)))</f>
        <v/>
      </c>
      <c r="V174" s="521" t="str">
        <f>IF($U174="","",IF(OR($M174="",$O174=""),"",VLOOKUP($O174,単価表!$A$5:$C$11,MATCH($M174,単価表!$A$5:$C$5,0),0)/2))</f>
        <v/>
      </c>
      <c r="W174" s="492" t="str">
        <f t="shared" si="17"/>
        <v/>
      </c>
      <c r="X174" s="485" t="str">
        <f>IF(【2】見・謝金!X174="","",【2】見・謝金!X174)</f>
        <v/>
      </c>
      <c r="Y174" s="522" t="str">
        <f>IF(【2】見・謝金!Y174="","",【2】見・謝金!Y174)</f>
        <v/>
      </c>
      <c r="Z174" s="483" t="str">
        <f>IF(【2】見・謝金!Z174="","",【2】見・謝金!Z174)</f>
        <v/>
      </c>
      <c r="AA174" s="492" t="str">
        <f t="shared" si="18"/>
        <v/>
      </c>
      <c r="AB174" s="492" t="str">
        <f t="shared" si="19"/>
        <v/>
      </c>
      <c r="AC174" s="523" t="str">
        <f>IF(【2】見・謝金!AC174="","",【2】見・謝金!AC174)</f>
        <v/>
      </c>
      <c r="AD174" s="483" t="str">
        <f>IF(【2】見・謝金!AD174="","",【2】見・謝金!AD174)</f>
        <v/>
      </c>
      <c r="AE174" s="492" t="str">
        <f t="shared" si="20"/>
        <v/>
      </c>
      <c r="AF174" s="492"/>
      <c r="AG174" s="492" t="str">
        <f t="shared" si="21"/>
        <v/>
      </c>
      <c r="AH174" s="525" t="str">
        <f>IF(【2】見・謝金!$AH174="",IF($Q174="講習料",IF($E174="","",TIME(HOUR($G174-$E174),ROUNDUP(MINUTE($G174-$E174)/30,0)*30,0)*24),""),IF(OR(【2】見・謝金!$E174&lt;&gt;$E174,【2】見・謝金!$G174&lt;&gt;$G174),TIME(HOUR($G174-$E174),ROUNDUP(MINUTE($G174-$E174)/30,0)*30,0)*24,IF($Q174&lt;&gt;"講習料","",【2】見・謝金!$AH174)))</f>
        <v/>
      </c>
      <c r="AI174" s="521" t="str">
        <f>IF($AH174="","",IF(OR($O174="",$M174=""),"",IF($P174="サブ",VLOOKUP($O174,単価表!$A$34:$C$38,MATCH($M174,単価表!$A$34:$C$34,0),0)/2,VLOOKUP($O174,単価表!$A$34:$C$38,MATCH($M174,単価表!$A$34:$C$34,0),0))))</f>
        <v/>
      </c>
      <c r="AJ174" s="492" t="str">
        <f t="shared" si="22"/>
        <v/>
      </c>
      <c r="AK174" s="525" t="str">
        <f>IF(【2】見・謝金!$AK174="",IF($Q174="検討会(法人参加)",IF($E174="","",TIME(HOUR($G174-$E174),ROUNDUP(MINUTE($G174-$E174)/30,0)*30,0)*24),""),IF(OR(【2】見・謝金!$E174&lt;&gt;$E174,【2】見・謝金!$G174&lt;&gt;$G174),TIME(HOUR($G174-$E174),ROUNDUP(MINUTE($G174-$E174)/30,0)*30,0)*24,IF($Q174&lt;&gt;"検討会(法人参加)","",【2】見・謝金!$AK174)))</f>
        <v/>
      </c>
      <c r="AL174" s="586" t="str">
        <f>IF($AK174="","",IF(OR($O174="",$M174=""),"",VLOOKUP($O174,単価表!$A$34:$C$38,MATCH($M174,単価表!$A$34:$C$34,0),0)/2))</f>
        <v/>
      </c>
      <c r="AM174" s="492" t="str">
        <f t="shared" si="23"/>
        <v/>
      </c>
      <c r="AN174" s="524"/>
      <c r="AO174" s="506" t="str">
        <f>IF(【2】見・謝金!$AO174="","",【2】見・謝金!$AO174)</f>
        <v/>
      </c>
    </row>
    <row r="175" spans="4:41" ht="27.75" customHeight="1">
      <c r="D175" s="685" t="str">
        <f>IF(【2】見・謝金!D175="","",【2】見・謝金!D175)</f>
        <v/>
      </c>
      <c r="E175" s="526" t="str">
        <f>IF(【2】見・謝金!E175="","",【2】見・謝金!E175)</f>
        <v/>
      </c>
      <c r="F175" s="481" t="s">
        <v>259</v>
      </c>
      <c r="G175" s="482" t="str">
        <f>IF(【2】見・謝金!G175="","",【2】見・謝金!G175)</f>
        <v/>
      </c>
      <c r="H175" s="483" t="str">
        <f>IF(【2】見・謝金!H175="","",【2】見・謝金!H175)</f>
        <v/>
      </c>
      <c r="I175" s="1082" t="str">
        <f>IF(【2】見・謝金!I175="","",【2】見・謝金!I175)</f>
        <v/>
      </c>
      <c r="J175" s="1082"/>
      <c r="K175" s="495" t="str">
        <f>IF(【2】見・謝金!K175="","",【2】見・謝金!K175)</f>
        <v/>
      </c>
      <c r="L175" s="495" t="str">
        <f>IF(【2】見・謝金!L175="","",【2】見・謝金!L175)</f>
        <v/>
      </c>
      <c r="M175" s="484" t="str">
        <f>IF(【2】見・謝金!M175="","",【2】見・謝金!M175)</f>
        <v/>
      </c>
      <c r="N175" s="485" t="str">
        <f>IF(【2】見・謝金!N175="","",【2】見・謝金!N175)</f>
        <v/>
      </c>
      <c r="O175" s="518" t="str">
        <f>IF(【2】見・謝金!O175="","",【2】見・謝金!O175)</f>
        <v/>
      </c>
      <c r="P175" s="518" t="str">
        <f>IF(【2】見・謝金!P175="","",【2】見・謝金!P175)</f>
        <v/>
      </c>
      <c r="Q175" s="519" t="str">
        <f>IF(【2】見・謝金!Q175="","",【2】見・謝金!Q175)</f>
        <v/>
      </c>
      <c r="R175" s="520" t="str">
        <f>IF(【2】見・謝金!$R175="",IF($Q175="講師",IF($E175="","",TIME(HOUR($G175-$E175),ROUNDUP(MINUTE($G175-$E175)/30,0)*30,0)*24),""),IF(OR(【2】見・謝金!$E175&lt;&gt;$E175,【2】見・謝金!$G175&lt;&gt;$G175),TIME(HOUR($G175-$E175),ROUNDUP(MINUTE($G175-$E175)/30,0)*30,0)*24,IF($Q175&lt;&gt;"講師","",【2】見・謝金!$R175)))</f>
        <v/>
      </c>
      <c r="S175" s="521" t="str">
        <f>IF($R175="","",IF(OR($O175="",$M175=""),"",IF($P175="サブ",VLOOKUP($O175,単価表!$A$5:$C$14,MATCH($M175,単価表!$A$5:$C$5,0),0)/2,VLOOKUP($O175,単価表!$A$5:$C$14,MATCH($M175,単価表!$A$5:$C$5,0),0))))</f>
        <v/>
      </c>
      <c r="T175" s="492" t="str">
        <f t="shared" si="16"/>
        <v/>
      </c>
      <c r="U175" s="520" t="str">
        <f>IF(【2】見・謝金!$U175="",IF($Q175="検討会等参加",IF($E175="","",TIME(HOUR($G175-$E175),ROUNDUP(MINUTE($G175-$E175)/30,0)*30,0)*24),""),IF(OR(【2】見・謝金!$E175&lt;&gt;$E175,【2】見・謝金!$G175&lt;&gt;$G175),TIME(HOUR($G175-$E175),ROUNDUP(MINUTE($G175-$E175)/30,0)*30,0)*24,IF($Q175&lt;&gt;"検討会等参加","",【2】見・謝金!$U175)))</f>
        <v/>
      </c>
      <c r="V175" s="521" t="str">
        <f>IF($U175="","",IF(OR($M175="",$O175=""),"",VLOOKUP($O175,単価表!$A$5:$C$11,MATCH($M175,単価表!$A$5:$C$5,0),0)/2))</f>
        <v/>
      </c>
      <c r="W175" s="492" t="str">
        <f t="shared" si="17"/>
        <v/>
      </c>
      <c r="X175" s="485" t="str">
        <f>IF(【2】見・謝金!X175="","",【2】見・謝金!X175)</f>
        <v/>
      </c>
      <c r="Y175" s="522" t="str">
        <f>IF(【2】見・謝金!Y175="","",【2】見・謝金!Y175)</f>
        <v/>
      </c>
      <c r="Z175" s="484" t="str">
        <f>IF(【2】見・謝金!Z175="","",【2】見・謝金!Z175)</f>
        <v/>
      </c>
      <c r="AA175" s="492" t="str">
        <f t="shared" si="18"/>
        <v/>
      </c>
      <c r="AB175" s="492" t="str">
        <f t="shared" si="19"/>
        <v/>
      </c>
      <c r="AC175" s="523" t="str">
        <f>IF(【2】見・謝金!AC175="","",【2】見・謝金!AC175)</f>
        <v/>
      </c>
      <c r="AD175" s="483" t="str">
        <f>IF(【2】見・謝金!AD175="","",【2】見・謝金!AD175)</f>
        <v/>
      </c>
      <c r="AE175" s="492" t="str">
        <f t="shared" si="20"/>
        <v/>
      </c>
      <c r="AF175" s="492"/>
      <c r="AG175" s="492" t="str">
        <f t="shared" si="21"/>
        <v/>
      </c>
      <c r="AH175" s="520" t="str">
        <f>IF(【2】見・謝金!$AH175="",IF($Q175="講習料",IF($E175="","",TIME(HOUR($G175-$E175),ROUNDUP(MINUTE($G175-$E175)/30,0)*30,0)*24),""),IF(OR(【2】見・謝金!$E175&lt;&gt;$E175,【2】見・謝金!$G175&lt;&gt;$G175),TIME(HOUR($G175-$E175),ROUNDUP(MINUTE($G175-$E175)/30,0)*30,0)*24,IF($Q175&lt;&gt;"講習料","",【2】見・謝金!$AH175)))</f>
        <v/>
      </c>
      <c r="AI175" s="521" t="str">
        <f>IF($AH175="","",IF(OR($O175="",$M175=""),"",IF($P175="サブ",VLOOKUP($O175,単価表!$A$34:$C$38,MATCH($M175,単価表!$A$34:$C$34,0),0)/2,VLOOKUP($O175,単価表!$A$34:$C$38,MATCH($M175,単価表!$A$34:$C$34,0),0))))</f>
        <v/>
      </c>
      <c r="AJ175" s="492" t="str">
        <f t="shared" si="22"/>
        <v/>
      </c>
      <c r="AK175" s="520" t="str">
        <f>IF(【2】見・謝金!$AK175="",IF($Q175="検討会(法人参加)",IF($E175="","",TIME(HOUR($G175-$E175),ROUNDUP(MINUTE($G175-$E175)/30,0)*30,0)*24),""),IF(OR(【2】見・謝金!$E175&lt;&gt;$E175,【2】見・謝金!$G175&lt;&gt;$G175),TIME(HOUR($G175-$E175),ROUNDUP(MINUTE($G175-$E175)/30,0)*30,0)*24,IF($Q175&lt;&gt;"検討会(法人参加)","",【2】見・謝金!$AK175)))</f>
        <v/>
      </c>
      <c r="AL175" s="588" t="str">
        <f>IF($AK175="","",IF(OR($O175="",$M175=""),"",VLOOKUP($O175,単価表!$A$34:$C$38,MATCH($M175,単価表!$A$34:$C$34,0),0)/2))</f>
        <v/>
      </c>
      <c r="AM175" s="492" t="str">
        <f t="shared" si="23"/>
        <v/>
      </c>
      <c r="AN175" s="524"/>
      <c r="AO175" s="506" t="str">
        <f>IF(【2】見・謝金!$AO175="","",【2】見・謝金!$AO175)</f>
        <v/>
      </c>
    </row>
    <row r="176" spans="4:41" ht="27.75" customHeight="1">
      <c r="D176" s="685" t="str">
        <f>IF(【2】見・謝金!D176="","",【2】見・謝金!D176)</f>
        <v/>
      </c>
      <c r="E176" s="526" t="str">
        <f>IF(【2】見・謝金!E176="","",【2】見・謝金!E176)</f>
        <v/>
      </c>
      <c r="F176" s="481" t="s">
        <v>257</v>
      </c>
      <c r="G176" s="482" t="str">
        <f>IF(【2】見・謝金!G176="","",【2】見・謝金!G176)</f>
        <v/>
      </c>
      <c r="H176" s="483" t="str">
        <f>IF(【2】見・謝金!H176="","",【2】見・謝金!H176)</f>
        <v/>
      </c>
      <c r="I176" s="1082" t="str">
        <f>IF(【2】見・謝金!I176="","",【2】見・謝金!I176)</f>
        <v/>
      </c>
      <c r="J176" s="1082"/>
      <c r="K176" s="495" t="str">
        <f>IF(【2】見・謝金!K176="","",【2】見・謝金!K176)</f>
        <v/>
      </c>
      <c r="L176" s="495" t="str">
        <f>IF(【2】見・謝金!L176="","",【2】見・謝金!L176)</f>
        <v/>
      </c>
      <c r="M176" s="483" t="str">
        <f>IF(【2】見・謝金!M176="","",【2】見・謝金!M176)</f>
        <v/>
      </c>
      <c r="N176" s="485" t="str">
        <f>IF(【2】見・謝金!N176="","",【2】見・謝金!N176)</f>
        <v/>
      </c>
      <c r="O176" s="518" t="str">
        <f>IF(【2】見・謝金!O176="","",【2】見・謝金!O176)</f>
        <v/>
      </c>
      <c r="P176" s="518" t="str">
        <f>IF(【2】見・謝金!P176="","",【2】見・謝金!P176)</f>
        <v/>
      </c>
      <c r="Q176" s="519" t="str">
        <f>IF(【2】見・謝金!Q176="","",【2】見・謝金!Q176)</f>
        <v/>
      </c>
      <c r="R176" s="525" t="str">
        <f>IF(【2】見・謝金!$R176="",IF($Q176="講師",IF($E176="","",TIME(HOUR($G176-$E176),ROUNDUP(MINUTE($G176-$E176)/30,0)*30,0)*24),""),IF(OR(【2】見・謝金!$E176&lt;&gt;$E176,【2】見・謝金!$G176&lt;&gt;$G176),TIME(HOUR($G176-$E176),ROUNDUP(MINUTE($G176-$E176)/30,0)*30,0)*24,IF($Q176&lt;&gt;"講師","",【2】見・謝金!$R176)))</f>
        <v/>
      </c>
      <c r="S176" s="521" t="str">
        <f>IF($R176="","",IF(OR($O176="",$M176=""),"",IF($P176="サブ",VLOOKUP($O176,単価表!$A$5:$C$14,MATCH($M176,単価表!$A$5:$C$5,0),0)/2,VLOOKUP($O176,単価表!$A$5:$C$14,MATCH($M176,単価表!$A$5:$C$5,0),0))))</f>
        <v/>
      </c>
      <c r="T176" s="492" t="str">
        <f t="shared" si="16"/>
        <v/>
      </c>
      <c r="U176" s="525" t="str">
        <f>IF(【2】見・謝金!$U176="",IF($Q176="検討会等参加",IF($E176="","",TIME(HOUR($G176-$E176),ROUNDUP(MINUTE($G176-$E176)/30,0)*30,0)*24),""),IF(OR(【2】見・謝金!$E176&lt;&gt;$E176,【2】見・謝金!$G176&lt;&gt;$G176),TIME(HOUR($G176-$E176),ROUNDUP(MINUTE($G176-$E176)/30,0)*30,0)*24,IF($Q176&lt;&gt;"検討会等参加","",【2】見・謝金!$U176)))</f>
        <v/>
      </c>
      <c r="V176" s="521" t="str">
        <f>IF($U176="","",IF(OR($M176="",$O176=""),"",VLOOKUP($O176,単価表!$A$5:$C$11,MATCH($M176,単価表!$A$5:$C$5,0),0)/2))</f>
        <v/>
      </c>
      <c r="W176" s="492" t="str">
        <f t="shared" si="17"/>
        <v/>
      </c>
      <c r="X176" s="485" t="str">
        <f>IF(【2】見・謝金!X176="","",【2】見・謝金!X176)</f>
        <v/>
      </c>
      <c r="Y176" s="522" t="str">
        <f>IF(【2】見・謝金!Y176="","",【2】見・謝金!Y176)</f>
        <v/>
      </c>
      <c r="Z176" s="483" t="str">
        <f>IF(【2】見・謝金!Z176="","",【2】見・謝金!Z176)</f>
        <v/>
      </c>
      <c r="AA176" s="492" t="str">
        <f t="shared" si="18"/>
        <v/>
      </c>
      <c r="AB176" s="492" t="str">
        <f t="shared" si="19"/>
        <v/>
      </c>
      <c r="AC176" s="523" t="str">
        <f>IF(【2】見・謝金!AC176="","",【2】見・謝金!AC176)</f>
        <v/>
      </c>
      <c r="AD176" s="483" t="str">
        <f>IF(【2】見・謝金!AD176="","",【2】見・謝金!AD176)</f>
        <v/>
      </c>
      <c r="AE176" s="492" t="str">
        <f t="shared" si="20"/>
        <v/>
      </c>
      <c r="AF176" s="492"/>
      <c r="AG176" s="492" t="str">
        <f t="shared" si="21"/>
        <v/>
      </c>
      <c r="AH176" s="525" t="str">
        <f>IF(【2】見・謝金!$AH176="",IF($Q176="講習料",IF($E176="","",TIME(HOUR($G176-$E176),ROUNDUP(MINUTE($G176-$E176)/30,0)*30,0)*24),""),IF(OR(【2】見・謝金!$E176&lt;&gt;$E176,【2】見・謝金!$G176&lt;&gt;$G176),TIME(HOUR($G176-$E176),ROUNDUP(MINUTE($G176-$E176)/30,0)*30,0)*24,IF($Q176&lt;&gt;"講習料","",【2】見・謝金!$AH176)))</f>
        <v/>
      </c>
      <c r="AI176" s="521" t="str">
        <f>IF($AH176="","",IF(OR($O176="",$M176=""),"",IF($P176="サブ",VLOOKUP($O176,単価表!$A$34:$C$38,MATCH($M176,単価表!$A$34:$C$34,0),0)/2,VLOOKUP($O176,単価表!$A$34:$C$38,MATCH($M176,単価表!$A$34:$C$34,0),0))))</f>
        <v/>
      </c>
      <c r="AJ176" s="492" t="str">
        <f t="shared" si="22"/>
        <v/>
      </c>
      <c r="AK176" s="525" t="str">
        <f>IF(【2】見・謝金!$AK176="",IF($Q176="検討会(法人参加)",IF($E176="","",TIME(HOUR($G176-$E176),ROUNDUP(MINUTE($G176-$E176)/30,0)*30,0)*24),""),IF(OR(【2】見・謝金!$E176&lt;&gt;$E176,【2】見・謝金!$G176&lt;&gt;$G176),TIME(HOUR($G176-$E176),ROUNDUP(MINUTE($G176-$E176)/30,0)*30,0)*24,IF($Q176&lt;&gt;"検討会(法人参加)","",【2】見・謝金!$AK176)))</f>
        <v/>
      </c>
      <c r="AL176" s="586" t="str">
        <f>IF($AK176="","",IF(OR($O176="",$M176=""),"",VLOOKUP($O176,単価表!$A$34:$C$38,MATCH($M176,単価表!$A$34:$C$34,0),0)/2))</f>
        <v/>
      </c>
      <c r="AM176" s="492" t="str">
        <f t="shared" si="23"/>
        <v/>
      </c>
      <c r="AN176" s="524"/>
      <c r="AO176" s="506" t="str">
        <f>IF(【2】見・謝金!$AO176="","",【2】見・謝金!$AO176)</f>
        <v/>
      </c>
    </row>
    <row r="177" spans="3:41" ht="27.75" customHeight="1">
      <c r="D177" s="685" t="str">
        <f>IF(【2】見・謝金!D177="","",【2】見・謝金!D177)</f>
        <v/>
      </c>
      <c r="E177" s="526" t="str">
        <f>IF(【2】見・謝金!E177="","",【2】見・謝金!E177)</f>
        <v/>
      </c>
      <c r="F177" s="481" t="s">
        <v>259</v>
      </c>
      <c r="G177" s="482" t="str">
        <f>IF(【2】見・謝金!G177="","",【2】見・謝金!G177)</f>
        <v/>
      </c>
      <c r="H177" s="483" t="str">
        <f>IF(【2】見・謝金!H177="","",【2】見・謝金!H177)</f>
        <v/>
      </c>
      <c r="I177" s="1082" t="str">
        <f>IF(【2】見・謝金!I177="","",【2】見・謝金!I177)</f>
        <v/>
      </c>
      <c r="J177" s="1082"/>
      <c r="K177" s="495" t="str">
        <f>IF(【2】見・謝金!K177="","",【2】見・謝金!K177)</f>
        <v/>
      </c>
      <c r="L177" s="495" t="str">
        <f>IF(【2】見・謝金!L177="","",【2】見・謝金!L177)</f>
        <v/>
      </c>
      <c r="M177" s="484" t="str">
        <f>IF(【2】見・謝金!M177="","",【2】見・謝金!M177)</f>
        <v/>
      </c>
      <c r="N177" s="485" t="str">
        <f>IF(【2】見・謝金!N177="","",【2】見・謝金!N177)</f>
        <v/>
      </c>
      <c r="O177" s="518" t="str">
        <f>IF(【2】見・謝金!O177="","",【2】見・謝金!O177)</f>
        <v/>
      </c>
      <c r="P177" s="518" t="str">
        <f>IF(【2】見・謝金!P177="","",【2】見・謝金!P177)</f>
        <v/>
      </c>
      <c r="Q177" s="519" t="str">
        <f>IF(【2】見・謝金!Q177="","",【2】見・謝金!Q177)</f>
        <v/>
      </c>
      <c r="R177" s="520" t="str">
        <f>IF(【2】見・謝金!$R177="",IF($Q177="講師",IF($E177="","",TIME(HOUR($G177-$E177),ROUNDUP(MINUTE($G177-$E177)/30,0)*30,0)*24),""),IF(OR(【2】見・謝金!$E177&lt;&gt;$E177,【2】見・謝金!$G177&lt;&gt;$G177),TIME(HOUR($G177-$E177),ROUNDUP(MINUTE($G177-$E177)/30,0)*30,0)*24,IF($Q177&lt;&gt;"講師","",【2】見・謝金!$R177)))</f>
        <v/>
      </c>
      <c r="S177" s="521" t="str">
        <f>IF($R177="","",IF(OR($O177="",$M177=""),"",IF($P177="サブ",VLOOKUP($O177,単価表!$A$5:$C$14,MATCH($M177,単価表!$A$5:$C$5,0),0)/2,VLOOKUP($O177,単価表!$A$5:$C$14,MATCH($M177,単価表!$A$5:$C$5,0),0))))</f>
        <v/>
      </c>
      <c r="T177" s="492" t="str">
        <f t="shared" si="16"/>
        <v/>
      </c>
      <c r="U177" s="520" t="str">
        <f>IF(【2】見・謝金!$U177="",IF($Q177="検討会等参加",IF($E177="","",TIME(HOUR($G177-$E177),ROUNDUP(MINUTE($G177-$E177)/30,0)*30,0)*24),""),IF(OR(【2】見・謝金!$E177&lt;&gt;$E177,【2】見・謝金!$G177&lt;&gt;$G177),TIME(HOUR($G177-$E177),ROUNDUP(MINUTE($G177-$E177)/30,0)*30,0)*24,IF($Q177&lt;&gt;"検討会等参加","",【2】見・謝金!$U177)))</f>
        <v/>
      </c>
      <c r="V177" s="521" t="str">
        <f>IF($U177="","",IF(OR($M177="",$O177=""),"",VLOOKUP($O177,単価表!$A$5:$C$11,MATCH($M177,単価表!$A$5:$C$5,0),0)/2))</f>
        <v/>
      </c>
      <c r="W177" s="492" t="str">
        <f t="shared" si="17"/>
        <v/>
      </c>
      <c r="X177" s="485" t="str">
        <f>IF(【2】見・謝金!X177="","",【2】見・謝金!X177)</f>
        <v/>
      </c>
      <c r="Y177" s="522" t="str">
        <f>IF(【2】見・謝金!Y177="","",【2】見・謝金!Y177)</f>
        <v/>
      </c>
      <c r="Z177" s="484" t="str">
        <f>IF(【2】見・謝金!Z177="","",【2】見・謝金!Z177)</f>
        <v/>
      </c>
      <c r="AA177" s="492" t="str">
        <f t="shared" si="18"/>
        <v/>
      </c>
      <c r="AB177" s="492" t="str">
        <f t="shared" si="19"/>
        <v/>
      </c>
      <c r="AC177" s="523" t="str">
        <f>IF(【2】見・謝金!AC177="","",【2】見・謝金!AC177)</f>
        <v/>
      </c>
      <c r="AD177" s="483" t="str">
        <f>IF(【2】見・謝金!AD177="","",【2】見・謝金!AD177)</f>
        <v/>
      </c>
      <c r="AE177" s="492" t="str">
        <f t="shared" si="20"/>
        <v/>
      </c>
      <c r="AF177" s="492"/>
      <c r="AG177" s="492" t="str">
        <f t="shared" si="21"/>
        <v/>
      </c>
      <c r="AH177" s="520" t="str">
        <f>IF(【2】見・謝金!$AH177="",IF($Q177="講習料",IF($E177="","",TIME(HOUR($G177-$E177),ROUNDUP(MINUTE($G177-$E177)/30,0)*30,0)*24),""),IF(OR(【2】見・謝金!$E177&lt;&gt;$E177,【2】見・謝金!$G177&lt;&gt;$G177),TIME(HOUR($G177-$E177),ROUNDUP(MINUTE($G177-$E177)/30,0)*30,0)*24,IF($Q177&lt;&gt;"講習料","",【2】見・謝金!$AH177)))</f>
        <v/>
      </c>
      <c r="AI177" s="521" t="str">
        <f>IF($AH177="","",IF(OR($O177="",$M177=""),"",IF($P177="サブ",VLOOKUP($O177,単価表!$A$34:$C$38,MATCH($M177,単価表!$A$34:$C$34,0),0)/2,VLOOKUP($O177,単価表!$A$34:$C$38,MATCH($M177,単価表!$A$34:$C$34,0),0))))</f>
        <v/>
      </c>
      <c r="AJ177" s="492" t="str">
        <f t="shared" si="22"/>
        <v/>
      </c>
      <c r="AK177" s="520" t="str">
        <f>IF(【2】見・謝金!$AK177="",IF($Q177="検討会(法人参加)",IF($E177="","",TIME(HOUR($G177-$E177),ROUNDUP(MINUTE($G177-$E177)/30,0)*30,0)*24),""),IF(OR(【2】見・謝金!$E177&lt;&gt;$E177,【2】見・謝金!$G177&lt;&gt;$G177),TIME(HOUR($G177-$E177),ROUNDUP(MINUTE($G177-$E177)/30,0)*30,0)*24,IF($Q177&lt;&gt;"検討会(法人参加)","",【2】見・謝金!$AK177)))</f>
        <v/>
      </c>
      <c r="AL177" s="588" t="str">
        <f>IF($AK177="","",IF(OR($O177="",$M177=""),"",VLOOKUP($O177,単価表!$A$34:$C$38,MATCH($M177,単価表!$A$34:$C$34,0),0)/2))</f>
        <v/>
      </c>
      <c r="AM177" s="492" t="str">
        <f t="shared" si="23"/>
        <v/>
      </c>
      <c r="AN177" s="524"/>
      <c r="AO177" s="506" t="str">
        <f>IF(【2】見・謝金!$AO177="","",【2】見・謝金!$AO177)</f>
        <v/>
      </c>
    </row>
    <row r="178" spans="3:41" ht="27.75" customHeight="1">
      <c r="D178" s="685" t="str">
        <f>IF(【2】見・謝金!D178="","",【2】見・謝金!D178)</f>
        <v/>
      </c>
      <c r="E178" s="526" t="str">
        <f>IF(【2】見・謝金!E178="","",【2】見・謝金!E178)</f>
        <v/>
      </c>
      <c r="F178" s="481" t="s">
        <v>257</v>
      </c>
      <c r="G178" s="482" t="str">
        <f>IF(【2】見・謝金!G178="","",【2】見・謝金!G178)</f>
        <v/>
      </c>
      <c r="H178" s="483" t="str">
        <f>IF(【2】見・謝金!H178="","",【2】見・謝金!H178)</f>
        <v/>
      </c>
      <c r="I178" s="1082" t="str">
        <f>IF(【2】見・謝金!I178="","",【2】見・謝金!I178)</f>
        <v/>
      </c>
      <c r="J178" s="1082"/>
      <c r="K178" s="495" t="str">
        <f>IF(【2】見・謝金!K178="","",【2】見・謝金!K178)</f>
        <v/>
      </c>
      <c r="L178" s="495" t="str">
        <f>IF(【2】見・謝金!L178="","",【2】見・謝金!L178)</f>
        <v/>
      </c>
      <c r="M178" s="483" t="str">
        <f>IF(【2】見・謝金!M178="","",【2】見・謝金!M178)</f>
        <v/>
      </c>
      <c r="N178" s="485" t="str">
        <f>IF(【2】見・謝金!N178="","",【2】見・謝金!N178)</f>
        <v/>
      </c>
      <c r="O178" s="518" t="str">
        <f>IF(【2】見・謝金!O178="","",【2】見・謝金!O178)</f>
        <v/>
      </c>
      <c r="P178" s="518" t="str">
        <f>IF(【2】見・謝金!P178="","",【2】見・謝金!P178)</f>
        <v/>
      </c>
      <c r="Q178" s="519" t="str">
        <f>IF(【2】見・謝金!Q178="","",【2】見・謝金!Q178)</f>
        <v/>
      </c>
      <c r="R178" s="525" t="str">
        <f>IF(【2】見・謝金!$R178="",IF($Q178="講師",IF($E178="","",TIME(HOUR($G178-$E178),ROUNDUP(MINUTE($G178-$E178)/30,0)*30,0)*24),""),IF(OR(【2】見・謝金!$E178&lt;&gt;$E178,【2】見・謝金!$G178&lt;&gt;$G178),TIME(HOUR($G178-$E178),ROUNDUP(MINUTE($G178-$E178)/30,0)*30,0)*24,IF($Q178&lt;&gt;"講師","",【2】見・謝金!$R178)))</f>
        <v/>
      </c>
      <c r="S178" s="521" t="str">
        <f>IF($R178="","",IF(OR($O178="",$M178=""),"",IF($P178="サブ",VLOOKUP($O178,単価表!$A$5:$C$14,MATCH($M178,単価表!$A$5:$C$5,0),0)/2,VLOOKUP($O178,単価表!$A$5:$C$14,MATCH($M178,単価表!$A$5:$C$5,0),0))))</f>
        <v/>
      </c>
      <c r="T178" s="492" t="str">
        <f t="shared" si="16"/>
        <v/>
      </c>
      <c r="U178" s="525" t="str">
        <f>IF(【2】見・謝金!$U178="",IF($Q178="検討会等参加",IF($E178="","",TIME(HOUR($G178-$E178),ROUNDUP(MINUTE($G178-$E178)/30,0)*30,0)*24),""),IF(OR(【2】見・謝金!$E178&lt;&gt;$E178,【2】見・謝金!$G178&lt;&gt;$G178),TIME(HOUR($G178-$E178),ROUNDUP(MINUTE($G178-$E178)/30,0)*30,0)*24,IF($Q178&lt;&gt;"検討会等参加","",【2】見・謝金!$U178)))</f>
        <v/>
      </c>
      <c r="V178" s="521" t="str">
        <f>IF($U178="","",IF(OR($M178="",$O178=""),"",VLOOKUP($O178,単価表!$A$5:$C$11,MATCH($M178,単価表!$A$5:$C$5,0),0)/2))</f>
        <v/>
      </c>
      <c r="W178" s="492" t="str">
        <f t="shared" si="17"/>
        <v/>
      </c>
      <c r="X178" s="485" t="str">
        <f>IF(【2】見・謝金!X178="","",【2】見・謝金!X178)</f>
        <v/>
      </c>
      <c r="Y178" s="522" t="str">
        <f>IF(【2】見・謝金!Y178="","",【2】見・謝金!Y178)</f>
        <v/>
      </c>
      <c r="Z178" s="483" t="str">
        <f>IF(【2】見・謝金!Z178="","",【2】見・謝金!Z178)</f>
        <v/>
      </c>
      <c r="AA178" s="492" t="str">
        <f t="shared" si="18"/>
        <v/>
      </c>
      <c r="AB178" s="492" t="str">
        <f t="shared" si="19"/>
        <v/>
      </c>
      <c r="AC178" s="523" t="str">
        <f>IF(【2】見・謝金!AC178="","",【2】見・謝金!AC178)</f>
        <v/>
      </c>
      <c r="AD178" s="483" t="str">
        <f>IF(【2】見・謝金!AD178="","",【2】見・謝金!AD178)</f>
        <v/>
      </c>
      <c r="AE178" s="492" t="str">
        <f t="shared" si="20"/>
        <v/>
      </c>
      <c r="AF178" s="492"/>
      <c r="AG178" s="492" t="str">
        <f t="shared" si="21"/>
        <v/>
      </c>
      <c r="AH178" s="525" t="str">
        <f>IF(【2】見・謝金!$AH178="",IF($Q178="講習料",IF($E178="","",TIME(HOUR($G178-$E178),ROUNDUP(MINUTE($G178-$E178)/30,0)*30,0)*24),""),IF(OR(【2】見・謝金!$E178&lt;&gt;$E178,【2】見・謝金!$G178&lt;&gt;$G178),TIME(HOUR($G178-$E178),ROUNDUP(MINUTE($G178-$E178)/30,0)*30,0)*24,IF($Q178&lt;&gt;"講習料","",【2】見・謝金!$AH178)))</f>
        <v/>
      </c>
      <c r="AI178" s="521" t="str">
        <f>IF($AH178="","",IF(OR($O178="",$M178=""),"",IF($P178="サブ",VLOOKUP($O178,単価表!$A$34:$C$38,MATCH($M178,単価表!$A$34:$C$34,0),0)/2,VLOOKUP($O178,単価表!$A$34:$C$38,MATCH($M178,単価表!$A$34:$C$34,0),0))))</f>
        <v/>
      </c>
      <c r="AJ178" s="492" t="str">
        <f t="shared" si="22"/>
        <v/>
      </c>
      <c r="AK178" s="525" t="str">
        <f>IF(【2】見・謝金!$AK178="",IF($Q178="検討会(法人参加)",IF($E178="","",TIME(HOUR($G178-$E178),ROUNDUP(MINUTE($G178-$E178)/30,0)*30,0)*24),""),IF(OR(【2】見・謝金!$E178&lt;&gt;$E178,【2】見・謝金!$G178&lt;&gt;$G178),TIME(HOUR($G178-$E178),ROUNDUP(MINUTE($G178-$E178)/30,0)*30,0)*24,IF($Q178&lt;&gt;"検討会(法人参加)","",【2】見・謝金!$AK178)))</f>
        <v/>
      </c>
      <c r="AL178" s="586" t="str">
        <f>IF($AK178="","",IF(OR($O178="",$M178=""),"",VLOOKUP($O178,単価表!$A$34:$C$38,MATCH($M178,単価表!$A$34:$C$34,0),0)/2))</f>
        <v/>
      </c>
      <c r="AM178" s="492" t="str">
        <f t="shared" si="23"/>
        <v/>
      </c>
      <c r="AN178" s="524"/>
      <c r="AO178" s="506" t="str">
        <f>IF(【2】見・謝金!$AO178="","",【2】見・謝金!$AO178)</f>
        <v/>
      </c>
    </row>
    <row r="179" spans="3:41" ht="27.75" customHeight="1">
      <c r="D179" s="685" t="str">
        <f>IF(【2】見・謝金!D179="","",【2】見・謝金!D179)</f>
        <v/>
      </c>
      <c r="E179" s="526" t="str">
        <f>IF(【2】見・謝金!E179="","",【2】見・謝金!E179)</f>
        <v/>
      </c>
      <c r="F179" s="481" t="s">
        <v>259</v>
      </c>
      <c r="G179" s="482" t="str">
        <f>IF(【2】見・謝金!G179="","",【2】見・謝金!G179)</f>
        <v/>
      </c>
      <c r="H179" s="483" t="str">
        <f>IF(【2】見・謝金!H179="","",【2】見・謝金!H179)</f>
        <v/>
      </c>
      <c r="I179" s="1082" t="str">
        <f>IF(【2】見・謝金!I179="","",【2】見・謝金!I179)</f>
        <v/>
      </c>
      <c r="J179" s="1082"/>
      <c r="K179" s="495" t="str">
        <f>IF(【2】見・謝金!K179="","",【2】見・謝金!K179)</f>
        <v/>
      </c>
      <c r="L179" s="495" t="str">
        <f>IF(【2】見・謝金!L179="","",【2】見・謝金!L179)</f>
        <v/>
      </c>
      <c r="M179" s="484" t="str">
        <f>IF(【2】見・謝金!M179="","",【2】見・謝金!M179)</f>
        <v/>
      </c>
      <c r="N179" s="485" t="str">
        <f>IF(【2】見・謝金!N179="","",【2】見・謝金!N179)</f>
        <v/>
      </c>
      <c r="O179" s="518" t="str">
        <f>IF(【2】見・謝金!O179="","",【2】見・謝金!O179)</f>
        <v/>
      </c>
      <c r="P179" s="518" t="str">
        <f>IF(【2】見・謝金!P179="","",【2】見・謝金!P179)</f>
        <v/>
      </c>
      <c r="Q179" s="519" t="str">
        <f>IF(【2】見・謝金!Q179="","",【2】見・謝金!Q179)</f>
        <v/>
      </c>
      <c r="R179" s="520" t="str">
        <f>IF(【2】見・謝金!$R179="",IF($Q179="講師",IF($E179="","",TIME(HOUR($G179-$E179),ROUNDUP(MINUTE($G179-$E179)/30,0)*30,0)*24),""),IF(OR(【2】見・謝金!$E179&lt;&gt;$E179,【2】見・謝金!$G179&lt;&gt;$G179),TIME(HOUR($G179-$E179),ROUNDUP(MINUTE($G179-$E179)/30,0)*30,0)*24,IF($Q179&lt;&gt;"講師","",【2】見・謝金!$R179)))</f>
        <v/>
      </c>
      <c r="S179" s="521" t="str">
        <f>IF($R179="","",IF(OR($O179="",$M179=""),"",IF($P179="サブ",VLOOKUP($O179,単価表!$A$5:$C$14,MATCH($M179,単価表!$A$5:$C$5,0),0)/2,VLOOKUP($O179,単価表!$A$5:$C$14,MATCH($M179,単価表!$A$5:$C$5,0),0))))</f>
        <v/>
      </c>
      <c r="T179" s="492" t="str">
        <f t="shared" si="16"/>
        <v/>
      </c>
      <c r="U179" s="520" t="str">
        <f>IF(【2】見・謝金!$U179="",IF($Q179="検討会等参加",IF($E179="","",TIME(HOUR($G179-$E179),ROUNDUP(MINUTE($G179-$E179)/30,0)*30,0)*24),""),IF(OR(【2】見・謝金!$E179&lt;&gt;$E179,【2】見・謝金!$G179&lt;&gt;$G179),TIME(HOUR($G179-$E179),ROUNDUP(MINUTE($G179-$E179)/30,0)*30,0)*24,IF($Q179&lt;&gt;"検討会等参加","",【2】見・謝金!$U179)))</f>
        <v/>
      </c>
      <c r="V179" s="521" t="str">
        <f>IF($U179="","",IF(OR($M179="",$O179=""),"",VLOOKUP($O179,単価表!$A$5:$C$11,MATCH($M179,単価表!$A$5:$C$5,0),0)/2))</f>
        <v/>
      </c>
      <c r="W179" s="492" t="str">
        <f t="shared" si="17"/>
        <v/>
      </c>
      <c r="X179" s="485" t="str">
        <f>IF(【2】見・謝金!X179="","",【2】見・謝金!X179)</f>
        <v/>
      </c>
      <c r="Y179" s="522" t="str">
        <f>IF(【2】見・謝金!Y179="","",【2】見・謝金!Y179)</f>
        <v/>
      </c>
      <c r="Z179" s="484" t="str">
        <f>IF(【2】見・謝金!Z179="","",【2】見・謝金!Z179)</f>
        <v/>
      </c>
      <c r="AA179" s="492" t="str">
        <f t="shared" si="18"/>
        <v/>
      </c>
      <c r="AB179" s="492" t="str">
        <f t="shared" si="19"/>
        <v/>
      </c>
      <c r="AC179" s="523" t="str">
        <f>IF(【2】見・謝金!AC179="","",【2】見・謝金!AC179)</f>
        <v/>
      </c>
      <c r="AD179" s="483" t="str">
        <f>IF(【2】見・謝金!AD179="","",【2】見・謝金!AD179)</f>
        <v/>
      </c>
      <c r="AE179" s="492" t="str">
        <f t="shared" si="20"/>
        <v/>
      </c>
      <c r="AF179" s="492"/>
      <c r="AG179" s="492" t="str">
        <f t="shared" si="21"/>
        <v/>
      </c>
      <c r="AH179" s="520" t="str">
        <f>IF(【2】見・謝金!$AH179="",IF($Q179="講習料",IF($E179="","",TIME(HOUR($G179-$E179),ROUNDUP(MINUTE($G179-$E179)/30,0)*30,0)*24),""),IF(OR(【2】見・謝金!$E179&lt;&gt;$E179,【2】見・謝金!$G179&lt;&gt;$G179),TIME(HOUR($G179-$E179),ROUNDUP(MINUTE($G179-$E179)/30,0)*30,0)*24,IF($Q179&lt;&gt;"講習料","",【2】見・謝金!$AH179)))</f>
        <v/>
      </c>
      <c r="AI179" s="521" t="str">
        <f>IF($AH179="","",IF(OR($O179="",$M179=""),"",IF($P179="サブ",VLOOKUP($O179,単価表!$A$34:$C$38,MATCH($M179,単価表!$A$34:$C$34,0),0)/2,VLOOKUP($O179,単価表!$A$34:$C$38,MATCH($M179,単価表!$A$34:$C$34,0),0))))</f>
        <v/>
      </c>
      <c r="AJ179" s="492" t="str">
        <f t="shared" si="22"/>
        <v/>
      </c>
      <c r="AK179" s="520" t="str">
        <f>IF(【2】見・謝金!$AK179="",IF($Q179="検討会(法人参加)",IF($E179="","",TIME(HOUR($G179-$E179),ROUNDUP(MINUTE($G179-$E179)/30,0)*30,0)*24),""),IF(OR(【2】見・謝金!$E179&lt;&gt;$E179,【2】見・謝金!$G179&lt;&gt;$G179),TIME(HOUR($G179-$E179),ROUNDUP(MINUTE($G179-$E179)/30,0)*30,0)*24,IF($Q179&lt;&gt;"検討会(法人参加)","",【2】見・謝金!$AK179)))</f>
        <v/>
      </c>
      <c r="AL179" s="588" t="str">
        <f>IF($AK179="","",IF(OR($O179="",$M179=""),"",VLOOKUP($O179,単価表!$A$34:$C$38,MATCH($M179,単価表!$A$34:$C$34,0),0)/2))</f>
        <v/>
      </c>
      <c r="AM179" s="492" t="str">
        <f t="shared" si="23"/>
        <v/>
      </c>
      <c r="AN179" s="524"/>
      <c r="AO179" s="506" t="str">
        <f>IF(【2】見・謝金!$AO179="","",【2】見・謝金!$AO179)</f>
        <v/>
      </c>
    </row>
    <row r="180" spans="3:41" ht="27.75" customHeight="1">
      <c r="D180" s="685" t="str">
        <f>IF(【2】見・謝金!D180="","",【2】見・謝金!D180)</f>
        <v/>
      </c>
      <c r="E180" s="526" t="str">
        <f>IF(【2】見・謝金!E180="","",【2】見・謝金!E180)</f>
        <v/>
      </c>
      <c r="F180" s="481" t="s">
        <v>257</v>
      </c>
      <c r="G180" s="482" t="str">
        <f>IF(【2】見・謝金!G180="","",【2】見・謝金!G180)</f>
        <v/>
      </c>
      <c r="H180" s="483" t="str">
        <f>IF(【2】見・謝金!H180="","",【2】見・謝金!H180)</f>
        <v/>
      </c>
      <c r="I180" s="1082" t="str">
        <f>IF(【2】見・謝金!I180="","",【2】見・謝金!I180)</f>
        <v/>
      </c>
      <c r="J180" s="1082"/>
      <c r="K180" s="495" t="str">
        <f>IF(【2】見・謝金!K180="","",【2】見・謝金!K180)</f>
        <v/>
      </c>
      <c r="L180" s="495" t="str">
        <f>IF(【2】見・謝金!L180="","",【2】見・謝金!L180)</f>
        <v/>
      </c>
      <c r="M180" s="483" t="str">
        <f>IF(【2】見・謝金!M180="","",【2】見・謝金!M180)</f>
        <v/>
      </c>
      <c r="N180" s="485" t="str">
        <f>IF(【2】見・謝金!N180="","",【2】見・謝金!N180)</f>
        <v/>
      </c>
      <c r="O180" s="518" t="str">
        <f>IF(【2】見・謝金!O180="","",【2】見・謝金!O180)</f>
        <v/>
      </c>
      <c r="P180" s="518" t="str">
        <f>IF(【2】見・謝金!P180="","",【2】見・謝金!P180)</f>
        <v/>
      </c>
      <c r="Q180" s="519" t="str">
        <f>IF(【2】見・謝金!Q180="","",【2】見・謝金!Q180)</f>
        <v/>
      </c>
      <c r="R180" s="525" t="str">
        <f>IF(【2】見・謝金!$R180="",IF($Q180="講師",IF($E180="","",TIME(HOUR($G180-$E180),ROUNDUP(MINUTE($G180-$E180)/30,0)*30,0)*24),""),IF(OR(【2】見・謝金!$E180&lt;&gt;$E180,【2】見・謝金!$G180&lt;&gt;$G180),TIME(HOUR($G180-$E180),ROUNDUP(MINUTE($G180-$E180)/30,0)*30,0)*24,IF($Q180&lt;&gt;"講師","",【2】見・謝金!$R180)))</f>
        <v/>
      </c>
      <c r="S180" s="521" t="str">
        <f>IF($R180="","",IF(OR($O180="",$M180=""),"",IF($P180="サブ",VLOOKUP($O180,単価表!$A$5:$C$14,MATCH($M180,単価表!$A$5:$C$5,0),0)/2,VLOOKUP($O180,単価表!$A$5:$C$14,MATCH($M180,単価表!$A$5:$C$5,0),0))))</f>
        <v/>
      </c>
      <c r="T180" s="492" t="str">
        <f t="shared" si="16"/>
        <v/>
      </c>
      <c r="U180" s="525" t="str">
        <f>IF(【2】見・謝金!$U180="",IF($Q180="検討会等参加",IF($E180="","",TIME(HOUR($G180-$E180),ROUNDUP(MINUTE($G180-$E180)/30,0)*30,0)*24),""),IF(OR(【2】見・謝金!$E180&lt;&gt;$E180,【2】見・謝金!$G180&lt;&gt;$G180),TIME(HOUR($G180-$E180),ROUNDUP(MINUTE($G180-$E180)/30,0)*30,0)*24,IF($Q180&lt;&gt;"検討会等参加","",【2】見・謝金!$U180)))</f>
        <v/>
      </c>
      <c r="V180" s="521" t="str">
        <f>IF($U180="","",IF(OR($M180="",$O180=""),"",VLOOKUP($O180,単価表!$A$5:$C$11,MATCH($M180,単価表!$A$5:$C$5,0),0)/2))</f>
        <v/>
      </c>
      <c r="W180" s="492" t="str">
        <f t="shared" si="17"/>
        <v/>
      </c>
      <c r="X180" s="485" t="str">
        <f>IF(【2】見・謝金!X180="","",【2】見・謝金!X180)</f>
        <v/>
      </c>
      <c r="Y180" s="522" t="str">
        <f>IF(【2】見・謝金!Y180="","",【2】見・謝金!Y180)</f>
        <v/>
      </c>
      <c r="Z180" s="483" t="str">
        <f>IF(【2】見・謝金!Z180="","",【2】見・謝金!Z180)</f>
        <v/>
      </c>
      <c r="AA180" s="492" t="str">
        <f t="shared" si="18"/>
        <v/>
      </c>
      <c r="AB180" s="492" t="str">
        <f t="shared" si="19"/>
        <v/>
      </c>
      <c r="AC180" s="523" t="str">
        <f>IF(【2】見・謝金!AC180="","",【2】見・謝金!AC180)</f>
        <v/>
      </c>
      <c r="AD180" s="483" t="str">
        <f>IF(【2】見・謝金!AD180="","",【2】見・謝金!AD180)</f>
        <v/>
      </c>
      <c r="AE180" s="492" t="str">
        <f t="shared" si="20"/>
        <v/>
      </c>
      <c r="AF180" s="492"/>
      <c r="AG180" s="492" t="str">
        <f t="shared" si="21"/>
        <v/>
      </c>
      <c r="AH180" s="525" t="str">
        <f>IF(【2】見・謝金!$AH180="",IF($Q180="講習料",IF($E180="","",TIME(HOUR($G180-$E180),ROUNDUP(MINUTE($G180-$E180)/30,0)*30,0)*24),""),IF(OR(【2】見・謝金!$E180&lt;&gt;$E180,【2】見・謝金!$G180&lt;&gt;$G180),TIME(HOUR($G180-$E180),ROUNDUP(MINUTE($G180-$E180)/30,0)*30,0)*24,IF($Q180&lt;&gt;"講習料","",【2】見・謝金!$AH180)))</f>
        <v/>
      </c>
      <c r="AI180" s="521" t="str">
        <f>IF($AH180="","",IF(OR($O180="",$M180=""),"",IF($P180="サブ",VLOOKUP($O180,単価表!$A$34:$C$38,MATCH($M180,単価表!$A$34:$C$34,0),0)/2,VLOOKUP($O180,単価表!$A$34:$C$38,MATCH($M180,単価表!$A$34:$C$34,0),0))))</f>
        <v/>
      </c>
      <c r="AJ180" s="492" t="str">
        <f t="shared" si="22"/>
        <v/>
      </c>
      <c r="AK180" s="525" t="str">
        <f>IF(【2】見・謝金!$AK180="",IF($Q180="検討会(法人参加)",IF($E180="","",TIME(HOUR($G180-$E180),ROUNDUP(MINUTE($G180-$E180)/30,0)*30,0)*24),""),IF(OR(【2】見・謝金!$E180&lt;&gt;$E180,【2】見・謝金!$G180&lt;&gt;$G180),TIME(HOUR($G180-$E180),ROUNDUP(MINUTE($G180-$E180)/30,0)*30,0)*24,IF($Q180&lt;&gt;"検討会(法人参加)","",【2】見・謝金!$AK180)))</f>
        <v/>
      </c>
      <c r="AL180" s="586" t="str">
        <f>IF($AK180="","",IF(OR($O180="",$M180=""),"",VLOOKUP($O180,単価表!$A$34:$C$38,MATCH($M180,単価表!$A$34:$C$34,0),0)/2))</f>
        <v/>
      </c>
      <c r="AM180" s="492" t="str">
        <f t="shared" si="23"/>
        <v/>
      </c>
      <c r="AN180" s="524"/>
      <c r="AO180" s="506" t="str">
        <f>IF(【2】見・謝金!$AO180="","",【2】見・謝金!$AO180)</f>
        <v/>
      </c>
    </row>
    <row r="181" spans="3:41" ht="27.75" customHeight="1">
      <c r="D181" s="685" t="str">
        <f>IF(【2】見・謝金!D181="","",【2】見・謝金!D181)</f>
        <v/>
      </c>
      <c r="E181" s="526" t="str">
        <f>IF(【2】見・謝金!E181="","",【2】見・謝金!E181)</f>
        <v/>
      </c>
      <c r="F181" s="481" t="s">
        <v>259</v>
      </c>
      <c r="G181" s="482" t="str">
        <f>IF(【2】見・謝金!G181="","",【2】見・謝金!G181)</f>
        <v/>
      </c>
      <c r="H181" s="483" t="str">
        <f>IF(【2】見・謝金!H181="","",【2】見・謝金!H181)</f>
        <v/>
      </c>
      <c r="I181" s="1082" t="str">
        <f>IF(【2】見・謝金!I181="","",【2】見・謝金!I181)</f>
        <v/>
      </c>
      <c r="J181" s="1082"/>
      <c r="K181" s="495" t="str">
        <f>IF(【2】見・謝金!K181="","",【2】見・謝金!K181)</f>
        <v/>
      </c>
      <c r="L181" s="495" t="str">
        <f>IF(【2】見・謝金!L181="","",【2】見・謝金!L181)</f>
        <v/>
      </c>
      <c r="M181" s="484" t="str">
        <f>IF(【2】見・謝金!M181="","",【2】見・謝金!M181)</f>
        <v/>
      </c>
      <c r="N181" s="485" t="str">
        <f>IF(【2】見・謝金!N181="","",【2】見・謝金!N181)</f>
        <v/>
      </c>
      <c r="O181" s="518" t="str">
        <f>IF(【2】見・謝金!O181="","",【2】見・謝金!O181)</f>
        <v/>
      </c>
      <c r="P181" s="518" t="str">
        <f>IF(【2】見・謝金!P181="","",【2】見・謝金!P181)</f>
        <v/>
      </c>
      <c r="Q181" s="519" t="str">
        <f>IF(【2】見・謝金!Q181="","",【2】見・謝金!Q181)</f>
        <v/>
      </c>
      <c r="R181" s="520" t="str">
        <f>IF(【2】見・謝金!$R181="",IF($Q181="講師",IF($E181="","",TIME(HOUR($G181-$E181),ROUNDUP(MINUTE($G181-$E181)/30,0)*30,0)*24),""),IF(OR(【2】見・謝金!$E181&lt;&gt;$E181,【2】見・謝金!$G181&lt;&gt;$G181),TIME(HOUR($G181-$E181),ROUNDUP(MINUTE($G181-$E181)/30,0)*30,0)*24,IF($Q181&lt;&gt;"講師","",【2】見・謝金!$R181)))</f>
        <v/>
      </c>
      <c r="S181" s="521" t="str">
        <f>IF($R181="","",IF(OR($O181="",$M181=""),"",IF($P181="サブ",VLOOKUP($O181,単価表!$A$5:$C$14,MATCH($M181,単価表!$A$5:$C$5,0),0)/2,VLOOKUP($O181,単価表!$A$5:$C$14,MATCH($M181,単価表!$A$5:$C$5,0),0))))</f>
        <v/>
      </c>
      <c r="T181" s="492" t="str">
        <f t="shared" si="16"/>
        <v/>
      </c>
      <c r="U181" s="520" t="str">
        <f>IF(【2】見・謝金!$U181="",IF($Q181="検討会等参加",IF($E181="","",TIME(HOUR($G181-$E181),ROUNDUP(MINUTE($G181-$E181)/30,0)*30,0)*24),""),IF(OR(【2】見・謝金!$E181&lt;&gt;$E181,【2】見・謝金!$G181&lt;&gt;$G181),TIME(HOUR($G181-$E181),ROUNDUP(MINUTE($G181-$E181)/30,0)*30,0)*24,IF($Q181&lt;&gt;"検討会等参加","",【2】見・謝金!$U181)))</f>
        <v/>
      </c>
      <c r="V181" s="521" t="str">
        <f>IF($U181="","",IF(OR($M181="",$O181=""),"",VLOOKUP($O181,単価表!$A$5:$C$11,MATCH($M181,単価表!$A$5:$C$5,0),0)/2))</f>
        <v/>
      </c>
      <c r="W181" s="492" t="str">
        <f t="shared" si="17"/>
        <v/>
      </c>
      <c r="X181" s="485" t="str">
        <f>IF(【2】見・謝金!X181="","",【2】見・謝金!X181)</f>
        <v/>
      </c>
      <c r="Y181" s="522" t="str">
        <f>IF(【2】見・謝金!Y181="","",【2】見・謝金!Y181)</f>
        <v/>
      </c>
      <c r="Z181" s="484" t="str">
        <f>IF(【2】見・謝金!Z181="","",【2】見・謝金!Z181)</f>
        <v/>
      </c>
      <c r="AA181" s="492" t="str">
        <f t="shared" si="18"/>
        <v/>
      </c>
      <c r="AB181" s="492" t="str">
        <f t="shared" si="19"/>
        <v/>
      </c>
      <c r="AC181" s="523" t="str">
        <f>IF(【2】見・謝金!AC181="","",【2】見・謝金!AC181)</f>
        <v/>
      </c>
      <c r="AD181" s="483" t="str">
        <f>IF(【2】見・謝金!AD181="","",【2】見・謝金!AD181)</f>
        <v/>
      </c>
      <c r="AE181" s="492" t="str">
        <f t="shared" si="20"/>
        <v/>
      </c>
      <c r="AF181" s="492"/>
      <c r="AG181" s="492" t="str">
        <f t="shared" si="21"/>
        <v/>
      </c>
      <c r="AH181" s="520" t="str">
        <f>IF(【2】見・謝金!$AH181="",IF($Q181="講習料",IF($E181="","",TIME(HOUR($G181-$E181),ROUNDUP(MINUTE($G181-$E181)/30,0)*30,0)*24),""),IF(OR(【2】見・謝金!$E181&lt;&gt;$E181,【2】見・謝金!$G181&lt;&gt;$G181),TIME(HOUR($G181-$E181),ROUNDUP(MINUTE($G181-$E181)/30,0)*30,0)*24,IF($Q181&lt;&gt;"講習料","",【2】見・謝金!$AH181)))</f>
        <v/>
      </c>
      <c r="AI181" s="521" t="str">
        <f>IF($AH181="","",IF(OR($O181="",$M181=""),"",IF($P181="サブ",VLOOKUP($O181,単価表!$A$34:$C$38,MATCH($M181,単価表!$A$34:$C$34,0),0)/2,VLOOKUP($O181,単価表!$A$34:$C$38,MATCH($M181,単価表!$A$34:$C$34,0),0))))</f>
        <v/>
      </c>
      <c r="AJ181" s="492" t="str">
        <f t="shared" si="22"/>
        <v/>
      </c>
      <c r="AK181" s="520" t="str">
        <f>IF(【2】見・謝金!$AK181="",IF($Q181="検討会(法人参加)",IF($E181="","",TIME(HOUR($G181-$E181),ROUNDUP(MINUTE($G181-$E181)/30,0)*30,0)*24),""),IF(OR(【2】見・謝金!$E181&lt;&gt;$E181,【2】見・謝金!$G181&lt;&gt;$G181),TIME(HOUR($G181-$E181),ROUNDUP(MINUTE($G181-$E181)/30,0)*30,0)*24,IF($Q181&lt;&gt;"検討会(法人参加)","",【2】見・謝金!$AK181)))</f>
        <v/>
      </c>
      <c r="AL181" s="588" t="str">
        <f>IF($AK181="","",IF(OR($O181="",$M181=""),"",VLOOKUP($O181,単価表!$A$34:$C$38,MATCH($M181,単価表!$A$34:$C$34,0),0)/2))</f>
        <v/>
      </c>
      <c r="AM181" s="492" t="str">
        <f t="shared" si="23"/>
        <v/>
      </c>
      <c r="AN181" s="524"/>
      <c r="AO181" s="506" t="str">
        <f>IF(【2】見・謝金!$AO181="","",【2】見・謝金!$AO181)</f>
        <v/>
      </c>
    </row>
    <row r="182" spans="3:41" ht="27.75" customHeight="1">
      <c r="D182" s="685" t="str">
        <f>IF(【2】見・謝金!D182="","",【2】見・謝金!D182)</f>
        <v/>
      </c>
      <c r="E182" s="526" t="str">
        <f>IF(【2】見・謝金!E182="","",【2】見・謝金!E182)</f>
        <v/>
      </c>
      <c r="F182" s="481" t="s">
        <v>257</v>
      </c>
      <c r="G182" s="482" t="str">
        <f>IF(【2】見・謝金!G182="","",【2】見・謝金!G182)</f>
        <v/>
      </c>
      <c r="H182" s="483" t="str">
        <f>IF(【2】見・謝金!H182="","",【2】見・謝金!H182)</f>
        <v/>
      </c>
      <c r="I182" s="1082" t="str">
        <f>IF(【2】見・謝金!I182="","",【2】見・謝金!I182)</f>
        <v/>
      </c>
      <c r="J182" s="1082"/>
      <c r="K182" s="495" t="str">
        <f>IF(【2】見・謝金!K182="","",【2】見・謝金!K182)</f>
        <v/>
      </c>
      <c r="L182" s="495" t="str">
        <f>IF(【2】見・謝金!L182="","",【2】見・謝金!L182)</f>
        <v/>
      </c>
      <c r="M182" s="483" t="str">
        <f>IF(【2】見・謝金!M182="","",【2】見・謝金!M182)</f>
        <v/>
      </c>
      <c r="N182" s="485" t="str">
        <f>IF(【2】見・謝金!N182="","",【2】見・謝金!N182)</f>
        <v/>
      </c>
      <c r="O182" s="518" t="str">
        <f>IF(【2】見・謝金!O182="","",【2】見・謝金!O182)</f>
        <v/>
      </c>
      <c r="P182" s="518" t="str">
        <f>IF(【2】見・謝金!P182="","",【2】見・謝金!P182)</f>
        <v/>
      </c>
      <c r="Q182" s="519" t="str">
        <f>IF(【2】見・謝金!Q182="","",【2】見・謝金!Q182)</f>
        <v/>
      </c>
      <c r="R182" s="525" t="str">
        <f>IF(【2】見・謝金!$R182="",IF($Q182="講師",IF($E182="","",TIME(HOUR($G182-$E182),ROUNDUP(MINUTE($G182-$E182)/30,0)*30,0)*24),""),IF(OR(【2】見・謝金!$E182&lt;&gt;$E182,【2】見・謝金!$G182&lt;&gt;$G182),TIME(HOUR($G182-$E182),ROUNDUP(MINUTE($G182-$E182)/30,0)*30,0)*24,IF($Q182&lt;&gt;"講師","",【2】見・謝金!$R182)))</f>
        <v/>
      </c>
      <c r="S182" s="521" t="str">
        <f>IF($R182="","",IF(OR($O182="",$M182=""),"",IF($P182="サブ",VLOOKUP($O182,単価表!$A$5:$C$14,MATCH($M182,単価表!$A$5:$C$5,0),0)/2,VLOOKUP($O182,単価表!$A$5:$C$14,MATCH($M182,単価表!$A$5:$C$5,0),0))))</f>
        <v/>
      </c>
      <c r="T182" s="492" t="str">
        <f t="shared" si="16"/>
        <v/>
      </c>
      <c r="U182" s="525" t="str">
        <f>IF(【2】見・謝金!$U182="",IF($Q182="検討会等参加",IF($E182="","",TIME(HOUR($G182-$E182),ROUNDUP(MINUTE($G182-$E182)/30,0)*30,0)*24),""),IF(OR(【2】見・謝金!$E182&lt;&gt;$E182,【2】見・謝金!$G182&lt;&gt;$G182),TIME(HOUR($G182-$E182),ROUNDUP(MINUTE($G182-$E182)/30,0)*30,0)*24,IF($Q182&lt;&gt;"検討会等参加","",【2】見・謝金!$U182)))</f>
        <v/>
      </c>
      <c r="V182" s="521" t="str">
        <f>IF($U182="","",IF(OR($M182="",$O182=""),"",VLOOKUP($O182,単価表!$A$5:$C$11,MATCH($M182,単価表!$A$5:$C$5,0),0)/2))</f>
        <v/>
      </c>
      <c r="W182" s="492" t="str">
        <f t="shared" si="17"/>
        <v/>
      </c>
      <c r="X182" s="485" t="str">
        <f>IF(【2】見・謝金!X182="","",【2】見・謝金!X182)</f>
        <v/>
      </c>
      <c r="Y182" s="522" t="str">
        <f>IF(【2】見・謝金!Y182="","",【2】見・謝金!Y182)</f>
        <v/>
      </c>
      <c r="Z182" s="483" t="str">
        <f>IF(【2】見・謝金!Z182="","",【2】見・謝金!Z182)</f>
        <v/>
      </c>
      <c r="AA182" s="492" t="str">
        <f t="shared" si="18"/>
        <v/>
      </c>
      <c r="AB182" s="492" t="str">
        <f t="shared" si="19"/>
        <v/>
      </c>
      <c r="AC182" s="523" t="str">
        <f>IF(【2】見・謝金!AC182="","",【2】見・謝金!AC182)</f>
        <v/>
      </c>
      <c r="AD182" s="483" t="str">
        <f>IF(【2】見・謝金!AD182="","",【2】見・謝金!AD182)</f>
        <v/>
      </c>
      <c r="AE182" s="492" t="str">
        <f t="shared" si="20"/>
        <v/>
      </c>
      <c r="AF182" s="492"/>
      <c r="AG182" s="492" t="str">
        <f t="shared" si="21"/>
        <v/>
      </c>
      <c r="AH182" s="525" t="str">
        <f>IF(【2】見・謝金!$AH182="",IF($Q182="講習料",IF($E182="","",TIME(HOUR($G182-$E182),ROUNDUP(MINUTE($G182-$E182)/30,0)*30,0)*24),""),IF(OR(【2】見・謝金!$E182&lt;&gt;$E182,【2】見・謝金!$G182&lt;&gt;$G182),TIME(HOUR($G182-$E182),ROUNDUP(MINUTE($G182-$E182)/30,0)*30,0)*24,IF($Q182&lt;&gt;"講習料","",【2】見・謝金!$AH182)))</f>
        <v/>
      </c>
      <c r="AI182" s="521" t="str">
        <f>IF($AH182="","",IF(OR($O182="",$M182=""),"",IF($P182="サブ",VLOOKUP($O182,単価表!$A$34:$C$38,MATCH($M182,単価表!$A$34:$C$34,0),0)/2,VLOOKUP($O182,単価表!$A$34:$C$38,MATCH($M182,単価表!$A$34:$C$34,0),0))))</f>
        <v/>
      </c>
      <c r="AJ182" s="492" t="str">
        <f t="shared" si="22"/>
        <v/>
      </c>
      <c r="AK182" s="525" t="str">
        <f>IF(【2】見・謝金!$AK182="",IF($Q182="検討会(法人参加)",IF($E182="","",TIME(HOUR($G182-$E182),ROUNDUP(MINUTE($G182-$E182)/30,0)*30,0)*24),""),IF(OR(【2】見・謝金!$E182&lt;&gt;$E182,【2】見・謝金!$G182&lt;&gt;$G182),TIME(HOUR($G182-$E182),ROUNDUP(MINUTE($G182-$E182)/30,0)*30,0)*24,IF($Q182&lt;&gt;"検討会(法人参加)","",【2】見・謝金!$AK182)))</f>
        <v/>
      </c>
      <c r="AL182" s="586" t="str">
        <f>IF($AK182="","",IF(OR($O182="",$M182=""),"",VLOOKUP($O182,単価表!$A$34:$C$38,MATCH($M182,単価表!$A$34:$C$34,0),0)/2))</f>
        <v/>
      </c>
      <c r="AM182" s="492" t="str">
        <f t="shared" si="23"/>
        <v/>
      </c>
      <c r="AN182" s="524"/>
      <c r="AO182" s="506" t="str">
        <f>IF(【2】見・謝金!$AO182="","",【2】見・謝金!$AO182)</f>
        <v/>
      </c>
    </row>
    <row r="183" spans="3:41" ht="27.75" customHeight="1">
      <c r="D183" s="685" t="str">
        <f>IF(【2】見・謝金!D183="","",【2】見・謝金!D183)</f>
        <v/>
      </c>
      <c r="E183" s="526" t="str">
        <f>IF(【2】見・謝金!E183="","",【2】見・謝金!E183)</f>
        <v/>
      </c>
      <c r="F183" s="481" t="s">
        <v>259</v>
      </c>
      <c r="G183" s="482" t="str">
        <f>IF(【2】見・謝金!G183="","",【2】見・謝金!G183)</f>
        <v/>
      </c>
      <c r="H183" s="483" t="str">
        <f>IF(【2】見・謝金!H183="","",【2】見・謝金!H183)</f>
        <v/>
      </c>
      <c r="I183" s="1082" t="str">
        <f>IF(【2】見・謝金!I183="","",【2】見・謝金!I183)</f>
        <v/>
      </c>
      <c r="J183" s="1082"/>
      <c r="K183" s="495" t="str">
        <f>IF(【2】見・謝金!K183="","",【2】見・謝金!K183)</f>
        <v/>
      </c>
      <c r="L183" s="495" t="str">
        <f>IF(【2】見・謝金!L183="","",【2】見・謝金!L183)</f>
        <v/>
      </c>
      <c r="M183" s="484" t="str">
        <f>IF(【2】見・謝金!M183="","",【2】見・謝金!M183)</f>
        <v/>
      </c>
      <c r="N183" s="485" t="str">
        <f>IF(【2】見・謝金!N183="","",【2】見・謝金!N183)</f>
        <v/>
      </c>
      <c r="O183" s="518" t="str">
        <f>IF(【2】見・謝金!O183="","",【2】見・謝金!O183)</f>
        <v/>
      </c>
      <c r="P183" s="518" t="str">
        <f>IF(【2】見・謝金!P183="","",【2】見・謝金!P183)</f>
        <v/>
      </c>
      <c r="Q183" s="519" t="str">
        <f>IF(【2】見・謝金!Q183="","",【2】見・謝金!Q183)</f>
        <v/>
      </c>
      <c r="R183" s="520" t="str">
        <f>IF(【2】見・謝金!$R183="",IF($Q183="講師",IF($E183="","",TIME(HOUR($G183-$E183),ROUNDUP(MINUTE($G183-$E183)/30,0)*30,0)*24),""),IF(OR(【2】見・謝金!$E183&lt;&gt;$E183,【2】見・謝金!$G183&lt;&gt;$G183),TIME(HOUR($G183-$E183),ROUNDUP(MINUTE($G183-$E183)/30,0)*30,0)*24,IF($Q183&lt;&gt;"講師","",【2】見・謝金!$R183)))</f>
        <v/>
      </c>
      <c r="S183" s="521" t="str">
        <f>IF($R183="","",IF(OR($O183="",$M183=""),"",IF($P183="サブ",VLOOKUP($O183,単価表!$A$5:$C$14,MATCH($M183,単価表!$A$5:$C$5,0),0)/2,VLOOKUP($O183,単価表!$A$5:$C$14,MATCH($M183,単価表!$A$5:$C$5,0),0))))</f>
        <v/>
      </c>
      <c r="T183" s="492" t="str">
        <f t="shared" si="16"/>
        <v/>
      </c>
      <c r="U183" s="520" t="str">
        <f>IF(【2】見・謝金!$U183="",IF($Q183="検討会等参加",IF($E183="","",TIME(HOUR($G183-$E183),ROUNDUP(MINUTE($G183-$E183)/30,0)*30,0)*24),""),IF(OR(【2】見・謝金!$E183&lt;&gt;$E183,【2】見・謝金!$G183&lt;&gt;$G183),TIME(HOUR($G183-$E183),ROUNDUP(MINUTE($G183-$E183)/30,0)*30,0)*24,IF($Q183&lt;&gt;"検討会等参加","",【2】見・謝金!$U183)))</f>
        <v/>
      </c>
      <c r="V183" s="521" t="str">
        <f>IF($U183="","",IF(OR($M183="",$O183=""),"",VLOOKUP($O183,単価表!$A$5:$C$11,MATCH($M183,単価表!$A$5:$C$5,0),0)/2))</f>
        <v/>
      </c>
      <c r="W183" s="492" t="str">
        <f t="shared" si="17"/>
        <v/>
      </c>
      <c r="X183" s="485" t="str">
        <f>IF(【2】見・謝金!X183="","",【2】見・謝金!X183)</f>
        <v/>
      </c>
      <c r="Y183" s="522" t="str">
        <f>IF(【2】見・謝金!Y183="","",【2】見・謝金!Y183)</f>
        <v/>
      </c>
      <c r="Z183" s="484" t="str">
        <f>IF(【2】見・謝金!Z183="","",【2】見・謝金!Z183)</f>
        <v/>
      </c>
      <c r="AA183" s="492" t="str">
        <f t="shared" si="18"/>
        <v/>
      </c>
      <c r="AB183" s="492" t="str">
        <f t="shared" si="19"/>
        <v/>
      </c>
      <c r="AC183" s="523" t="str">
        <f>IF(【2】見・謝金!AC183="","",【2】見・謝金!AC183)</f>
        <v/>
      </c>
      <c r="AD183" s="483" t="str">
        <f>IF(【2】見・謝金!AD183="","",【2】見・謝金!AD183)</f>
        <v/>
      </c>
      <c r="AE183" s="492" t="str">
        <f t="shared" si="20"/>
        <v/>
      </c>
      <c r="AF183" s="492"/>
      <c r="AG183" s="492" t="str">
        <f t="shared" si="21"/>
        <v/>
      </c>
      <c r="AH183" s="520" t="str">
        <f>IF(【2】見・謝金!$AH183="",IF($Q183="講習料",IF($E183="","",TIME(HOUR($G183-$E183),ROUNDUP(MINUTE($G183-$E183)/30,0)*30,0)*24),""),IF(OR(【2】見・謝金!$E183&lt;&gt;$E183,【2】見・謝金!$G183&lt;&gt;$G183),TIME(HOUR($G183-$E183),ROUNDUP(MINUTE($G183-$E183)/30,0)*30,0)*24,IF($Q183&lt;&gt;"講習料","",【2】見・謝金!$AH183)))</f>
        <v/>
      </c>
      <c r="AI183" s="521" t="str">
        <f>IF($AH183="","",IF(OR($O183="",$M183=""),"",IF($P183="サブ",VLOOKUP($O183,単価表!$A$34:$C$38,MATCH($M183,単価表!$A$34:$C$34,0),0)/2,VLOOKUP($O183,単価表!$A$34:$C$38,MATCH($M183,単価表!$A$34:$C$34,0),0))))</f>
        <v/>
      </c>
      <c r="AJ183" s="492" t="str">
        <f t="shared" si="22"/>
        <v/>
      </c>
      <c r="AK183" s="520" t="str">
        <f>IF(【2】見・謝金!$AK183="",IF($Q183="検討会(法人参加)",IF($E183="","",TIME(HOUR($G183-$E183),ROUNDUP(MINUTE($G183-$E183)/30,0)*30,0)*24),""),IF(OR(【2】見・謝金!$E183&lt;&gt;$E183,【2】見・謝金!$G183&lt;&gt;$G183),TIME(HOUR($G183-$E183),ROUNDUP(MINUTE($G183-$E183)/30,0)*30,0)*24,IF($Q183&lt;&gt;"検討会(法人参加)","",【2】見・謝金!$AK183)))</f>
        <v/>
      </c>
      <c r="AL183" s="588" t="str">
        <f>IF($AK183="","",IF(OR($O183="",$M183=""),"",VLOOKUP($O183,単価表!$A$34:$C$38,MATCH($M183,単価表!$A$34:$C$34,0),0)/2))</f>
        <v/>
      </c>
      <c r="AM183" s="492" t="str">
        <f t="shared" si="23"/>
        <v/>
      </c>
      <c r="AN183" s="524"/>
      <c r="AO183" s="506" t="str">
        <f>IF(【2】見・謝金!$AO183="","",【2】見・謝金!$AO183)</f>
        <v/>
      </c>
    </row>
    <row r="184" spans="3:41" ht="27.75" customHeight="1">
      <c r="D184" s="685" t="str">
        <f>IF(【2】見・謝金!D184="","",【2】見・謝金!D184)</f>
        <v/>
      </c>
      <c r="E184" s="526" t="str">
        <f>IF(【2】見・謝金!E184="","",【2】見・謝金!E184)</f>
        <v/>
      </c>
      <c r="F184" s="481" t="s">
        <v>257</v>
      </c>
      <c r="G184" s="482" t="str">
        <f>IF(【2】見・謝金!G184="","",【2】見・謝金!G184)</f>
        <v/>
      </c>
      <c r="H184" s="483" t="str">
        <f>IF(【2】見・謝金!H184="","",【2】見・謝金!H184)</f>
        <v/>
      </c>
      <c r="I184" s="1082" t="str">
        <f>IF(【2】見・謝金!I184="","",【2】見・謝金!I184)</f>
        <v/>
      </c>
      <c r="J184" s="1082"/>
      <c r="K184" s="495" t="str">
        <f>IF(【2】見・謝金!K184="","",【2】見・謝金!K184)</f>
        <v/>
      </c>
      <c r="L184" s="495" t="str">
        <f>IF(【2】見・謝金!L184="","",【2】見・謝金!L184)</f>
        <v/>
      </c>
      <c r="M184" s="483" t="str">
        <f>IF(【2】見・謝金!M184="","",【2】見・謝金!M184)</f>
        <v/>
      </c>
      <c r="N184" s="485" t="str">
        <f>IF(【2】見・謝金!N184="","",【2】見・謝金!N184)</f>
        <v/>
      </c>
      <c r="O184" s="518" t="str">
        <f>IF(【2】見・謝金!O184="","",【2】見・謝金!O184)</f>
        <v/>
      </c>
      <c r="P184" s="518" t="str">
        <f>IF(【2】見・謝金!P184="","",【2】見・謝金!P184)</f>
        <v/>
      </c>
      <c r="Q184" s="519" t="str">
        <f>IF(【2】見・謝金!Q184="","",【2】見・謝金!Q184)</f>
        <v/>
      </c>
      <c r="R184" s="525" t="str">
        <f>IF(【2】見・謝金!$R184="",IF($Q184="講師",IF($E184="","",TIME(HOUR($G184-$E184),ROUNDUP(MINUTE($G184-$E184)/30,0)*30,0)*24),""),IF(OR(【2】見・謝金!$E184&lt;&gt;$E184,【2】見・謝金!$G184&lt;&gt;$G184),TIME(HOUR($G184-$E184),ROUNDUP(MINUTE($G184-$E184)/30,0)*30,0)*24,IF($Q184&lt;&gt;"講師","",【2】見・謝金!$R184)))</f>
        <v/>
      </c>
      <c r="S184" s="521" t="str">
        <f>IF($R184="","",IF(OR($O184="",$M184=""),"",IF($P184="サブ",VLOOKUP($O184,単価表!$A$5:$C$14,MATCH($M184,単価表!$A$5:$C$5,0),0)/2,VLOOKUP($O184,単価表!$A$5:$C$14,MATCH($M184,単価表!$A$5:$C$5,0),0))))</f>
        <v/>
      </c>
      <c r="T184" s="492" t="str">
        <f t="shared" si="16"/>
        <v/>
      </c>
      <c r="U184" s="525" t="str">
        <f>IF(【2】見・謝金!$U184="",IF($Q184="検討会等参加",IF($E184="","",TIME(HOUR($G184-$E184),ROUNDUP(MINUTE($G184-$E184)/30,0)*30,0)*24),""),IF(OR(【2】見・謝金!$E184&lt;&gt;$E184,【2】見・謝金!$G184&lt;&gt;$G184),TIME(HOUR($G184-$E184),ROUNDUP(MINUTE($G184-$E184)/30,0)*30,0)*24,IF($Q184&lt;&gt;"検討会等参加","",【2】見・謝金!$U184)))</f>
        <v/>
      </c>
      <c r="V184" s="521" t="str">
        <f>IF($U184="","",IF(OR($M184="",$O184=""),"",VLOOKUP($O184,単価表!$A$5:$C$11,MATCH($M184,単価表!$A$5:$C$5,0),0)/2))</f>
        <v/>
      </c>
      <c r="W184" s="492" t="str">
        <f t="shared" si="17"/>
        <v/>
      </c>
      <c r="X184" s="485" t="str">
        <f>IF(【2】見・謝金!X184="","",【2】見・謝金!X184)</f>
        <v/>
      </c>
      <c r="Y184" s="522" t="str">
        <f>IF(【2】見・謝金!Y184="","",【2】見・謝金!Y184)</f>
        <v/>
      </c>
      <c r="Z184" s="483" t="str">
        <f>IF(【2】見・謝金!Z184="","",【2】見・謝金!Z184)</f>
        <v/>
      </c>
      <c r="AA184" s="492" t="str">
        <f t="shared" si="18"/>
        <v/>
      </c>
      <c r="AB184" s="492" t="str">
        <f t="shared" si="19"/>
        <v/>
      </c>
      <c r="AC184" s="523" t="str">
        <f>IF(【2】見・謝金!AC184="","",【2】見・謝金!AC184)</f>
        <v/>
      </c>
      <c r="AD184" s="483" t="str">
        <f>IF(【2】見・謝金!AD184="","",【2】見・謝金!AD184)</f>
        <v/>
      </c>
      <c r="AE184" s="492" t="str">
        <f t="shared" si="20"/>
        <v/>
      </c>
      <c r="AF184" s="492"/>
      <c r="AG184" s="492" t="str">
        <f t="shared" si="21"/>
        <v/>
      </c>
      <c r="AH184" s="525" t="str">
        <f>IF(【2】見・謝金!$AH184="",IF($Q184="講習料",IF($E184="","",TIME(HOUR($G184-$E184),ROUNDUP(MINUTE($G184-$E184)/30,0)*30,0)*24),""),IF(OR(【2】見・謝金!$E184&lt;&gt;$E184,【2】見・謝金!$G184&lt;&gt;$G184),TIME(HOUR($G184-$E184),ROUNDUP(MINUTE($G184-$E184)/30,0)*30,0)*24,IF($Q184&lt;&gt;"講習料","",【2】見・謝金!$AH184)))</f>
        <v/>
      </c>
      <c r="AI184" s="521" t="str">
        <f>IF($AH184="","",IF(OR($O184="",$M184=""),"",IF($P184="サブ",VLOOKUP($O184,単価表!$A$34:$C$38,MATCH($M184,単価表!$A$34:$C$34,0),0)/2,VLOOKUP($O184,単価表!$A$34:$C$38,MATCH($M184,単価表!$A$34:$C$34,0),0))))</f>
        <v/>
      </c>
      <c r="AJ184" s="492" t="str">
        <f t="shared" si="22"/>
        <v/>
      </c>
      <c r="AK184" s="525" t="str">
        <f>IF(【2】見・謝金!$AK184="",IF($Q184="検討会(法人参加)",IF($E184="","",TIME(HOUR($G184-$E184),ROUNDUP(MINUTE($G184-$E184)/30,0)*30,0)*24),""),IF(OR(【2】見・謝金!$E184&lt;&gt;$E184,【2】見・謝金!$G184&lt;&gt;$G184),TIME(HOUR($G184-$E184),ROUNDUP(MINUTE($G184-$E184)/30,0)*30,0)*24,IF($Q184&lt;&gt;"検討会(法人参加)","",【2】見・謝金!$AK184)))</f>
        <v/>
      </c>
      <c r="AL184" s="586" t="str">
        <f>IF($AK184="","",IF(OR($O184="",$M184=""),"",VLOOKUP($O184,単価表!$A$34:$C$38,MATCH($M184,単価表!$A$34:$C$34,0),0)/2))</f>
        <v/>
      </c>
      <c r="AM184" s="492" t="str">
        <f t="shared" si="23"/>
        <v/>
      </c>
      <c r="AN184" s="524"/>
      <c r="AO184" s="506" t="str">
        <f>IF(【2】見・謝金!$AO184="","",【2】見・謝金!$AO184)</f>
        <v/>
      </c>
    </row>
    <row r="185" spans="3:41" ht="27.75" customHeight="1">
      <c r="D185" s="685" t="str">
        <f>IF(【2】見・謝金!D185="","",【2】見・謝金!D185)</f>
        <v/>
      </c>
      <c r="E185" s="526" t="str">
        <f>IF(【2】見・謝金!E185="","",【2】見・謝金!E185)</f>
        <v/>
      </c>
      <c r="F185" s="481" t="s">
        <v>259</v>
      </c>
      <c r="G185" s="482" t="str">
        <f>IF(【2】見・謝金!G185="","",【2】見・謝金!G185)</f>
        <v/>
      </c>
      <c r="H185" s="483" t="str">
        <f>IF(【2】見・謝金!H185="","",【2】見・謝金!H185)</f>
        <v/>
      </c>
      <c r="I185" s="1082" t="str">
        <f>IF(【2】見・謝金!I185="","",【2】見・謝金!I185)</f>
        <v/>
      </c>
      <c r="J185" s="1082"/>
      <c r="K185" s="495" t="str">
        <f>IF(【2】見・謝金!K185="","",【2】見・謝金!K185)</f>
        <v/>
      </c>
      <c r="L185" s="495" t="str">
        <f>IF(【2】見・謝金!L185="","",【2】見・謝金!L185)</f>
        <v/>
      </c>
      <c r="M185" s="484" t="str">
        <f>IF(【2】見・謝金!M185="","",【2】見・謝金!M185)</f>
        <v/>
      </c>
      <c r="N185" s="485" t="str">
        <f>IF(【2】見・謝金!N185="","",【2】見・謝金!N185)</f>
        <v/>
      </c>
      <c r="O185" s="518" t="str">
        <f>IF(【2】見・謝金!O185="","",【2】見・謝金!O185)</f>
        <v/>
      </c>
      <c r="P185" s="518" t="str">
        <f>IF(【2】見・謝金!P185="","",【2】見・謝金!P185)</f>
        <v/>
      </c>
      <c r="Q185" s="519" t="str">
        <f>IF(【2】見・謝金!Q185="","",【2】見・謝金!Q185)</f>
        <v/>
      </c>
      <c r="R185" s="520" t="str">
        <f>IF(【2】見・謝金!$R185="",IF($Q185="講師",IF($E185="","",TIME(HOUR($G185-$E185),ROUNDUP(MINUTE($G185-$E185)/30,0)*30,0)*24),""),IF(OR(【2】見・謝金!$E185&lt;&gt;$E185,【2】見・謝金!$G185&lt;&gt;$G185),TIME(HOUR($G185-$E185),ROUNDUP(MINUTE($G185-$E185)/30,0)*30,0)*24,IF($Q185&lt;&gt;"講師","",【2】見・謝金!$R185)))</f>
        <v/>
      </c>
      <c r="S185" s="521" t="str">
        <f>IF($R185="","",IF(OR($O185="",$M185=""),"",IF($P185="サブ",VLOOKUP($O185,単価表!$A$5:$C$14,MATCH($M185,単価表!$A$5:$C$5,0),0)/2,VLOOKUP($O185,単価表!$A$5:$C$14,MATCH($M185,単価表!$A$5:$C$5,0),0))))</f>
        <v/>
      </c>
      <c r="T185" s="492" t="str">
        <f t="shared" si="16"/>
        <v/>
      </c>
      <c r="U185" s="520" t="str">
        <f>IF(【2】見・謝金!$U185="",IF($Q185="検討会等参加",IF($E185="","",TIME(HOUR($G185-$E185),ROUNDUP(MINUTE($G185-$E185)/30,0)*30,0)*24),""),IF(OR(【2】見・謝金!$E185&lt;&gt;$E185,【2】見・謝金!$G185&lt;&gt;$G185),TIME(HOUR($G185-$E185),ROUNDUP(MINUTE($G185-$E185)/30,0)*30,0)*24,IF($Q185&lt;&gt;"検討会等参加","",【2】見・謝金!$U185)))</f>
        <v/>
      </c>
      <c r="V185" s="521" t="str">
        <f>IF($U185="","",IF(OR($M185="",$O185=""),"",VLOOKUP($O185,単価表!$A$5:$C$11,MATCH($M185,単価表!$A$5:$C$5,0),0)/2))</f>
        <v/>
      </c>
      <c r="W185" s="492" t="str">
        <f t="shared" si="17"/>
        <v/>
      </c>
      <c r="X185" s="485" t="str">
        <f>IF(【2】見・謝金!X185="","",【2】見・謝金!X185)</f>
        <v/>
      </c>
      <c r="Y185" s="522" t="str">
        <f>IF(【2】見・謝金!Y185="","",【2】見・謝金!Y185)</f>
        <v/>
      </c>
      <c r="Z185" s="484" t="str">
        <f>IF(【2】見・謝金!Z185="","",【2】見・謝金!Z185)</f>
        <v/>
      </c>
      <c r="AA185" s="492" t="str">
        <f t="shared" si="18"/>
        <v/>
      </c>
      <c r="AB185" s="492" t="str">
        <f t="shared" si="19"/>
        <v/>
      </c>
      <c r="AC185" s="523" t="str">
        <f>IF(【2】見・謝金!AC185="","",【2】見・謝金!AC185)</f>
        <v/>
      </c>
      <c r="AD185" s="483" t="str">
        <f>IF(【2】見・謝金!AD185="","",【2】見・謝金!AD185)</f>
        <v/>
      </c>
      <c r="AE185" s="492" t="str">
        <f t="shared" si="20"/>
        <v/>
      </c>
      <c r="AF185" s="492"/>
      <c r="AG185" s="492" t="str">
        <f t="shared" si="21"/>
        <v/>
      </c>
      <c r="AH185" s="520" t="str">
        <f>IF(【2】見・謝金!$AH185="",IF($Q185="講習料",IF($E185="","",TIME(HOUR($G185-$E185),ROUNDUP(MINUTE($G185-$E185)/30,0)*30,0)*24),""),IF(OR(【2】見・謝金!$E185&lt;&gt;$E185,【2】見・謝金!$G185&lt;&gt;$G185),TIME(HOUR($G185-$E185),ROUNDUP(MINUTE($G185-$E185)/30,0)*30,0)*24,IF($Q185&lt;&gt;"講習料","",【2】見・謝金!$AH185)))</f>
        <v/>
      </c>
      <c r="AI185" s="521" t="str">
        <f>IF($AH185="","",IF(OR($O185="",$M185=""),"",IF($P185="サブ",VLOOKUP($O185,単価表!$A$34:$C$38,MATCH($M185,単価表!$A$34:$C$34,0),0)/2,VLOOKUP($O185,単価表!$A$34:$C$38,MATCH($M185,単価表!$A$34:$C$34,0),0))))</f>
        <v/>
      </c>
      <c r="AJ185" s="492" t="str">
        <f t="shared" si="22"/>
        <v/>
      </c>
      <c r="AK185" s="520" t="str">
        <f>IF(【2】見・謝金!$AK185="",IF($Q185="検討会(法人参加)",IF($E185="","",TIME(HOUR($G185-$E185),ROUNDUP(MINUTE($G185-$E185)/30,0)*30,0)*24),""),IF(OR(【2】見・謝金!$E185&lt;&gt;$E185,【2】見・謝金!$G185&lt;&gt;$G185),TIME(HOUR($G185-$E185),ROUNDUP(MINUTE($G185-$E185)/30,0)*30,0)*24,IF($Q185&lt;&gt;"検討会(法人参加)","",【2】見・謝金!$AK185)))</f>
        <v/>
      </c>
      <c r="AL185" s="588" t="str">
        <f>IF($AK185="","",IF(OR($O185="",$M185=""),"",VLOOKUP($O185,単価表!$A$34:$C$38,MATCH($M185,単価表!$A$34:$C$34,0),0)/2))</f>
        <v/>
      </c>
      <c r="AM185" s="492" t="str">
        <f t="shared" si="23"/>
        <v/>
      </c>
      <c r="AN185" s="524"/>
      <c r="AO185" s="506" t="str">
        <f>IF(【2】見・謝金!$AO185="","",【2】見・謝金!$AO185)</f>
        <v/>
      </c>
    </row>
    <row r="186" spans="3:41" ht="27.75" customHeight="1">
      <c r="D186" s="685" t="str">
        <f>IF(【2】見・謝金!D186="","",【2】見・謝金!D186)</f>
        <v/>
      </c>
      <c r="E186" s="526" t="str">
        <f>IF(【2】見・謝金!E186="","",【2】見・謝金!E186)</f>
        <v/>
      </c>
      <c r="F186" s="481" t="s">
        <v>257</v>
      </c>
      <c r="G186" s="482" t="str">
        <f>IF(【2】見・謝金!G186="","",【2】見・謝金!G186)</f>
        <v/>
      </c>
      <c r="H186" s="483" t="str">
        <f>IF(【2】見・謝金!H186="","",【2】見・謝金!H186)</f>
        <v/>
      </c>
      <c r="I186" s="1082" t="str">
        <f>IF(【2】見・謝金!I186="","",【2】見・謝金!I186)</f>
        <v/>
      </c>
      <c r="J186" s="1082"/>
      <c r="K186" s="495" t="str">
        <f>IF(【2】見・謝金!K186="","",【2】見・謝金!K186)</f>
        <v/>
      </c>
      <c r="L186" s="495" t="str">
        <f>IF(【2】見・謝金!L186="","",【2】見・謝金!L186)</f>
        <v/>
      </c>
      <c r="M186" s="483" t="str">
        <f>IF(【2】見・謝金!M186="","",【2】見・謝金!M186)</f>
        <v/>
      </c>
      <c r="N186" s="485" t="str">
        <f>IF(【2】見・謝金!N186="","",【2】見・謝金!N186)</f>
        <v/>
      </c>
      <c r="O186" s="518" t="str">
        <f>IF(【2】見・謝金!O186="","",【2】見・謝金!O186)</f>
        <v/>
      </c>
      <c r="P186" s="518" t="str">
        <f>IF(【2】見・謝金!P186="","",【2】見・謝金!P186)</f>
        <v/>
      </c>
      <c r="Q186" s="519" t="str">
        <f>IF(【2】見・謝金!Q186="","",【2】見・謝金!Q186)</f>
        <v/>
      </c>
      <c r="R186" s="525" t="str">
        <f>IF(【2】見・謝金!$R186="",IF($Q186="講師",IF($E186="","",TIME(HOUR($G186-$E186),ROUNDUP(MINUTE($G186-$E186)/30,0)*30,0)*24),""),IF(OR(【2】見・謝金!$E186&lt;&gt;$E186,【2】見・謝金!$G186&lt;&gt;$G186),TIME(HOUR($G186-$E186),ROUNDUP(MINUTE($G186-$E186)/30,0)*30,0)*24,IF($Q186&lt;&gt;"講師","",【2】見・謝金!$R186)))</f>
        <v/>
      </c>
      <c r="S186" s="521" t="str">
        <f>IF($R186="","",IF(OR($O186="",$M186=""),"",IF($P186="サブ",VLOOKUP($O186,単価表!$A$5:$C$14,MATCH($M186,単価表!$A$5:$C$5,0),0)/2,VLOOKUP($O186,単価表!$A$5:$C$14,MATCH($M186,単価表!$A$5:$C$5,0),0))))</f>
        <v/>
      </c>
      <c r="T186" s="492" t="str">
        <f t="shared" si="16"/>
        <v/>
      </c>
      <c r="U186" s="525" t="str">
        <f>IF(【2】見・謝金!$U186="",IF($Q186="検討会等参加",IF($E186="","",TIME(HOUR($G186-$E186),ROUNDUP(MINUTE($G186-$E186)/30,0)*30,0)*24),""),IF(OR(【2】見・謝金!$E186&lt;&gt;$E186,【2】見・謝金!$G186&lt;&gt;$G186),TIME(HOUR($G186-$E186),ROUNDUP(MINUTE($G186-$E186)/30,0)*30,0)*24,IF($Q186&lt;&gt;"検討会等参加","",【2】見・謝金!$U186)))</f>
        <v/>
      </c>
      <c r="V186" s="521" t="str">
        <f>IF($U186="","",IF(OR($M186="",$O186=""),"",VLOOKUP($O186,単価表!$A$5:$C$11,MATCH($M186,単価表!$A$5:$C$5,0),0)/2))</f>
        <v/>
      </c>
      <c r="W186" s="492" t="str">
        <f t="shared" si="17"/>
        <v/>
      </c>
      <c r="X186" s="485" t="str">
        <f>IF(【2】見・謝金!X186="","",【2】見・謝金!X186)</f>
        <v/>
      </c>
      <c r="Y186" s="522" t="str">
        <f>IF(【2】見・謝金!Y186="","",【2】見・謝金!Y186)</f>
        <v/>
      </c>
      <c r="Z186" s="483" t="str">
        <f>IF(【2】見・謝金!Z186="","",【2】見・謝金!Z186)</f>
        <v/>
      </c>
      <c r="AA186" s="492" t="str">
        <f t="shared" si="18"/>
        <v/>
      </c>
      <c r="AB186" s="492" t="str">
        <f t="shared" si="19"/>
        <v/>
      </c>
      <c r="AC186" s="523" t="str">
        <f>IF(【2】見・謝金!AC186="","",【2】見・謝金!AC186)</f>
        <v/>
      </c>
      <c r="AD186" s="483" t="str">
        <f>IF(【2】見・謝金!AD186="","",【2】見・謝金!AD186)</f>
        <v/>
      </c>
      <c r="AE186" s="492" t="str">
        <f t="shared" si="20"/>
        <v/>
      </c>
      <c r="AF186" s="492"/>
      <c r="AG186" s="492" t="str">
        <f t="shared" si="21"/>
        <v/>
      </c>
      <c r="AH186" s="525" t="str">
        <f>IF(【2】見・謝金!$AH186="",IF($Q186="講習料",IF($E186="","",TIME(HOUR($G186-$E186),ROUNDUP(MINUTE($G186-$E186)/30,0)*30,0)*24),""),IF(OR(【2】見・謝金!$E186&lt;&gt;$E186,【2】見・謝金!$G186&lt;&gt;$G186),TIME(HOUR($G186-$E186),ROUNDUP(MINUTE($G186-$E186)/30,0)*30,0)*24,IF($Q186&lt;&gt;"講習料","",【2】見・謝金!$AH186)))</f>
        <v/>
      </c>
      <c r="AI186" s="521" t="str">
        <f>IF($AH186="","",IF(OR($O186="",$M186=""),"",IF($P186="サブ",VLOOKUP($O186,単価表!$A$34:$C$38,MATCH($M186,単価表!$A$34:$C$34,0),0)/2,VLOOKUP($O186,単価表!$A$34:$C$38,MATCH($M186,単価表!$A$34:$C$34,0),0))))</f>
        <v/>
      </c>
      <c r="AJ186" s="492" t="str">
        <f t="shared" si="22"/>
        <v/>
      </c>
      <c r="AK186" s="525" t="str">
        <f>IF(【2】見・謝金!$AK186="",IF($Q186="検討会(法人参加)",IF($E186="","",TIME(HOUR($G186-$E186),ROUNDUP(MINUTE($G186-$E186)/30,0)*30,0)*24),""),IF(OR(【2】見・謝金!$E186&lt;&gt;$E186,【2】見・謝金!$G186&lt;&gt;$G186),TIME(HOUR($G186-$E186),ROUNDUP(MINUTE($G186-$E186)/30,0)*30,0)*24,IF($Q186&lt;&gt;"検討会(法人参加)","",【2】見・謝金!$AK186)))</f>
        <v/>
      </c>
      <c r="AL186" s="586" t="str">
        <f>IF($AK186="","",IF(OR($O186="",$M186=""),"",VLOOKUP($O186,単価表!$A$34:$C$38,MATCH($M186,単価表!$A$34:$C$34,0),0)/2))</f>
        <v/>
      </c>
      <c r="AM186" s="492" t="str">
        <f t="shared" si="23"/>
        <v/>
      </c>
      <c r="AN186" s="524"/>
      <c r="AO186" s="506" t="str">
        <f>IF(【2】見・謝金!$AO186="","",【2】見・謝金!$AO186)</f>
        <v/>
      </c>
    </row>
    <row r="187" spans="3:41" ht="27.75" customHeight="1">
      <c r="D187" s="685" t="str">
        <f>IF(【2】見・謝金!D187="","",【2】見・謝金!D187)</f>
        <v/>
      </c>
      <c r="E187" s="526" t="str">
        <f>IF(【2】見・謝金!E187="","",【2】見・謝金!E187)</f>
        <v/>
      </c>
      <c r="F187" s="481" t="s">
        <v>259</v>
      </c>
      <c r="G187" s="482" t="str">
        <f>IF(【2】見・謝金!G187="","",【2】見・謝金!G187)</f>
        <v/>
      </c>
      <c r="H187" s="483" t="str">
        <f>IF(【2】見・謝金!H187="","",【2】見・謝金!H187)</f>
        <v/>
      </c>
      <c r="I187" s="1082" t="str">
        <f>IF(【2】見・謝金!I187="","",【2】見・謝金!I187)</f>
        <v/>
      </c>
      <c r="J187" s="1082"/>
      <c r="K187" s="495" t="str">
        <f>IF(【2】見・謝金!K187="","",【2】見・謝金!K187)</f>
        <v/>
      </c>
      <c r="L187" s="495" t="str">
        <f>IF(【2】見・謝金!L187="","",【2】見・謝金!L187)</f>
        <v/>
      </c>
      <c r="M187" s="484" t="str">
        <f>IF(【2】見・謝金!M187="","",【2】見・謝金!M187)</f>
        <v/>
      </c>
      <c r="N187" s="485" t="str">
        <f>IF(【2】見・謝金!N187="","",【2】見・謝金!N187)</f>
        <v/>
      </c>
      <c r="O187" s="518" t="str">
        <f>IF(【2】見・謝金!O187="","",【2】見・謝金!O187)</f>
        <v/>
      </c>
      <c r="P187" s="518" t="str">
        <f>IF(【2】見・謝金!P187="","",【2】見・謝金!P187)</f>
        <v/>
      </c>
      <c r="Q187" s="519" t="str">
        <f>IF(【2】見・謝金!Q187="","",【2】見・謝金!Q187)</f>
        <v/>
      </c>
      <c r="R187" s="520" t="str">
        <f>IF(【2】見・謝金!$R187="",IF($Q187="講師",IF($E187="","",TIME(HOUR($G187-$E187),ROUNDUP(MINUTE($G187-$E187)/30,0)*30,0)*24),""),IF(OR(【2】見・謝金!$E187&lt;&gt;$E187,【2】見・謝金!$G187&lt;&gt;$G187),TIME(HOUR($G187-$E187),ROUNDUP(MINUTE($G187-$E187)/30,0)*30,0)*24,IF($Q187&lt;&gt;"講師","",【2】見・謝金!$R187)))</f>
        <v/>
      </c>
      <c r="S187" s="521" t="str">
        <f>IF($R187="","",IF(OR($O187="",$M187=""),"",IF($P187="サブ",VLOOKUP($O187,単価表!$A$5:$C$14,MATCH($M187,単価表!$A$5:$C$5,0),0)/2,VLOOKUP($O187,単価表!$A$5:$C$14,MATCH($M187,単価表!$A$5:$C$5,0),0))))</f>
        <v/>
      </c>
      <c r="T187" s="492" t="str">
        <f t="shared" si="16"/>
        <v/>
      </c>
      <c r="U187" s="520" t="str">
        <f>IF(【2】見・謝金!$U187="",IF($Q187="検討会等参加",IF($E187="","",TIME(HOUR($G187-$E187),ROUNDUP(MINUTE($G187-$E187)/30,0)*30,0)*24),""),IF(OR(【2】見・謝金!$E187&lt;&gt;$E187,【2】見・謝金!$G187&lt;&gt;$G187),TIME(HOUR($G187-$E187),ROUNDUP(MINUTE($G187-$E187)/30,0)*30,0)*24,IF($Q187&lt;&gt;"検討会等参加","",【2】見・謝金!$U187)))</f>
        <v/>
      </c>
      <c r="V187" s="521" t="str">
        <f>IF($U187="","",IF(OR($M187="",$O187=""),"",VLOOKUP($O187,単価表!$A$5:$C$11,MATCH($M187,単価表!$A$5:$C$5,0),0)/2))</f>
        <v/>
      </c>
      <c r="W187" s="492" t="str">
        <f t="shared" si="17"/>
        <v/>
      </c>
      <c r="X187" s="485" t="str">
        <f>IF(【2】見・謝金!X187="","",【2】見・謝金!X187)</f>
        <v/>
      </c>
      <c r="Y187" s="522" t="str">
        <f>IF(【2】見・謝金!Y187="","",【2】見・謝金!Y187)</f>
        <v/>
      </c>
      <c r="Z187" s="484" t="str">
        <f>IF(【2】見・謝金!Z187="","",【2】見・謝金!Z187)</f>
        <v/>
      </c>
      <c r="AA187" s="492" t="str">
        <f t="shared" si="18"/>
        <v/>
      </c>
      <c r="AB187" s="492" t="str">
        <f t="shared" si="19"/>
        <v/>
      </c>
      <c r="AC187" s="523" t="str">
        <f>IF(【2】見・謝金!AC187="","",【2】見・謝金!AC187)</f>
        <v/>
      </c>
      <c r="AD187" s="483" t="str">
        <f>IF(【2】見・謝金!AD187="","",【2】見・謝金!AD187)</f>
        <v/>
      </c>
      <c r="AE187" s="492" t="str">
        <f t="shared" si="20"/>
        <v/>
      </c>
      <c r="AF187" s="492"/>
      <c r="AG187" s="492" t="str">
        <f t="shared" si="21"/>
        <v/>
      </c>
      <c r="AH187" s="520" t="str">
        <f>IF(【2】見・謝金!$AH187="",IF($Q187="講習料",IF($E187="","",TIME(HOUR($G187-$E187),ROUNDUP(MINUTE($G187-$E187)/30,0)*30,0)*24),""),IF(OR(【2】見・謝金!$E187&lt;&gt;$E187,【2】見・謝金!$G187&lt;&gt;$G187),TIME(HOUR($G187-$E187),ROUNDUP(MINUTE($G187-$E187)/30,0)*30,0)*24,IF($Q187&lt;&gt;"講習料","",【2】見・謝金!$AH187)))</f>
        <v/>
      </c>
      <c r="AI187" s="521" t="str">
        <f>IF($AH187="","",IF(OR($O187="",$M187=""),"",IF($P187="サブ",VLOOKUP($O187,単価表!$A$34:$C$38,MATCH($M187,単価表!$A$34:$C$34,0),0)/2,VLOOKUP($O187,単価表!$A$34:$C$38,MATCH($M187,単価表!$A$34:$C$34,0),0))))</f>
        <v/>
      </c>
      <c r="AJ187" s="492" t="str">
        <f t="shared" si="22"/>
        <v/>
      </c>
      <c r="AK187" s="520" t="str">
        <f>IF(【2】見・謝金!$AK187="",IF($Q187="検討会(法人参加)",IF($E187="","",TIME(HOUR($G187-$E187),ROUNDUP(MINUTE($G187-$E187)/30,0)*30,0)*24),""),IF(OR(【2】見・謝金!$E187&lt;&gt;$E187,【2】見・謝金!$G187&lt;&gt;$G187),TIME(HOUR($G187-$E187),ROUNDUP(MINUTE($G187-$E187)/30,0)*30,0)*24,IF($Q187&lt;&gt;"検討会(法人参加)","",【2】見・謝金!$AK187)))</f>
        <v/>
      </c>
      <c r="AL187" s="588" t="str">
        <f>IF($AK187="","",IF(OR($O187="",$M187=""),"",VLOOKUP($O187,単価表!$A$34:$C$38,MATCH($M187,単価表!$A$34:$C$34,0),0)/2))</f>
        <v/>
      </c>
      <c r="AM187" s="492" t="str">
        <f t="shared" si="23"/>
        <v/>
      </c>
      <c r="AN187" s="524"/>
      <c r="AO187" s="506" t="str">
        <f>IF(【2】見・謝金!$AO187="","",【2】見・謝金!$AO187)</f>
        <v/>
      </c>
    </row>
    <row r="188" spans="3:41" ht="27.75" customHeight="1">
      <c r="D188" s="685" t="str">
        <f>IF(【2】見・謝金!D188="","",【2】見・謝金!D188)</f>
        <v/>
      </c>
      <c r="E188" s="526" t="str">
        <f>IF(【2】見・謝金!E188="","",【2】見・謝金!E188)</f>
        <v/>
      </c>
      <c r="F188" s="481" t="s">
        <v>257</v>
      </c>
      <c r="G188" s="482" t="str">
        <f>IF(【2】見・謝金!G188="","",【2】見・謝金!G188)</f>
        <v/>
      </c>
      <c r="H188" s="483" t="str">
        <f>IF(【2】見・謝金!H188="","",【2】見・謝金!H188)</f>
        <v/>
      </c>
      <c r="I188" s="1082" t="str">
        <f>IF(【2】見・謝金!I188="","",【2】見・謝金!I188)</f>
        <v/>
      </c>
      <c r="J188" s="1082"/>
      <c r="K188" s="495" t="str">
        <f>IF(【2】見・謝金!K188="","",【2】見・謝金!K188)</f>
        <v/>
      </c>
      <c r="L188" s="495" t="str">
        <f>IF(【2】見・謝金!L188="","",【2】見・謝金!L188)</f>
        <v/>
      </c>
      <c r="M188" s="483" t="str">
        <f>IF(【2】見・謝金!M188="","",【2】見・謝金!M188)</f>
        <v/>
      </c>
      <c r="N188" s="485" t="str">
        <f>IF(【2】見・謝金!N188="","",【2】見・謝金!N188)</f>
        <v/>
      </c>
      <c r="O188" s="518" t="str">
        <f>IF(【2】見・謝金!O188="","",【2】見・謝金!O188)</f>
        <v/>
      </c>
      <c r="P188" s="518" t="str">
        <f>IF(【2】見・謝金!P188="","",【2】見・謝金!P188)</f>
        <v/>
      </c>
      <c r="Q188" s="519" t="str">
        <f>IF(【2】見・謝金!Q188="","",【2】見・謝金!Q188)</f>
        <v/>
      </c>
      <c r="R188" s="525" t="str">
        <f>IF(【2】見・謝金!$R188="",IF($Q188="講師",IF($E188="","",TIME(HOUR($G188-$E188),ROUNDUP(MINUTE($G188-$E188)/30,0)*30,0)*24),""),IF(OR(【2】見・謝金!$E188&lt;&gt;$E188,【2】見・謝金!$G188&lt;&gt;$G188),TIME(HOUR($G188-$E188),ROUNDUP(MINUTE($G188-$E188)/30,0)*30,0)*24,IF($Q188&lt;&gt;"講師","",【2】見・謝金!$R188)))</f>
        <v/>
      </c>
      <c r="S188" s="521" t="str">
        <f>IF($R188="","",IF(OR($O188="",$M188=""),"",IF($P188="サブ",VLOOKUP($O188,単価表!$A$5:$C$14,MATCH($M188,単価表!$A$5:$C$5,0),0)/2,VLOOKUP($O188,単価表!$A$5:$C$14,MATCH($M188,単価表!$A$5:$C$5,0),0))))</f>
        <v/>
      </c>
      <c r="T188" s="492" t="str">
        <f t="shared" si="16"/>
        <v/>
      </c>
      <c r="U188" s="525" t="str">
        <f>IF(【2】見・謝金!$U188="",IF($Q188="検討会等参加",IF($E188="","",TIME(HOUR($G188-$E188),ROUNDUP(MINUTE($G188-$E188)/30,0)*30,0)*24),""),IF(OR(【2】見・謝金!$E188&lt;&gt;$E188,【2】見・謝金!$G188&lt;&gt;$G188),TIME(HOUR($G188-$E188),ROUNDUP(MINUTE($G188-$E188)/30,0)*30,0)*24,IF($Q188&lt;&gt;"検討会等参加","",【2】見・謝金!$U188)))</f>
        <v/>
      </c>
      <c r="V188" s="521" t="str">
        <f>IF($U188="","",IF(OR($M188="",$O188=""),"",VLOOKUP($O188,単価表!$A$5:$C$11,MATCH($M188,単価表!$A$5:$C$5,0),0)/2))</f>
        <v/>
      </c>
      <c r="W188" s="492" t="str">
        <f t="shared" si="17"/>
        <v/>
      </c>
      <c r="X188" s="485" t="str">
        <f>IF(【2】見・謝金!X188="","",【2】見・謝金!X188)</f>
        <v/>
      </c>
      <c r="Y188" s="522" t="str">
        <f>IF(【2】見・謝金!Y188="","",【2】見・謝金!Y188)</f>
        <v/>
      </c>
      <c r="Z188" s="483" t="str">
        <f>IF(【2】見・謝金!Z188="","",【2】見・謝金!Z188)</f>
        <v/>
      </c>
      <c r="AA188" s="492" t="str">
        <f t="shared" si="18"/>
        <v/>
      </c>
      <c r="AB188" s="492" t="str">
        <f t="shared" si="19"/>
        <v/>
      </c>
      <c r="AC188" s="523" t="str">
        <f>IF(【2】見・謝金!AC188="","",【2】見・謝金!AC188)</f>
        <v/>
      </c>
      <c r="AD188" s="483" t="str">
        <f>IF(【2】見・謝金!AD188="","",【2】見・謝金!AD188)</f>
        <v/>
      </c>
      <c r="AE188" s="492" t="str">
        <f t="shared" si="20"/>
        <v/>
      </c>
      <c r="AF188" s="492"/>
      <c r="AG188" s="492" t="str">
        <f t="shared" si="21"/>
        <v/>
      </c>
      <c r="AH188" s="525" t="str">
        <f>IF(【2】見・謝金!$AH188="",IF($Q188="講習料",IF($E188="","",TIME(HOUR($G188-$E188),ROUNDUP(MINUTE($G188-$E188)/30,0)*30,0)*24),""),IF(OR(【2】見・謝金!$E188&lt;&gt;$E188,【2】見・謝金!$G188&lt;&gt;$G188),TIME(HOUR($G188-$E188),ROUNDUP(MINUTE($G188-$E188)/30,0)*30,0)*24,IF($Q188&lt;&gt;"講習料","",【2】見・謝金!$AH188)))</f>
        <v/>
      </c>
      <c r="AI188" s="521" t="str">
        <f>IF($AH188="","",IF(OR($O188="",$M188=""),"",IF($P188="サブ",VLOOKUP($O188,単価表!$A$34:$C$38,MATCH($M188,単価表!$A$34:$C$34,0),0)/2,VLOOKUP($O188,単価表!$A$34:$C$38,MATCH($M188,単価表!$A$34:$C$34,0),0))))</f>
        <v/>
      </c>
      <c r="AJ188" s="492" t="str">
        <f t="shared" si="22"/>
        <v/>
      </c>
      <c r="AK188" s="525" t="str">
        <f>IF(【2】見・謝金!$AK188="",IF($Q188="検討会(法人参加)",IF($E188="","",TIME(HOUR($G188-$E188),ROUNDUP(MINUTE($G188-$E188)/30,0)*30,0)*24),""),IF(OR(【2】見・謝金!$E188&lt;&gt;$E188,【2】見・謝金!$G188&lt;&gt;$G188),TIME(HOUR($G188-$E188),ROUNDUP(MINUTE($G188-$E188)/30,0)*30,0)*24,IF($Q188&lt;&gt;"検討会(法人参加)","",【2】見・謝金!$AK188)))</f>
        <v/>
      </c>
      <c r="AL188" s="586" t="str">
        <f>IF($AK188="","",IF(OR($O188="",$M188=""),"",VLOOKUP($O188,単価表!$A$34:$C$38,MATCH($M188,単価表!$A$34:$C$34,0),0)/2))</f>
        <v/>
      </c>
      <c r="AM188" s="492" t="str">
        <f t="shared" si="23"/>
        <v/>
      </c>
      <c r="AN188" s="524"/>
      <c r="AO188" s="506" t="str">
        <f>IF(【2】見・謝金!$AO188="","",【2】見・謝金!$AO188)</f>
        <v/>
      </c>
    </row>
    <row r="189" spans="3:41" ht="27.75" customHeight="1">
      <c r="D189" s="685" t="str">
        <f>IF(【2】見・謝金!D189="","",【2】見・謝金!D189)</f>
        <v/>
      </c>
      <c r="E189" s="526" t="str">
        <f>IF(【2】見・謝金!E189="","",【2】見・謝金!E189)</f>
        <v/>
      </c>
      <c r="F189" s="481" t="s">
        <v>259</v>
      </c>
      <c r="G189" s="482" t="str">
        <f>IF(【2】見・謝金!G189="","",【2】見・謝金!G189)</f>
        <v/>
      </c>
      <c r="H189" s="483" t="str">
        <f>IF(【2】見・謝金!H189="","",【2】見・謝金!H189)</f>
        <v/>
      </c>
      <c r="I189" s="1082" t="str">
        <f>IF(【2】見・謝金!I189="","",【2】見・謝金!I189)</f>
        <v/>
      </c>
      <c r="J189" s="1082"/>
      <c r="K189" s="495" t="str">
        <f>IF(【2】見・謝金!K189="","",【2】見・謝金!K189)</f>
        <v/>
      </c>
      <c r="L189" s="495" t="str">
        <f>IF(【2】見・謝金!L189="","",【2】見・謝金!L189)</f>
        <v/>
      </c>
      <c r="M189" s="484" t="str">
        <f>IF(【2】見・謝金!M189="","",【2】見・謝金!M189)</f>
        <v/>
      </c>
      <c r="N189" s="485" t="str">
        <f>IF(【2】見・謝金!N189="","",【2】見・謝金!N189)</f>
        <v/>
      </c>
      <c r="O189" s="518" t="str">
        <f>IF(【2】見・謝金!O189="","",【2】見・謝金!O189)</f>
        <v/>
      </c>
      <c r="P189" s="518" t="str">
        <f>IF(【2】見・謝金!P189="","",【2】見・謝金!P189)</f>
        <v/>
      </c>
      <c r="Q189" s="519" t="str">
        <f>IF(【2】見・謝金!Q189="","",【2】見・謝金!Q189)</f>
        <v/>
      </c>
      <c r="R189" s="520" t="str">
        <f>IF(【2】見・謝金!$R189="",IF($Q189="講師",IF($E189="","",TIME(HOUR($G189-$E189),ROUNDUP(MINUTE($G189-$E189)/30,0)*30,0)*24),""),IF(OR(【2】見・謝金!$E189&lt;&gt;$E189,【2】見・謝金!$G189&lt;&gt;$G189),TIME(HOUR($G189-$E189),ROUNDUP(MINUTE($G189-$E189)/30,0)*30,0)*24,IF($Q189&lt;&gt;"講師","",【2】見・謝金!$R189)))</f>
        <v/>
      </c>
      <c r="S189" s="521" t="str">
        <f>IF($R189="","",IF(OR($O189="",$M189=""),"",IF($P189="サブ",VLOOKUP($O189,単価表!$A$5:$C$14,MATCH($M189,単価表!$A$5:$C$5,0),0)/2,VLOOKUP($O189,単価表!$A$5:$C$14,MATCH($M189,単価表!$A$5:$C$5,0),0))))</f>
        <v/>
      </c>
      <c r="T189" s="492" t="str">
        <f t="shared" si="16"/>
        <v/>
      </c>
      <c r="U189" s="520" t="str">
        <f>IF(【2】見・謝金!$U189="",IF($Q189="検討会等参加",IF($E189="","",TIME(HOUR($G189-$E189),ROUNDUP(MINUTE($G189-$E189)/30,0)*30,0)*24),""),IF(OR(【2】見・謝金!$E189&lt;&gt;$E189,【2】見・謝金!$G189&lt;&gt;$G189),TIME(HOUR($G189-$E189),ROUNDUP(MINUTE($G189-$E189)/30,0)*30,0)*24,IF($Q189&lt;&gt;"検討会等参加","",【2】見・謝金!$U189)))</f>
        <v/>
      </c>
      <c r="V189" s="521" t="str">
        <f>IF($U189="","",IF(OR($M189="",$O189=""),"",VLOOKUP($O189,単価表!$A$5:$C$11,MATCH($M189,単価表!$A$5:$C$5,0),0)/2))</f>
        <v/>
      </c>
      <c r="W189" s="492" t="str">
        <f t="shared" si="17"/>
        <v/>
      </c>
      <c r="X189" s="485" t="str">
        <f>IF(【2】見・謝金!X189="","",【2】見・謝金!X189)</f>
        <v/>
      </c>
      <c r="Y189" s="522" t="str">
        <f>IF(【2】見・謝金!Y189="","",【2】見・謝金!Y189)</f>
        <v/>
      </c>
      <c r="Z189" s="484" t="str">
        <f>IF(【2】見・謝金!Z189="","",【2】見・謝金!Z189)</f>
        <v/>
      </c>
      <c r="AA189" s="492" t="str">
        <f t="shared" si="18"/>
        <v/>
      </c>
      <c r="AB189" s="492" t="str">
        <f t="shared" si="19"/>
        <v/>
      </c>
      <c r="AC189" s="523" t="str">
        <f>IF(【2】見・謝金!AC189="","",【2】見・謝金!AC189)</f>
        <v/>
      </c>
      <c r="AD189" s="483" t="str">
        <f>IF(【2】見・謝金!AD189="","",【2】見・謝金!AD189)</f>
        <v/>
      </c>
      <c r="AE189" s="492" t="str">
        <f t="shared" si="20"/>
        <v/>
      </c>
      <c r="AF189" s="492"/>
      <c r="AG189" s="492" t="str">
        <f t="shared" si="21"/>
        <v/>
      </c>
      <c r="AH189" s="520" t="str">
        <f>IF(【2】見・謝金!$AH189="",IF($Q189="講習料",IF($E189="","",TIME(HOUR($G189-$E189),ROUNDUP(MINUTE($G189-$E189)/30,0)*30,0)*24),""),IF(OR(【2】見・謝金!$E189&lt;&gt;$E189,【2】見・謝金!$G189&lt;&gt;$G189),TIME(HOUR($G189-$E189),ROUNDUP(MINUTE($G189-$E189)/30,0)*30,0)*24,IF($Q189&lt;&gt;"講習料","",【2】見・謝金!$AH189)))</f>
        <v/>
      </c>
      <c r="AI189" s="521" t="str">
        <f>IF($AH189="","",IF(OR($O189="",$M189=""),"",IF($P189="サブ",VLOOKUP($O189,単価表!$A$34:$C$38,MATCH($M189,単価表!$A$34:$C$34,0),0)/2,VLOOKUP($O189,単価表!$A$34:$C$38,MATCH($M189,単価表!$A$34:$C$34,0),0))))</f>
        <v/>
      </c>
      <c r="AJ189" s="492" t="str">
        <f t="shared" si="22"/>
        <v/>
      </c>
      <c r="AK189" s="520" t="str">
        <f>IF(【2】見・謝金!$AK189="",IF($Q189="検討会(法人参加)",IF($E189="","",TIME(HOUR($G189-$E189),ROUNDUP(MINUTE($G189-$E189)/30,0)*30,0)*24),""),IF(OR(【2】見・謝金!$E189&lt;&gt;$E189,【2】見・謝金!$G189&lt;&gt;$G189),TIME(HOUR($G189-$E189),ROUNDUP(MINUTE($G189-$E189)/30,0)*30,0)*24,IF($Q189&lt;&gt;"検討会(法人参加)","",【2】見・謝金!$AK189)))</f>
        <v/>
      </c>
      <c r="AL189" s="588" t="str">
        <f>IF($AK189="","",IF(OR($O189="",$M189=""),"",VLOOKUP($O189,単価表!$A$34:$C$38,MATCH($M189,単価表!$A$34:$C$34,0),0)/2))</f>
        <v/>
      </c>
      <c r="AM189" s="492" t="str">
        <f t="shared" si="23"/>
        <v/>
      </c>
      <c r="AN189" s="524"/>
      <c r="AO189" s="506" t="str">
        <f>IF(【2】見・謝金!$AO189="","",【2】見・謝金!$AO189)</f>
        <v/>
      </c>
    </row>
    <row r="190" spans="3:41" ht="27.75" customHeight="1">
      <c r="D190" s="685" t="str">
        <f>IF(【2】見・謝金!D190="","",【2】見・謝金!D190)</f>
        <v/>
      </c>
      <c r="E190" s="526" t="str">
        <f>IF(【2】見・謝金!E190="","",【2】見・謝金!E190)</f>
        <v/>
      </c>
      <c r="F190" s="481" t="s">
        <v>257</v>
      </c>
      <c r="G190" s="482" t="str">
        <f>IF(【2】見・謝金!G190="","",【2】見・謝金!G190)</f>
        <v/>
      </c>
      <c r="H190" s="483" t="str">
        <f>IF(【2】見・謝金!H190="","",【2】見・謝金!H190)</f>
        <v/>
      </c>
      <c r="I190" s="1082" t="str">
        <f>IF(【2】見・謝金!I190="","",【2】見・謝金!I190)</f>
        <v/>
      </c>
      <c r="J190" s="1082"/>
      <c r="K190" s="495" t="str">
        <f>IF(【2】見・謝金!K190="","",【2】見・謝金!K190)</f>
        <v/>
      </c>
      <c r="L190" s="495" t="str">
        <f>IF(【2】見・謝金!L190="","",【2】見・謝金!L190)</f>
        <v/>
      </c>
      <c r="M190" s="483" t="str">
        <f>IF(【2】見・謝金!M190="","",【2】見・謝金!M190)</f>
        <v/>
      </c>
      <c r="N190" s="485" t="str">
        <f>IF(【2】見・謝金!N190="","",【2】見・謝金!N190)</f>
        <v/>
      </c>
      <c r="O190" s="518" t="str">
        <f>IF(【2】見・謝金!O190="","",【2】見・謝金!O190)</f>
        <v/>
      </c>
      <c r="P190" s="518" t="str">
        <f>IF(【2】見・謝金!P190="","",【2】見・謝金!P190)</f>
        <v/>
      </c>
      <c r="Q190" s="519" t="str">
        <f>IF(【2】見・謝金!Q190="","",【2】見・謝金!Q190)</f>
        <v/>
      </c>
      <c r="R190" s="525" t="str">
        <f>IF(【2】見・謝金!$R190="",IF($Q190="講師",IF($E190="","",TIME(HOUR($G190-$E190),ROUNDUP(MINUTE($G190-$E190)/30,0)*30,0)*24),""),IF(OR(【2】見・謝金!$E190&lt;&gt;$E190,【2】見・謝金!$G190&lt;&gt;$G190),TIME(HOUR($G190-$E190),ROUNDUP(MINUTE($G190-$E190)/30,0)*30,0)*24,IF($Q190&lt;&gt;"講師","",【2】見・謝金!$R190)))</f>
        <v/>
      </c>
      <c r="S190" s="521" t="str">
        <f>IF($R190="","",IF(OR($O190="",$M190=""),"",IF($P190="サブ",VLOOKUP($O190,単価表!$A$5:$C$14,MATCH($M190,単価表!$A$5:$C$5,0),0)/2,VLOOKUP($O190,単価表!$A$5:$C$14,MATCH($M190,単価表!$A$5:$C$5,0),0))))</f>
        <v/>
      </c>
      <c r="T190" s="492" t="str">
        <f t="shared" si="16"/>
        <v/>
      </c>
      <c r="U190" s="525" t="str">
        <f>IF(【2】見・謝金!$U190="",IF($Q190="検討会等参加",IF($E190="","",TIME(HOUR($G190-$E190),ROUNDUP(MINUTE($G190-$E190)/30,0)*30,0)*24),""),IF(OR(【2】見・謝金!$E190&lt;&gt;$E190,【2】見・謝金!$G190&lt;&gt;$G190),TIME(HOUR($G190-$E190),ROUNDUP(MINUTE($G190-$E190)/30,0)*30,0)*24,IF($Q190&lt;&gt;"検討会等参加","",【2】見・謝金!$U190)))</f>
        <v/>
      </c>
      <c r="V190" s="521" t="str">
        <f>IF($U190="","",IF(OR($M190="",$O190=""),"",VLOOKUP($O190,単価表!$A$5:$C$11,MATCH($M190,単価表!$A$5:$C$5,0),0)/2))</f>
        <v/>
      </c>
      <c r="W190" s="492" t="str">
        <f t="shared" si="17"/>
        <v/>
      </c>
      <c r="X190" s="485" t="str">
        <f>IF(【2】見・謝金!X190="","",【2】見・謝金!X190)</f>
        <v/>
      </c>
      <c r="Y190" s="522" t="str">
        <f>IF(【2】見・謝金!Y190="","",【2】見・謝金!Y190)</f>
        <v/>
      </c>
      <c r="Z190" s="483" t="str">
        <f>IF(【2】見・謝金!Z190="","",【2】見・謝金!Z190)</f>
        <v/>
      </c>
      <c r="AA190" s="492" t="str">
        <f t="shared" si="18"/>
        <v/>
      </c>
      <c r="AB190" s="492" t="str">
        <f t="shared" si="19"/>
        <v/>
      </c>
      <c r="AC190" s="523" t="str">
        <f>IF(【2】見・謝金!AC190="","",【2】見・謝金!AC190)</f>
        <v/>
      </c>
      <c r="AD190" s="483" t="str">
        <f>IF(【2】見・謝金!AD190="","",【2】見・謝金!AD190)</f>
        <v/>
      </c>
      <c r="AE190" s="492" t="str">
        <f t="shared" si="20"/>
        <v/>
      </c>
      <c r="AF190" s="492"/>
      <c r="AG190" s="492" t="str">
        <f t="shared" si="21"/>
        <v/>
      </c>
      <c r="AH190" s="525" t="str">
        <f>IF(【2】見・謝金!$AH190="",IF($Q190="講習料",IF($E190="","",TIME(HOUR($G190-$E190),ROUNDUP(MINUTE($G190-$E190)/30,0)*30,0)*24),""),IF(OR(【2】見・謝金!$E190&lt;&gt;$E190,【2】見・謝金!$G190&lt;&gt;$G190),TIME(HOUR($G190-$E190),ROUNDUP(MINUTE($G190-$E190)/30,0)*30,0)*24,IF($Q190&lt;&gt;"講習料","",【2】見・謝金!$AH190)))</f>
        <v/>
      </c>
      <c r="AI190" s="521" t="str">
        <f>IF($AH190="","",IF(OR($O190="",$M190=""),"",IF($P190="サブ",VLOOKUP($O190,単価表!$A$34:$C$38,MATCH($M190,単価表!$A$34:$C$34,0),0)/2,VLOOKUP($O190,単価表!$A$34:$C$38,MATCH($M190,単価表!$A$34:$C$34,0),0))))</f>
        <v/>
      </c>
      <c r="AJ190" s="492" t="str">
        <f t="shared" si="22"/>
        <v/>
      </c>
      <c r="AK190" s="525" t="str">
        <f>IF(【2】見・謝金!$AK190="",IF($Q190="検討会(法人参加)",IF($E190="","",TIME(HOUR($G190-$E190),ROUNDUP(MINUTE($G190-$E190)/30,0)*30,0)*24),""),IF(OR(【2】見・謝金!$E190&lt;&gt;$E190,【2】見・謝金!$G190&lt;&gt;$G190),TIME(HOUR($G190-$E190),ROUNDUP(MINUTE($G190-$E190)/30,0)*30,0)*24,IF($Q190&lt;&gt;"検討会(法人参加)","",【2】見・謝金!$AK190)))</f>
        <v/>
      </c>
      <c r="AL190" s="586" t="str">
        <f>IF($AK190="","",IF(OR($O190="",$M190=""),"",VLOOKUP($O190,単価表!$A$34:$C$38,MATCH($M190,単価表!$A$34:$C$34,0),0)/2))</f>
        <v/>
      </c>
      <c r="AM190" s="492" t="str">
        <f t="shared" si="23"/>
        <v/>
      </c>
      <c r="AN190" s="524"/>
      <c r="AO190" s="506" t="str">
        <f>IF(【2】見・謝金!$AO190="","",【2】見・謝金!$AO190)</f>
        <v/>
      </c>
    </row>
    <row r="191" spans="3:41" ht="39.75" customHeight="1">
      <c r="C191" s="148">
        <f>COUNTIF(C7:C190,"●")</f>
        <v>0</v>
      </c>
      <c r="D191" s="710"/>
      <c r="E191" s="711"/>
      <c r="F191" s="107"/>
      <c r="G191" s="711"/>
      <c r="H191" s="107"/>
      <c r="I191" s="712"/>
      <c r="J191" s="712"/>
      <c r="K191" s="712"/>
      <c r="L191" s="712"/>
      <c r="M191" s="107"/>
      <c r="N191" s="713"/>
      <c r="O191" s="54"/>
      <c r="P191" s="54"/>
      <c r="Q191" s="1068" t="s">
        <v>507</v>
      </c>
      <c r="R191" s="1069"/>
      <c r="S191" s="1070"/>
      <c r="T191" s="714">
        <f>SUM(T7:T190)</f>
        <v>0</v>
      </c>
      <c r="U191" s="1074" t="s">
        <v>261</v>
      </c>
      <c r="V191" s="1075"/>
      <c r="W191" s="714">
        <f>SUM(W7:W190)</f>
        <v>0</v>
      </c>
      <c r="X191" s="1076" t="s">
        <v>508</v>
      </c>
      <c r="Y191" s="1077"/>
      <c r="Z191" s="1077"/>
      <c r="AA191" s="1078"/>
      <c r="AB191" s="714">
        <f>SUM(AB7:AB190)</f>
        <v>0</v>
      </c>
      <c r="AC191" s="704"/>
      <c r="AD191" s="481"/>
      <c r="AE191" s="730"/>
      <c r="AF191" s="721"/>
      <c r="AG191" s="721"/>
      <c r="AH191" s="731"/>
      <c r="AI191" s="716"/>
      <c r="AJ191" s="721"/>
      <c r="AK191" s="717"/>
      <c r="AL191" s="718"/>
      <c r="AM191" s="719"/>
      <c r="AN191" s="722"/>
      <c r="AO191" s="720"/>
    </row>
    <row r="192" spans="3:41" ht="39.75" customHeight="1">
      <c r="Q192" s="1071" t="s">
        <v>263</v>
      </c>
      <c r="R192" s="1072"/>
      <c r="S192" s="1073"/>
      <c r="T192" s="527">
        <f>ROUND(T191/1.1,0)</f>
        <v>0</v>
      </c>
      <c r="U192" s="1083" t="s">
        <v>264</v>
      </c>
      <c r="V192" s="1083"/>
      <c r="W192" s="527">
        <f>ROUND(W191/1.1,0)</f>
        <v>0</v>
      </c>
      <c r="X192" s="1071" t="s">
        <v>265</v>
      </c>
      <c r="Y192" s="1072"/>
      <c r="Z192" s="1072"/>
      <c r="AA192" s="1073"/>
      <c r="AB192" s="528">
        <f>ROUND(AB191/1.1,0)</f>
        <v>0</v>
      </c>
      <c r="AC192" s="1071" t="s">
        <v>266</v>
      </c>
      <c r="AD192" s="1072"/>
      <c r="AE192" s="1072"/>
      <c r="AF192" s="1073"/>
      <c r="AG192" s="528">
        <f>SUM(AG7:AG190)</f>
        <v>0</v>
      </c>
      <c r="AH192" s="1079" t="s">
        <v>267</v>
      </c>
      <c r="AI192" s="1080"/>
      <c r="AJ192" s="715">
        <f>SUM(AJ7:AJ190)+SUM(AM7:AM190)</f>
        <v>0</v>
      </c>
      <c r="AK192" s="145" t="s">
        <v>268</v>
      </c>
      <c r="AL192" s="212"/>
      <c r="AM192" s="455"/>
    </row>
  </sheetData>
  <mergeCells count="235">
    <mergeCell ref="I171:J171"/>
    <mergeCell ref="I172:J172"/>
    <mergeCell ref="I173:J173"/>
    <mergeCell ref="I174:J174"/>
    <mergeCell ref="U192:V192"/>
    <mergeCell ref="I185:J185"/>
    <mergeCell ref="I186:J186"/>
    <mergeCell ref="I187:J187"/>
    <mergeCell ref="I188:J188"/>
    <mergeCell ref="I189:J189"/>
    <mergeCell ref="I190:J190"/>
    <mergeCell ref="I183:J183"/>
    <mergeCell ref="I184:J184"/>
    <mergeCell ref="I179:J179"/>
    <mergeCell ref="I180:J180"/>
    <mergeCell ref="I181:J181"/>
    <mergeCell ref="I182:J182"/>
    <mergeCell ref="I175:J175"/>
    <mergeCell ref="I176:J176"/>
    <mergeCell ref="I177:J177"/>
    <mergeCell ref="I178:J178"/>
    <mergeCell ref="I168:J168"/>
    <mergeCell ref="I169:J169"/>
    <mergeCell ref="I170:J170"/>
    <mergeCell ref="I163:J163"/>
    <mergeCell ref="I164:J164"/>
    <mergeCell ref="I165:J165"/>
    <mergeCell ref="I166:J166"/>
    <mergeCell ref="I167:J167"/>
    <mergeCell ref="I159:J159"/>
    <mergeCell ref="I160:J160"/>
    <mergeCell ref="I161:J161"/>
    <mergeCell ref="I162:J162"/>
    <mergeCell ref="I155:J155"/>
    <mergeCell ref="I156:J156"/>
    <mergeCell ref="I157:J157"/>
    <mergeCell ref="I158:J158"/>
    <mergeCell ref="I151:J151"/>
    <mergeCell ref="I152:J152"/>
    <mergeCell ref="I153:J153"/>
    <mergeCell ref="I154:J154"/>
    <mergeCell ref="I147:J147"/>
    <mergeCell ref="I148:J148"/>
    <mergeCell ref="I149:J149"/>
    <mergeCell ref="I150:J150"/>
    <mergeCell ref="I143:J143"/>
    <mergeCell ref="I144:J144"/>
    <mergeCell ref="I145:J145"/>
    <mergeCell ref="I146:J146"/>
    <mergeCell ref="I139:J139"/>
    <mergeCell ref="I140:J140"/>
    <mergeCell ref="I141:J141"/>
    <mergeCell ref="I142:J142"/>
    <mergeCell ref="I135:J135"/>
    <mergeCell ref="I136:J136"/>
    <mergeCell ref="I137:J137"/>
    <mergeCell ref="I138:J138"/>
    <mergeCell ref="I131:J131"/>
    <mergeCell ref="I132:J132"/>
    <mergeCell ref="I133:J133"/>
    <mergeCell ref="I134:J134"/>
    <mergeCell ref="I127:J127"/>
    <mergeCell ref="I128:J128"/>
    <mergeCell ref="I129:J129"/>
    <mergeCell ref="I130:J130"/>
    <mergeCell ref="I123:J123"/>
    <mergeCell ref="I124:J124"/>
    <mergeCell ref="I125:J125"/>
    <mergeCell ref="I126:J126"/>
    <mergeCell ref="I119:J119"/>
    <mergeCell ref="I120:J120"/>
    <mergeCell ref="I121:J121"/>
    <mergeCell ref="I122:J122"/>
    <mergeCell ref="I115:J115"/>
    <mergeCell ref="I116:J116"/>
    <mergeCell ref="I117:J117"/>
    <mergeCell ref="I118:J118"/>
    <mergeCell ref="I111:J111"/>
    <mergeCell ref="I112:J112"/>
    <mergeCell ref="I113:J113"/>
    <mergeCell ref="I114:J114"/>
    <mergeCell ref="I107:J107"/>
    <mergeCell ref="I108:J108"/>
    <mergeCell ref="I109:J109"/>
    <mergeCell ref="I110:J110"/>
    <mergeCell ref="I103:J103"/>
    <mergeCell ref="I104:J104"/>
    <mergeCell ref="I105:J105"/>
    <mergeCell ref="I106:J106"/>
    <mergeCell ref="I99:J99"/>
    <mergeCell ref="I100:J100"/>
    <mergeCell ref="I101:J101"/>
    <mergeCell ref="I102:J102"/>
    <mergeCell ref="I95:J95"/>
    <mergeCell ref="I96:J96"/>
    <mergeCell ref="I97:J97"/>
    <mergeCell ref="I98:J98"/>
    <mergeCell ref="I91:J91"/>
    <mergeCell ref="I92:J92"/>
    <mergeCell ref="I93:J93"/>
    <mergeCell ref="I94:J94"/>
    <mergeCell ref="I87:J87"/>
    <mergeCell ref="I88:J88"/>
    <mergeCell ref="I89:J89"/>
    <mergeCell ref="I90:J90"/>
    <mergeCell ref="I83:J83"/>
    <mergeCell ref="I84:J84"/>
    <mergeCell ref="I85:J85"/>
    <mergeCell ref="I86:J86"/>
    <mergeCell ref="I79:J79"/>
    <mergeCell ref="I80:J80"/>
    <mergeCell ref="I81:J81"/>
    <mergeCell ref="I82:J82"/>
    <mergeCell ref="I75:J75"/>
    <mergeCell ref="I76:J76"/>
    <mergeCell ref="I77:J77"/>
    <mergeCell ref="I78:J78"/>
    <mergeCell ref="I71:J71"/>
    <mergeCell ref="I72:J72"/>
    <mergeCell ref="I73:J73"/>
    <mergeCell ref="I74:J74"/>
    <mergeCell ref="I67:J67"/>
    <mergeCell ref="I68:J68"/>
    <mergeCell ref="I69:J69"/>
    <mergeCell ref="I70:J70"/>
    <mergeCell ref="I63:J63"/>
    <mergeCell ref="I64:J64"/>
    <mergeCell ref="I65:J65"/>
    <mergeCell ref="I66:J66"/>
    <mergeCell ref="I59:J59"/>
    <mergeCell ref="I60:J60"/>
    <mergeCell ref="I61:J61"/>
    <mergeCell ref="I62:J62"/>
    <mergeCell ref="I55:J55"/>
    <mergeCell ref="I56:J56"/>
    <mergeCell ref="I57:J57"/>
    <mergeCell ref="I58:J58"/>
    <mergeCell ref="I51:J51"/>
    <mergeCell ref="I52:J52"/>
    <mergeCell ref="I53:J53"/>
    <mergeCell ref="I54:J54"/>
    <mergeCell ref="I47:J47"/>
    <mergeCell ref="I48:J48"/>
    <mergeCell ref="I49:J49"/>
    <mergeCell ref="I50:J50"/>
    <mergeCell ref="I43:J43"/>
    <mergeCell ref="I44:J44"/>
    <mergeCell ref="I45:J45"/>
    <mergeCell ref="I46:J46"/>
    <mergeCell ref="I39:J39"/>
    <mergeCell ref="I40:J40"/>
    <mergeCell ref="I41:J41"/>
    <mergeCell ref="I42:J42"/>
    <mergeCell ref="I35:J35"/>
    <mergeCell ref="I36:J36"/>
    <mergeCell ref="I37:J37"/>
    <mergeCell ref="I38:J38"/>
    <mergeCell ref="I31:J31"/>
    <mergeCell ref="I32:J32"/>
    <mergeCell ref="I33:J33"/>
    <mergeCell ref="I34:J34"/>
    <mergeCell ref="I27:J27"/>
    <mergeCell ref="I28:J28"/>
    <mergeCell ref="I29:J29"/>
    <mergeCell ref="I30:J30"/>
    <mergeCell ref="I23:J23"/>
    <mergeCell ref="I24:J24"/>
    <mergeCell ref="I25:J25"/>
    <mergeCell ref="I26:J26"/>
    <mergeCell ref="I19:J19"/>
    <mergeCell ref="I20:J20"/>
    <mergeCell ref="I21:J21"/>
    <mergeCell ref="I22:J22"/>
    <mergeCell ref="I15:J15"/>
    <mergeCell ref="I16:J16"/>
    <mergeCell ref="I17:J17"/>
    <mergeCell ref="I18:J18"/>
    <mergeCell ref="V5:V6"/>
    <mergeCell ref="R4:T4"/>
    <mergeCell ref="I11:J11"/>
    <mergeCell ref="I12:J12"/>
    <mergeCell ref="I13:J13"/>
    <mergeCell ref="I14:J14"/>
    <mergeCell ref="I7:J7"/>
    <mergeCell ref="I8:J8"/>
    <mergeCell ref="I9:J9"/>
    <mergeCell ref="I10:J10"/>
    <mergeCell ref="AN4:AN6"/>
    <mergeCell ref="AO4:AO6"/>
    <mergeCell ref="D4:D6"/>
    <mergeCell ref="E4:G6"/>
    <mergeCell ref="H4:H6"/>
    <mergeCell ref="I4:J6"/>
    <mergeCell ref="K4:L4"/>
    <mergeCell ref="M4:M6"/>
    <mergeCell ref="AK4:AM4"/>
    <mergeCell ref="AK5:AK6"/>
    <mergeCell ref="AL5:AL6"/>
    <mergeCell ref="AM5:AM6"/>
    <mergeCell ref="N4:N6"/>
    <mergeCell ref="AD5:AD6"/>
    <mergeCell ref="AG5:AG6"/>
    <mergeCell ref="AH5:AH6"/>
    <mergeCell ref="AI5:AI6"/>
    <mergeCell ref="AJ5:AJ6"/>
    <mergeCell ref="AC5:AC6"/>
    <mergeCell ref="Q4:Q6"/>
    <mergeCell ref="T5:T6"/>
    <mergeCell ref="U4:W4"/>
    <mergeCell ref="AC4:AG4"/>
    <mergeCell ref="X4:AB4"/>
    <mergeCell ref="C4:C6"/>
    <mergeCell ref="AF5:AF6"/>
    <mergeCell ref="Q191:S191"/>
    <mergeCell ref="Q192:S192"/>
    <mergeCell ref="U191:V191"/>
    <mergeCell ref="X192:AA192"/>
    <mergeCell ref="X191:AA191"/>
    <mergeCell ref="AH192:AI192"/>
    <mergeCell ref="AH4:AJ4"/>
    <mergeCell ref="X5:X6"/>
    <mergeCell ref="Y5:Y6"/>
    <mergeCell ref="Z5:Z6"/>
    <mergeCell ref="AB5:AB6"/>
    <mergeCell ref="AA5:AA6"/>
    <mergeCell ref="AE5:AE6"/>
    <mergeCell ref="AC192:AF192"/>
    <mergeCell ref="K5:K6"/>
    <mergeCell ref="L5:L6"/>
    <mergeCell ref="R5:R6"/>
    <mergeCell ref="W5:W6"/>
    <mergeCell ref="O4:O6"/>
    <mergeCell ref="U5:U6"/>
    <mergeCell ref="P4:P6"/>
    <mergeCell ref="S5:S6"/>
  </mergeCells>
  <phoneticPr fontId="6"/>
  <dataValidations count="11">
    <dataValidation type="list" allowBlank="1" showInputMessage="1" showErrorMessage="1" sqref="Q7:Q190" xr:uid="{00000000-0002-0000-1400-000000000000}">
      <formula1>"講師,検討会等参加,講習料,検討会(法人参加)"</formula1>
    </dataValidation>
    <dataValidation type="list" allowBlank="1" showInputMessage="1" sqref="AC191" xr:uid="{00000000-0002-0000-1400-000001000000}">
      <formula1>"見学,視察,手土産"</formula1>
    </dataValidation>
    <dataValidation type="list" allowBlank="1" showInputMessage="1" showErrorMessage="1" sqref="P7:P191" xr:uid="{00000000-0002-0000-1400-000002000000}">
      <formula1>"サブ"</formula1>
    </dataValidation>
    <dataValidation type="list" allowBlank="1" showInputMessage="1" showErrorMessage="1" sqref="H191" xr:uid="{00000000-0002-0000-1400-000003000000}">
      <formula1>"講義,見学,実習,視察,討議,発表"</formula1>
    </dataValidation>
    <dataValidation type="list" allowBlank="1" showInputMessage="1" sqref="Z7:Z190" xr:uid="{00000000-0002-0000-1400-000004000000}">
      <formula1>"日,外"</formula1>
    </dataValidation>
    <dataValidation type="list" allowBlank="1" showInputMessage="1" showErrorMessage="1" sqref="M7:M191" xr:uid="{00000000-0002-0000-1400-000005000000}">
      <formula1>"日,外"</formula1>
    </dataValidation>
    <dataValidation type="list" allowBlank="1" showInputMessage="1" showErrorMessage="1" sqref="O7:O191" xr:uid="{00000000-0002-0000-1400-000006000000}">
      <formula1>"特号,１号Ａ,１号Ｂ,１号,２号,３号,４号,補助（半日）,補助（１日）"</formula1>
    </dataValidation>
    <dataValidation type="list" allowBlank="1" showInputMessage="1" showErrorMessage="1" sqref="AF7:AF190" xr:uid="{00000000-0002-0000-1400-000007000000}">
      <formula1>"8%税込,10%税込"</formula1>
    </dataValidation>
    <dataValidation type="list" allowBlank="1" showInputMessage="1" showErrorMessage="1" sqref="C7:C190" xr:uid="{00000000-0002-0000-1400-000008000000}">
      <formula1>"●"</formula1>
    </dataValidation>
    <dataValidation type="list" allowBlank="1" showInputMessage="1" showErrorMessage="1" sqref="H7:H190" xr:uid="{00000000-0002-0000-1400-000009000000}">
      <formula1>"講義,実習,視察,討議,発表"</formula1>
    </dataValidation>
    <dataValidation type="list" allowBlank="1" showInputMessage="1" sqref="AC7:AC190" xr:uid="{00000000-0002-0000-1400-00000A000000}">
      <formula1>"視察,手土産"</formula1>
    </dataValidation>
  </dataValidations>
  <pageMargins left="0.51181102362204722" right="0.51181102362204722" top="0.74803149606299213" bottom="0.6692913385826772" header="0.31496062992125984" footer="0.31496062992125984"/>
  <pageSetup paperSize="9" scale="38" fitToHeight="2"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99FF"/>
  </sheetPr>
  <dimension ref="A1:AA461"/>
  <sheetViews>
    <sheetView showGridLines="0" view="pageBreakPreview" zoomScale="70" zoomScaleNormal="90" zoomScaleSheetLayoutView="70" workbookViewId="0">
      <selection activeCell="H17" sqref="H17:H21"/>
    </sheetView>
  </sheetViews>
  <sheetFormatPr defaultColWidth="9" defaultRowHeight="13.5" outlineLevelCol="1"/>
  <cols>
    <col min="1" max="1" width="62.375" style="43" customWidth="1" outlineLevel="1"/>
    <col min="2" max="2" width="2.125" style="43" customWidth="1"/>
    <col min="3" max="3" width="12" style="43" customWidth="1"/>
    <col min="4" max="4" width="12.375" style="43" customWidth="1"/>
    <col min="5" max="5" width="16.375" style="43" customWidth="1"/>
    <col min="6" max="6" width="6.875" style="43" customWidth="1"/>
    <col min="7" max="7" width="4.625" style="43" customWidth="1"/>
    <col min="8" max="8" width="10.375" style="43" customWidth="1"/>
    <col min="9" max="10" width="12.375" style="43" customWidth="1"/>
    <col min="11" max="11" width="7.625" style="43" customWidth="1"/>
    <col min="12" max="14" width="7.875" style="43" customWidth="1"/>
    <col min="15" max="15" width="4.625" style="43" customWidth="1"/>
    <col min="16" max="16" width="9.375" style="43" customWidth="1"/>
    <col min="17" max="17" width="7.875" style="43" customWidth="1"/>
    <col min="18" max="18" width="4.625" style="43" customWidth="1"/>
    <col min="19" max="19" width="8.625" style="43" customWidth="1"/>
    <col min="20" max="20" width="4.625" style="43" customWidth="1"/>
    <col min="21" max="22" width="9.625" style="43" customWidth="1"/>
    <col min="23" max="23" width="5.75" style="54" customWidth="1"/>
    <col min="24" max="24" width="16.125" style="43" customWidth="1"/>
    <col min="25" max="16384" width="9" style="43"/>
  </cols>
  <sheetData>
    <row r="1" spans="3:27" ht="19.5" customHeight="1">
      <c r="V1" s="111"/>
      <c r="X1" s="66" t="s">
        <v>509</v>
      </c>
    </row>
    <row r="2" spans="3:27" ht="21.75" customHeight="1">
      <c r="C2" s="2" t="s">
        <v>269</v>
      </c>
      <c r="G2" s="330"/>
    </row>
    <row r="3" spans="3:27" ht="24.75" customHeight="1">
      <c r="C3" s="43" t="s">
        <v>270</v>
      </c>
      <c r="E3" s="913" t="s">
        <v>271</v>
      </c>
      <c r="F3" s="913"/>
      <c r="G3" s="912">
        <f>SUM(V118,V234,V345,V461)</f>
        <v>0</v>
      </c>
      <c r="H3" s="912"/>
    </row>
    <row r="4" spans="3:27" ht="20.25" customHeight="1">
      <c r="C4" s="43" t="s">
        <v>272</v>
      </c>
      <c r="X4" s="108" t="s">
        <v>224</v>
      </c>
    </row>
    <row r="5" spans="3:27" ht="20.25" customHeight="1">
      <c r="C5" s="901" t="s">
        <v>273</v>
      </c>
      <c r="D5" s="901" t="s">
        <v>274</v>
      </c>
      <c r="E5" s="901" t="s">
        <v>275</v>
      </c>
      <c r="F5" s="910" t="s">
        <v>276</v>
      </c>
      <c r="G5" s="910" t="s">
        <v>277</v>
      </c>
      <c r="H5" s="901" t="s">
        <v>278</v>
      </c>
      <c r="I5" s="904" t="s">
        <v>279</v>
      </c>
      <c r="J5" s="905"/>
      <c r="K5" s="498" t="s">
        <v>280</v>
      </c>
      <c r="L5" s="904" t="s">
        <v>281</v>
      </c>
      <c r="M5" s="908"/>
      <c r="N5" s="905"/>
      <c r="O5" s="499" t="s">
        <v>282</v>
      </c>
      <c r="P5" s="500" t="s">
        <v>283</v>
      </c>
      <c r="Q5" s="501" t="s">
        <v>284</v>
      </c>
      <c r="R5" s="499"/>
      <c r="S5" s="499" t="s">
        <v>285</v>
      </c>
      <c r="T5" s="499"/>
      <c r="U5" s="499" t="s">
        <v>283</v>
      </c>
      <c r="V5" s="332" t="s">
        <v>287</v>
      </c>
      <c r="W5" s="879" t="s">
        <v>510</v>
      </c>
      <c r="X5" s="909" t="s">
        <v>289</v>
      </c>
    </row>
    <row r="6" spans="3:27" ht="20.25" customHeight="1">
      <c r="C6" s="902"/>
      <c r="D6" s="902"/>
      <c r="E6" s="902"/>
      <c r="F6" s="911"/>
      <c r="G6" s="911"/>
      <c r="H6" s="902"/>
      <c r="I6" s="112" t="s">
        <v>290</v>
      </c>
      <c r="J6" s="461" t="s">
        <v>291</v>
      </c>
      <c r="K6" s="112" t="s">
        <v>292</v>
      </c>
      <c r="L6" s="112" t="s">
        <v>293</v>
      </c>
      <c r="M6" s="112" t="s">
        <v>294</v>
      </c>
      <c r="N6" s="112" t="s">
        <v>295</v>
      </c>
      <c r="O6" s="112" t="s">
        <v>296</v>
      </c>
      <c r="P6" s="113" t="s">
        <v>297</v>
      </c>
      <c r="Q6" s="114" t="s">
        <v>298</v>
      </c>
      <c r="R6" s="112" t="s">
        <v>299</v>
      </c>
      <c r="S6" s="112" t="s">
        <v>298</v>
      </c>
      <c r="T6" s="112" t="s">
        <v>300</v>
      </c>
      <c r="U6" s="112" t="s">
        <v>301</v>
      </c>
      <c r="V6" s="461" t="s">
        <v>302</v>
      </c>
      <c r="W6" s="880"/>
      <c r="X6" s="909"/>
    </row>
    <row r="7" spans="3:27" ht="19.5" customHeight="1">
      <c r="C7" s="1087" t="str">
        <f>IF(【3】見・旅費!C7="","",【3】見・旅費!C7)</f>
        <v/>
      </c>
      <c r="D7" s="1090" t="str">
        <f>IF(【3】見・旅費!D7="","",【3】見・旅費!D7)</f>
        <v/>
      </c>
      <c r="E7" s="1090" t="str">
        <f>IF(【3】見・旅費!E7="","",【3】見・旅費!E7)</f>
        <v/>
      </c>
      <c r="F7" s="1090" t="str">
        <f>IF(【3】見・旅費!F7="","",【3】見・旅費!F7)</f>
        <v/>
      </c>
      <c r="G7" s="1093" t="str">
        <f>IF(【3】見・旅費!G7="","",【3】見・旅費!G7)</f>
        <v/>
      </c>
      <c r="H7" s="1096" t="str">
        <f>IF(【3】見・旅費!H7="","",【3】見・旅費!H7)</f>
        <v/>
      </c>
      <c r="I7" s="613" t="str">
        <f>IF(【3】見・旅費!I7="","",【3】見・旅費!I7)</f>
        <v/>
      </c>
      <c r="J7" s="613" t="str">
        <f>IF(【3】見・旅費!J7="","",【3】見・旅費!J7)</f>
        <v/>
      </c>
      <c r="K7" s="331" t="str">
        <f>IF(【3】見・旅費!K7="","",【3】見・旅費!K7)</f>
        <v/>
      </c>
      <c r="L7" s="614" t="str">
        <f>IF(【3】見・旅費!L7="","",【3】見・旅費!L7)</f>
        <v/>
      </c>
      <c r="M7" s="615" t="str">
        <f>IF(【3】見・旅費!M7="","",【3】見・旅費!M7)</f>
        <v/>
      </c>
      <c r="N7" s="592" t="str">
        <f>IF(I7="","",(SUM(L7:M7)))</f>
        <v/>
      </c>
      <c r="O7" s="332" t="str">
        <f>IF(【3】見・旅費!O7="","",【3】見・旅費!O7)</f>
        <v/>
      </c>
      <c r="P7" s="594" t="str">
        <f>IF(O7="","",(IF(O7="",0,(N7*O7))))</f>
        <v/>
      </c>
      <c r="Q7" s="876"/>
      <c r="R7" s="855"/>
      <c r="S7" s="853"/>
      <c r="T7" s="855"/>
      <c r="U7" s="853"/>
      <c r="V7" s="853"/>
      <c r="W7" s="1084"/>
      <c r="X7" s="1090" t="str">
        <f>IF(【3】見・旅費!X7="","",【3】見・旅費!X7)</f>
        <v/>
      </c>
    </row>
    <row r="8" spans="3:27" ht="19.5" customHeight="1">
      <c r="C8" s="1088"/>
      <c r="D8" s="1091"/>
      <c r="E8" s="1091"/>
      <c r="F8" s="1091"/>
      <c r="G8" s="1094"/>
      <c r="H8" s="1097"/>
      <c r="I8" s="616" t="str">
        <f>IF(【3】見・旅費!I8="","",【3】見・旅費!I8)</f>
        <v/>
      </c>
      <c r="J8" s="616" t="str">
        <f>IF(【3】見・旅費!J8="","",【3】見・旅費!J8)</f>
        <v/>
      </c>
      <c r="K8" s="617" t="str">
        <f>IF(【3】見・旅費!K8="","",【3】見・旅費!K8)</f>
        <v/>
      </c>
      <c r="L8" s="618" t="str">
        <f>IF(【3】見・旅費!L8="","",【3】見・旅費!L8)</f>
        <v/>
      </c>
      <c r="M8" s="619" t="str">
        <f>IF(【3】見・旅費!M8="","",【3】見・旅費!M8)</f>
        <v/>
      </c>
      <c r="N8" s="598" t="str">
        <f>IF(I8="","",(SUM(L8:M8)))</f>
        <v/>
      </c>
      <c r="O8" s="620" t="str">
        <f>IF(【3】見・旅費!O8="","",【3】見・旅費!O8)</f>
        <v/>
      </c>
      <c r="P8" s="600" t="str">
        <f t="shared" ref="P8:P10" si="0">IF(O8="","",(IF(O8="",0,(N8*O8))))</f>
        <v/>
      </c>
      <c r="Q8" s="877"/>
      <c r="R8" s="856"/>
      <c r="S8" s="854"/>
      <c r="T8" s="856"/>
      <c r="U8" s="854"/>
      <c r="V8" s="854"/>
      <c r="W8" s="1085"/>
      <c r="X8" s="1091"/>
    </row>
    <row r="9" spans="3:27" ht="19.5" customHeight="1">
      <c r="C9" s="1088"/>
      <c r="D9" s="1091"/>
      <c r="E9" s="1091"/>
      <c r="F9" s="1091"/>
      <c r="G9" s="1094"/>
      <c r="H9" s="1097"/>
      <c r="I9" s="616" t="str">
        <f>IF(【3】見・旅費!I9="","",【3】見・旅費!I9)</f>
        <v/>
      </c>
      <c r="J9" s="616" t="str">
        <f>IF(【3】見・旅費!J9="","",【3】見・旅費!J9)</f>
        <v/>
      </c>
      <c r="K9" s="617" t="str">
        <f>IF(【3】見・旅費!K9="","",【3】見・旅費!K9)</f>
        <v/>
      </c>
      <c r="L9" s="618" t="str">
        <f>IF(【3】見・旅費!L9="","",【3】見・旅費!L9)</f>
        <v/>
      </c>
      <c r="M9" s="619" t="str">
        <f>IF(【3】見・旅費!M9="","",【3】見・旅費!M9)</f>
        <v/>
      </c>
      <c r="N9" s="598" t="str">
        <f>IF(I9="","",(SUM(L9:M9)))</f>
        <v/>
      </c>
      <c r="O9" s="620" t="str">
        <f>IF(【3】見・旅費!O9="","",【3】見・旅費!O9)</f>
        <v/>
      </c>
      <c r="P9" s="600" t="str">
        <f t="shared" si="0"/>
        <v/>
      </c>
      <c r="Q9" s="877"/>
      <c r="R9" s="856"/>
      <c r="S9" s="854"/>
      <c r="T9" s="856"/>
      <c r="U9" s="854"/>
      <c r="V9" s="854"/>
      <c r="W9" s="1085"/>
      <c r="X9" s="1091"/>
    </row>
    <row r="10" spans="3:27" ht="19.5" customHeight="1">
      <c r="C10" s="1088"/>
      <c r="D10" s="1091"/>
      <c r="E10" s="1091"/>
      <c r="F10" s="1091"/>
      <c r="G10" s="1094"/>
      <c r="H10" s="1097"/>
      <c r="I10" s="621" t="str">
        <f>IF(【3】見・旅費!I10="","",【3】見・旅費!I10)</f>
        <v/>
      </c>
      <c r="J10" s="621" t="str">
        <f>IF(【3】見・旅費!J10="","",【3】見・旅費!J10)</f>
        <v/>
      </c>
      <c r="K10" s="622" t="str">
        <f>IF(【3】見・旅費!K10="","",【3】見・旅費!K10)</f>
        <v/>
      </c>
      <c r="L10" s="623" t="str">
        <f>IF(【3】見・旅費!L10="","",【3】見・旅費!L10)</f>
        <v/>
      </c>
      <c r="M10" s="624" t="str">
        <f>IF(【3】見・旅費!M10="","",【3】見・旅費!M10)</f>
        <v/>
      </c>
      <c r="N10" s="598" t="str">
        <f>IF(I10="","",(SUM(L10:M10)))</f>
        <v/>
      </c>
      <c r="O10" s="625" t="str">
        <f>IF(【3】見・旅費!O10="","",【3】見・旅費!O10)</f>
        <v/>
      </c>
      <c r="P10" s="600" t="str">
        <f t="shared" si="0"/>
        <v/>
      </c>
      <c r="Q10" s="878"/>
      <c r="R10" s="858"/>
      <c r="S10" s="857"/>
      <c r="T10" s="858"/>
      <c r="U10" s="857"/>
      <c r="V10" s="857"/>
      <c r="W10" s="1085"/>
      <c r="X10" s="1091"/>
    </row>
    <row r="11" spans="3:27" ht="19.5" customHeight="1">
      <c r="C11" s="1089"/>
      <c r="D11" s="1092"/>
      <c r="E11" s="1092"/>
      <c r="F11" s="1092"/>
      <c r="G11" s="1095"/>
      <c r="H11" s="1098"/>
      <c r="I11" s="601"/>
      <c r="J11" s="601"/>
      <c r="K11" s="603"/>
      <c r="L11" s="626"/>
      <c r="M11" s="627"/>
      <c r="N11" s="605"/>
      <c r="O11" s="686" t="s">
        <v>453</v>
      </c>
      <c r="P11" s="607">
        <f>SUM(P7:P10)</f>
        <v>0</v>
      </c>
      <c r="Q11" s="608">
        <f>IF(AND(【3】見・旅費!G7="",G7=""),0,IF(【3】見・旅費!G7&lt;&gt;G7,IF(G7=1,"1,500",IF(G7=2,"1,300",IF(G7=3,"1,100","850"))),IF(OR(【3】見・旅費!Q11&lt;&gt;"1,500",【3】見・旅費!Q11&lt;&gt;"1,300",【3】見・旅費!Q11&lt;&gt;"1,100",【3】見・旅費!Q11&lt;&gt;"850"),【3】見・旅費!Q11,IF(G7="",0,IF(G7=1,"1,500",IF(G7=2,"1,300",IF(G7=3,"1,100","850")))))))</f>
        <v>0</v>
      </c>
      <c r="R11" s="629" t="str">
        <f>IF(【3】見・旅費!R11="","",【3】見・旅費!R11)</f>
        <v/>
      </c>
      <c r="S11" s="610">
        <f>IF(AND(【3】見・旅費!G7="",G7=""),0,IF(【3】見・旅費!G7&lt;&gt;G7,IF(G7=1,"14,000",IF(G7=2,"12,400",IF(G7=3,"10,300",IF(G7=4,"8,200")))),IF(OR(【3】見・旅費!S11&lt;&gt;"14,000",【3】見・旅費!S11&lt;&gt;"12,400",【3】見・旅費!S11&lt;&gt;"10,300",【3】見・旅費!S11&lt;&gt;"8,200"),【3】見・旅費!S11,IF(G7="",0,IF(G7=1,"14,000",IF(G7=2,"12,400",IF(G7=3,"10,300",IF(G7=4,"8,200",))))))))</f>
        <v>0</v>
      </c>
      <c r="T11" s="629" t="str">
        <f>IF(【3】見・旅費!T11="","",【3】見・旅費!T11)</f>
        <v/>
      </c>
      <c r="U11" s="612">
        <f>IF(AND(R11="",T11=""),0,(SUM(Q11*R11+S11*T11)))</f>
        <v>0</v>
      </c>
      <c r="V11" s="612">
        <f>IF(AND(P11="",U11=""),"",SUM(P11+U11))</f>
        <v>0</v>
      </c>
      <c r="W11" s="1086"/>
      <c r="X11" s="1092"/>
    </row>
    <row r="12" spans="3:27" ht="19.5" customHeight="1">
      <c r="C12" s="1087" t="str">
        <f>IF(【3】見・旅費!C12="","",【3】見・旅費!C12)</f>
        <v/>
      </c>
      <c r="D12" s="1090" t="str">
        <f>IF(【3】見・旅費!D12="","",【3】見・旅費!D12)</f>
        <v/>
      </c>
      <c r="E12" s="1090" t="str">
        <f>IF(【3】見・旅費!E12="","",【3】見・旅費!E12)</f>
        <v/>
      </c>
      <c r="F12" s="1090" t="str">
        <f>IF(【3】見・旅費!F12="","",【3】見・旅費!F12)</f>
        <v/>
      </c>
      <c r="G12" s="1093" t="str">
        <f>IF(【3】見・旅費!G12="","",【3】見・旅費!G12)</f>
        <v/>
      </c>
      <c r="H12" s="1096" t="str">
        <f>IF(【3】見・旅費!H12="","",【3】見・旅費!H12)</f>
        <v/>
      </c>
      <c r="I12" s="630" t="str">
        <f>IF(【3】見・旅費!I12="","",【3】見・旅費!I12)</f>
        <v/>
      </c>
      <c r="J12" s="613" t="str">
        <f>IF(【3】見・旅費!J12="","",【3】見・旅費!J12)</f>
        <v/>
      </c>
      <c r="K12" s="631" t="str">
        <f>IF(【3】見・旅費!K12="","",【3】見・旅費!K12)</f>
        <v/>
      </c>
      <c r="L12" s="614" t="str">
        <f>IF(【3】見・旅費!L12="","",【3】見・旅費!L12)</f>
        <v/>
      </c>
      <c r="M12" s="615" t="str">
        <f>IF(【3】見・旅費!M12="","",【3】見・旅費!M12)</f>
        <v/>
      </c>
      <c r="N12" s="592" t="str">
        <f>IF(I12="","",(SUM(L12:M12)))</f>
        <v/>
      </c>
      <c r="O12" s="332" t="str">
        <f>IF(【3】見・旅費!O12="","",【3】見・旅費!O12)</f>
        <v/>
      </c>
      <c r="P12" s="594" t="str">
        <f t="shared" ref="P12:P15" si="1">IF(O12="","",(IF(O12="",0,(N12*O12))))</f>
        <v/>
      </c>
      <c r="Q12" s="876"/>
      <c r="R12" s="855"/>
      <c r="S12" s="853"/>
      <c r="T12" s="855"/>
      <c r="U12" s="853"/>
      <c r="V12" s="853"/>
      <c r="W12" s="1084"/>
      <c r="X12" s="1090" t="str">
        <f>IF(【3】見・旅費!X12="","",【3】見・旅費!X12)</f>
        <v/>
      </c>
    </row>
    <row r="13" spans="3:27" ht="19.5" customHeight="1">
      <c r="C13" s="1088"/>
      <c r="D13" s="1091"/>
      <c r="E13" s="1091"/>
      <c r="F13" s="1091"/>
      <c r="G13" s="1094"/>
      <c r="H13" s="1097"/>
      <c r="I13" s="632" t="str">
        <f>IF(【3】見・旅費!I13="","",【3】見・旅費!I13)</f>
        <v/>
      </c>
      <c r="J13" s="616" t="str">
        <f>IF(【3】見・旅費!J13="","",【3】見・旅費!J13)</f>
        <v/>
      </c>
      <c r="K13" s="617" t="str">
        <f>IF(【3】見・旅費!K13="","",【3】見・旅費!K13)</f>
        <v/>
      </c>
      <c r="L13" s="618" t="str">
        <f>IF(【3】見・旅費!L13="","",【3】見・旅費!L13)</f>
        <v/>
      </c>
      <c r="M13" s="619" t="str">
        <f>IF(【3】見・旅費!M13="","",【3】見・旅費!M13)</f>
        <v/>
      </c>
      <c r="N13" s="598" t="str">
        <f>IF(I13="","",(SUM(L13:M13)))</f>
        <v/>
      </c>
      <c r="O13" s="620" t="str">
        <f>IF(【3】見・旅費!O13="","",【3】見・旅費!O13)</f>
        <v/>
      </c>
      <c r="P13" s="600" t="str">
        <f t="shared" si="1"/>
        <v/>
      </c>
      <c r="Q13" s="877"/>
      <c r="R13" s="856"/>
      <c r="S13" s="854"/>
      <c r="T13" s="856"/>
      <c r="U13" s="854"/>
      <c r="V13" s="854"/>
      <c r="W13" s="1085"/>
      <c r="X13" s="1091"/>
    </row>
    <row r="14" spans="3:27" ht="19.5" customHeight="1">
      <c r="C14" s="1088"/>
      <c r="D14" s="1091"/>
      <c r="E14" s="1091"/>
      <c r="F14" s="1091"/>
      <c r="G14" s="1094"/>
      <c r="H14" s="1097"/>
      <c r="I14" s="632" t="str">
        <f>IF(【3】見・旅費!I14="","",【3】見・旅費!I14)</f>
        <v/>
      </c>
      <c r="J14" s="616" t="str">
        <f>IF(【3】見・旅費!J14="","",【3】見・旅費!J14)</f>
        <v/>
      </c>
      <c r="K14" s="617" t="str">
        <f>IF(【3】見・旅費!K14="","",【3】見・旅費!K14)</f>
        <v/>
      </c>
      <c r="L14" s="618" t="str">
        <f>IF(【3】見・旅費!L14="","",【3】見・旅費!L14)</f>
        <v/>
      </c>
      <c r="M14" s="618" t="str">
        <f>IF(【3】見・旅費!M14="","",【3】見・旅費!M14)</f>
        <v/>
      </c>
      <c r="N14" s="598" t="str">
        <f>IF(I14="","",(SUM(L14:M14)))</f>
        <v/>
      </c>
      <c r="O14" s="620" t="str">
        <f>IF(【3】見・旅費!O14="","",【3】見・旅費!O14)</f>
        <v/>
      </c>
      <c r="P14" s="600" t="str">
        <f t="shared" si="1"/>
        <v/>
      </c>
      <c r="Q14" s="877"/>
      <c r="R14" s="856"/>
      <c r="S14" s="854"/>
      <c r="T14" s="856"/>
      <c r="U14" s="854"/>
      <c r="V14" s="854"/>
      <c r="W14" s="1085"/>
      <c r="X14" s="1091"/>
    </row>
    <row r="15" spans="3:27" ht="19.5" customHeight="1">
      <c r="C15" s="1088"/>
      <c r="D15" s="1091"/>
      <c r="E15" s="1091"/>
      <c r="F15" s="1091"/>
      <c r="G15" s="1094"/>
      <c r="H15" s="1097"/>
      <c r="I15" s="633" t="str">
        <f>IF(【3】見・旅費!I15="","",【3】見・旅費!I15)</f>
        <v/>
      </c>
      <c r="J15" s="621" t="str">
        <f>IF(【3】見・旅費!J15="","",【3】見・旅費!J15)</f>
        <v/>
      </c>
      <c r="K15" s="622" t="str">
        <f>IF(【3】見・旅費!K15="","",【3】見・旅費!K15)</f>
        <v/>
      </c>
      <c r="L15" s="623" t="str">
        <f>IF(【3】見・旅費!L15="","",【3】見・旅費!L15)</f>
        <v/>
      </c>
      <c r="M15" s="624" t="str">
        <f>IF(【3】見・旅費!M15="","",【3】見・旅費!M15)</f>
        <v/>
      </c>
      <c r="N15" s="598" t="str">
        <f>IF(I15="","",(SUM(L15:M15)))</f>
        <v/>
      </c>
      <c r="O15" s="625" t="str">
        <f>IF(【3】見・旅費!O15="","",【3】見・旅費!O15)</f>
        <v/>
      </c>
      <c r="P15" s="600" t="str">
        <f t="shared" si="1"/>
        <v/>
      </c>
      <c r="Q15" s="878"/>
      <c r="R15" s="858"/>
      <c r="S15" s="857"/>
      <c r="T15" s="858"/>
      <c r="U15" s="857"/>
      <c r="V15" s="857"/>
      <c r="W15" s="1085"/>
      <c r="X15" s="1091"/>
    </row>
    <row r="16" spans="3:27" ht="19.5" customHeight="1">
      <c r="C16" s="1089"/>
      <c r="D16" s="1092"/>
      <c r="E16" s="1092"/>
      <c r="F16" s="1092"/>
      <c r="G16" s="1095"/>
      <c r="H16" s="1098"/>
      <c r="I16" s="601"/>
      <c r="J16" s="601"/>
      <c r="K16" s="603"/>
      <c r="L16" s="626"/>
      <c r="M16" s="627"/>
      <c r="N16" s="605"/>
      <c r="O16" s="686" t="s">
        <v>453</v>
      </c>
      <c r="P16" s="607">
        <f>SUM(P12:P15)</f>
        <v>0</v>
      </c>
      <c r="Q16" s="608">
        <f>IF(AND(【3】見・旅費!G12="",G12=""),0,IF(【3】見・旅費!G12&lt;&gt;G12,IF(G12=1,"1,500",IF(G12=2,"1,300",IF(G12=3,"1,100","850"))),IF(OR(【3】見・旅費!Q16&lt;&gt;"1,500",【3】見・旅費!Q16&lt;&gt;"1,300",【3】見・旅費!Q16&lt;&gt;"1,100",【3】見・旅費!Q16&lt;&gt;"850"),【3】見・旅費!Q16,IF(G12="",0,IF(G12=1,"1,500",IF(G12=2,"1,300",IF(G12=3,"1,100","850")))))))</f>
        <v>0</v>
      </c>
      <c r="R16" s="629" t="str">
        <f>IF(【3】見・旅費!R16="","",【3】見・旅費!R16)</f>
        <v/>
      </c>
      <c r="S16" s="610">
        <f>IF(AND(【3】見・旅費!G12="",G12=""),0,IF(【3】見・旅費!G12&lt;&gt;G12,IF(G12=1,"14,000",IF(G12=2,"12,400",IF(G12=3,"10,300",IF(G12=4,"8,200")))),IF(OR(【3】見・旅費!S16&lt;&gt;"14,000",【3】見・旅費!S16&lt;&gt;"12,400",【3】見・旅費!S16&lt;&gt;"10,300",【3】見・旅費!S16&lt;&gt;"8,200"),【3】見・旅費!S16,IF(G12="",0,IF(G12=1,"14,000",IF(G12=2,"12,400",IF(G12=3,"10,300",IF(G12=4,"8,200",))))))))</f>
        <v>0</v>
      </c>
      <c r="T16" s="629" t="str">
        <f>IF(【3】見・旅費!T16="","",【3】見・旅費!T16)</f>
        <v/>
      </c>
      <c r="U16" s="612">
        <f>IF(AND(R16="",T16=""),0,(SUM(Q16*R16+S16*T16)))</f>
        <v>0</v>
      </c>
      <c r="V16" s="612">
        <f>IF(AND(P16="",U16=""),"",SUM(P16+U16))</f>
        <v>0</v>
      </c>
      <c r="W16" s="1086"/>
      <c r="X16" s="1092"/>
      <c r="AA16" s="314"/>
    </row>
    <row r="17" spans="3:24" ht="19.5" customHeight="1">
      <c r="C17" s="1087" t="str">
        <f>IF(【3】見・旅費!C17="","",【3】見・旅費!C17)</f>
        <v/>
      </c>
      <c r="D17" s="1090" t="str">
        <f>IF(【3】見・旅費!D17="","",【3】見・旅費!D17)</f>
        <v/>
      </c>
      <c r="E17" s="1090" t="str">
        <f>IF(【3】見・旅費!E17="","",【3】見・旅費!E17)</f>
        <v/>
      </c>
      <c r="F17" s="1090" t="str">
        <f>IF(【3】見・旅費!F17="","",【3】見・旅費!F17)</f>
        <v/>
      </c>
      <c r="G17" s="1093" t="str">
        <f>IF(【3】見・旅費!G17="","",【3】見・旅費!G17)</f>
        <v/>
      </c>
      <c r="H17" s="1096" t="str">
        <f>IF(【3】見・旅費!H17="","",【3】見・旅費!H17)</f>
        <v/>
      </c>
      <c r="I17" s="630" t="str">
        <f>IF(【3】見・旅費!I17="","",【3】見・旅費!I17)</f>
        <v/>
      </c>
      <c r="J17" s="613" t="str">
        <f>IF(【3】見・旅費!J17="","",【3】見・旅費!J17)</f>
        <v/>
      </c>
      <c r="K17" s="631" t="str">
        <f>IF(【3】見・旅費!K17="","",【3】見・旅費!K17)</f>
        <v/>
      </c>
      <c r="L17" s="614" t="str">
        <f>IF(【3】見・旅費!L17="","",【3】見・旅費!L17)</f>
        <v/>
      </c>
      <c r="M17" s="615" t="str">
        <f>IF(【3】見・旅費!M17="","",【3】見・旅費!M17)</f>
        <v/>
      </c>
      <c r="N17" s="592" t="str">
        <f>IF(I17="","",(SUM(L17:M17)))</f>
        <v/>
      </c>
      <c r="O17" s="332" t="str">
        <f>IF(【3】見・旅費!O17="","",【3】見・旅費!O17)</f>
        <v/>
      </c>
      <c r="P17" s="594" t="str">
        <f t="shared" ref="P17:P20" si="2">IF(O17="","",(IF(O17="",0,(N17*O17))))</f>
        <v/>
      </c>
      <c r="Q17" s="876"/>
      <c r="R17" s="855"/>
      <c r="S17" s="853"/>
      <c r="T17" s="855"/>
      <c r="U17" s="853"/>
      <c r="V17" s="853"/>
      <c r="W17" s="1084"/>
      <c r="X17" s="1090" t="str">
        <f>IF(【3】見・旅費!X17="","",【3】見・旅費!X17)</f>
        <v/>
      </c>
    </row>
    <row r="18" spans="3:24" ht="19.5" customHeight="1">
      <c r="C18" s="1088"/>
      <c r="D18" s="1091"/>
      <c r="E18" s="1091"/>
      <c r="F18" s="1091"/>
      <c r="G18" s="1094"/>
      <c r="H18" s="1097"/>
      <c r="I18" s="632" t="str">
        <f>IF(【3】見・旅費!I18="","",【3】見・旅費!I18)</f>
        <v/>
      </c>
      <c r="J18" s="616" t="str">
        <f>IF(【3】見・旅費!J18="","",【3】見・旅費!J18)</f>
        <v/>
      </c>
      <c r="K18" s="617" t="str">
        <f>IF(【3】見・旅費!K18="","",【3】見・旅費!K18)</f>
        <v/>
      </c>
      <c r="L18" s="618" t="str">
        <f>IF(【3】見・旅費!L18="","",【3】見・旅費!L18)</f>
        <v/>
      </c>
      <c r="M18" s="619" t="str">
        <f>IF(【3】見・旅費!M18="","",【3】見・旅費!M18)</f>
        <v/>
      </c>
      <c r="N18" s="598" t="str">
        <f>IF(I18="","",(SUM(L18:M18)))</f>
        <v/>
      </c>
      <c r="O18" s="620" t="str">
        <f>IF(【3】見・旅費!O18="","",【3】見・旅費!O18)</f>
        <v/>
      </c>
      <c r="P18" s="600" t="str">
        <f t="shared" si="2"/>
        <v/>
      </c>
      <c r="Q18" s="877"/>
      <c r="R18" s="856"/>
      <c r="S18" s="854"/>
      <c r="T18" s="856"/>
      <c r="U18" s="854"/>
      <c r="V18" s="854"/>
      <c r="W18" s="1085"/>
      <c r="X18" s="1091"/>
    </row>
    <row r="19" spans="3:24" ht="19.5" customHeight="1">
      <c r="C19" s="1088"/>
      <c r="D19" s="1091"/>
      <c r="E19" s="1091"/>
      <c r="F19" s="1091"/>
      <c r="G19" s="1094"/>
      <c r="H19" s="1097"/>
      <c r="I19" s="632" t="str">
        <f>IF(【3】見・旅費!I19="","",【3】見・旅費!I19)</f>
        <v/>
      </c>
      <c r="J19" s="616" t="str">
        <f>IF(【3】見・旅費!J19="","",【3】見・旅費!J19)</f>
        <v/>
      </c>
      <c r="K19" s="617" t="str">
        <f>IF(【3】見・旅費!K19="","",【3】見・旅費!K19)</f>
        <v/>
      </c>
      <c r="L19" s="618" t="str">
        <f>IF(【3】見・旅費!L19="","",【3】見・旅費!L19)</f>
        <v/>
      </c>
      <c r="M19" s="618" t="str">
        <f>IF(【3】見・旅費!M19="","",【3】見・旅費!M19)</f>
        <v/>
      </c>
      <c r="N19" s="598" t="str">
        <f>IF(I19="","",(SUM(L19:M19)))</f>
        <v/>
      </c>
      <c r="O19" s="620" t="str">
        <f>IF(【3】見・旅費!O19="","",【3】見・旅費!O19)</f>
        <v/>
      </c>
      <c r="P19" s="600" t="str">
        <f t="shared" si="2"/>
        <v/>
      </c>
      <c r="Q19" s="877"/>
      <c r="R19" s="856"/>
      <c r="S19" s="854"/>
      <c r="T19" s="856"/>
      <c r="U19" s="854"/>
      <c r="V19" s="854"/>
      <c r="W19" s="1085"/>
      <c r="X19" s="1091"/>
    </row>
    <row r="20" spans="3:24" ht="19.5" customHeight="1">
      <c r="C20" s="1088"/>
      <c r="D20" s="1091"/>
      <c r="E20" s="1091"/>
      <c r="F20" s="1091"/>
      <c r="G20" s="1094"/>
      <c r="H20" s="1097"/>
      <c r="I20" s="633" t="str">
        <f>IF(【3】見・旅費!I20="","",【3】見・旅費!I20)</f>
        <v/>
      </c>
      <c r="J20" s="621" t="str">
        <f>IF(【3】見・旅費!J20="","",【3】見・旅費!J20)</f>
        <v/>
      </c>
      <c r="K20" s="622" t="str">
        <f>IF(【3】見・旅費!K20="","",【3】見・旅費!K20)</f>
        <v/>
      </c>
      <c r="L20" s="623" t="str">
        <f>IF(【3】見・旅費!L20="","",【3】見・旅費!L20)</f>
        <v/>
      </c>
      <c r="M20" s="624" t="str">
        <f>IF(【3】見・旅費!M20="","",【3】見・旅費!M20)</f>
        <v/>
      </c>
      <c r="N20" s="598" t="str">
        <f>IF(I20="","",(SUM(L20:M20)))</f>
        <v/>
      </c>
      <c r="O20" s="625" t="str">
        <f>IF(【3】見・旅費!O20="","",【3】見・旅費!O20)</f>
        <v/>
      </c>
      <c r="P20" s="600" t="str">
        <f t="shared" si="2"/>
        <v/>
      </c>
      <c r="Q20" s="878"/>
      <c r="R20" s="858"/>
      <c r="S20" s="857"/>
      <c r="T20" s="858"/>
      <c r="U20" s="857"/>
      <c r="V20" s="857"/>
      <c r="W20" s="1085"/>
      <c r="X20" s="1091"/>
    </row>
    <row r="21" spans="3:24" ht="19.5" customHeight="1">
      <c r="C21" s="1089"/>
      <c r="D21" s="1092"/>
      <c r="E21" s="1092"/>
      <c r="F21" s="1092"/>
      <c r="G21" s="1095"/>
      <c r="H21" s="1098"/>
      <c r="I21" s="601"/>
      <c r="J21" s="601"/>
      <c r="K21" s="603"/>
      <c r="L21" s="626"/>
      <c r="M21" s="627"/>
      <c r="N21" s="605"/>
      <c r="O21" s="686" t="s">
        <v>453</v>
      </c>
      <c r="P21" s="607">
        <f>SUM(P17:P20)</f>
        <v>0</v>
      </c>
      <c r="Q21" s="608">
        <f>IF(AND(【3】見・旅費!G17="",G17=""),0,IF(【3】見・旅費!G17&lt;&gt;G17,IF(G17=1,"1,500",IF(G17=2,"1,300",IF(G17=3,"1,100","850"))),IF(OR(【3】見・旅費!Q21&lt;&gt;"1,500",【3】見・旅費!Q21&lt;&gt;"1,300",【3】見・旅費!Q21&lt;&gt;"1,100",【3】見・旅費!Q21&lt;&gt;"850"),【3】見・旅費!Q21,IF(G17="",0,IF(G17=1,"1,500",IF(G17=2,"1,300",IF(G17=3,"1,100","850")))))))</f>
        <v>0</v>
      </c>
      <c r="R21" s="629" t="str">
        <f>IF(【3】見・旅費!R21="","",【3】見・旅費!R21)</f>
        <v/>
      </c>
      <c r="S21" s="610">
        <f>IF(AND(【3】見・旅費!G17="",G17=""),0,IF(【3】見・旅費!G17&lt;&gt;G17,IF(G17=1,"14,000",IF(G17=2,"12,400",IF(G17=3,"10,300",IF(G17=4,"8,200")))),IF(OR(【3】見・旅費!S21&lt;&gt;"14,000",【3】見・旅費!S21&lt;&gt;"12,400",【3】見・旅費!S21&lt;&gt;"10,300",【3】見・旅費!S21&lt;&gt;"8,200"),【3】見・旅費!S21,IF(G17="",0,IF(G17=1,"14,000",IF(G17=2,"12,400",IF(G17=3,"10,300",IF(G17=4,"8,200",))))))))</f>
        <v>0</v>
      </c>
      <c r="T21" s="629" t="str">
        <f>IF(【3】見・旅費!T21="","",【3】見・旅費!T21)</f>
        <v/>
      </c>
      <c r="U21" s="612">
        <f>IF(AND(R21="",T21=""),0,(SUM(Q21*R21+S21*T21)))</f>
        <v>0</v>
      </c>
      <c r="V21" s="612">
        <f>IF(AND(P21="",U21=""),"",SUM(P21+U21))</f>
        <v>0</v>
      </c>
      <c r="W21" s="1086"/>
      <c r="X21" s="1092"/>
    </row>
    <row r="22" spans="3:24" ht="19.5" customHeight="1">
      <c r="C22" s="1087" t="str">
        <f>IF(【3】見・旅費!C22="","",【3】見・旅費!C22)</f>
        <v/>
      </c>
      <c r="D22" s="1090" t="str">
        <f>IF(【3】見・旅費!D22="","",【3】見・旅費!D22)</f>
        <v/>
      </c>
      <c r="E22" s="1090" t="str">
        <f>IF(【3】見・旅費!E22="","",【3】見・旅費!E22)</f>
        <v/>
      </c>
      <c r="F22" s="1090" t="str">
        <f>IF(【3】見・旅費!F22="","",【3】見・旅費!F22)</f>
        <v/>
      </c>
      <c r="G22" s="1093" t="str">
        <f>IF(【3】見・旅費!G22="","",【3】見・旅費!G22)</f>
        <v/>
      </c>
      <c r="H22" s="1096" t="str">
        <f>IF(【3】見・旅費!H22="","",【3】見・旅費!H22)</f>
        <v/>
      </c>
      <c r="I22" s="630" t="str">
        <f>IF(【3】見・旅費!I22="","",【3】見・旅費!I22)</f>
        <v/>
      </c>
      <c r="J22" s="613" t="str">
        <f>IF(【3】見・旅費!J22="","",【3】見・旅費!J22)</f>
        <v/>
      </c>
      <c r="K22" s="631" t="str">
        <f>IF(【3】見・旅費!K22="","",【3】見・旅費!K22)</f>
        <v/>
      </c>
      <c r="L22" s="614" t="str">
        <f>IF(【3】見・旅費!L22="","",【3】見・旅費!L22)</f>
        <v/>
      </c>
      <c r="M22" s="615" t="str">
        <f>IF(【3】見・旅費!M22="","",【3】見・旅費!M22)</f>
        <v/>
      </c>
      <c r="N22" s="592" t="str">
        <f>IF(I22="","",(SUM(L22:M22)))</f>
        <v/>
      </c>
      <c r="O22" s="332" t="str">
        <f>IF(【3】見・旅費!O22="","",【3】見・旅費!O22)</f>
        <v/>
      </c>
      <c r="P22" s="594" t="str">
        <f t="shared" ref="P22:P25" si="3">IF(O22="","",(IF(O22="",0,(N22*O22))))</f>
        <v/>
      </c>
      <c r="Q22" s="876"/>
      <c r="R22" s="855"/>
      <c r="S22" s="853"/>
      <c r="T22" s="855"/>
      <c r="U22" s="853"/>
      <c r="V22" s="853"/>
      <c r="W22" s="1084"/>
      <c r="X22" s="1090" t="str">
        <f>IF(【3】見・旅費!X22="","",【3】見・旅費!X22)</f>
        <v/>
      </c>
    </row>
    <row r="23" spans="3:24" ht="19.5" customHeight="1">
      <c r="C23" s="1088"/>
      <c r="D23" s="1091"/>
      <c r="E23" s="1091"/>
      <c r="F23" s="1091"/>
      <c r="G23" s="1094"/>
      <c r="H23" s="1097"/>
      <c r="I23" s="632" t="str">
        <f>IF(【3】見・旅費!I23="","",【3】見・旅費!I23)</f>
        <v/>
      </c>
      <c r="J23" s="616" t="str">
        <f>IF(【3】見・旅費!J23="","",【3】見・旅費!J23)</f>
        <v/>
      </c>
      <c r="K23" s="617" t="str">
        <f>IF(【3】見・旅費!K23="","",【3】見・旅費!K23)</f>
        <v/>
      </c>
      <c r="L23" s="618" t="str">
        <f>IF(【3】見・旅費!L23="","",【3】見・旅費!L23)</f>
        <v/>
      </c>
      <c r="M23" s="619" t="str">
        <f>IF(【3】見・旅費!M23="","",【3】見・旅費!M23)</f>
        <v/>
      </c>
      <c r="N23" s="598" t="str">
        <f>IF(I23="","",(SUM(L23:M23)))</f>
        <v/>
      </c>
      <c r="O23" s="620" t="str">
        <f>IF(【3】見・旅費!O23="","",【3】見・旅費!O23)</f>
        <v/>
      </c>
      <c r="P23" s="600" t="str">
        <f t="shared" si="3"/>
        <v/>
      </c>
      <c r="Q23" s="877"/>
      <c r="R23" s="856"/>
      <c r="S23" s="854"/>
      <c r="T23" s="856"/>
      <c r="U23" s="854"/>
      <c r="V23" s="854"/>
      <c r="W23" s="1085"/>
      <c r="X23" s="1091"/>
    </row>
    <row r="24" spans="3:24" ht="19.5" customHeight="1">
      <c r="C24" s="1088"/>
      <c r="D24" s="1091"/>
      <c r="E24" s="1091"/>
      <c r="F24" s="1091"/>
      <c r="G24" s="1094"/>
      <c r="H24" s="1097"/>
      <c r="I24" s="632" t="str">
        <f>IF(【3】見・旅費!I24="","",【3】見・旅費!I24)</f>
        <v/>
      </c>
      <c r="J24" s="616" t="str">
        <f>IF(【3】見・旅費!J24="","",【3】見・旅費!J24)</f>
        <v/>
      </c>
      <c r="K24" s="617" t="str">
        <f>IF(【3】見・旅費!K24="","",【3】見・旅費!K24)</f>
        <v/>
      </c>
      <c r="L24" s="618" t="str">
        <f>IF(【3】見・旅費!L24="","",【3】見・旅費!L24)</f>
        <v/>
      </c>
      <c r="M24" s="618" t="str">
        <f>IF(【3】見・旅費!M24="","",【3】見・旅費!M24)</f>
        <v/>
      </c>
      <c r="N24" s="598" t="str">
        <f>IF(I24="","",(SUM(L24:M24)))</f>
        <v/>
      </c>
      <c r="O24" s="620" t="str">
        <f>IF(【3】見・旅費!O24="","",【3】見・旅費!O24)</f>
        <v/>
      </c>
      <c r="P24" s="600" t="str">
        <f t="shared" si="3"/>
        <v/>
      </c>
      <c r="Q24" s="877"/>
      <c r="R24" s="856"/>
      <c r="S24" s="854"/>
      <c r="T24" s="856"/>
      <c r="U24" s="854"/>
      <c r="V24" s="854"/>
      <c r="W24" s="1085"/>
      <c r="X24" s="1091"/>
    </row>
    <row r="25" spans="3:24" ht="19.5" customHeight="1">
      <c r="C25" s="1088"/>
      <c r="D25" s="1091"/>
      <c r="E25" s="1091"/>
      <c r="F25" s="1091"/>
      <c r="G25" s="1094"/>
      <c r="H25" s="1097"/>
      <c r="I25" s="633" t="str">
        <f>IF(【3】見・旅費!I25="","",【3】見・旅費!I25)</f>
        <v/>
      </c>
      <c r="J25" s="621" t="str">
        <f>IF(【3】見・旅費!J25="","",【3】見・旅費!J25)</f>
        <v/>
      </c>
      <c r="K25" s="622" t="str">
        <f>IF(【3】見・旅費!K25="","",【3】見・旅費!K25)</f>
        <v/>
      </c>
      <c r="L25" s="623" t="str">
        <f>IF(【3】見・旅費!L25="","",【3】見・旅費!L25)</f>
        <v/>
      </c>
      <c r="M25" s="624" t="str">
        <f>IF(【3】見・旅費!M25="","",【3】見・旅費!M25)</f>
        <v/>
      </c>
      <c r="N25" s="598" t="str">
        <f>IF(I25="","",(SUM(L25:M25)))</f>
        <v/>
      </c>
      <c r="O25" s="625" t="str">
        <f>IF(【3】見・旅費!O25="","",【3】見・旅費!O25)</f>
        <v/>
      </c>
      <c r="P25" s="600" t="str">
        <f t="shared" si="3"/>
        <v/>
      </c>
      <c r="Q25" s="878"/>
      <c r="R25" s="858"/>
      <c r="S25" s="857"/>
      <c r="T25" s="858"/>
      <c r="U25" s="857"/>
      <c r="V25" s="857"/>
      <c r="W25" s="1085"/>
      <c r="X25" s="1091"/>
    </row>
    <row r="26" spans="3:24" ht="19.5" customHeight="1">
      <c r="C26" s="1089"/>
      <c r="D26" s="1092"/>
      <c r="E26" s="1092"/>
      <c r="F26" s="1092"/>
      <c r="G26" s="1095"/>
      <c r="H26" s="1098"/>
      <c r="I26" s="601"/>
      <c r="J26" s="601"/>
      <c r="K26" s="603"/>
      <c r="L26" s="626"/>
      <c r="M26" s="627"/>
      <c r="N26" s="605"/>
      <c r="O26" s="686" t="s">
        <v>453</v>
      </c>
      <c r="P26" s="607">
        <f>SUM(P22:P25)</f>
        <v>0</v>
      </c>
      <c r="Q26" s="608">
        <f>IF(AND(【3】見・旅費!G22="",G22=""),0,IF(【3】見・旅費!G22&lt;&gt;G22,IF(G22=1,"1,500",IF(G22=2,"1,300",IF(G22=3,"1,100","850"))),IF(OR(【3】見・旅費!Q26&lt;&gt;"1,500",【3】見・旅費!Q26&lt;&gt;"1,300",【3】見・旅費!Q26&lt;&gt;"1,100",【3】見・旅費!Q26&lt;&gt;"850"),【3】見・旅費!Q26,IF(G22="",0,IF(G22=1,"1,500",IF(G22=2,"1,300",IF(G22=3,"1,100","850")))))))</f>
        <v>0</v>
      </c>
      <c r="R26" s="629" t="str">
        <f>IF(【3】見・旅費!R26="","",【3】見・旅費!R26)</f>
        <v/>
      </c>
      <c r="S26" s="610">
        <f>IF(AND(【3】見・旅費!G22="",G22=""),0,IF(【3】見・旅費!G22&lt;&gt;G22,IF(G22=1,"14,000",IF(G22=2,"12,400",IF(G22=3,"10,300",IF(G22=4,"8,200")))),IF(OR(【3】見・旅費!S26&lt;&gt;"14,000",【3】見・旅費!S26&lt;&gt;"12,400",【3】見・旅費!S26&lt;&gt;"10,300",【3】見・旅費!S26&lt;&gt;"8,200"),【3】見・旅費!S26,IF(G22="",0,IF(G22=1,"14,000",IF(G22=2,"12,400",IF(G22=3,"10,300",IF(G22=4,"8,200",))))))))</f>
        <v>0</v>
      </c>
      <c r="T26" s="629" t="str">
        <f>IF(【3】見・旅費!T26="","",【3】見・旅費!T26)</f>
        <v/>
      </c>
      <c r="U26" s="612">
        <f>IF(AND(R26="",T26=""),0,(SUM(Q26*R26+S26*T26)))</f>
        <v>0</v>
      </c>
      <c r="V26" s="612">
        <f>IF(AND(P26="",U26=""),"",SUM(P26+U26))</f>
        <v>0</v>
      </c>
      <c r="W26" s="1086"/>
      <c r="X26" s="1092"/>
    </row>
    <row r="27" spans="3:24" ht="19.5" customHeight="1">
      <c r="C27" s="1087" t="str">
        <f>IF(【3】見・旅費!C27="","",【3】見・旅費!C27)</f>
        <v/>
      </c>
      <c r="D27" s="1090" t="str">
        <f>IF(【3】見・旅費!D27="","",【3】見・旅費!D27)</f>
        <v/>
      </c>
      <c r="E27" s="1090" t="str">
        <f>IF(【3】見・旅費!E27="","",【3】見・旅費!E27)</f>
        <v/>
      </c>
      <c r="F27" s="1090" t="str">
        <f>IF(【3】見・旅費!F27="","",【3】見・旅費!F27)</f>
        <v/>
      </c>
      <c r="G27" s="1093" t="str">
        <f>IF(【3】見・旅費!G27="","",【3】見・旅費!G27)</f>
        <v/>
      </c>
      <c r="H27" s="1096" t="str">
        <f>IF(【3】見・旅費!H27="","",【3】見・旅費!H27)</f>
        <v/>
      </c>
      <c r="I27" s="630" t="str">
        <f>IF(【3】見・旅費!I27="","",【3】見・旅費!I27)</f>
        <v/>
      </c>
      <c r="J27" s="613" t="str">
        <f>IF(【3】見・旅費!J27="","",【3】見・旅費!J27)</f>
        <v/>
      </c>
      <c r="K27" s="631" t="str">
        <f>IF(【3】見・旅費!K27="","",【3】見・旅費!K27)</f>
        <v/>
      </c>
      <c r="L27" s="614" t="str">
        <f>IF(【3】見・旅費!L27="","",【3】見・旅費!L27)</f>
        <v/>
      </c>
      <c r="M27" s="615" t="str">
        <f>IF(【3】見・旅費!M27="","",【3】見・旅費!M27)</f>
        <v/>
      </c>
      <c r="N27" s="592" t="str">
        <f>IF(I27="","",(SUM(L27:M27)))</f>
        <v/>
      </c>
      <c r="O27" s="332" t="str">
        <f>IF(【3】見・旅費!O27="","",【3】見・旅費!O27)</f>
        <v/>
      </c>
      <c r="P27" s="594" t="str">
        <f t="shared" ref="P27:P30" si="4">IF(O27="","",(IF(O27="",0,(N27*O27))))</f>
        <v/>
      </c>
      <c r="Q27" s="876"/>
      <c r="R27" s="855"/>
      <c r="S27" s="853"/>
      <c r="T27" s="855"/>
      <c r="U27" s="853"/>
      <c r="V27" s="853"/>
      <c r="W27" s="1084"/>
      <c r="X27" s="1090" t="str">
        <f>IF(【3】見・旅費!X27="","",【3】見・旅費!X27)</f>
        <v/>
      </c>
    </row>
    <row r="28" spans="3:24" ht="19.5" customHeight="1">
      <c r="C28" s="1088"/>
      <c r="D28" s="1091"/>
      <c r="E28" s="1091"/>
      <c r="F28" s="1091"/>
      <c r="G28" s="1094"/>
      <c r="H28" s="1097"/>
      <c r="I28" s="632" t="str">
        <f>IF(【3】見・旅費!I28="","",【3】見・旅費!I28)</f>
        <v/>
      </c>
      <c r="J28" s="616" t="str">
        <f>IF(【3】見・旅費!J28="","",【3】見・旅費!J28)</f>
        <v/>
      </c>
      <c r="K28" s="617" t="str">
        <f>IF(【3】見・旅費!K28="","",【3】見・旅費!K28)</f>
        <v/>
      </c>
      <c r="L28" s="618" t="str">
        <f>IF(【3】見・旅費!L28="","",【3】見・旅費!L28)</f>
        <v/>
      </c>
      <c r="M28" s="619" t="str">
        <f>IF(【3】見・旅費!M28="","",【3】見・旅費!M28)</f>
        <v/>
      </c>
      <c r="N28" s="598" t="str">
        <f>IF(I28="","",(SUM(L28:M28)))</f>
        <v/>
      </c>
      <c r="O28" s="620" t="str">
        <f>IF(【3】見・旅費!O28="","",【3】見・旅費!O28)</f>
        <v/>
      </c>
      <c r="P28" s="600" t="str">
        <f t="shared" si="4"/>
        <v/>
      </c>
      <c r="Q28" s="877"/>
      <c r="R28" s="856"/>
      <c r="S28" s="854"/>
      <c r="T28" s="856"/>
      <c r="U28" s="854"/>
      <c r="V28" s="854"/>
      <c r="W28" s="1085"/>
      <c r="X28" s="1091"/>
    </row>
    <row r="29" spans="3:24" ht="19.5" customHeight="1">
      <c r="C29" s="1088"/>
      <c r="D29" s="1091"/>
      <c r="E29" s="1091"/>
      <c r="F29" s="1091"/>
      <c r="G29" s="1094"/>
      <c r="H29" s="1097"/>
      <c r="I29" s="632" t="str">
        <f>IF(【3】見・旅費!I29="","",【3】見・旅費!I29)</f>
        <v/>
      </c>
      <c r="J29" s="616" t="str">
        <f>IF(【3】見・旅費!J29="","",【3】見・旅費!J29)</f>
        <v/>
      </c>
      <c r="K29" s="617" t="str">
        <f>IF(【3】見・旅費!K29="","",【3】見・旅費!K29)</f>
        <v/>
      </c>
      <c r="L29" s="618" t="str">
        <f>IF(【3】見・旅費!L29="","",【3】見・旅費!L29)</f>
        <v/>
      </c>
      <c r="M29" s="618" t="str">
        <f>IF(【3】見・旅費!M29="","",【3】見・旅費!M29)</f>
        <v/>
      </c>
      <c r="N29" s="598" t="str">
        <f>IF(I29="","",(SUM(L29:M29)))</f>
        <v/>
      </c>
      <c r="O29" s="620" t="str">
        <f>IF(【3】見・旅費!O29="","",【3】見・旅費!O29)</f>
        <v/>
      </c>
      <c r="P29" s="600" t="str">
        <f t="shared" si="4"/>
        <v/>
      </c>
      <c r="Q29" s="877"/>
      <c r="R29" s="856"/>
      <c r="S29" s="854"/>
      <c r="T29" s="856"/>
      <c r="U29" s="854"/>
      <c r="V29" s="854"/>
      <c r="W29" s="1085"/>
      <c r="X29" s="1091"/>
    </row>
    <row r="30" spans="3:24" ht="19.5" customHeight="1">
      <c r="C30" s="1088"/>
      <c r="D30" s="1091"/>
      <c r="E30" s="1091"/>
      <c r="F30" s="1091"/>
      <c r="G30" s="1094"/>
      <c r="H30" s="1097"/>
      <c r="I30" s="633" t="str">
        <f>IF(【3】見・旅費!I30="","",【3】見・旅費!I30)</f>
        <v/>
      </c>
      <c r="J30" s="621" t="str">
        <f>IF(【3】見・旅費!J30="","",【3】見・旅費!J30)</f>
        <v/>
      </c>
      <c r="K30" s="622" t="str">
        <f>IF(【3】見・旅費!K30="","",【3】見・旅費!K30)</f>
        <v/>
      </c>
      <c r="L30" s="623" t="str">
        <f>IF(【3】見・旅費!L30="","",【3】見・旅費!L30)</f>
        <v/>
      </c>
      <c r="M30" s="624" t="str">
        <f>IF(【3】見・旅費!M30="","",【3】見・旅費!M30)</f>
        <v/>
      </c>
      <c r="N30" s="598" t="str">
        <f>IF(I30="","",(SUM(L30:M30)))</f>
        <v/>
      </c>
      <c r="O30" s="625" t="str">
        <f>IF(【3】見・旅費!O30="","",【3】見・旅費!O30)</f>
        <v/>
      </c>
      <c r="P30" s="600" t="str">
        <f t="shared" si="4"/>
        <v/>
      </c>
      <c r="Q30" s="878"/>
      <c r="R30" s="858"/>
      <c r="S30" s="857"/>
      <c r="T30" s="858"/>
      <c r="U30" s="857"/>
      <c r="V30" s="857"/>
      <c r="W30" s="1085"/>
      <c r="X30" s="1091"/>
    </row>
    <row r="31" spans="3:24" ht="19.5" customHeight="1">
      <c r="C31" s="1089"/>
      <c r="D31" s="1092"/>
      <c r="E31" s="1092"/>
      <c r="F31" s="1092"/>
      <c r="G31" s="1095"/>
      <c r="H31" s="1098"/>
      <c r="I31" s="601"/>
      <c r="J31" s="601"/>
      <c r="K31" s="603"/>
      <c r="L31" s="626"/>
      <c r="M31" s="627"/>
      <c r="N31" s="605"/>
      <c r="O31" s="686" t="s">
        <v>453</v>
      </c>
      <c r="P31" s="607">
        <f>SUM(P27:P30)</f>
        <v>0</v>
      </c>
      <c r="Q31" s="608">
        <f>IF(AND(【3】見・旅費!G27="",G27=""),0,IF(【3】見・旅費!G27&lt;&gt;G27,IF(G27=1,"1,500",IF(G27=2,"1,300",IF(G27=3,"1,100","850"))),IF(OR(【3】見・旅費!Q31&lt;&gt;"1,500",【3】見・旅費!Q31&lt;&gt;"1,300",【3】見・旅費!Q31&lt;&gt;"1,100",【3】見・旅費!Q31&lt;&gt;"850"),【3】見・旅費!Q31,IF(G27="",0,IF(G27=1,"1,500",IF(G27=2,"1,300",IF(G27=3,"1,100","850")))))))</f>
        <v>0</v>
      </c>
      <c r="R31" s="629" t="str">
        <f>IF(【3】見・旅費!R31="","",【3】見・旅費!R31)</f>
        <v/>
      </c>
      <c r="S31" s="610">
        <f>IF(AND(【3】見・旅費!G27="",G27=""),0,IF(【3】見・旅費!G27&lt;&gt;G27,IF(G27=1,"14,000",IF(G27=2,"12,400",IF(G27=3,"10,300",IF(G27=4,"8,200")))),IF(OR(【3】見・旅費!S31&lt;&gt;"14,000",【3】見・旅費!S31&lt;&gt;"12,400",【3】見・旅費!S31&lt;&gt;"10,300",【3】見・旅費!S31&lt;&gt;"8,200"),【3】見・旅費!S31,IF(G27="",0,IF(G27=1,"14,000",IF(G27=2,"12,400",IF(G27=3,"10,300",IF(G27=4,"8,200",))))))))</f>
        <v>0</v>
      </c>
      <c r="T31" s="629" t="str">
        <f>IF(【3】見・旅費!T31="","",【3】見・旅費!T31)</f>
        <v/>
      </c>
      <c r="U31" s="612">
        <f>IF(AND(R31="",T31=""),0,(SUM(Q31*R31+S31*T31)))</f>
        <v>0</v>
      </c>
      <c r="V31" s="612">
        <f>IF(AND(P31="",U31=""),"",SUM(P31+U31))</f>
        <v>0</v>
      </c>
      <c r="W31" s="1086"/>
      <c r="X31" s="1092"/>
    </row>
    <row r="32" spans="3:24" ht="19.5" customHeight="1">
      <c r="C32" s="1087" t="str">
        <f>IF(【3】見・旅費!C32="","",【3】見・旅費!C32)</f>
        <v/>
      </c>
      <c r="D32" s="1090" t="str">
        <f>IF(【3】見・旅費!D32="","",【3】見・旅費!D32)</f>
        <v/>
      </c>
      <c r="E32" s="1090" t="str">
        <f>IF(【3】見・旅費!E32="","",【3】見・旅費!E32)</f>
        <v/>
      </c>
      <c r="F32" s="1090" t="str">
        <f>IF(【3】見・旅費!F32="","",【3】見・旅費!F32)</f>
        <v/>
      </c>
      <c r="G32" s="1093" t="str">
        <f>IF(【3】見・旅費!G32="","",【3】見・旅費!G32)</f>
        <v/>
      </c>
      <c r="H32" s="1096" t="str">
        <f>IF(【3】見・旅費!H32="","",【3】見・旅費!H32)</f>
        <v/>
      </c>
      <c r="I32" s="630" t="str">
        <f>IF(【3】見・旅費!I32="","",【3】見・旅費!I32)</f>
        <v/>
      </c>
      <c r="J32" s="613" t="str">
        <f>IF(【3】見・旅費!J32="","",【3】見・旅費!J32)</f>
        <v/>
      </c>
      <c r="K32" s="631" t="str">
        <f>IF(【3】見・旅費!K32="","",【3】見・旅費!K32)</f>
        <v/>
      </c>
      <c r="L32" s="614" t="str">
        <f>IF(【3】見・旅費!L32="","",【3】見・旅費!L32)</f>
        <v/>
      </c>
      <c r="M32" s="615" t="str">
        <f>IF(【3】見・旅費!M32="","",【3】見・旅費!M32)</f>
        <v/>
      </c>
      <c r="N32" s="592" t="str">
        <f>IF(I32="","",(SUM(L32:M32)))</f>
        <v/>
      </c>
      <c r="O32" s="332" t="str">
        <f>IF(【3】見・旅費!O32="","",【3】見・旅費!O32)</f>
        <v/>
      </c>
      <c r="P32" s="594" t="str">
        <f t="shared" ref="P32:P35" si="5">IF(O32="","",(IF(O32="",0,(N32*O32))))</f>
        <v/>
      </c>
      <c r="Q32" s="876"/>
      <c r="R32" s="855"/>
      <c r="S32" s="853"/>
      <c r="T32" s="855"/>
      <c r="U32" s="853"/>
      <c r="V32" s="853"/>
      <c r="W32" s="1084"/>
      <c r="X32" s="1090" t="str">
        <f>IF(【3】見・旅費!X32="","",【3】見・旅費!X32)</f>
        <v/>
      </c>
    </row>
    <row r="33" spans="3:24" ht="19.5" customHeight="1">
      <c r="C33" s="1088"/>
      <c r="D33" s="1091"/>
      <c r="E33" s="1091"/>
      <c r="F33" s="1091"/>
      <c r="G33" s="1094"/>
      <c r="H33" s="1097"/>
      <c r="I33" s="632" t="str">
        <f>IF(【3】見・旅費!I33="","",【3】見・旅費!I33)</f>
        <v/>
      </c>
      <c r="J33" s="616" t="str">
        <f>IF(【3】見・旅費!J33="","",【3】見・旅費!J33)</f>
        <v/>
      </c>
      <c r="K33" s="617" t="str">
        <f>IF(【3】見・旅費!K33="","",【3】見・旅費!K33)</f>
        <v/>
      </c>
      <c r="L33" s="618" t="str">
        <f>IF(【3】見・旅費!L33="","",【3】見・旅費!L33)</f>
        <v/>
      </c>
      <c r="M33" s="619" t="str">
        <f>IF(【3】見・旅費!M33="","",【3】見・旅費!M33)</f>
        <v/>
      </c>
      <c r="N33" s="598" t="str">
        <f>IF(I33="","",(SUM(L33:M33)))</f>
        <v/>
      </c>
      <c r="O33" s="620" t="str">
        <f>IF(【3】見・旅費!O33="","",【3】見・旅費!O33)</f>
        <v/>
      </c>
      <c r="P33" s="600" t="str">
        <f t="shared" si="5"/>
        <v/>
      </c>
      <c r="Q33" s="877"/>
      <c r="R33" s="856"/>
      <c r="S33" s="854"/>
      <c r="T33" s="856"/>
      <c r="U33" s="854"/>
      <c r="V33" s="854"/>
      <c r="W33" s="1085"/>
      <c r="X33" s="1091"/>
    </row>
    <row r="34" spans="3:24" ht="19.5" customHeight="1">
      <c r="C34" s="1088"/>
      <c r="D34" s="1091"/>
      <c r="E34" s="1091"/>
      <c r="F34" s="1091"/>
      <c r="G34" s="1094"/>
      <c r="H34" s="1097"/>
      <c r="I34" s="632" t="str">
        <f>IF(【3】見・旅費!I34="","",【3】見・旅費!I34)</f>
        <v/>
      </c>
      <c r="J34" s="616" t="str">
        <f>IF(【3】見・旅費!J34="","",【3】見・旅費!J34)</f>
        <v/>
      </c>
      <c r="K34" s="617" t="str">
        <f>IF(【3】見・旅費!K34="","",【3】見・旅費!K34)</f>
        <v/>
      </c>
      <c r="L34" s="618" t="str">
        <f>IF(【3】見・旅費!L34="","",【3】見・旅費!L34)</f>
        <v/>
      </c>
      <c r="M34" s="618" t="str">
        <f>IF(【3】見・旅費!M34="","",【3】見・旅費!M34)</f>
        <v/>
      </c>
      <c r="N34" s="598" t="str">
        <f>IF(I34="","",(SUM(L34:M34)))</f>
        <v/>
      </c>
      <c r="O34" s="620" t="str">
        <f>IF(【3】見・旅費!O34="","",【3】見・旅費!O34)</f>
        <v/>
      </c>
      <c r="P34" s="600" t="str">
        <f t="shared" si="5"/>
        <v/>
      </c>
      <c r="Q34" s="877"/>
      <c r="R34" s="856"/>
      <c r="S34" s="854"/>
      <c r="T34" s="856"/>
      <c r="U34" s="854"/>
      <c r="V34" s="854"/>
      <c r="W34" s="1085"/>
      <c r="X34" s="1091"/>
    </row>
    <row r="35" spans="3:24" ht="19.5" customHeight="1">
      <c r="C35" s="1088"/>
      <c r="D35" s="1091"/>
      <c r="E35" s="1091"/>
      <c r="F35" s="1091"/>
      <c r="G35" s="1094"/>
      <c r="H35" s="1097"/>
      <c r="I35" s="633" t="str">
        <f>IF(【3】見・旅費!I35="","",【3】見・旅費!I35)</f>
        <v/>
      </c>
      <c r="J35" s="621" t="str">
        <f>IF(【3】見・旅費!J35="","",【3】見・旅費!J35)</f>
        <v/>
      </c>
      <c r="K35" s="622" t="str">
        <f>IF(【3】見・旅費!K35="","",【3】見・旅費!K35)</f>
        <v/>
      </c>
      <c r="L35" s="623" t="str">
        <f>IF(【3】見・旅費!L35="","",【3】見・旅費!L35)</f>
        <v/>
      </c>
      <c r="M35" s="624" t="str">
        <f>IF(【3】見・旅費!M35="","",【3】見・旅費!M35)</f>
        <v/>
      </c>
      <c r="N35" s="598" t="str">
        <f>IF(I35="","",(SUM(L35:M35)))</f>
        <v/>
      </c>
      <c r="O35" s="625" t="str">
        <f>IF(【3】見・旅費!O35="","",【3】見・旅費!O35)</f>
        <v/>
      </c>
      <c r="P35" s="600" t="str">
        <f t="shared" si="5"/>
        <v/>
      </c>
      <c r="Q35" s="878"/>
      <c r="R35" s="858"/>
      <c r="S35" s="857"/>
      <c r="T35" s="858"/>
      <c r="U35" s="857"/>
      <c r="V35" s="857"/>
      <c r="W35" s="1085"/>
      <c r="X35" s="1091"/>
    </row>
    <row r="36" spans="3:24" ht="19.5" customHeight="1">
      <c r="C36" s="1089"/>
      <c r="D36" s="1092"/>
      <c r="E36" s="1092"/>
      <c r="F36" s="1092"/>
      <c r="G36" s="1095"/>
      <c r="H36" s="1098"/>
      <c r="I36" s="601"/>
      <c r="J36" s="601"/>
      <c r="K36" s="603"/>
      <c r="L36" s="626"/>
      <c r="M36" s="627"/>
      <c r="N36" s="605"/>
      <c r="O36" s="686" t="s">
        <v>453</v>
      </c>
      <c r="P36" s="607">
        <f>SUM(P32:P35)</f>
        <v>0</v>
      </c>
      <c r="Q36" s="608">
        <f>IF(AND(【3】見・旅費!G32="",G32=""),0,IF(【3】見・旅費!G32&lt;&gt;G32,IF(G32=1,"1,500",IF(G32=2,"1,300",IF(G32=3,"1,100","850"))),IF(OR(【3】見・旅費!Q36&lt;&gt;"1,500",【3】見・旅費!Q36&lt;&gt;"1,300",【3】見・旅費!Q36&lt;&gt;"1,100",【3】見・旅費!Q36&lt;&gt;"850"),【3】見・旅費!Q36,IF(G32="",0,IF(G32=1,"1,500",IF(G32=2,"1,300",IF(G32=3,"1,100","850")))))))</f>
        <v>0</v>
      </c>
      <c r="R36" s="629" t="str">
        <f>IF(【3】見・旅費!R36="","",【3】見・旅費!R36)</f>
        <v/>
      </c>
      <c r="S36" s="610">
        <f>IF(AND(【3】見・旅費!G32="",G32=""),0,IF(【3】見・旅費!G32&lt;&gt;G32,IF(G32=1,"14,000",IF(G32=2,"12,400",IF(G32=3,"10,300",IF(G32=4,"8,200")))),IF(OR(【3】見・旅費!S36&lt;&gt;"14,000",【3】見・旅費!S36&lt;&gt;"12,400",【3】見・旅費!S36&lt;&gt;"10,300",【3】見・旅費!S36&lt;&gt;"8,200"),【3】見・旅費!S36,IF(G32="",0,IF(G32=1,"14,000",IF(G32=2,"12,400",IF(G32=3,"10,300",IF(G32=4,"8,200",))))))))</f>
        <v>0</v>
      </c>
      <c r="T36" s="629" t="str">
        <f>IF(【3】見・旅費!T36="","",【3】見・旅費!T36)</f>
        <v/>
      </c>
      <c r="U36" s="612">
        <f>IF(AND(R36="",T36=""),0,(SUM(Q36*R36+S36*T36)))</f>
        <v>0</v>
      </c>
      <c r="V36" s="612">
        <f>IF(AND(P36="",U36=""),"",SUM(P36+U36))</f>
        <v>0</v>
      </c>
      <c r="W36" s="1086"/>
      <c r="X36" s="1092"/>
    </row>
    <row r="37" spans="3:24" ht="19.5" customHeight="1">
      <c r="C37" s="1087" t="str">
        <f>IF(【3】見・旅費!C37="","",【3】見・旅費!C37)</f>
        <v/>
      </c>
      <c r="D37" s="1090" t="str">
        <f>IF(【3】見・旅費!D37="","",【3】見・旅費!D37)</f>
        <v/>
      </c>
      <c r="E37" s="1090" t="str">
        <f>IF(【3】見・旅費!E37="","",【3】見・旅費!E37)</f>
        <v/>
      </c>
      <c r="F37" s="1090" t="str">
        <f>IF(【3】見・旅費!F37="","",【3】見・旅費!F37)</f>
        <v/>
      </c>
      <c r="G37" s="1093" t="str">
        <f>IF(【3】見・旅費!G37="","",【3】見・旅費!G37)</f>
        <v/>
      </c>
      <c r="H37" s="1096" t="str">
        <f>IF(【3】見・旅費!H37="","",【3】見・旅費!H37)</f>
        <v/>
      </c>
      <c r="I37" s="630" t="str">
        <f>IF(【3】見・旅費!I37="","",【3】見・旅費!I37)</f>
        <v/>
      </c>
      <c r="J37" s="613" t="str">
        <f>IF(【3】見・旅費!J37="","",【3】見・旅費!J37)</f>
        <v/>
      </c>
      <c r="K37" s="631" t="str">
        <f>IF(【3】見・旅費!K37="","",【3】見・旅費!K37)</f>
        <v/>
      </c>
      <c r="L37" s="614" t="str">
        <f>IF(【3】見・旅費!L37="","",【3】見・旅費!L37)</f>
        <v/>
      </c>
      <c r="M37" s="615" t="str">
        <f>IF(【3】見・旅費!M37="","",【3】見・旅費!M37)</f>
        <v/>
      </c>
      <c r="N37" s="592" t="str">
        <f>IF(I37="","",(SUM(L37:M37)))</f>
        <v/>
      </c>
      <c r="O37" s="332" t="str">
        <f>IF(【3】見・旅費!O37="","",【3】見・旅費!O37)</f>
        <v/>
      </c>
      <c r="P37" s="594" t="str">
        <f t="shared" ref="P37:P40" si="6">IF(O37="","",(IF(O37="",0,(N37*O37))))</f>
        <v/>
      </c>
      <c r="Q37" s="876"/>
      <c r="R37" s="855"/>
      <c r="S37" s="853"/>
      <c r="T37" s="855"/>
      <c r="U37" s="853"/>
      <c r="V37" s="853"/>
      <c r="W37" s="1084"/>
      <c r="X37" s="1090" t="str">
        <f>IF(【3】見・旅費!X37="","",【3】見・旅費!X37)</f>
        <v/>
      </c>
    </row>
    <row r="38" spans="3:24" ht="19.5" customHeight="1">
      <c r="C38" s="1088"/>
      <c r="D38" s="1091"/>
      <c r="E38" s="1091"/>
      <c r="F38" s="1091"/>
      <c r="G38" s="1094"/>
      <c r="H38" s="1097"/>
      <c r="I38" s="632" t="str">
        <f>IF(【3】見・旅費!I38="","",【3】見・旅費!I38)</f>
        <v/>
      </c>
      <c r="J38" s="616" t="str">
        <f>IF(【3】見・旅費!J38="","",【3】見・旅費!J38)</f>
        <v/>
      </c>
      <c r="K38" s="617" t="str">
        <f>IF(【3】見・旅費!K38="","",【3】見・旅費!K38)</f>
        <v/>
      </c>
      <c r="L38" s="618" t="str">
        <f>IF(【3】見・旅費!L38="","",【3】見・旅費!L38)</f>
        <v/>
      </c>
      <c r="M38" s="619" t="str">
        <f>IF(【3】見・旅費!M38="","",【3】見・旅費!M38)</f>
        <v/>
      </c>
      <c r="N38" s="598" t="str">
        <f>IF(I38="","",(SUM(L38:M38)))</f>
        <v/>
      </c>
      <c r="O38" s="620" t="str">
        <f>IF(【3】見・旅費!O38="","",【3】見・旅費!O38)</f>
        <v/>
      </c>
      <c r="P38" s="600" t="str">
        <f t="shared" si="6"/>
        <v/>
      </c>
      <c r="Q38" s="877"/>
      <c r="R38" s="856"/>
      <c r="S38" s="854"/>
      <c r="T38" s="856"/>
      <c r="U38" s="854"/>
      <c r="V38" s="854"/>
      <c r="W38" s="1085"/>
      <c r="X38" s="1091"/>
    </row>
    <row r="39" spans="3:24" ht="19.5" customHeight="1">
      <c r="C39" s="1088"/>
      <c r="D39" s="1091"/>
      <c r="E39" s="1091"/>
      <c r="F39" s="1091"/>
      <c r="G39" s="1094"/>
      <c r="H39" s="1097"/>
      <c r="I39" s="632" t="str">
        <f>IF(【3】見・旅費!I39="","",【3】見・旅費!I39)</f>
        <v/>
      </c>
      <c r="J39" s="616" t="str">
        <f>IF(【3】見・旅費!J39="","",【3】見・旅費!J39)</f>
        <v/>
      </c>
      <c r="K39" s="617" t="str">
        <f>IF(【3】見・旅費!K39="","",【3】見・旅費!K39)</f>
        <v/>
      </c>
      <c r="L39" s="618" t="str">
        <f>IF(【3】見・旅費!L39="","",【3】見・旅費!L39)</f>
        <v/>
      </c>
      <c r="M39" s="618" t="str">
        <f>IF(【3】見・旅費!M39="","",【3】見・旅費!M39)</f>
        <v/>
      </c>
      <c r="N39" s="598" t="str">
        <f>IF(I39="","",(SUM(L39:M39)))</f>
        <v/>
      </c>
      <c r="O39" s="620" t="str">
        <f>IF(【3】見・旅費!O39="","",【3】見・旅費!O39)</f>
        <v/>
      </c>
      <c r="P39" s="600" t="str">
        <f t="shared" si="6"/>
        <v/>
      </c>
      <c r="Q39" s="877"/>
      <c r="R39" s="856"/>
      <c r="S39" s="854"/>
      <c r="T39" s="856"/>
      <c r="U39" s="854"/>
      <c r="V39" s="854"/>
      <c r="W39" s="1085"/>
      <c r="X39" s="1091"/>
    </row>
    <row r="40" spans="3:24" ht="19.5" customHeight="1">
      <c r="C40" s="1088"/>
      <c r="D40" s="1091"/>
      <c r="E40" s="1091"/>
      <c r="F40" s="1091"/>
      <c r="G40" s="1094"/>
      <c r="H40" s="1097"/>
      <c r="I40" s="633" t="str">
        <f>IF(【3】見・旅費!I40="","",【3】見・旅費!I40)</f>
        <v/>
      </c>
      <c r="J40" s="621" t="str">
        <f>IF(【3】見・旅費!J40="","",【3】見・旅費!J40)</f>
        <v/>
      </c>
      <c r="K40" s="622" t="str">
        <f>IF(【3】見・旅費!K40="","",【3】見・旅費!K40)</f>
        <v/>
      </c>
      <c r="L40" s="623" t="str">
        <f>IF(【3】見・旅費!L40="","",【3】見・旅費!L40)</f>
        <v/>
      </c>
      <c r="M40" s="624" t="str">
        <f>IF(【3】見・旅費!M40="","",【3】見・旅費!M40)</f>
        <v/>
      </c>
      <c r="N40" s="598" t="str">
        <f>IF(I40="","",(SUM(L40:M40)))</f>
        <v/>
      </c>
      <c r="O40" s="625" t="str">
        <f>IF(【3】見・旅費!O40="","",【3】見・旅費!O40)</f>
        <v/>
      </c>
      <c r="P40" s="600" t="str">
        <f t="shared" si="6"/>
        <v/>
      </c>
      <c r="Q40" s="878"/>
      <c r="R40" s="858"/>
      <c r="S40" s="857"/>
      <c r="T40" s="858"/>
      <c r="U40" s="857"/>
      <c r="V40" s="857"/>
      <c r="W40" s="1085"/>
      <c r="X40" s="1091"/>
    </row>
    <row r="41" spans="3:24" ht="19.5" customHeight="1">
      <c r="C41" s="1089"/>
      <c r="D41" s="1092"/>
      <c r="E41" s="1092"/>
      <c r="F41" s="1092"/>
      <c r="G41" s="1095"/>
      <c r="H41" s="1098"/>
      <c r="I41" s="601"/>
      <c r="J41" s="601"/>
      <c r="K41" s="603"/>
      <c r="L41" s="626"/>
      <c r="M41" s="627"/>
      <c r="N41" s="605"/>
      <c r="O41" s="686" t="s">
        <v>453</v>
      </c>
      <c r="P41" s="607">
        <f>SUM(P37:P40)</f>
        <v>0</v>
      </c>
      <c r="Q41" s="608">
        <f>IF(AND(【3】見・旅費!G37="",G37=""),0,IF(【3】見・旅費!G37&lt;&gt;G37,IF(G37=1,"1,500",IF(G37=2,"1,300",IF(G37=3,"1,100","850"))),IF(OR(【3】見・旅費!Q41&lt;&gt;"1,500",【3】見・旅費!Q41&lt;&gt;"1,300",【3】見・旅費!Q41&lt;&gt;"1,100",【3】見・旅費!Q41&lt;&gt;"850"),【3】見・旅費!Q41,IF(G37="",0,IF(G37=1,"1,500",IF(G37=2,"1,300",IF(G37=3,"1,100","850")))))))</f>
        <v>0</v>
      </c>
      <c r="R41" s="629" t="str">
        <f>IF(【3】見・旅費!R41="","",【3】見・旅費!R41)</f>
        <v/>
      </c>
      <c r="S41" s="610">
        <f>IF(AND(【3】見・旅費!G37="",G37=""),0,IF(【3】見・旅費!G37&lt;&gt;G37,IF(G37=1,"14,000",IF(G37=2,"12,400",IF(G37=3,"10,300",IF(G37=4,"8,200")))),IF(OR(【3】見・旅費!S41&lt;&gt;"14,000",【3】見・旅費!S41&lt;&gt;"12,400",【3】見・旅費!S41&lt;&gt;"10,300",【3】見・旅費!S41&lt;&gt;"8,200"),【3】見・旅費!S41,IF(G37="",0,IF(G37=1,"14,000",IF(G37=2,"12,400",IF(G37=3,"10,300",IF(G37=4,"8,200",))))))))</f>
        <v>0</v>
      </c>
      <c r="T41" s="629" t="str">
        <f>IF(【3】見・旅費!T41="","",【3】見・旅費!T41)</f>
        <v/>
      </c>
      <c r="U41" s="612">
        <f>IF(AND(R41="",T41=""),0,(SUM(Q41*R41+S41*T41)))</f>
        <v>0</v>
      </c>
      <c r="V41" s="612">
        <f>IF(AND(P41="",U41=""),"",SUM(P41+U41))</f>
        <v>0</v>
      </c>
      <c r="W41" s="1086"/>
      <c r="X41" s="1092"/>
    </row>
    <row r="42" spans="3:24" ht="19.5" customHeight="1">
      <c r="C42" s="1087" t="str">
        <f>IF(【3】見・旅費!C42="","",【3】見・旅費!C42)</f>
        <v/>
      </c>
      <c r="D42" s="1090" t="str">
        <f>IF(【3】見・旅費!D42="","",【3】見・旅費!D42)</f>
        <v/>
      </c>
      <c r="E42" s="1090" t="str">
        <f>IF(【3】見・旅費!E42="","",【3】見・旅費!E42)</f>
        <v/>
      </c>
      <c r="F42" s="1090" t="str">
        <f>IF(【3】見・旅費!F42="","",【3】見・旅費!F42)</f>
        <v/>
      </c>
      <c r="G42" s="1093" t="str">
        <f>IF(【3】見・旅費!G42="","",【3】見・旅費!G42)</f>
        <v/>
      </c>
      <c r="H42" s="1096" t="str">
        <f>IF(【3】見・旅費!H42="","",【3】見・旅費!H42)</f>
        <v/>
      </c>
      <c r="I42" s="630" t="str">
        <f>IF(【3】見・旅費!I42="","",【3】見・旅費!I42)</f>
        <v/>
      </c>
      <c r="J42" s="613" t="str">
        <f>IF(【3】見・旅費!J42="","",【3】見・旅費!J42)</f>
        <v/>
      </c>
      <c r="K42" s="631" t="str">
        <f>IF(【3】見・旅費!K42="","",【3】見・旅費!K42)</f>
        <v/>
      </c>
      <c r="L42" s="614" t="str">
        <f>IF(【3】見・旅費!L42="","",【3】見・旅費!L42)</f>
        <v/>
      </c>
      <c r="M42" s="615" t="str">
        <f>IF(【3】見・旅費!M42="","",【3】見・旅費!M42)</f>
        <v/>
      </c>
      <c r="N42" s="592" t="str">
        <f>IF(I42="","",(SUM(L42:M42)))</f>
        <v/>
      </c>
      <c r="O42" s="332" t="str">
        <f>IF(【3】見・旅費!O42="","",【3】見・旅費!O42)</f>
        <v/>
      </c>
      <c r="P42" s="594" t="str">
        <f t="shared" ref="P42:P45" si="7">IF(O42="","",(IF(O42="",0,(N42*O42))))</f>
        <v/>
      </c>
      <c r="Q42" s="876"/>
      <c r="R42" s="855"/>
      <c r="S42" s="853"/>
      <c r="T42" s="855"/>
      <c r="U42" s="853"/>
      <c r="V42" s="853"/>
      <c r="W42" s="1084"/>
      <c r="X42" s="1090" t="str">
        <f>IF(【3】見・旅費!X42="","",【3】見・旅費!X42)</f>
        <v/>
      </c>
    </row>
    <row r="43" spans="3:24" ht="19.5" customHeight="1">
      <c r="C43" s="1088"/>
      <c r="D43" s="1091"/>
      <c r="E43" s="1091"/>
      <c r="F43" s="1091"/>
      <c r="G43" s="1094"/>
      <c r="H43" s="1097"/>
      <c r="I43" s="632" t="str">
        <f>IF(【3】見・旅費!I43="","",【3】見・旅費!I43)</f>
        <v/>
      </c>
      <c r="J43" s="616" t="str">
        <f>IF(【3】見・旅費!J43="","",【3】見・旅費!J43)</f>
        <v/>
      </c>
      <c r="K43" s="617" t="str">
        <f>IF(【3】見・旅費!K43="","",【3】見・旅費!K43)</f>
        <v/>
      </c>
      <c r="L43" s="618" t="str">
        <f>IF(【3】見・旅費!L43="","",【3】見・旅費!L43)</f>
        <v/>
      </c>
      <c r="M43" s="619" t="str">
        <f>IF(【3】見・旅費!M43="","",【3】見・旅費!M43)</f>
        <v/>
      </c>
      <c r="N43" s="598" t="str">
        <f>IF(I43="","",(SUM(L43:M43)))</f>
        <v/>
      </c>
      <c r="O43" s="620" t="str">
        <f>IF(【3】見・旅費!O43="","",【3】見・旅費!O43)</f>
        <v/>
      </c>
      <c r="P43" s="600" t="str">
        <f t="shared" si="7"/>
        <v/>
      </c>
      <c r="Q43" s="877"/>
      <c r="R43" s="856"/>
      <c r="S43" s="854"/>
      <c r="T43" s="856"/>
      <c r="U43" s="854"/>
      <c r="V43" s="854"/>
      <c r="W43" s="1085"/>
      <c r="X43" s="1091"/>
    </row>
    <row r="44" spans="3:24" ht="19.5" customHeight="1">
      <c r="C44" s="1088"/>
      <c r="D44" s="1091"/>
      <c r="E44" s="1091"/>
      <c r="F44" s="1091"/>
      <c r="G44" s="1094"/>
      <c r="H44" s="1097"/>
      <c r="I44" s="632" t="str">
        <f>IF(【3】見・旅費!I44="","",【3】見・旅費!I44)</f>
        <v/>
      </c>
      <c r="J44" s="616" t="str">
        <f>IF(【3】見・旅費!J44="","",【3】見・旅費!J44)</f>
        <v/>
      </c>
      <c r="K44" s="617" t="str">
        <f>IF(【3】見・旅費!K44="","",【3】見・旅費!K44)</f>
        <v/>
      </c>
      <c r="L44" s="618" t="str">
        <f>IF(【3】見・旅費!L44="","",【3】見・旅費!L44)</f>
        <v/>
      </c>
      <c r="M44" s="618" t="str">
        <f>IF(【3】見・旅費!M44="","",【3】見・旅費!M44)</f>
        <v/>
      </c>
      <c r="N44" s="598" t="str">
        <f>IF(I44="","",(SUM(L44:M44)))</f>
        <v/>
      </c>
      <c r="O44" s="620" t="str">
        <f>IF(【3】見・旅費!O44="","",【3】見・旅費!O44)</f>
        <v/>
      </c>
      <c r="P44" s="600" t="str">
        <f t="shared" si="7"/>
        <v/>
      </c>
      <c r="Q44" s="877"/>
      <c r="R44" s="856"/>
      <c r="S44" s="854"/>
      <c r="T44" s="856"/>
      <c r="U44" s="854"/>
      <c r="V44" s="854"/>
      <c r="W44" s="1085"/>
      <c r="X44" s="1091"/>
    </row>
    <row r="45" spans="3:24" ht="19.5" customHeight="1">
      <c r="C45" s="1088"/>
      <c r="D45" s="1091"/>
      <c r="E45" s="1091"/>
      <c r="F45" s="1091"/>
      <c r="G45" s="1094"/>
      <c r="H45" s="1097"/>
      <c r="I45" s="633" t="str">
        <f>IF(【3】見・旅費!I45="","",【3】見・旅費!I45)</f>
        <v/>
      </c>
      <c r="J45" s="621" t="str">
        <f>IF(【3】見・旅費!J45="","",【3】見・旅費!J45)</f>
        <v/>
      </c>
      <c r="K45" s="622" t="str">
        <f>IF(【3】見・旅費!K45="","",【3】見・旅費!K45)</f>
        <v/>
      </c>
      <c r="L45" s="623" t="str">
        <f>IF(【3】見・旅費!L45="","",【3】見・旅費!L45)</f>
        <v/>
      </c>
      <c r="M45" s="624" t="str">
        <f>IF(【3】見・旅費!M45="","",【3】見・旅費!M45)</f>
        <v/>
      </c>
      <c r="N45" s="598" t="str">
        <f>IF(I45="","",(SUM(L45:M45)))</f>
        <v/>
      </c>
      <c r="O45" s="625" t="str">
        <f>IF(【3】見・旅費!O45="","",【3】見・旅費!O45)</f>
        <v/>
      </c>
      <c r="P45" s="600" t="str">
        <f t="shared" si="7"/>
        <v/>
      </c>
      <c r="Q45" s="878"/>
      <c r="R45" s="858"/>
      <c r="S45" s="857"/>
      <c r="T45" s="858"/>
      <c r="U45" s="857"/>
      <c r="V45" s="857"/>
      <c r="W45" s="1085"/>
      <c r="X45" s="1091"/>
    </row>
    <row r="46" spans="3:24" ht="19.5" customHeight="1">
      <c r="C46" s="1089"/>
      <c r="D46" s="1092"/>
      <c r="E46" s="1092"/>
      <c r="F46" s="1092"/>
      <c r="G46" s="1095"/>
      <c r="H46" s="1098"/>
      <c r="I46" s="601"/>
      <c r="J46" s="601"/>
      <c r="K46" s="603"/>
      <c r="L46" s="626"/>
      <c r="M46" s="627"/>
      <c r="N46" s="605"/>
      <c r="O46" s="686" t="s">
        <v>453</v>
      </c>
      <c r="P46" s="607">
        <f>SUM(P42:P45)</f>
        <v>0</v>
      </c>
      <c r="Q46" s="608">
        <f>IF(AND(【3】見・旅費!G42="",G42=""),0,IF(【3】見・旅費!G42&lt;&gt;G42,IF(G42=1,"1,500",IF(G42=2,"1,300",IF(G42=3,"1,100","850"))),IF(OR(【3】見・旅費!Q46&lt;&gt;"1,500",【3】見・旅費!Q46&lt;&gt;"1,300",【3】見・旅費!Q46&lt;&gt;"1,100",【3】見・旅費!Q46&lt;&gt;"850"),【3】見・旅費!Q46,IF(G42="",0,IF(G42=1,"1,500",IF(G42=2,"1,300",IF(G42=3,"1,100","850")))))))</f>
        <v>0</v>
      </c>
      <c r="R46" s="629" t="str">
        <f>IF(【3】見・旅費!R46="","",【3】見・旅費!R46)</f>
        <v/>
      </c>
      <c r="S46" s="610">
        <f>IF(AND(【3】見・旅費!G42="",G42=""),0,IF(【3】見・旅費!G42&lt;&gt;G42,IF(G42=1,"14,000",IF(G42=2,"12,400",IF(G42=3,"10,300",IF(G42=4,"8,200")))),IF(OR(【3】見・旅費!S46&lt;&gt;"14,000",【3】見・旅費!S46&lt;&gt;"12,400",【3】見・旅費!S46&lt;&gt;"10,300",【3】見・旅費!S46&lt;&gt;"8,200"),【3】見・旅費!S46,IF(G42="",0,IF(G42=1,"14,000",IF(G42=2,"12,400",IF(G42=3,"10,300",IF(G42=4,"8,200",))))))))</f>
        <v>0</v>
      </c>
      <c r="T46" s="629" t="str">
        <f>IF(【3】見・旅費!T46="","",【3】見・旅費!T46)</f>
        <v/>
      </c>
      <c r="U46" s="612">
        <f>IF(AND(R46="",T46=""),0,(SUM(Q46*R46+S46*T46)))</f>
        <v>0</v>
      </c>
      <c r="V46" s="612">
        <f>IF(AND(P46="",U46=""),"",SUM(P46+U46))</f>
        <v>0</v>
      </c>
      <c r="W46" s="1086"/>
      <c r="X46" s="1092"/>
    </row>
    <row r="47" spans="3:24" ht="19.5" customHeight="1">
      <c r="C47" s="1087" t="str">
        <f>IF(【3】見・旅費!C47="","",【3】見・旅費!C47)</f>
        <v/>
      </c>
      <c r="D47" s="1090" t="str">
        <f>IF(【3】見・旅費!D47="","",【3】見・旅費!D47)</f>
        <v/>
      </c>
      <c r="E47" s="1090" t="str">
        <f>IF(【3】見・旅費!E47="","",【3】見・旅費!E47)</f>
        <v/>
      </c>
      <c r="F47" s="1090" t="str">
        <f>IF(【3】見・旅費!F47="","",【3】見・旅費!F47)</f>
        <v/>
      </c>
      <c r="G47" s="1093" t="str">
        <f>IF(【3】見・旅費!G47="","",【3】見・旅費!G47)</f>
        <v/>
      </c>
      <c r="H47" s="1096" t="str">
        <f>IF(【3】見・旅費!H47="","",【3】見・旅費!H47)</f>
        <v/>
      </c>
      <c r="I47" s="630" t="str">
        <f>IF(【3】見・旅費!I47="","",【3】見・旅費!I47)</f>
        <v/>
      </c>
      <c r="J47" s="613" t="str">
        <f>IF(【3】見・旅費!J47="","",【3】見・旅費!J47)</f>
        <v/>
      </c>
      <c r="K47" s="631" t="str">
        <f>IF(【3】見・旅費!K47="","",【3】見・旅費!K47)</f>
        <v/>
      </c>
      <c r="L47" s="614" t="str">
        <f>IF(【3】見・旅費!L47="","",【3】見・旅費!L47)</f>
        <v/>
      </c>
      <c r="M47" s="615" t="str">
        <f>IF(【3】見・旅費!M47="","",【3】見・旅費!M47)</f>
        <v/>
      </c>
      <c r="N47" s="592" t="str">
        <f>IF(I47="","",(SUM(L47:M47)))</f>
        <v/>
      </c>
      <c r="O47" s="332" t="str">
        <f>IF(【3】見・旅費!O47="","",【3】見・旅費!O47)</f>
        <v/>
      </c>
      <c r="P47" s="594" t="str">
        <f t="shared" ref="P47:P50" si="8">IF(O47="","",(IF(O47="",0,(N47*O47))))</f>
        <v/>
      </c>
      <c r="Q47" s="876"/>
      <c r="R47" s="855"/>
      <c r="S47" s="853"/>
      <c r="T47" s="855"/>
      <c r="U47" s="853"/>
      <c r="V47" s="853"/>
      <c r="W47" s="1084"/>
      <c r="X47" s="1090" t="str">
        <f>IF(【3】見・旅費!X47="","",【3】見・旅費!X47)</f>
        <v/>
      </c>
    </row>
    <row r="48" spans="3:24" ht="19.5" customHeight="1">
      <c r="C48" s="1088"/>
      <c r="D48" s="1091"/>
      <c r="E48" s="1091"/>
      <c r="F48" s="1091"/>
      <c r="G48" s="1094"/>
      <c r="H48" s="1097"/>
      <c r="I48" s="632" t="str">
        <f>IF(【3】見・旅費!I48="","",【3】見・旅費!I48)</f>
        <v/>
      </c>
      <c r="J48" s="616" t="str">
        <f>IF(【3】見・旅費!J48="","",【3】見・旅費!J48)</f>
        <v/>
      </c>
      <c r="K48" s="617" t="str">
        <f>IF(【3】見・旅費!K48="","",【3】見・旅費!K48)</f>
        <v/>
      </c>
      <c r="L48" s="618" t="str">
        <f>IF(【3】見・旅費!L48="","",【3】見・旅費!L48)</f>
        <v/>
      </c>
      <c r="M48" s="619" t="str">
        <f>IF(【3】見・旅費!M48="","",【3】見・旅費!M48)</f>
        <v/>
      </c>
      <c r="N48" s="598" t="str">
        <f>IF(I48="","",(SUM(L48:M48)))</f>
        <v/>
      </c>
      <c r="O48" s="620" t="str">
        <f>IF(【3】見・旅費!O48="","",【3】見・旅費!O48)</f>
        <v/>
      </c>
      <c r="P48" s="600" t="str">
        <f t="shared" si="8"/>
        <v/>
      </c>
      <c r="Q48" s="877"/>
      <c r="R48" s="856"/>
      <c r="S48" s="854"/>
      <c r="T48" s="856"/>
      <c r="U48" s="854"/>
      <c r="V48" s="854"/>
      <c r="W48" s="1085"/>
      <c r="X48" s="1091"/>
    </row>
    <row r="49" spans="3:24" ht="19.5" customHeight="1">
      <c r="C49" s="1088"/>
      <c r="D49" s="1091"/>
      <c r="E49" s="1091"/>
      <c r="F49" s="1091"/>
      <c r="G49" s="1094"/>
      <c r="H49" s="1097"/>
      <c r="I49" s="632" t="str">
        <f>IF(【3】見・旅費!I49="","",【3】見・旅費!I49)</f>
        <v/>
      </c>
      <c r="J49" s="616" t="str">
        <f>IF(【3】見・旅費!J49="","",【3】見・旅費!J49)</f>
        <v/>
      </c>
      <c r="K49" s="617" t="str">
        <f>IF(【3】見・旅費!K49="","",【3】見・旅費!K49)</f>
        <v/>
      </c>
      <c r="L49" s="618" t="str">
        <f>IF(【3】見・旅費!L49="","",【3】見・旅費!L49)</f>
        <v/>
      </c>
      <c r="M49" s="618" t="str">
        <f>IF(【3】見・旅費!M49="","",【3】見・旅費!M49)</f>
        <v/>
      </c>
      <c r="N49" s="598" t="str">
        <f>IF(I49="","",(SUM(L49:M49)))</f>
        <v/>
      </c>
      <c r="O49" s="620" t="str">
        <f>IF(【3】見・旅費!O49="","",【3】見・旅費!O49)</f>
        <v/>
      </c>
      <c r="P49" s="600" t="str">
        <f t="shared" si="8"/>
        <v/>
      </c>
      <c r="Q49" s="877"/>
      <c r="R49" s="856"/>
      <c r="S49" s="854"/>
      <c r="T49" s="856"/>
      <c r="U49" s="854"/>
      <c r="V49" s="854"/>
      <c r="W49" s="1085"/>
      <c r="X49" s="1091"/>
    </row>
    <row r="50" spans="3:24" ht="19.5" customHeight="1">
      <c r="C50" s="1088"/>
      <c r="D50" s="1091"/>
      <c r="E50" s="1091"/>
      <c r="F50" s="1091"/>
      <c r="G50" s="1094"/>
      <c r="H50" s="1097"/>
      <c r="I50" s="633" t="str">
        <f>IF(【3】見・旅費!I50="","",【3】見・旅費!I50)</f>
        <v/>
      </c>
      <c r="J50" s="621" t="str">
        <f>IF(【3】見・旅費!J50="","",【3】見・旅費!J50)</f>
        <v/>
      </c>
      <c r="K50" s="622" t="str">
        <f>IF(【3】見・旅費!K50="","",【3】見・旅費!K50)</f>
        <v/>
      </c>
      <c r="L50" s="623" t="str">
        <f>IF(【3】見・旅費!L50="","",【3】見・旅費!L50)</f>
        <v/>
      </c>
      <c r="M50" s="624" t="str">
        <f>IF(【3】見・旅費!M50="","",【3】見・旅費!M50)</f>
        <v/>
      </c>
      <c r="N50" s="598" t="str">
        <f>IF(I50="","",(SUM(L50:M50)))</f>
        <v/>
      </c>
      <c r="O50" s="625" t="str">
        <f>IF(【3】見・旅費!O50="","",【3】見・旅費!O50)</f>
        <v/>
      </c>
      <c r="P50" s="600" t="str">
        <f t="shared" si="8"/>
        <v/>
      </c>
      <c r="Q50" s="878"/>
      <c r="R50" s="858"/>
      <c r="S50" s="857"/>
      <c r="T50" s="858"/>
      <c r="U50" s="857"/>
      <c r="V50" s="857"/>
      <c r="W50" s="1085"/>
      <c r="X50" s="1091"/>
    </row>
    <row r="51" spans="3:24" ht="19.5" customHeight="1">
      <c r="C51" s="1089"/>
      <c r="D51" s="1092"/>
      <c r="E51" s="1092"/>
      <c r="F51" s="1092"/>
      <c r="G51" s="1095"/>
      <c r="H51" s="1098"/>
      <c r="I51" s="601"/>
      <c r="J51" s="601"/>
      <c r="K51" s="603"/>
      <c r="L51" s="626"/>
      <c r="M51" s="627"/>
      <c r="N51" s="605"/>
      <c r="O51" s="686" t="s">
        <v>453</v>
      </c>
      <c r="P51" s="607">
        <f>SUM(P47:P50)</f>
        <v>0</v>
      </c>
      <c r="Q51" s="608">
        <f>IF(AND(【3】見・旅費!G47="",G47=""),0,IF(【3】見・旅費!G47&lt;&gt;G47,IF(G47=1,"1,500",IF(G47=2,"1,300",IF(G47=3,"1,100","850"))),IF(OR(【3】見・旅費!Q51&lt;&gt;"1,500",【3】見・旅費!Q51&lt;&gt;"1,300",【3】見・旅費!Q51&lt;&gt;"1,100",【3】見・旅費!Q51&lt;&gt;"850"),【3】見・旅費!Q51,IF(G47="",0,IF(G47=1,"1,500",IF(G47=2,"1,300",IF(G47=3,"1,100","850")))))))</f>
        <v>0</v>
      </c>
      <c r="R51" s="629" t="str">
        <f>IF(【3】見・旅費!R51="","",【3】見・旅費!R51)</f>
        <v/>
      </c>
      <c r="S51" s="610">
        <f>IF(AND(【3】見・旅費!G47="",G47=""),0,IF(【3】見・旅費!G47&lt;&gt;G47,IF(G47=1,"14,000",IF(G47=2,"12,400",IF(G47=3,"10,300",IF(G47=4,"8,200")))),IF(OR(【3】見・旅費!S51&lt;&gt;"14,000",【3】見・旅費!S51&lt;&gt;"12,400",【3】見・旅費!S51&lt;&gt;"10,300",【3】見・旅費!S51&lt;&gt;"8,200"),【3】見・旅費!S51,IF(G47="",0,IF(G47=1,"14,000",IF(G47=2,"12,400",IF(G47=3,"10,300",IF(G47=4,"8,200",))))))))</f>
        <v>0</v>
      </c>
      <c r="T51" s="629" t="str">
        <f>IF(【3】見・旅費!T51="","",【3】見・旅費!T51)</f>
        <v/>
      </c>
      <c r="U51" s="612">
        <f>IF(AND(R51="",T51=""),0,(SUM(Q51*R51+S51*T51)))</f>
        <v>0</v>
      </c>
      <c r="V51" s="612">
        <f>IF(AND(P51="",U51=""),"",SUM(P51+U51))</f>
        <v>0</v>
      </c>
      <c r="W51" s="1086"/>
      <c r="X51" s="1092"/>
    </row>
    <row r="52" spans="3:24" ht="19.5" customHeight="1">
      <c r="C52" s="1087" t="str">
        <f>IF(【3】見・旅費!C52="","",【3】見・旅費!C52)</f>
        <v/>
      </c>
      <c r="D52" s="1090" t="str">
        <f>IF(【3】見・旅費!D52="","",【3】見・旅費!D52)</f>
        <v/>
      </c>
      <c r="E52" s="1090" t="str">
        <f>IF(【3】見・旅費!E52="","",【3】見・旅費!E52)</f>
        <v/>
      </c>
      <c r="F52" s="1090" t="str">
        <f>IF(【3】見・旅費!F52="","",【3】見・旅費!F52)</f>
        <v/>
      </c>
      <c r="G52" s="1093" t="str">
        <f>IF(【3】見・旅費!G52="","",【3】見・旅費!G52)</f>
        <v/>
      </c>
      <c r="H52" s="1096" t="str">
        <f>IF(【3】見・旅費!H52="","",【3】見・旅費!H52)</f>
        <v/>
      </c>
      <c r="I52" s="630" t="str">
        <f>IF(【3】見・旅費!I52="","",【3】見・旅費!I52)</f>
        <v/>
      </c>
      <c r="J52" s="613" t="str">
        <f>IF(【3】見・旅費!J52="","",【3】見・旅費!J52)</f>
        <v/>
      </c>
      <c r="K52" s="631" t="str">
        <f>IF(【3】見・旅費!K52="","",【3】見・旅費!K52)</f>
        <v/>
      </c>
      <c r="L52" s="614" t="str">
        <f>IF(【3】見・旅費!L52="","",【3】見・旅費!L52)</f>
        <v/>
      </c>
      <c r="M52" s="615" t="str">
        <f>IF(【3】見・旅費!M52="","",【3】見・旅費!M52)</f>
        <v/>
      </c>
      <c r="N52" s="592" t="str">
        <f>IF(I52="","",(SUM(L52:M52)))</f>
        <v/>
      </c>
      <c r="O52" s="332" t="str">
        <f>IF(【3】見・旅費!O52="","",【3】見・旅費!O52)</f>
        <v/>
      </c>
      <c r="P52" s="594" t="str">
        <f t="shared" ref="P52:P55" si="9">IF(O52="","",(IF(O52="",0,(N52*O52))))</f>
        <v/>
      </c>
      <c r="Q52" s="876"/>
      <c r="R52" s="855"/>
      <c r="S52" s="853"/>
      <c r="T52" s="855"/>
      <c r="U52" s="853"/>
      <c r="V52" s="853"/>
      <c r="W52" s="1084"/>
      <c r="X52" s="1090" t="str">
        <f>IF(【3】見・旅費!X52="","",【3】見・旅費!X52)</f>
        <v/>
      </c>
    </row>
    <row r="53" spans="3:24" ht="19.5" customHeight="1">
      <c r="C53" s="1088"/>
      <c r="D53" s="1091"/>
      <c r="E53" s="1091"/>
      <c r="F53" s="1091"/>
      <c r="G53" s="1094"/>
      <c r="H53" s="1097"/>
      <c r="I53" s="632" t="str">
        <f>IF(【3】見・旅費!I53="","",【3】見・旅費!I53)</f>
        <v/>
      </c>
      <c r="J53" s="616" t="str">
        <f>IF(【3】見・旅費!J53="","",【3】見・旅費!J53)</f>
        <v/>
      </c>
      <c r="K53" s="617" t="str">
        <f>IF(【3】見・旅費!K53="","",【3】見・旅費!K53)</f>
        <v/>
      </c>
      <c r="L53" s="618" t="str">
        <f>IF(【3】見・旅費!L53="","",【3】見・旅費!L53)</f>
        <v/>
      </c>
      <c r="M53" s="619" t="str">
        <f>IF(【3】見・旅費!M53="","",【3】見・旅費!M53)</f>
        <v/>
      </c>
      <c r="N53" s="598" t="str">
        <f>IF(I53="","",(SUM(L53:M53)))</f>
        <v/>
      </c>
      <c r="O53" s="620" t="str">
        <f>IF(【3】見・旅費!O53="","",【3】見・旅費!O53)</f>
        <v/>
      </c>
      <c r="P53" s="600" t="str">
        <f t="shared" si="9"/>
        <v/>
      </c>
      <c r="Q53" s="877"/>
      <c r="R53" s="856"/>
      <c r="S53" s="854"/>
      <c r="T53" s="856"/>
      <c r="U53" s="854"/>
      <c r="V53" s="854"/>
      <c r="W53" s="1085"/>
      <c r="X53" s="1091"/>
    </row>
    <row r="54" spans="3:24" ht="19.5" customHeight="1">
      <c r="C54" s="1088"/>
      <c r="D54" s="1091"/>
      <c r="E54" s="1091"/>
      <c r="F54" s="1091"/>
      <c r="G54" s="1094"/>
      <c r="H54" s="1097"/>
      <c r="I54" s="632" t="str">
        <f>IF(【3】見・旅費!I54="","",【3】見・旅費!I54)</f>
        <v/>
      </c>
      <c r="J54" s="616" t="str">
        <f>IF(【3】見・旅費!J54="","",【3】見・旅費!J54)</f>
        <v/>
      </c>
      <c r="K54" s="617" t="str">
        <f>IF(【3】見・旅費!K54="","",【3】見・旅費!K54)</f>
        <v/>
      </c>
      <c r="L54" s="618" t="str">
        <f>IF(【3】見・旅費!L54="","",【3】見・旅費!L54)</f>
        <v/>
      </c>
      <c r="M54" s="618" t="str">
        <f>IF(【3】見・旅費!M54="","",【3】見・旅費!M54)</f>
        <v/>
      </c>
      <c r="N54" s="598" t="str">
        <f>IF(I54="","",(SUM(L54:M54)))</f>
        <v/>
      </c>
      <c r="O54" s="620" t="str">
        <f>IF(【3】見・旅費!O54="","",【3】見・旅費!O54)</f>
        <v/>
      </c>
      <c r="P54" s="600" t="str">
        <f t="shared" si="9"/>
        <v/>
      </c>
      <c r="Q54" s="877"/>
      <c r="R54" s="856"/>
      <c r="S54" s="854"/>
      <c r="T54" s="856"/>
      <c r="U54" s="854"/>
      <c r="V54" s="854"/>
      <c r="W54" s="1085"/>
      <c r="X54" s="1091"/>
    </row>
    <row r="55" spans="3:24" ht="19.5" customHeight="1">
      <c r="C55" s="1088"/>
      <c r="D55" s="1091"/>
      <c r="E55" s="1091"/>
      <c r="F55" s="1091"/>
      <c r="G55" s="1094"/>
      <c r="H55" s="1097"/>
      <c r="I55" s="633" t="str">
        <f>IF(【3】見・旅費!I55="","",【3】見・旅費!I55)</f>
        <v/>
      </c>
      <c r="J55" s="621" t="str">
        <f>IF(【3】見・旅費!J55="","",【3】見・旅費!J55)</f>
        <v/>
      </c>
      <c r="K55" s="622" t="str">
        <f>IF(【3】見・旅費!K55="","",【3】見・旅費!K55)</f>
        <v/>
      </c>
      <c r="L55" s="623" t="str">
        <f>IF(【3】見・旅費!L55="","",【3】見・旅費!L55)</f>
        <v/>
      </c>
      <c r="M55" s="624" t="str">
        <f>IF(【3】見・旅費!M55="","",【3】見・旅費!M55)</f>
        <v/>
      </c>
      <c r="N55" s="598" t="str">
        <f>IF(I55="","",(SUM(L55:M55)))</f>
        <v/>
      </c>
      <c r="O55" s="625" t="str">
        <f>IF(【3】見・旅費!O55="","",【3】見・旅費!O55)</f>
        <v/>
      </c>
      <c r="P55" s="600" t="str">
        <f t="shared" si="9"/>
        <v/>
      </c>
      <c r="Q55" s="878"/>
      <c r="R55" s="858"/>
      <c r="S55" s="857"/>
      <c r="T55" s="858"/>
      <c r="U55" s="857"/>
      <c r="V55" s="857"/>
      <c r="W55" s="1085"/>
      <c r="X55" s="1091"/>
    </row>
    <row r="56" spans="3:24" ht="19.5" customHeight="1">
      <c r="C56" s="1089"/>
      <c r="D56" s="1092"/>
      <c r="E56" s="1092"/>
      <c r="F56" s="1092"/>
      <c r="G56" s="1095"/>
      <c r="H56" s="1098"/>
      <c r="I56" s="601"/>
      <c r="J56" s="601"/>
      <c r="K56" s="603"/>
      <c r="L56" s="626"/>
      <c r="M56" s="627"/>
      <c r="N56" s="605"/>
      <c r="O56" s="686" t="s">
        <v>453</v>
      </c>
      <c r="P56" s="607">
        <f>SUM(P52:P55)</f>
        <v>0</v>
      </c>
      <c r="Q56" s="608">
        <f>IF(AND(【3】見・旅費!G52="",G52=""),0,IF(【3】見・旅費!G52&lt;&gt;G52,IF(G52=1,"1,500",IF(G52=2,"1,300",IF(G52=3,"1,100","850"))),IF(OR(【3】見・旅費!Q56&lt;&gt;"1,500",【3】見・旅費!Q56&lt;&gt;"1,300",【3】見・旅費!Q56&lt;&gt;"1,100",【3】見・旅費!Q56&lt;&gt;"850"),【3】見・旅費!Q56,IF(G52="",0,IF(G52=1,"1,500",IF(G52=2,"1,300",IF(G52=3,"1,100","850")))))))</f>
        <v>0</v>
      </c>
      <c r="R56" s="629" t="str">
        <f>IF(【3】見・旅費!R56="","",【3】見・旅費!R56)</f>
        <v/>
      </c>
      <c r="S56" s="610">
        <f>IF(AND(【3】見・旅費!G52="",G52=""),0,IF(【3】見・旅費!G52&lt;&gt;G52,IF(G52=1,"14,000",IF(G52=2,"12,400",IF(G52=3,"10,300",IF(G52=4,"8,200")))),IF(OR(【3】見・旅費!S56&lt;&gt;"14,000",【3】見・旅費!S56&lt;&gt;"12,400",【3】見・旅費!S56&lt;&gt;"10,300",【3】見・旅費!S56&lt;&gt;"8,200"),【3】見・旅費!S56,IF(G52="",0,IF(G52=1,"14,000",IF(G52=2,"12,400",IF(G52=3,"10,300",IF(G52=4,"8,200",))))))))</f>
        <v>0</v>
      </c>
      <c r="T56" s="629" t="str">
        <f>IF(【3】見・旅費!T56="","",【3】見・旅費!T56)</f>
        <v/>
      </c>
      <c r="U56" s="612">
        <f>IF(AND(R56="",T56=""),0,(SUM(Q56*R56+S56*T56)))</f>
        <v>0</v>
      </c>
      <c r="V56" s="612">
        <f>IF(AND(P56="",U56=""),"",SUM(P56+U56))</f>
        <v>0</v>
      </c>
      <c r="W56" s="1086"/>
      <c r="X56" s="1092"/>
    </row>
    <row r="57" spans="3:24" ht="19.5" customHeight="1">
      <c r="C57" s="1087" t="str">
        <f>IF(【3】見・旅費!C57="","",【3】見・旅費!C57)</f>
        <v/>
      </c>
      <c r="D57" s="1090" t="str">
        <f>IF(【3】見・旅費!D57="","",【3】見・旅費!D57)</f>
        <v/>
      </c>
      <c r="E57" s="1090" t="str">
        <f>IF(【3】見・旅費!E57="","",【3】見・旅費!E57)</f>
        <v/>
      </c>
      <c r="F57" s="1090" t="str">
        <f>IF(【3】見・旅費!F57="","",【3】見・旅費!F57)</f>
        <v/>
      </c>
      <c r="G57" s="1093" t="str">
        <f>IF(【3】見・旅費!G57="","",【3】見・旅費!G57)</f>
        <v/>
      </c>
      <c r="H57" s="1096" t="str">
        <f>IF(【3】見・旅費!H57="","",【3】見・旅費!H57)</f>
        <v/>
      </c>
      <c r="I57" s="630" t="str">
        <f>IF(【3】見・旅費!I57="","",【3】見・旅費!I57)</f>
        <v/>
      </c>
      <c r="J57" s="613" t="str">
        <f>IF(【3】見・旅費!J57="","",【3】見・旅費!J57)</f>
        <v/>
      </c>
      <c r="K57" s="631" t="str">
        <f>IF(【3】見・旅費!K57="","",【3】見・旅費!K57)</f>
        <v/>
      </c>
      <c r="L57" s="614" t="str">
        <f>IF(【3】見・旅費!L57="","",【3】見・旅費!L57)</f>
        <v/>
      </c>
      <c r="M57" s="615" t="str">
        <f>IF(【3】見・旅費!M57="","",【3】見・旅費!M57)</f>
        <v/>
      </c>
      <c r="N57" s="592" t="str">
        <f>IF(I57="","",(SUM(L57:M57)))</f>
        <v/>
      </c>
      <c r="O57" s="332" t="str">
        <f>IF(【3】見・旅費!O57="","",【3】見・旅費!O57)</f>
        <v/>
      </c>
      <c r="P57" s="594" t="str">
        <f t="shared" ref="P57:P60" si="10">IF(O57="","",(IF(O57="",0,(N57*O57))))</f>
        <v/>
      </c>
      <c r="Q57" s="876"/>
      <c r="R57" s="855"/>
      <c r="S57" s="853"/>
      <c r="T57" s="855"/>
      <c r="U57" s="853"/>
      <c r="V57" s="853"/>
      <c r="W57" s="1084"/>
      <c r="X57" s="1090" t="str">
        <f>IF(【3】見・旅費!X57="","",【3】見・旅費!X57)</f>
        <v/>
      </c>
    </row>
    <row r="58" spans="3:24" ht="19.5" customHeight="1">
      <c r="C58" s="1088"/>
      <c r="D58" s="1091"/>
      <c r="E58" s="1091"/>
      <c r="F58" s="1091"/>
      <c r="G58" s="1094"/>
      <c r="H58" s="1097"/>
      <c r="I58" s="632" t="str">
        <f>IF(【3】見・旅費!I58="","",【3】見・旅費!I58)</f>
        <v/>
      </c>
      <c r="J58" s="616" t="str">
        <f>IF(【3】見・旅費!J58="","",【3】見・旅費!J58)</f>
        <v/>
      </c>
      <c r="K58" s="617" t="str">
        <f>IF(【3】見・旅費!K58="","",【3】見・旅費!K58)</f>
        <v/>
      </c>
      <c r="L58" s="618" t="str">
        <f>IF(【3】見・旅費!L58="","",【3】見・旅費!L58)</f>
        <v/>
      </c>
      <c r="M58" s="619" t="str">
        <f>IF(【3】見・旅費!M58="","",【3】見・旅費!M58)</f>
        <v/>
      </c>
      <c r="N58" s="598" t="str">
        <f>IF(I58="","",(SUM(L58:M58)))</f>
        <v/>
      </c>
      <c r="O58" s="620" t="str">
        <f>IF(【3】見・旅費!O58="","",【3】見・旅費!O58)</f>
        <v/>
      </c>
      <c r="P58" s="600" t="str">
        <f t="shared" si="10"/>
        <v/>
      </c>
      <c r="Q58" s="877"/>
      <c r="R58" s="856"/>
      <c r="S58" s="854"/>
      <c r="T58" s="856"/>
      <c r="U58" s="854"/>
      <c r="V58" s="854"/>
      <c r="W58" s="1085"/>
      <c r="X58" s="1091"/>
    </row>
    <row r="59" spans="3:24" ht="19.5" customHeight="1">
      <c r="C59" s="1088"/>
      <c r="D59" s="1091"/>
      <c r="E59" s="1091"/>
      <c r="F59" s="1091"/>
      <c r="G59" s="1094"/>
      <c r="H59" s="1097"/>
      <c r="I59" s="632" t="str">
        <f>IF(【3】見・旅費!I59="","",【3】見・旅費!I59)</f>
        <v/>
      </c>
      <c r="J59" s="616" t="str">
        <f>IF(【3】見・旅費!J59="","",【3】見・旅費!J59)</f>
        <v/>
      </c>
      <c r="K59" s="617" t="str">
        <f>IF(【3】見・旅費!K59="","",【3】見・旅費!K59)</f>
        <v/>
      </c>
      <c r="L59" s="618" t="str">
        <f>IF(【3】見・旅費!L59="","",【3】見・旅費!L59)</f>
        <v/>
      </c>
      <c r="M59" s="618" t="str">
        <f>IF(【3】見・旅費!M59="","",【3】見・旅費!M59)</f>
        <v/>
      </c>
      <c r="N59" s="598" t="str">
        <f>IF(I59="","",(SUM(L59:M59)))</f>
        <v/>
      </c>
      <c r="O59" s="620" t="str">
        <f>IF(【3】見・旅費!O59="","",【3】見・旅費!O59)</f>
        <v/>
      </c>
      <c r="P59" s="600" t="str">
        <f t="shared" si="10"/>
        <v/>
      </c>
      <c r="Q59" s="877"/>
      <c r="R59" s="856"/>
      <c r="S59" s="854"/>
      <c r="T59" s="856"/>
      <c r="U59" s="854"/>
      <c r="V59" s="854"/>
      <c r="W59" s="1085"/>
      <c r="X59" s="1091"/>
    </row>
    <row r="60" spans="3:24" ht="19.5" customHeight="1">
      <c r="C60" s="1088"/>
      <c r="D60" s="1091"/>
      <c r="E60" s="1091"/>
      <c r="F60" s="1091"/>
      <c r="G60" s="1094"/>
      <c r="H60" s="1097"/>
      <c r="I60" s="633" t="str">
        <f>IF(【3】見・旅費!I60="","",【3】見・旅費!I60)</f>
        <v/>
      </c>
      <c r="J60" s="621" t="str">
        <f>IF(【3】見・旅費!J60="","",【3】見・旅費!J60)</f>
        <v/>
      </c>
      <c r="K60" s="622" t="str">
        <f>IF(【3】見・旅費!K60="","",【3】見・旅費!K60)</f>
        <v/>
      </c>
      <c r="L60" s="623" t="str">
        <f>IF(【3】見・旅費!L60="","",【3】見・旅費!L60)</f>
        <v/>
      </c>
      <c r="M60" s="624" t="str">
        <f>IF(【3】見・旅費!M60="","",【3】見・旅費!M60)</f>
        <v/>
      </c>
      <c r="N60" s="598" t="str">
        <f>IF(I60="","",(SUM(L60:M60)))</f>
        <v/>
      </c>
      <c r="O60" s="625" t="str">
        <f>IF(【3】見・旅費!O60="","",【3】見・旅費!O60)</f>
        <v/>
      </c>
      <c r="P60" s="600" t="str">
        <f t="shared" si="10"/>
        <v/>
      </c>
      <c r="Q60" s="878"/>
      <c r="R60" s="858"/>
      <c r="S60" s="857"/>
      <c r="T60" s="858"/>
      <c r="U60" s="857"/>
      <c r="V60" s="857"/>
      <c r="W60" s="1085"/>
      <c r="X60" s="1091"/>
    </row>
    <row r="61" spans="3:24" ht="19.5" customHeight="1">
      <c r="C61" s="1089"/>
      <c r="D61" s="1092"/>
      <c r="E61" s="1092"/>
      <c r="F61" s="1092"/>
      <c r="G61" s="1095"/>
      <c r="H61" s="1098"/>
      <c r="I61" s="601"/>
      <c r="J61" s="601"/>
      <c r="K61" s="603"/>
      <c r="L61" s="626"/>
      <c r="M61" s="627"/>
      <c r="N61" s="605"/>
      <c r="O61" s="686" t="s">
        <v>453</v>
      </c>
      <c r="P61" s="607">
        <f>SUM(P57:P60)</f>
        <v>0</v>
      </c>
      <c r="Q61" s="608">
        <f>IF(AND(【3】見・旅費!G57="",G57=""),0,IF(【3】見・旅費!G57&lt;&gt;G57,IF(G57=1,"1,500",IF(G57=2,"1,300",IF(G57=3,"1,100","850"))),IF(OR(【3】見・旅費!Q61&lt;&gt;"1,500",【3】見・旅費!Q61&lt;&gt;"1,300",【3】見・旅費!Q61&lt;&gt;"1,100",【3】見・旅費!Q61&lt;&gt;"850"),【3】見・旅費!Q61,IF(G57="",0,IF(G57=1,"1,500",IF(G57=2,"1,300",IF(G57=3,"1,100","850")))))))</f>
        <v>0</v>
      </c>
      <c r="R61" s="629" t="str">
        <f>IF(【3】見・旅費!R61="","",【3】見・旅費!R61)</f>
        <v/>
      </c>
      <c r="S61" s="610">
        <f>IF(AND(【3】見・旅費!G57="",G57=""),0,IF(【3】見・旅費!G57&lt;&gt;G57,IF(G57=1,"14,000",IF(G57=2,"12,400",IF(G57=3,"10,300",IF(G57=4,"8,200")))),IF(OR(【3】見・旅費!S61&lt;&gt;"14,000",【3】見・旅費!S61&lt;&gt;"12,400",【3】見・旅費!S61&lt;&gt;"10,300",【3】見・旅費!S61&lt;&gt;"8,200"),【3】見・旅費!S61,IF(G57="",0,IF(G57=1,"14,000",IF(G57=2,"12,400",IF(G57=3,"10,300",IF(G57=4,"8,200",))))))))</f>
        <v>0</v>
      </c>
      <c r="T61" s="629" t="str">
        <f>IF(【3】見・旅費!T61="","",【3】見・旅費!T61)</f>
        <v/>
      </c>
      <c r="U61" s="612">
        <f>IF(AND(R61="",T61=""),0,(SUM(Q61*R61+S61*T61)))</f>
        <v>0</v>
      </c>
      <c r="V61" s="612">
        <f>IF(AND(P61="",U61=""),"",SUM(P61+U61))</f>
        <v>0</v>
      </c>
      <c r="W61" s="1086"/>
      <c r="X61" s="1092"/>
    </row>
    <row r="62" spans="3:24" ht="19.5" customHeight="1">
      <c r="C62" s="1087" t="str">
        <f>IF(【3】見・旅費!C62="","",【3】見・旅費!C62)</f>
        <v/>
      </c>
      <c r="D62" s="1090" t="str">
        <f>IF(【3】見・旅費!D62="","",【3】見・旅費!D62)</f>
        <v/>
      </c>
      <c r="E62" s="1090" t="str">
        <f>IF(【3】見・旅費!E62="","",【3】見・旅費!E62)</f>
        <v/>
      </c>
      <c r="F62" s="1090" t="str">
        <f>IF(【3】見・旅費!F62="","",【3】見・旅費!F62)</f>
        <v/>
      </c>
      <c r="G62" s="1093" t="str">
        <f>IF(【3】見・旅費!G62="","",【3】見・旅費!G62)</f>
        <v/>
      </c>
      <c r="H62" s="1096" t="str">
        <f>IF(【3】見・旅費!H62="","",【3】見・旅費!H62)</f>
        <v/>
      </c>
      <c r="I62" s="630" t="str">
        <f>IF(【3】見・旅費!I62="","",【3】見・旅費!I62)</f>
        <v/>
      </c>
      <c r="J62" s="613" t="str">
        <f>IF(【3】見・旅費!J62="","",【3】見・旅費!J62)</f>
        <v/>
      </c>
      <c r="K62" s="631" t="str">
        <f>IF(【3】見・旅費!K62="","",【3】見・旅費!K62)</f>
        <v/>
      </c>
      <c r="L62" s="614" t="str">
        <f>IF(【3】見・旅費!L62="","",【3】見・旅費!L62)</f>
        <v/>
      </c>
      <c r="M62" s="615" t="str">
        <f>IF(【3】見・旅費!M62="","",【3】見・旅費!M62)</f>
        <v/>
      </c>
      <c r="N62" s="592" t="str">
        <f>IF(I62="","",(SUM(L62:M62)))</f>
        <v/>
      </c>
      <c r="O62" s="332" t="str">
        <f>IF(【3】見・旅費!O62="","",【3】見・旅費!O62)</f>
        <v/>
      </c>
      <c r="P62" s="594" t="str">
        <f t="shared" ref="P62:P65" si="11">IF(O62="","",(IF(O62="",0,(N62*O62))))</f>
        <v/>
      </c>
      <c r="Q62" s="876"/>
      <c r="R62" s="855"/>
      <c r="S62" s="853"/>
      <c r="T62" s="855"/>
      <c r="U62" s="853"/>
      <c r="V62" s="853"/>
      <c r="W62" s="1084"/>
      <c r="X62" s="1090" t="str">
        <f>IF(【3】見・旅費!X62="","",【3】見・旅費!X62)</f>
        <v/>
      </c>
    </row>
    <row r="63" spans="3:24" ht="19.5" customHeight="1">
      <c r="C63" s="1088"/>
      <c r="D63" s="1091"/>
      <c r="E63" s="1091"/>
      <c r="F63" s="1091"/>
      <c r="G63" s="1094"/>
      <c r="H63" s="1097"/>
      <c r="I63" s="632" t="str">
        <f>IF(【3】見・旅費!I63="","",【3】見・旅費!I63)</f>
        <v/>
      </c>
      <c r="J63" s="616" t="str">
        <f>IF(【3】見・旅費!J63="","",【3】見・旅費!J63)</f>
        <v/>
      </c>
      <c r="K63" s="617" t="str">
        <f>IF(【3】見・旅費!K63="","",【3】見・旅費!K63)</f>
        <v/>
      </c>
      <c r="L63" s="618" t="str">
        <f>IF(【3】見・旅費!L63="","",【3】見・旅費!L63)</f>
        <v/>
      </c>
      <c r="M63" s="619" t="str">
        <f>IF(【3】見・旅費!M63="","",【3】見・旅費!M63)</f>
        <v/>
      </c>
      <c r="N63" s="598" t="str">
        <f>IF(I63="","",(SUM(L63:M63)))</f>
        <v/>
      </c>
      <c r="O63" s="620" t="str">
        <f>IF(【3】見・旅費!O63="","",【3】見・旅費!O63)</f>
        <v/>
      </c>
      <c r="P63" s="600" t="str">
        <f t="shared" si="11"/>
        <v/>
      </c>
      <c r="Q63" s="877"/>
      <c r="R63" s="856"/>
      <c r="S63" s="854"/>
      <c r="T63" s="856"/>
      <c r="U63" s="854"/>
      <c r="V63" s="854"/>
      <c r="W63" s="1085"/>
      <c r="X63" s="1091"/>
    </row>
    <row r="64" spans="3:24" ht="19.5" customHeight="1">
      <c r="C64" s="1088"/>
      <c r="D64" s="1091"/>
      <c r="E64" s="1091"/>
      <c r="F64" s="1091"/>
      <c r="G64" s="1094"/>
      <c r="H64" s="1097"/>
      <c r="I64" s="632" t="str">
        <f>IF(【3】見・旅費!I64="","",【3】見・旅費!I64)</f>
        <v/>
      </c>
      <c r="J64" s="616" t="str">
        <f>IF(【3】見・旅費!J64="","",【3】見・旅費!J64)</f>
        <v/>
      </c>
      <c r="K64" s="617" t="str">
        <f>IF(【3】見・旅費!K64="","",【3】見・旅費!K64)</f>
        <v/>
      </c>
      <c r="L64" s="618" t="str">
        <f>IF(【3】見・旅費!L64="","",【3】見・旅費!L64)</f>
        <v/>
      </c>
      <c r="M64" s="618" t="str">
        <f>IF(【3】見・旅費!M64="","",【3】見・旅費!M64)</f>
        <v/>
      </c>
      <c r="N64" s="598" t="str">
        <f>IF(I64="","",(SUM(L64:M64)))</f>
        <v/>
      </c>
      <c r="O64" s="620" t="str">
        <f>IF(【3】見・旅費!O64="","",【3】見・旅費!O64)</f>
        <v/>
      </c>
      <c r="P64" s="600" t="str">
        <f t="shared" si="11"/>
        <v/>
      </c>
      <c r="Q64" s="877"/>
      <c r="R64" s="856"/>
      <c r="S64" s="854"/>
      <c r="T64" s="856"/>
      <c r="U64" s="854"/>
      <c r="V64" s="854"/>
      <c r="W64" s="1085"/>
      <c r="X64" s="1091"/>
    </row>
    <row r="65" spans="3:24" ht="19.5" customHeight="1">
      <c r="C65" s="1088"/>
      <c r="D65" s="1091"/>
      <c r="E65" s="1091"/>
      <c r="F65" s="1091"/>
      <c r="G65" s="1094"/>
      <c r="H65" s="1097"/>
      <c r="I65" s="633" t="str">
        <f>IF(【3】見・旅費!I65="","",【3】見・旅費!I65)</f>
        <v/>
      </c>
      <c r="J65" s="621" t="str">
        <f>IF(【3】見・旅費!J65="","",【3】見・旅費!J65)</f>
        <v/>
      </c>
      <c r="K65" s="622" t="str">
        <f>IF(【3】見・旅費!K65="","",【3】見・旅費!K65)</f>
        <v/>
      </c>
      <c r="L65" s="623" t="str">
        <f>IF(【3】見・旅費!L65="","",【3】見・旅費!L65)</f>
        <v/>
      </c>
      <c r="M65" s="624" t="str">
        <f>IF(【3】見・旅費!M65="","",【3】見・旅費!M65)</f>
        <v/>
      </c>
      <c r="N65" s="598" t="str">
        <f>IF(I65="","",(SUM(L65:M65)))</f>
        <v/>
      </c>
      <c r="O65" s="625" t="str">
        <f>IF(【3】見・旅費!O65="","",【3】見・旅費!O65)</f>
        <v/>
      </c>
      <c r="P65" s="600" t="str">
        <f t="shared" si="11"/>
        <v/>
      </c>
      <c r="Q65" s="878"/>
      <c r="R65" s="858"/>
      <c r="S65" s="857"/>
      <c r="T65" s="858"/>
      <c r="U65" s="857"/>
      <c r="V65" s="857"/>
      <c r="W65" s="1085"/>
      <c r="X65" s="1091"/>
    </row>
    <row r="66" spans="3:24" ht="19.5" customHeight="1">
      <c r="C66" s="1089"/>
      <c r="D66" s="1092"/>
      <c r="E66" s="1092"/>
      <c r="F66" s="1092"/>
      <c r="G66" s="1095"/>
      <c r="H66" s="1098"/>
      <c r="I66" s="601"/>
      <c r="J66" s="601"/>
      <c r="K66" s="603"/>
      <c r="L66" s="626"/>
      <c r="M66" s="627"/>
      <c r="N66" s="605"/>
      <c r="O66" s="686" t="s">
        <v>453</v>
      </c>
      <c r="P66" s="607">
        <f>SUM(P62:P65)</f>
        <v>0</v>
      </c>
      <c r="Q66" s="608">
        <f>IF(AND(【3】見・旅費!G62="",G62=""),0,IF(【3】見・旅費!G62&lt;&gt;G62,IF(G62=1,"1,500",IF(G62=2,"1,300",IF(G62=3,"1,100","850"))),IF(OR(【3】見・旅費!Q66&lt;&gt;"1,500",【3】見・旅費!Q66&lt;&gt;"1,300",【3】見・旅費!Q66&lt;&gt;"1,100",【3】見・旅費!Q66&lt;&gt;"850"),【3】見・旅費!Q66,IF(G62="",0,IF(G62=1,"1,500",IF(G62=2,"1,300",IF(G62=3,"1,100","850")))))))</f>
        <v>0</v>
      </c>
      <c r="R66" s="629" t="str">
        <f>IF(【3】見・旅費!R66="","",【3】見・旅費!R66)</f>
        <v/>
      </c>
      <c r="S66" s="610">
        <f>IF(AND(【3】見・旅費!G62="",G62=""),0,IF(【3】見・旅費!G62&lt;&gt;G62,IF(G62=1,"14,000",IF(G62=2,"12,400",IF(G62=3,"10,300",IF(G62=4,"8,200")))),IF(OR(【3】見・旅費!S66&lt;&gt;"14,000",【3】見・旅費!S66&lt;&gt;"12,400",【3】見・旅費!S66&lt;&gt;"10,300",【3】見・旅費!S66&lt;&gt;"8,200"),【3】見・旅費!S66,IF(G62="",0,IF(G62=1,"14,000",IF(G62=2,"12,400",IF(G62=3,"10,300",IF(G62=4,"8,200",))))))))</f>
        <v>0</v>
      </c>
      <c r="T66" s="629" t="str">
        <f>IF(【3】見・旅費!T66="","",【3】見・旅費!T66)</f>
        <v/>
      </c>
      <c r="U66" s="612">
        <f>IF(AND(R66="",T66=""),0,(SUM(Q66*R66+S66*T66)))</f>
        <v>0</v>
      </c>
      <c r="V66" s="612">
        <f>IF(AND(P66="",U66=""),"",SUM(P66+U66))</f>
        <v>0</v>
      </c>
      <c r="W66" s="1086"/>
      <c r="X66" s="1092"/>
    </row>
    <row r="67" spans="3:24" ht="19.5" customHeight="1">
      <c r="C67" s="1087" t="str">
        <f>IF(【3】見・旅費!C67="","",【3】見・旅費!C67)</f>
        <v/>
      </c>
      <c r="D67" s="1090" t="str">
        <f>IF(【3】見・旅費!D67="","",【3】見・旅費!D67)</f>
        <v/>
      </c>
      <c r="E67" s="1090" t="str">
        <f>IF(【3】見・旅費!E67="","",【3】見・旅費!E67)</f>
        <v/>
      </c>
      <c r="F67" s="1090" t="str">
        <f>IF(【3】見・旅費!F67="","",【3】見・旅費!F67)</f>
        <v/>
      </c>
      <c r="G67" s="1093" t="str">
        <f>IF(【3】見・旅費!G67="","",【3】見・旅費!G67)</f>
        <v/>
      </c>
      <c r="H67" s="1096" t="str">
        <f>IF(【3】見・旅費!H67="","",【3】見・旅費!H67)</f>
        <v/>
      </c>
      <c r="I67" s="630" t="str">
        <f>IF(【3】見・旅費!I67="","",【3】見・旅費!I67)</f>
        <v/>
      </c>
      <c r="J67" s="613" t="str">
        <f>IF(【3】見・旅費!J67="","",【3】見・旅費!J67)</f>
        <v/>
      </c>
      <c r="K67" s="631" t="str">
        <f>IF(【3】見・旅費!K67="","",【3】見・旅費!K67)</f>
        <v/>
      </c>
      <c r="L67" s="614" t="str">
        <f>IF(【3】見・旅費!L67="","",【3】見・旅費!L67)</f>
        <v/>
      </c>
      <c r="M67" s="615" t="str">
        <f>IF(【3】見・旅費!M67="","",【3】見・旅費!M67)</f>
        <v/>
      </c>
      <c r="N67" s="592" t="str">
        <f>IF(I67="","",(SUM(L67:M67)))</f>
        <v/>
      </c>
      <c r="O67" s="332" t="str">
        <f>IF(【3】見・旅費!O67="","",【3】見・旅費!O67)</f>
        <v/>
      </c>
      <c r="P67" s="594" t="str">
        <f t="shared" ref="P67:P70" si="12">IF(O67="","",(IF(O67="",0,(N67*O67))))</f>
        <v/>
      </c>
      <c r="Q67" s="876"/>
      <c r="R67" s="855"/>
      <c r="S67" s="853"/>
      <c r="T67" s="855"/>
      <c r="U67" s="853"/>
      <c r="V67" s="853"/>
      <c r="W67" s="1084"/>
      <c r="X67" s="1090" t="str">
        <f>IF(【3】見・旅費!X67="","",【3】見・旅費!X67)</f>
        <v/>
      </c>
    </row>
    <row r="68" spans="3:24" ht="19.5" customHeight="1">
      <c r="C68" s="1088"/>
      <c r="D68" s="1091"/>
      <c r="E68" s="1091"/>
      <c r="F68" s="1091"/>
      <c r="G68" s="1094"/>
      <c r="H68" s="1097"/>
      <c r="I68" s="632" t="str">
        <f>IF(【3】見・旅費!I68="","",【3】見・旅費!I68)</f>
        <v/>
      </c>
      <c r="J68" s="616" t="str">
        <f>IF(【3】見・旅費!J68="","",【3】見・旅費!J68)</f>
        <v/>
      </c>
      <c r="K68" s="617" t="str">
        <f>IF(【3】見・旅費!K68="","",【3】見・旅費!K68)</f>
        <v/>
      </c>
      <c r="L68" s="618" t="str">
        <f>IF(【3】見・旅費!L68="","",【3】見・旅費!L68)</f>
        <v/>
      </c>
      <c r="M68" s="619" t="str">
        <f>IF(【3】見・旅費!M68="","",【3】見・旅費!M68)</f>
        <v/>
      </c>
      <c r="N68" s="598" t="str">
        <f>IF(I68="","",(SUM(L68:M68)))</f>
        <v/>
      </c>
      <c r="O68" s="620" t="str">
        <f>IF(【3】見・旅費!O68="","",【3】見・旅費!O68)</f>
        <v/>
      </c>
      <c r="P68" s="600" t="str">
        <f t="shared" si="12"/>
        <v/>
      </c>
      <c r="Q68" s="877"/>
      <c r="R68" s="856"/>
      <c r="S68" s="854"/>
      <c r="T68" s="856"/>
      <c r="U68" s="854"/>
      <c r="V68" s="854"/>
      <c r="W68" s="1085"/>
      <c r="X68" s="1091"/>
    </row>
    <row r="69" spans="3:24" ht="19.5" customHeight="1">
      <c r="C69" s="1088"/>
      <c r="D69" s="1091"/>
      <c r="E69" s="1091"/>
      <c r="F69" s="1091"/>
      <c r="G69" s="1094"/>
      <c r="H69" s="1097"/>
      <c r="I69" s="632" t="str">
        <f>IF(【3】見・旅費!I69="","",【3】見・旅費!I69)</f>
        <v/>
      </c>
      <c r="J69" s="616" t="str">
        <f>IF(【3】見・旅費!J69="","",【3】見・旅費!J69)</f>
        <v/>
      </c>
      <c r="K69" s="617" t="str">
        <f>IF(【3】見・旅費!K69="","",【3】見・旅費!K69)</f>
        <v/>
      </c>
      <c r="L69" s="618" t="str">
        <f>IF(【3】見・旅費!L69="","",【3】見・旅費!L69)</f>
        <v/>
      </c>
      <c r="M69" s="618" t="str">
        <f>IF(【3】見・旅費!M69="","",【3】見・旅費!M69)</f>
        <v/>
      </c>
      <c r="N69" s="598" t="str">
        <f>IF(I69="","",(SUM(L69:M69)))</f>
        <v/>
      </c>
      <c r="O69" s="620" t="str">
        <f>IF(【3】見・旅費!O69="","",【3】見・旅費!O69)</f>
        <v/>
      </c>
      <c r="P69" s="600" t="str">
        <f t="shared" si="12"/>
        <v/>
      </c>
      <c r="Q69" s="877"/>
      <c r="R69" s="856"/>
      <c r="S69" s="854"/>
      <c r="T69" s="856"/>
      <c r="U69" s="854"/>
      <c r="V69" s="854"/>
      <c r="W69" s="1085"/>
      <c r="X69" s="1091"/>
    </row>
    <row r="70" spans="3:24" ht="19.5" customHeight="1">
      <c r="C70" s="1088"/>
      <c r="D70" s="1091"/>
      <c r="E70" s="1091"/>
      <c r="F70" s="1091"/>
      <c r="G70" s="1094"/>
      <c r="H70" s="1097"/>
      <c r="I70" s="633" t="str">
        <f>IF(【3】見・旅費!I70="","",【3】見・旅費!I70)</f>
        <v/>
      </c>
      <c r="J70" s="621" t="str">
        <f>IF(【3】見・旅費!J70="","",【3】見・旅費!J70)</f>
        <v/>
      </c>
      <c r="K70" s="622" t="str">
        <f>IF(【3】見・旅費!K70="","",【3】見・旅費!K70)</f>
        <v/>
      </c>
      <c r="L70" s="623" t="str">
        <f>IF(【3】見・旅費!L70="","",【3】見・旅費!L70)</f>
        <v/>
      </c>
      <c r="M70" s="624" t="str">
        <f>IF(【3】見・旅費!M70="","",【3】見・旅費!M70)</f>
        <v/>
      </c>
      <c r="N70" s="598" t="str">
        <f>IF(I70="","",(SUM(L70:M70)))</f>
        <v/>
      </c>
      <c r="O70" s="625" t="str">
        <f>IF(【3】見・旅費!O70="","",【3】見・旅費!O70)</f>
        <v/>
      </c>
      <c r="P70" s="600" t="str">
        <f t="shared" si="12"/>
        <v/>
      </c>
      <c r="Q70" s="878"/>
      <c r="R70" s="858"/>
      <c r="S70" s="857"/>
      <c r="T70" s="858"/>
      <c r="U70" s="857"/>
      <c r="V70" s="857"/>
      <c r="W70" s="1085"/>
      <c r="X70" s="1091"/>
    </row>
    <row r="71" spans="3:24" ht="19.5" customHeight="1">
      <c r="C71" s="1089"/>
      <c r="D71" s="1092"/>
      <c r="E71" s="1092"/>
      <c r="F71" s="1092"/>
      <c r="G71" s="1095"/>
      <c r="H71" s="1098"/>
      <c r="I71" s="601"/>
      <c r="J71" s="601"/>
      <c r="K71" s="603"/>
      <c r="L71" s="626"/>
      <c r="M71" s="627"/>
      <c r="N71" s="605"/>
      <c r="O71" s="686" t="s">
        <v>453</v>
      </c>
      <c r="P71" s="607">
        <f>SUM(P67:P70)</f>
        <v>0</v>
      </c>
      <c r="Q71" s="608">
        <f>IF(AND(【3】見・旅費!G67="",G67=""),0,IF(【3】見・旅費!G67&lt;&gt;G67,IF(G67=1,"1,500",IF(G67=2,"1,300",IF(G67=3,"1,100","850"))),IF(OR(【3】見・旅費!Q71&lt;&gt;"1,500",【3】見・旅費!Q71&lt;&gt;"1,300",【3】見・旅費!Q71&lt;&gt;"1,100",【3】見・旅費!Q71&lt;&gt;"850"),【3】見・旅費!Q71,IF(G67="",0,IF(G67=1,"1,500",IF(G67=2,"1,300",IF(G67=3,"1,100","850")))))))</f>
        <v>0</v>
      </c>
      <c r="R71" s="629" t="str">
        <f>IF(【3】見・旅費!R71="","",【3】見・旅費!R71)</f>
        <v/>
      </c>
      <c r="S71" s="610">
        <f>IF(AND(【3】見・旅費!G67="",G67=""),0,IF(【3】見・旅費!G67&lt;&gt;G67,IF(G67=1,"14,000",IF(G67=2,"12,400",IF(G67=3,"10,300",IF(G67=4,"8,200")))),IF(OR(【3】見・旅費!S71&lt;&gt;"14,000",【3】見・旅費!S71&lt;&gt;"12,400",【3】見・旅費!S71&lt;&gt;"10,300",【3】見・旅費!S71&lt;&gt;"8,200"),【3】見・旅費!S71,IF(G67="",0,IF(G67=1,"14,000",IF(G67=2,"12,400",IF(G67=3,"10,300",IF(G67=4,"8,200",))))))))</f>
        <v>0</v>
      </c>
      <c r="T71" s="629" t="str">
        <f>IF(【3】見・旅費!T71="","",【3】見・旅費!T71)</f>
        <v/>
      </c>
      <c r="U71" s="612">
        <f>IF(AND(R71="",T71=""),0,(SUM(Q71*R71+S71*T71)))</f>
        <v>0</v>
      </c>
      <c r="V71" s="612">
        <f>IF(AND(P71="",U71=""),"",SUM(P71+U71))</f>
        <v>0</v>
      </c>
      <c r="W71" s="1086"/>
      <c r="X71" s="1092"/>
    </row>
    <row r="72" spans="3:24" ht="19.5" customHeight="1">
      <c r="C72" s="1087" t="str">
        <f>IF(【3】見・旅費!C72="","",【3】見・旅費!C72)</f>
        <v/>
      </c>
      <c r="D72" s="1090" t="str">
        <f>IF(【3】見・旅費!D72="","",【3】見・旅費!D72)</f>
        <v/>
      </c>
      <c r="E72" s="1090" t="str">
        <f>IF(【3】見・旅費!E72="","",【3】見・旅費!E72)</f>
        <v/>
      </c>
      <c r="F72" s="1090" t="str">
        <f>IF(【3】見・旅費!F72="","",【3】見・旅費!F72)</f>
        <v/>
      </c>
      <c r="G72" s="1093" t="str">
        <f>IF(【3】見・旅費!G72="","",【3】見・旅費!G72)</f>
        <v/>
      </c>
      <c r="H72" s="1096" t="str">
        <f>IF(【3】見・旅費!H72="","",【3】見・旅費!H72)</f>
        <v/>
      </c>
      <c r="I72" s="630" t="str">
        <f>IF(【3】見・旅費!I72="","",【3】見・旅費!I72)</f>
        <v/>
      </c>
      <c r="J72" s="613" t="str">
        <f>IF(【3】見・旅費!J72="","",【3】見・旅費!J72)</f>
        <v/>
      </c>
      <c r="K72" s="631" t="str">
        <f>IF(【3】見・旅費!K72="","",【3】見・旅費!K72)</f>
        <v/>
      </c>
      <c r="L72" s="614" t="str">
        <f>IF(【3】見・旅費!L72="","",【3】見・旅費!L72)</f>
        <v/>
      </c>
      <c r="M72" s="615" t="str">
        <f>IF(【3】見・旅費!M72="","",【3】見・旅費!M72)</f>
        <v/>
      </c>
      <c r="N72" s="592" t="str">
        <f>IF(I72="","",(SUM(L72:M72)))</f>
        <v/>
      </c>
      <c r="O72" s="332" t="str">
        <f>IF(【3】見・旅費!O72="","",【3】見・旅費!O72)</f>
        <v/>
      </c>
      <c r="P72" s="594" t="str">
        <f t="shared" ref="P72:P75" si="13">IF(O72="","",(IF(O72="",0,(N72*O72))))</f>
        <v/>
      </c>
      <c r="Q72" s="876"/>
      <c r="R72" s="855"/>
      <c r="S72" s="853"/>
      <c r="T72" s="855"/>
      <c r="U72" s="853"/>
      <c r="V72" s="853"/>
      <c r="W72" s="1084"/>
      <c r="X72" s="1090" t="str">
        <f>IF(【3】見・旅費!X72="","",【3】見・旅費!X72)</f>
        <v/>
      </c>
    </row>
    <row r="73" spans="3:24" ht="19.5" customHeight="1">
      <c r="C73" s="1088"/>
      <c r="D73" s="1091"/>
      <c r="E73" s="1091"/>
      <c r="F73" s="1091"/>
      <c r="G73" s="1094"/>
      <c r="H73" s="1097"/>
      <c r="I73" s="632" t="str">
        <f>IF(【3】見・旅費!I73="","",【3】見・旅費!I73)</f>
        <v/>
      </c>
      <c r="J73" s="616" t="str">
        <f>IF(【3】見・旅費!J73="","",【3】見・旅費!J73)</f>
        <v/>
      </c>
      <c r="K73" s="617" t="str">
        <f>IF(【3】見・旅費!K73="","",【3】見・旅費!K73)</f>
        <v/>
      </c>
      <c r="L73" s="618" t="str">
        <f>IF(【3】見・旅費!L73="","",【3】見・旅費!L73)</f>
        <v/>
      </c>
      <c r="M73" s="619" t="str">
        <f>IF(【3】見・旅費!M73="","",【3】見・旅費!M73)</f>
        <v/>
      </c>
      <c r="N73" s="598" t="str">
        <f>IF(I73="","",(SUM(L73:M73)))</f>
        <v/>
      </c>
      <c r="O73" s="620" t="str">
        <f>IF(【3】見・旅費!O73="","",【3】見・旅費!O73)</f>
        <v/>
      </c>
      <c r="P73" s="600" t="str">
        <f t="shared" si="13"/>
        <v/>
      </c>
      <c r="Q73" s="877"/>
      <c r="R73" s="856"/>
      <c r="S73" s="854"/>
      <c r="T73" s="856"/>
      <c r="U73" s="854"/>
      <c r="V73" s="854"/>
      <c r="W73" s="1085"/>
      <c r="X73" s="1091"/>
    </row>
    <row r="74" spans="3:24" ht="19.5" customHeight="1">
      <c r="C74" s="1088"/>
      <c r="D74" s="1091"/>
      <c r="E74" s="1091"/>
      <c r="F74" s="1091"/>
      <c r="G74" s="1094"/>
      <c r="H74" s="1097"/>
      <c r="I74" s="632" t="str">
        <f>IF(【3】見・旅費!I74="","",【3】見・旅費!I74)</f>
        <v/>
      </c>
      <c r="J74" s="616" t="str">
        <f>IF(【3】見・旅費!J74="","",【3】見・旅費!J74)</f>
        <v/>
      </c>
      <c r="K74" s="617" t="str">
        <f>IF(【3】見・旅費!K74="","",【3】見・旅費!K74)</f>
        <v/>
      </c>
      <c r="L74" s="618" t="str">
        <f>IF(【3】見・旅費!L74="","",【3】見・旅費!L74)</f>
        <v/>
      </c>
      <c r="M74" s="618" t="str">
        <f>IF(【3】見・旅費!M74="","",【3】見・旅費!M74)</f>
        <v/>
      </c>
      <c r="N74" s="598" t="str">
        <f>IF(I74="","",(SUM(L74:M74)))</f>
        <v/>
      </c>
      <c r="O74" s="620" t="str">
        <f>IF(【3】見・旅費!O74="","",【3】見・旅費!O74)</f>
        <v/>
      </c>
      <c r="P74" s="600" t="str">
        <f t="shared" si="13"/>
        <v/>
      </c>
      <c r="Q74" s="877"/>
      <c r="R74" s="856"/>
      <c r="S74" s="854"/>
      <c r="T74" s="856"/>
      <c r="U74" s="854"/>
      <c r="V74" s="854"/>
      <c r="W74" s="1085"/>
      <c r="X74" s="1091"/>
    </row>
    <row r="75" spans="3:24" ht="19.5" customHeight="1">
      <c r="C75" s="1088"/>
      <c r="D75" s="1091"/>
      <c r="E75" s="1091"/>
      <c r="F75" s="1091"/>
      <c r="G75" s="1094"/>
      <c r="H75" s="1097"/>
      <c r="I75" s="633" t="str">
        <f>IF(【3】見・旅費!I75="","",【3】見・旅費!I75)</f>
        <v/>
      </c>
      <c r="J75" s="621" t="str">
        <f>IF(【3】見・旅費!J75="","",【3】見・旅費!J75)</f>
        <v/>
      </c>
      <c r="K75" s="622" t="str">
        <f>IF(【3】見・旅費!K75="","",【3】見・旅費!K75)</f>
        <v/>
      </c>
      <c r="L75" s="623" t="str">
        <f>IF(【3】見・旅費!L75="","",【3】見・旅費!L75)</f>
        <v/>
      </c>
      <c r="M75" s="624" t="str">
        <f>IF(【3】見・旅費!M75="","",【3】見・旅費!M75)</f>
        <v/>
      </c>
      <c r="N75" s="598" t="str">
        <f>IF(I75="","",(SUM(L75:M75)))</f>
        <v/>
      </c>
      <c r="O75" s="625" t="str">
        <f>IF(【3】見・旅費!O75="","",【3】見・旅費!O75)</f>
        <v/>
      </c>
      <c r="P75" s="600" t="str">
        <f t="shared" si="13"/>
        <v/>
      </c>
      <c r="Q75" s="878"/>
      <c r="R75" s="858"/>
      <c r="S75" s="857"/>
      <c r="T75" s="858"/>
      <c r="U75" s="857"/>
      <c r="V75" s="857"/>
      <c r="W75" s="1085"/>
      <c r="X75" s="1091"/>
    </row>
    <row r="76" spans="3:24" ht="19.5" customHeight="1">
      <c r="C76" s="1089"/>
      <c r="D76" s="1092"/>
      <c r="E76" s="1092"/>
      <c r="F76" s="1092"/>
      <c r="G76" s="1095"/>
      <c r="H76" s="1098"/>
      <c r="I76" s="601"/>
      <c r="J76" s="601"/>
      <c r="K76" s="603"/>
      <c r="L76" s="626"/>
      <c r="M76" s="627"/>
      <c r="N76" s="605"/>
      <c r="O76" s="686" t="s">
        <v>453</v>
      </c>
      <c r="P76" s="607">
        <f>SUM(P72:P75)</f>
        <v>0</v>
      </c>
      <c r="Q76" s="608">
        <f>IF(AND(【3】見・旅費!G72="",G72=""),0,IF(【3】見・旅費!G72&lt;&gt;G72,IF(G72=1,"1,500",IF(G72=2,"1,300",IF(G72=3,"1,100","850"))),IF(OR(【3】見・旅費!Q76&lt;&gt;"1,500",【3】見・旅費!Q76&lt;&gt;"1,300",【3】見・旅費!Q76&lt;&gt;"1,100",【3】見・旅費!Q76&lt;&gt;"850"),【3】見・旅費!Q76,IF(G72="",0,IF(G72=1,"1,500",IF(G72=2,"1,300",IF(G72=3,"1,100","850")))))))</f>
        <v>0</v>
      </c>
      <c r="R76" s="629" t="str">
        <f>IF(【3】見・旅費!R76="","",【3】見・旅費!R76)</f>
        <v/>
      </c>
      <c r="S76" s="610">
        <f>IF(AND(【3】見・旅費!G72="",G72=""),0,IF(【3】見・旅費!G72&lt;&gt;G72,IF(G72=1,"14,000",IF(G72=2,"12,400",IF(G72=3,"10,300",IF(G72=4,"8,200")))),IF(OR(【3】見・旅費!S76&lt;&gt;"14,000",【3】見・旅費!S76&lt;&gt;"12,400",【3】見・旅費!S76&lt;&gt;"10,300",【3】見・旅費!S76&lt;&gt;"8,200"),【3】見・旅費!S76,IF(G72="",0,IF(G72=1,"14,000",IF(G72=2,"12,400",IF(G72=3,"10,300",IF(G72=4,"8,200",))))))))</f>
        <v>0</v>
      </c>
      <c r="T76" s="629" t="str">
        <f>IF(【3】見・旅費!T76="","",【3】見・旅費!T76)</f>
        <v/>
      </c>
      <c r="U76" s="612">
        <f>IF(AND(R76="",T76=""),0,(SUM(Q76*R76+S76*T76)))</f>
        <v>0</v>
      </c>
      <c r="V76" s="612">
        <f>IF(AND(P76="",U76=""),"",SUM(P76+U76))</f>
        <v>0</v>
      </c>
      <c r="W76" s="1086"/>
      <c r="X76" s="1092"/>
    </row>
    <row r="77" spans="3:24" ht="19.5" customHeight="1">
      <c r="C77" s="1087" t="str">
        <f>IF(【3】見・旅費!C77="","",【3】見・旅費!C77)</f>
        <v/>
      </c>
      <c r="D77" s="1090" t="str">
        <f>IF(【3】見・旅費!D77="","",【3】見・旅費!D77)</f>
        <v/>
      </c>
      <c r="E77" s="1090" t="str">
        <f>IF(【3】見・旅費!E77="","",【3】見・旅費!E77)</f>
        <v/>
      </c>
      <c r="F77" s="1090" t="str">
        <f>IF(【3】見・旅費!F77="","",【3】見・旅費!F77)</f>
        <v/>
      </c>
      <c r="G77" s="1093" t="str">
        <f>IF(【3】見・旅費!G77="","",【3】見・旅費!G77)</f>
        <v/>
      </c>
      <c r="H77" s="1096" t="str">
        <f>IF(【3】見・旅費!H77="","",【3】見・旅費!H77)</f>
        <v/>
      </c>
      <c r="I77" s="613" t="str">
        <f>IF(【3】見・旅費!I77="","",【3】見・旅費!I77)</f>
        <v/>
      </c>
      <c r="J77" s="613" t="str">
        <f>IF(【3】見・旅費!J77="","",【3】見・旅費!J77)</f>
        <v/>
      </c>
      <c r="K77" s="631" t="str">
        <f>IF(【3】見・旅費!K77="","",【3】見・旅費!K77)</f>
        <v/>
      </c>
      <c r="L77" s="614" t="str">
        <f>IF(【3】見・旅費!L77="","",【3】見・旅費!L77)</f>
        <v/>
      </c>
      <c r="M77" s="615" t="str">
        <f>IF(【3】見・旅費!M77="","",【3】見・旅費!M77)</f>
        <v/>
      </c>
      <c r="N77" s="592" t="str">
        <f>IF(I77="","",(SUM(L77:M77)))</f>
        <v/>
      </c>
      <c r="O77" s="332" t="str">
        <f>IF(【3】見・旅費!O77="","",【3】見・旅費!O77)</f>
        <v/>
      </c>
      <c r="P77" s="594" t="str">
        <f t="shared" ref="P77:P80" si="14">IF(O77="","",(IF(O77="",0,(N77*O77))))</f>
        <v/>
      </c>
      <c r="Q77" s="876"/>
      <c r="R77" s="855"/>
      <c r="S77" s="853"/>
      <c r="T77" s="855"/>
      <c r="U77" s="853"/>
      <c r="V77" s="853"/>
      <c r="W77" s="1084"/>
      <c r="X77" s="1090" t="str">
        <f>IF(【3】見・旅費!X77="","",【3】見・旅費!X77)</f>
        <v/>
      </c>
    </row>
    <row r="78" spans="3:24" ht="19.5" customHeight="1">
      <c r="C78" s="1088"/>
      <c r="D78" s="1091"/>
      <c r="E78" s="1091"/>
      <c r="F78" s="1091"/>
      <c r="G78" s="1094"/>
      <c r="H78" s="1097"/>
      <c r="I78" s="616" t="str">
        <f>IF(【3】見・旅費!I78="","",【3】見・旅費!I78)</f>
        <v/>
      </c>
      <c r="J78" s="616" t="str">
        <f>IF(【3】見・旅費!J78="","",【3】見・旅費!J78)</f>
        <v/>
      </c>
      <c r="K78" s="617" t="str">
        <f>IF(【3】見・旅費!K78="","",【3】見・旅費!K78)</f>
        <v/>
      </c>
      <c r="L78" s="618" t="str">
        <f>IF(【3】見・旅費!L78="","",【3】見・旅費!L78)</f>
        <v/>
      </c>
      <c r="M78" s="619" t="str">
        <f>IF(【3】見・旅費!M78="","",【3】見・旅費!M78)</f>
        <v/>
      </c>
      <c r="N78" s="598" t="str">
        <f>IF(I78="","",(SUM(L78:M78)))</f>
        <v/>
      </c>
      <c r="O78" s="620" t="str">
        <f>IF(【3】見・旅費!O78="","",【3】見・旅費!O78)</f>
        <v/>
      </c>
      <c r="P78" s="600" t="str">
        <f t="shared" si="14"/>
        <v/>
      </c>
      <c r="Q78" s="877"/>
      <c r="R78" s="856"/>
      <c r="S78" s="854"/>
      <c r="T78" s="856"/>
      <c r="U78" s="854"/>
      <c r="V78" s="854"/>
      <c r="W78" s="1085"/>
      <c r="X78" s="1091"/>
    </row>
    <row r="79" spans="3:24" ht="19.5" customHeight="1">
      <c r="C79" s="1088"/>
      <c r="D79" s="1091"/>
      <c r="E79" s="1091"/>
      <c r="F79" s="1091"/>
      <c r="G79" s="1094"/>
      <c r="H79" s="1097"/>
      <c r="I79" s="616" t="str">
        <f>IF(【3】見・旅費!I79="","",【3】見・旅費!I79)</f>
        <v/>
      </c>
      <c r="J79" s="616" t="str">
        <f>IF(【3】見・旅費!J79="","",【3】見・旅費!J79)</f>
        <v/>
      </c>
      <c r="K79" s="617" t="str">
        <f>IF(【3】見・旅費!K79="","",【3】見・旅費!K79)</f>
        <v/>
      </c>
      <c r="L79" s="618" t="str">
        <f>IF(【3】見・旅費!L79="","",【3】見・旅費!L79)</f>
        <v/>
      </c>
      <c r="M79" s="618" t="str">
        <f>IF(【3】見・旅費!M79="","",【3】見・旅費!M79)</f>
        <v/>
      </c>
      <c r="N79" s="598" t="str">
        <f>IF(I79="","",(SUM(L79:M79)))</f>
        <v/>
      </c>
      <c r="O79" s="620" t="str">
        <f>IF(【3】見・旅費!O79="","",【3】見・旅費!O79)</f>
        <v/>
      </c>
      <c r="P79" s="600" t="str">
        <f t="shared" si="14"/>
        <v/>
      </c>
      <c r="Q79" s="877"/>
      <c r="R79" s="856"/>
      <c r="S79" s="854"/>
      <c r="T79" s="856"/>
      <c r="U79" s="854"/>
      <c r="V79" s="854"/>
      <c r="W79" s="1085"/>
      <c r="X79" s="1091"/>
    </row>
    <row r="80" spans="3:24" ht="19.5" customHeight="1">
      <c r="C80" s="1088"/>
      <c r="D80" s="1091"/>
      <c r="E80" s="1091"/>
      <c r="F80" s="1091"/>
      <c r="G80" s="1094"/>
      <c r="H80" s="1097"/>
      <c r="I80" s="621" t="str">
        <f>IF(【3】見・旅費!I80="","",【3】見・旅費!I80)</f>
        <v/>
      </c>
      <c r="J80" s="621" t="str">
        <f>IF(【3】見・旅費!J80="","",【3】見・旅費!J80)</f>
        <v/>
      </c>
      <c r="K80" s="622" t="str">
        <f>IF(【3】見・旅費!K80="","",【3】見・旅費!K80)</f>
        <v/>
      </c>
      <c r="L80" s="623" t="str">
        <f>IF(【3】見・旅費!L80="","",【3】見・旅費!L80)</f>
        <v/>
      </c>
      <c r="M80" s="624" t="str">
        <f>IF(【3】見・旅費!M80="","",【3】見・旅費!M80)</f>
        <v/>
      </c>
      <c r="N80" s="658" t="str">
        <f>IF(I80="","",(SUM(L80:M80)))</f>
        <v/>
      </c>
      <c r="O80" s="625" t="str">
        <f>IF(【3】見・旅費!O80="","",【3】見・旅費!O80)</f>
        <v/>
      </c>
      <c r="P80" s="335" t="str">
        <f t="shared" si="14"/>
        <v/>
      </c>
      <c r="Q80" s="878"/>
      <c r="R80" s="858"/>
      <c r="S80" s="857"/>
      <c r="T80" s="858"/>
      <c r="U80" s="857"/>
      <c r="V80" s="857"/>
      <c r="W80" s="1085"/>
      <c r="X80" s="1091"/>
    </row>
    <row r="81" spans="3:24" ht="19.5" customHeight="1">
      <c r="C81" s="1089"/>
      <c r="D81" s="1092"/>
      <c r="E81" s="1092"/>
      <c r="F81" s="1092"/>
      <c r="G81" s="1095"/>
      <c r="H81" s="1098"/>
      <c r="I81" s="601"/>
      <c r="J81" s="601"/>
      <c r="K81" s="603"/>
      <c r="L81" s="626"/>
      <c r="M81" s="627"/>
      <c r="N81" s="605"/>
      <c r="O81" s="686" t="s">
        <v>453</v>
      </c>
      <c r="P81" s="607">
        <f>SUM(P77:P80)</f>
        <v>0</v>
      </c>
      <c r="Q81" s="608">
        <f>IF(AND(【3】見・旅費!G77="",G77=""),0,IF(【3】見・旅費!G77&lt;&gt;G77,IF(G77=1,"1,500",IF(G77=2,"1,300",IF(G77=3,"1,100","850"))),IF(OR(【3】見・旅費!Q81&lt;&gt;"1,500",【3】見・旅費!Q81&lt;&gt;"1,300",【3】見・旅費!Q81&lt;&gt;"1,100",【3】見・旅費!Q81&lt;&gt;"850"),【3】見・旅費!Q81,IF(G77="",0,IF(G77=1,"1,500",IF(G77=2,"1,300",IF(G77=3,"1,100","850")))))))</f>
        <v>0</v>
      </c>
      <c r="R81" s="629" t="str">
        <f>IF(【3】見・旅費!R81="","",【3】見・旅費!R81)</f>
        <v/>
      </c>
      <c r="S81" s="610">
        <f>IF(AND(【3】見・旅費!G77="",G77=""),0,IF(【3】見・旅費!G77&lt;&gt;G77,IF(G77=1,"14,000",IF(G77=2,"12,400",IF(G77=3,"10,300",IF(G77=4,"8,200")))),IF(OR(【3】見・旅費!S81&lt;&gt;"14,000",【3】見・旅費!S81&lt;&gt;"12,400",【3】見・旅費!S81&lt;&gt;"10,300",【3】見・旅費!S81&lt;&gt;"8,200"),【3】見・旅費!S81,IF(G77="",0,IF(G77=1,"14,000",IF(G77=2,"12,400",IF(G77=3,"10,300",IF(G77=4,"8,200",))))))))</f>
        <v>0</v>
      </c>
      <c r="T81" s="629" t="str">
        <f>IF(【3】見・旅費!T81="","",【3】見・旅費!T81)</f>
        <v/>
      </c>
      <c r="U81" s="612">
        <f>IF(AND(R81="",T81=""),0,(SUM(Q81*R81+S81*T81)))</f>
        <v>0</v>
      </c>
      <c r="V81" s="612">
        <f>IF(AND(P81="",U81=""),"",SUM(P81+U81))</f>
        <v>0</v>
      </c>
      <c r="W81" s="1086"/>
      <c r="X81" s="1092"/>
    </row>
    <row r="82" spans="3:24" ht="19.5" customHeight="1">
      <c r="C82" s="1087" t="str">
        <f>IF(【3】見・旅費!C82="","",【3】見・旅費!C82)</f>
        <v/>
      </c>
      <c r="D82" s="1090" t="str">
        <f>IF(【3】見・旅費!D82="","",【3】見・旅費!D82)</f>
        <v/>
      </c>
      <c r="E82" s="1090" t="str">
        <f>IF(【3】見・旅費!E82="","",【3】見・旅費!E82)</f>
        <v/>
      </c>
      <c r="F82" s="1090" t="str">
        <f>IF(【3】見・旅費!F82="","",【3】見・旅費!F82)</f>
        <v/>
      </c>
      <c r="G82" s="1093" t="str">
        <f>IF(【3】見・旅費!G82="","",【3】見・旅費!G82)</f>
        <v/>
      </c>
      <c r="H82" s="1096" t="str">
        <f>IF(【3】見・旅費!H82="","",【3】見・旅費!H82)</f>
        <v/>
      </c>
      <c r="I82" s="630" t="str">
        <f>IF(【3】見・旅費!I82="","",【3】見・旅費!I82)</f>
        <v/>
      </c>
      <c r="J82" s="613" t="str">
        <f>IF(【3】見・旅費!J82="","",【3】見・旅費!J82)</f>
        <v/>
      </c>
      <c r="K82" s="631" t="str">
        <f>IF(【3】見・旅費!K82="","",【3】見・旅費!K82)</f>
        <v/>
      </c>
      <c r="L82" s="614" t="str">
        <f>IF(【3】見・旅費!L82="","",【3】見・旅費!L82)</f>
        <v/>
      </c>
      <c r="M82" s="615" t="str">
        <f>IF(【3】見・旅費!M82="","",【3】見・旅費!M82)</f>
        <v/>
      </c>
      <c r="N82" s="592" t="str">
        <f>IF(I82="","",(SUM(L82:M82)))</f>
        <v/>
      </c>
      <c r="O82" s="332" t="str">
        <f>IF(【3】見・旅費!O82="","",【3】見・旅費!O82)</f>
        <v/>
      </c>
      <c r="P82" s="594" t="str">
        <f t="shared" ref="P82:P85" si="15">IF(O82="","",(IF(O82="",0,(N82*O82))))</f>
        <v/>
      </c>
      <c r="Q82" s="876"/>
      <c r="R82" s="855"/>
      <c r="S82" s="853"/>
      <c r="T82" s="855"/>
      <c r="U82" s="853"/>
      <c r="V82" s="853"/>
      <c r="W82" s="1084"/>
      <c r="X82" s="1090" t="str">
        <f>IF(【3】見・旅費!X82="","",【3】見・旅費!X82)</f>
        <v/>
      </c>
    </row>
    <row r="83" spans="3:24" ht="19.5" customHeight="1">
      <c r="C83" s="1088"/>
      <c r="D83" s="1091"/>
      <c r="E83" s="1091"/>
      <c r="F83" s="1091"/>
      <c r="G83" s="1094"/>
      <c r="H83" s="1097"/>
      <c r="I83" s="632" t="str">
        <f>IF(【3】見・旅費!I83="","",【3】見・旅費!I83)</f>
        <v/>
      </c>
      <c r="J83" s="616" t="str">
        <f>IF(【3】見・旅費!J83="","",【3】見・旅費!J83)</f>
        <v/>
      </c>
      <c r="K83" s="617" t="str">
        <f>IF(【3】見・旅費!K83="","",【3】見・旅費!K83)</f>
        <v/>
      </c>
      <c r="L83" s="618" t="str">
        <f>IF(【3】見・旅費!L83="","",【3】見・旅費!L83)</f>
        <v/>
      </c>
      <c r="M83" s="619" t="str">
        <f>IF(【3】見・旅費!M83="","",【3】見・旅費!M83)</f>
        <v/>
      </c>
      <c r="N83" s="598" t="str">
        <f>IF(I83="","",(SUM(L83:M83)))</f>
        <v/>
      </c>
      <c r="O83" s="620" t="str">
        <f>IF(【3】見・旅費!O83="","",【3】見・旅費!O83)</f>
        <v/>
      </c>
      <c r="P83" s="600" t="str">
        <f t="shared" si="15"/>
        <v/>
      </c>
      <c r="Q83" s="877"/>
      <c r="R83" s="856"/>
      <c r="S83" s="854"/>
      <c r="T83" s="856"/>
      <c r="U83" s="854"/>
      <c r="V83" s="854"/>
      <c r="W83" s="1085"/>
      <c r="X83" s="1091"/>
    </row>
    <row r="84" spans="3:24" ht="19.5" customHeight="1">
      <c r="C84" s="1088"/>
      <c r="D84" s="1091"/>
      <c r="E84" s="1091"/>
      <c r="F84" s="1091"/>
      <c r="G84" s="1094"/>
      <c r="H84" s="1097"/>
      <c r="I84" s="632" t="str">
        <f>IF(【3】見・旅費!I84="","",【3】見・旅費!I84)</f>
        <v/>
      </c>
      <c r="J84" s="616" t="str">
        <f>IF(【3】見・旅費!J84="","",【3】見・旅費!J84)</f>
        <v/>
      </c>
      <c r="K84" s="617" t="str">
        <f>IF(【3】見・旅費!K84="","",【3】見・旅費!K84)</f>
        <v/>
      </c>
      <c r="L84" s="618" t="str">
        <f>IF(【3】見・旅費!L84="","",【3】見・旅費!L84)</f>
        <v/>
      </c>
      <c r="M84" s="618" t="str">
        <f>IF(【3】見・旅費!M84="","",【3】見・旅費!M84)</f>
        <v/>
      </c>
      <c r="N84" s="598" t="str">
        <f>IF(I84="","",(SUM(L84:M84)))</f>
        <v/>
      </c>
      <c r="O84" s="620" t="str">
        <f>IF(【3】見・旅費!O84="","",【3】見・旅費!O84)</f>
        <v/>
      </c>
      <c r="P84" s="600" t="str">
        <f t="shared" si="15"/>
        <v/>
      </c>
      <c r="Q84" s="877"/>
      <c r="R84" s="856"/>
      <c r="S84" s="854"/>
      <c r="T84" s="856"/>
      <c r="U84" s="854"/>
      <c r="V84" s="854"/>
      <c r="W84" s="1085"/>
      <c r="X84" s="1091"/>
    </row>
    <row r="85" spans="3:24" ht="19.5" customHeight="1">
      <c r="C85" s="1088"/>
      <c r="D85" s="1091"/>
      <c r="E85" s="1091"/>
      <c r="F85" s="1091"/>
      <c r="G85" s="1094"/>
      <c r="H85" s="1097"/>
      <c r="I85" s="633" t="str">
        <f>IF(【3】見・旅費!I85="","",【3】見・旅費!I85)</f>
        <v/>
      </c>
      <c r="J85" s="621" t="str">
        <f>IF(【3】見・旅費!J85="","",【3】見・旅費!J85)</f>
        <v/>
      </c>
      <c r="K85" s="622" t="str">
        <f>IF(【3】見・旅費!K85="","",【3】見・旅費!K85)</f>
        <v/>
      </c>
      <c r="L85" s="623" t="str">
        <f>IF(【3】見・旅費!L85="","",【3】見・旅費!L85)</f>
        <v/>
      </c>
      <c r="M85" s="624" t="str">
        <f>IF(【3】見・旅費!M85="","",【3】見・旅費!M85)</f>
        <v/>
      </c>
      <c r="N85" s="598" t="str">
        <f>IF(I85="","",(SUM(L85:M85)))</f>
        <v/>
      </c>
      <c r="O85" s="625" t="str">
        <f>IF(【3】見・旅費!O85="","",【3】見・旅費!O85)</f>
        <v/>
      </c>
      <c r="P85" s="600" t="str">
        <f t="shared" si="15"/>
        <v/>
      </c>
      <c r="Q85" s="878"/>
      <c r="R85" s="858"/>
      <c r="S85" s="857"/>
      <c r="T85" s="858"/>
      <c r="U85" s="857"/>
      <c r="V85" s="857"/>
      <c r="W85" s="1085"/>
      <c r="X85" s="1091"/>
    </row>
    <row r="86" spans="3:24" ht="19.5" customHeight="1">
      <c r="C86" s="1089"/>
      <c r="D86" s="1092"/>
      <c r="E86" s="1092"/>
      <c r="F86" s="1092"/>
      <c r="G86" s="1095"/>
      <c r="H86" s="1098"/>
      <c r="I86" s="601"/>
      <c r="J86" s="601"/>
      <c r="K86" s="603"/>
      <c r="L86" s="626"/>
      <c r="M86" s="627"/>
      <c r="N86" s="605"/>
      <c r="O86" s="686" t="s">
        <v>453</v>
      </c>
      <c r="P86" s="607">
        <f>SUM(P82:P85)</f>
        <v>0</v>
      </c>
      <c r="Q86" s="608">
        <f>IF(AND(【3】見・旅費!G82="",G82=""),0,IF(【3】見・旅費!G82&lt;&gt;G82,IF(G82=1,"1,500",IF(G82=2,"1,300",IF(G82=3,"1,100","850"))),IF(OR(【3】見・旅費!Q86&lt;&gt;"1,500",【3】見・旅費!Q86&lt;&gt;"1,300",【3】見・旅費!Q86&lt;&gt;"1,100",【3】見・旅費!Q86&lt;&gt;"850"),【3】見・旅費!Q86,IF(G82="",0,IF(G82=1,"1,500",IF(G82=2,"1,300",IF(G82=3,"1,100","850")))))))</f>
        <v>0</v>
      </c>
      <c r="R86" s="629" t="str">
        <f>IF(【3】見・旅費!R86="","",【3】見・旅費!R86)</f>
        <v/>
      </c>
      <c r="S86" s="610">
        <f>IF(AND(【3】見・旅費!G82="",G82=""),0,IF(【3】見・旅費!G82&lt;&gt;G82,IF(G82=1,"14,000",IF(G82=2,"12,400",IF(G82=3,"10,300",IF(G82=4,"8,200")))),IF(OR(【3】見・旅費!S86&lt;&gt;"14,000",【3】見・旅費!S86&lt;&gt;"12,400",【3】見・旅費!S86&lt;&gt;"10,300",【3】見・旅費!S86&lt;&gt;"8,200"),【3】見・旅費!S86,IF(G82="",0,IF(G82=1,"14,000",IF(G82=2,"12,400",IF(G82=3,"10,300",IF(G82=4,"8,200",))))))))</f>
        <v>0</v>
      </c>
      <c r="T86" s="629" t="str">
        <f>IF(【3】見・旅費!T86="","",【3】見・旅費!T86)</f>
        <v/>
      </c>
      <c r="U86" s="612">
        <f>IF(AND(R86="",T86=""),0,(SUM(Q86*R86+S86*T86)))</f>
        <v>0</v>
      </c>
      <c r="V86" s="612">
        <f>IF(AND(P86="",U86=""),"",SUM(P86+U86))</f>
        <v>0</v>
      </c>
      <c r="W86" s="1086"/>
      <c r="X86" s="1092"/>
    </row>
    <row r="87" spans="3:24" ht="19.5" customHeight="1">
      <c r="C87" s="1087" t="str">
        <f>IF(【3】見・旅費!C87="","",【3】見・旅費!C87)</f>
        <v/>
      </c>
      <c r="D87" s="1090" t="str">
        <f>IF(【3】見・旅費!D87="","",【3】見・旅費!D87)</f>
        <v/>
      </c>
      <c r="E87" s="1090" t="str">
        <f>IF(【3】見・旅費!E87="","",【3】見・旅費!E87)</f>
        <v/>
      </c>
      <c r="F87" s="1090" t="str">
        <f>IF(【3】見・旅費!F87="","",【3】見・旅費!F87)</f>
        <v/>
      </c>
      <c r="G87" s="1093" t="str">
        <f>IF(【3】見・旅費!G87="","",【3】見・旅費!G87)</f>
        <v/>
      </c>
      <c r="H87" s="1096" t="str">
        <f>IF(【3】見・旅費!H87="","",【3】見・旅費!H87)</f>
        <v/>
      </c>
      <c r="I87" s="630" t="str">
        <f>IF(【3】見・旅費!I87="","",【3】見・旅費!I87)</f>
        <v/>
      </c>
      <c r="J87" s="613" t="str">
        <f>IF(【3】見・旅費!J87="","",【3】見・旅費!J87)</f>
        <v/>
      </c>
      <c r="K87" s="631" t="str">
        <f>IF(【3】見・旅費!K87="","",【3】見・旅費!K87)</f>
        <v/>
      </c>
      <c r="L87" s="614" t="str">
        <f>IF(【3】見・旅費!L87="","",【3】見・旅費!L87)</f>
        <v/>
      </c>
      <c r="M87" s="615" t="str">
        <f>IF(【3】見・旅費!M87="","",【3】見・旅費!M87)</f>
        <v/>
      </c>
      <c r="N87" s="592" t="str">
        <f>IF(I87="","",(SUM(L87:M87)))</f>
        <v/>
      </c>
      <c r="O87" s="332" t="str">
        <f>IF(【3】見・旅費!O87="","",【3】見・旅費!O87)</f>
        <v/>
      </c>
      <c r="P87" s="594" t="str">
        <f t="shared" ref="P87:P90" si="16">IF(O87="","",(IF(O87="",0,(N87*O87))))</f>
        <v/>
      </c>
      <c r="Q87" s="876"/>
      <c r="R87" s="855"/>
      <c r="S87" s="853"/>
      <c r="T87" s="855"/>
      <c r="U87" s="853"/>
      <c r="V87" s="853"/>
      <c r="W87" s="1084"/>
      <c r="X87" s="1090" t="str">
        <f>IF(【3】見・旅費!X87="","",【3】見・旅費!X87)</f>
        <v/>
      </c>
    </row>
    <row r="88" spans="3:24" ht="19.5" customHeight="1">
      <c r="C88" s="1088"/>
      <c r="D88" s="1091"/>
      <c r="E88" s="1091"/>
      <c r="F88" s="1091"/>
      <c r="G88" s="1094"/>
      <c r="H88" s="1097"/>
      <c r="I88" s="632" t="str">
        <f>IF(【3】見・旅費!I88="","",【3】見・旅費!I88)</f>
        <v/>
      </c>
      <c r="J88" s="616" t="str">
        <f>IF(【3】見・旅費!J88="","",【3】見・旅費!J88)</f>
        <v/>
      </c>
      <c r="K88" s="617" t="str">
        <f>IF(【3】見・旅費!K88="","",【3】見・旅費!K88)</f>
        <v/>
      </c>
      <c r="L88" s="618" t="str">
        <f>IF(【3】見・旅費!L88="","",【3】見・旅費!L88)</f>
        <v/>
      </c>
      <c r="M88" s="619" t="str">
        <f>IF(【3】見・旅費!M88="","",【3】見・旅費!M88)</f>
        <v/>
      </c>
      <c r="N88" s="598" t="str">
        <f>IF(I88="","",(SUM(L88:M88)))</f>
        <v/>
      </c>
      <c r="O88" s="620" t="str">
        <f>IF(【3】見・旅費!O88="","",【3】見・旅費!O88)</f>
        <v/>
      </c>
      <c r="P88" s="600" t="str">
        <f t="shared" si="16"/>
        <v/>
      </c>
      <c r="Q88" s="877"/>
      <c r="R88" s="856"/>
      <c r="S88" s="854"/>
      <c r="T88" s="856"/>
      <c r="U88" s="854"/>
      <c r="V88" s="854"/>
      <c r="W88" s="1085"/>
      <c r="X88" s="1091"/>
    </row>
    <row r="89" spans="3:24" ht="19.5" customHeight="1">
      <c r="C89" s="1088"/>
      <c r="D89" s="1091"/>
      <c r="E89" s="1091"/>
      <c r="F89" s="1091"/>
      <c r="G89" s="1094"/>
      <c r="H89" s="1097"/>
      <c r="I89" s="632" t="str">
        <f>IF(【3】見・旅費!I89="","",【3】見・旅費!I89)</f>
        <v/>
      </c>
      <c r="J89" s="616" t="str">
        <f>IF(【3】見・旅費!J89="","",【3】見・旅費!J89)</f>
        <v/>
      </c>
      <c r="K89" s="617" t="str">
        <f>IF(【3】見・旅費!K89="","",【3】見・旅費!K89)</f>
        <v/>
      </c>
      <c r="L89" s="618" t="str">
        <f>IF(【3】見・旅費!L89="","",【3】見・旅費!L89)</f>
        <v/>
      </c>
      <c r="M89" s="618" t="str">
        <f>IF(【3】見・旅費!M89="","",【3】見・旅費!M89)</f>
        <v/>
      </c>
      <c r="N89" s="598" t="str">
        <f>IF(I89="","",(SUM(L89:M89)))</f>
        <v/>
      </c>
      <c r="O89" s="620" t="str">
        <f>IF(【3】見・旅費!O89="","",【3】見・旅費!O89)</f>
        <v/>
      </c>
      <c r="P89" s="600" t="str">
        <f t="shared" si="16"/>
        <v/>
      </c>
      <c r="Q89" s="877"/>
      <c r="R89" s="856"/>
      <c r="S89" s="854"/>
      <c r="T89" s="856"/>
      <c r="U89" s="854"/>
      <c r="V89" s="854"/>
      <c r="W89" s="1085"/>
      <c r="X89" s="1091"/>
    </row>
    <row r="90" spans="3:24" ht="19.5" customHeight="1">
      <c r="C90" s="1088"/>
      <c r="D90" s="1091"/>
      <c r="E90" s="1091"/>
      <c r="F90" s="1091"/>
      <c r="G90" s="1094"/>
      <c r="H90" s="1097"/>
      <c r="I90" s="633" t="str">
        <f>IF(【3】見・旅費!I90="","",【3】見・旅費!I90)</f>
        <v/>
      </c>
      <c r="J90" s="621" t="str">
        <f>IF(【3】見・旅費!J90="","",【3】見・旅費!J90)</f>
        <v/>
      </c>
      <c r="K90" s="622" t="str">
        <f>IF(【3】見・旅費!K90="","",【3】見・旅費!K90)</f>
        <v/>
      </c>
      <c r="L90" s="623" t="str">
        <f>IF(【3】見・旅費!L90="","",【3】見・旅費!L90)</f>
        <v/>
      </c>
      <c r="M90" s="624" t="str">
        <f>IF(【3】見・旅費!M90="","",【3】見・旅費!M90)</f>
        <v/>
      </c>
      <c r="N90" s="598" t="str">
        <f>IF(I90="","",(SUM(L90:M90)))</f>
        <v/>
      </c>
      <c r="O90" s="625" t="str">
        <f>IF(【3】見・旅費!O90="","",【3】見・旅費!O90)</f>
        <v/>
      </c>
      <c r="P90" s="600" t="str">
        <f t="shared" si="16"/>
        <v/>
      </c>
      <c r="Q90" s="878"/>
      <c r="R90" s="858"/>
      <c r="S90" s="857"/>
      <c r="T90" s="858"/>
      <c r="U90" s="857"/>
      <c r="V90" s="857"/>
      <c r="W90" s="1085"/>
      <c r="X90" s="1091"/>
    </row>
    <row r="91" spans="3:24" ht="19.5" customHeight="1">
      <c r="C91" s="1089"/>
      <c r="D91" s="1092"/>
      <c r="E91" s="1092"/>
      <c r="F91" s="1092"/>
      <c r="G91" s="1095"/>
      <c r="H91" s="1098"/>
      <c r="I91" s="601"/>
      <c r="J91" s="601"/>
      <c r="K91" s="603"/>
      <c r="L91" s="626"/>
      <c r="M91" s="627"/>
      <c r="N91" s="605"/>
      <c r="O91" s="686" t="s">
        <v>453</v>
      </c>
      <c r="P91" s="607">
        <f>SUM(P87:P90)</f>
        <v>0</v>
      </c>
      <c r="Q91" s="608">
        <f>IF(AND(【3】見・旅費!G87="",G87=""),0,IF(【3】見・旅費!G87&lt;&gt;G87,IF(G87=1,"1,500",IF(G87=2,"1,300",IF(G87=3,"1,100","850"))),IF(OR(【3】見・旅費!Q91&lt;&gt;"1,500",【3】見・旅費!Q91&lt;&gt;"1,300",【3】見・旅費!Q91&lt;&gt;"1,100",【3】見・旅費!Q91&lt;&gt;"850"),【3】見・旅費!Q91,IF(G87="",0,IF(G87=1,"1,500",IF(G87=2,"1,300",IF(G87=3,"1,100","850")))))))</f>
        <v>0</v>
      </c>
      <c r="R91" s="629" t="str">
        <f>IF(【3】見・旅費!R91="","",【3】見・旅費!R91)</f>
        <v/>
      </c>
      <c r="S91" s="610">
        <f>IF(AND(【3】見・旅費!G87="",G87=""),0,IF(【3】見・旅費!G87&lt;&gt;G87,IF(G87=1,"14,000",IF(G87=2,"12,400",IF(G87=3,"10,300",IF(G87=4,"8,200")))),IF(OR(【3】見・旅費!S91&lt;&gt;"14,000",【3】見・旅費!S91&lt;&gt;"12,400",【3】見・旅費!S91&lt;&gt;"10,300",【3】見・旅費!S91&lt;&gt;"8,200"),【3】見・旅費!S91,IF(G87="",0,IF(G87=1,"14,000",IF(G87=2,"12,400",IF(G87=3,"10,300",IF(G87=4,"8,200",))))))))</f>
        <v>0</v>
      </c>
      <c r="T91" s="629" t="str">
        <f>IF(【3】見・旅費!T91="","",【3】見・旅費!T91)</f>
        <v/>
      </c>
      <c r="U91" s="612">
        <f>IF(AND(R91="",T91=""),0,(SUM(Q91*R91+S91*T91)))</f>
        <v>0</v>
      </c>
      <c r="V91" s="612">
        <f>IF(AND(P91="",U91=""),"",SUM(P91+U91))</f>
        <v>0</v>
      </c>
      <c r="W91" s="1086"/>
      <c r="X91" s="1092"/>
    </row>
    <row r="92" spans="3:24" ht="19.5" customHeight="1">
      <c r="C92" s="1087" t="str">
        <f>IF(【3】見・旅費!C92="","",【3】見・旅費!C92)</f>
        <v/>
      </c>
      <c r="D92" s="1090" t="str">
        <f>IF(【3】見・旅費!D92="","",【3】見・旅費!D92)</f>
        <v/>
      </c>
      <c r="E92" s="1090" t="str">
        <f>IF(【3】見・旅費!E92="","",【3】見・旅費!E92)</f>
        <v/>
      </c>
      <c r="F92" s="1090" t="str">
        <f>IF(【3】見・旅費!F92="","",【3】見・旅費!F92)</f>
        <v/>
      </c>
      <c r="G92" s="1093" t="str">
        <f>IF(【3】見・旅費!G92="","",【3】見・旅費!G92)</f>
        <v/>
      </c>
      <c r="H92" s="1096" t="str">
        <f>IF(【3】見・旅費!H92="","",【3】見・旅費!H92)</f>
        <v/>
      </c>
      <c r="I92" s="630" t="str">
        <f>IF(【3】見・旅費!I92="","",【3】見・旅費!I92)</f>
        <v/>
      </c>
      <c r="J92" s="613" t="str">
        <f>IF(【3】見・旅費!J92="","",【3】見・旅費!J92)</f>
        <v/>
      </c>
      <c r="K92" s="631" t="str">
        <f>IF(【3】見・旅費!K92="","",【3】見・旅費!K92)</f>
        <v/>
      </c>
      <c r="L92" s="614" t="str">
        <f>IF(【3】見・旅費!L92="","",【3】見・旅費!L92)</f>
        <v/>
      </c>
      <c r="M92" s="615" t="str">
        <f>IF(【3】見・旅費!M92="","",【3】見・旅費!M92)</f>
        <v/>
      </c>
      <c r="N92" s="592" t="str">
        <f>IF(I92="","",(SUM(L92:M92)))</f>
        <v/>
      </c>
      <c r="O92" s="332" t="str">
        <f>IF(【3】見・旅費!O92="","",【3】見・旅費!O92)</f>
        <v/>
      </c>
      <c r="P92" s="594" t="str">
        <f t="shared" ref="P92:P95" si="17">IF(O92="","",(IF(O92="",0,(N92*O92))))</f>
        <v/>
      </c>
      <c r="Q92" s="876"/>
      <c r="R92" s="855"/>
      <c r="S92" s="853"/>
      <c r="T92" s="855"/>
      <c r="U92" s="853"/>
      <c r="V92" s="853"/>
      <c r="W92" s="1084"/>
      <c r="X92" s="1090" t="str">
        <f>IF(【3】見・旅費!X92="","",【3】見・旅費!X92)</f>
        <v/>
      </c>
    </row>
    <row r="93" spans="3:24" ht="19.5" customHeight="1">
      <c r="C93" s="1088"/>
      <c r="D93" s="1091"/>
      <c r="E93" s="1091"/>
      <c r="F93" s="1091"/>
      <c r="G93" s="1094"/>
      <c r="H93" s="1097"/>
      <c r="I93" s="632" t="str">
        <f>IF(【3】見・旅費!I93="","",【3】見・旅費!I93)</f>
        <v/>
      </c>
      <c r="J93" s="616" t="str">
        <f>IF(【3】見・旅費!J93="","",【3】見・旅費!J93)</f>
        <v/>
      </c>
      <c r="K93" s="617" t="str">
        <f>IF(【3】見・旅費!K93="","",【3】見・旅費!K93)</f>
        <v/>
      </c>
      <c r="L93" s="618" t="str">
        <f>IF(【3】見・旅費!L93="","",【3】見・旅費!L93)</f>
        <v/>
      </c>
      <c r="M93" s="619" t="str">
        <f>IF(【3】見・旅費!M93="","",【3】見・旅費!M93)</f>
        <v/>
      </c>
      <c r="N93" s="598" t="str">
        <f>IF(I93="","",(SUM(L93:M93)))</f>
        <v/>
      </c>
      <c r="O93" s="620" t="str">
        <f>IF(【3】見・旅費!O93="","",【3】見・旅費!O93)</f>
        <v/>
      </c>
      <c r="P93" s="600" t="str">
        <f t="shared" si="17"/>
        <v/>
      </c>
      <c r="Q93" s="877"/>
      <c r="R93" s="856"/>
      <c r="S93" s="854"/>
      <c r="T93" s="856"/>
      <c r="U93" s="854"/>
      <c r="V93" s="854"/>
      <c r="W93" s="1085"/>
      <c r="X93" s="1091"/>
    </row>
    <row r="94" spans="3:24" ht="19.5" customHeight="1">
      <c r="C94" s="1088"/>
      <c r="D94" s="1091"/>
      <c r="E94" s="1091"/>
      <c r="F94" s="1091"/>
      <c r="G94" s="1094"/>
      <c r="H94" s="1097"/>
      <c r="I94" s="632" t="str">
        <f>IF(【3】見・旅費!I94="","",【3】見・旅費!I94)</f>
        <v/>
      </c>
      <c r="J94" s="616" t="str">
        <f>IF(【3】見・旅費!J94="","",【3】見・旅費!J94)</f>
        <v/>
      </c>
      <c r="K94" s="617" t="str">
        <f>IF(【3】見・旅費!K94="","",【3】見・旅費!K94)</f>
        <v/>
      </c>
      <c r="L94" s="618" t="str">
        <f>IF(【3】見・旅費!L94="","",【3】見・旅費!L94)</f>
        <v/>
      </c>
      <c r="M94" s="618" t="str">
        <f>IF(【3】見・旅費!M94="","",【3】見・旅費!M94)</f>
        <v/>
      </c>
      <c r="N94" s="598" t="str">
        <f>IF(I94="","",(SUM(L94:M94)))</f>
        <v/>
      </c>
      <c r="O94" s="620" t="str">
        <f>IF(【3】見・旅費!O94="","",【3】見・旅費!O94)</f>
        <v/>
      </c>
      <c r="P94" s="600" t="str">
        <f t="shared" si="17"/>
        <v/>
      </c>
      <c r="Q94" s="877"/>
      <c r="R94" s="856"/>
      <c r="S94" s="854"/>
      <c r="T94" s="856"/>
      <c r="U94" s="854"/>
      <c r="V94" s="854"/>
      <c r="W94" s="1085"/>
      <c r="X94" s="1091"/>
    </row>
    <row r="95" spans="3:24" ht="19.5" customHeight="1">
      <c r="C95" s="1088"/>
      <c r="D95" s="1091"/>
      <c r="E95" s="1091"/>
      <c r="F95" s="1091"/>
      <c r="G95" s="1094"/>
      <c r="H95" s="1097"/>
      <c r="I95" s="633" t="str">
        <f>IF(【3】見・旅費!I95="","",【3】見・旅費!I95)</f>
        <v/>
      </c>
      <c r="J95" s="621" t="str">
        <f>IF(【3】見・旅費!J95="","",【3】見・旅費!J95)</f>
        <v/>
      </c>
      <c r="K95" s="622" t="str">
        <f>IF(【3】見・旅費!K95="","",【3】見・旅費!K95)</f>
        <v/>
      </c>
      <c r="L95" s="623" t="str">
        <f>IF(【3】見・旅費!L95="","",【3】見・旅費!L95)</f>
        <v/>
      </c>
      <c r="M95" s="624" t="str">
        <f>IF(【3】見・旅費!M95="","",【3】見・旅費!M95)</f>
        <v/>
      </c>
      <c r="N95" s="598" t="str">
        <f>IF(I95="","",(SUM(L95:M95)))</f>
        <v/>
      </c>
      <c r="O95" s="625" t="str">
        <f>IF(【3】見・旅費!O95="","",【3】見・旅費!O95)</f>
        <v/>
      </c>
      <c r="P95" s="600" t="str">
        <f t="shared" si="17"/>
        <v/>
      </c>
      <c r="Q95" s="878"/>
      <c r="R95" s="858"/>
      <c r="S95" s="857"/>
      <c r="T95" s="858"/>
      <c r="U95" s="857"/>
      <c r="V95" s="857"/>
      <c r="W95" s="1085"/>
      <c r="X95" s="1091"/>
    </row>
    <row r="96" spans="3:24" ht="19.5" customHeight="1">
      <c r="C96" s="1089"/>
      <c r="D96" s="1092"/>
      <c r="E96" s="1092"/>
      <c r="F96" s="1092"/>
      <c r="G96" s="1095"/>
      <c r="H96" s="1098"/>
      <c r="I96" s="601"/>
      <c r="J96" s="601"/>
      <c r="K96" s="603"/>
      <c r="L96" s="626"/>
      <c r="M96" s="627"/>
      <c r="N96" s="605"/>
      <c r="O96" s="686" t="s">
        <v>453</v>
      </c>
      <c r="P96" s="607">
        <f>SUM(P92:P95)</f>
        <v>0</v>
      </c>
      <c r="Q96" s="608">
        <f>IF(AND(【3】見・旅費!G92="",G92=""),0,IF(【3】見・旅費!G92&lt;&gt;G92,IF(G92=1,"1,500",IF(G92=2,"1,300",IF(G92=3,"1,100","850"))),IF(OR(【3】見・旅費!Q96&lt;&gt;"1,500",【3】見・旅費!Q96&lt;&gt;"1,300",【3】見・旅費!Q96&lt;&gt;"1,100",【3】見・旅費!Q96&lt;&gt;"850"),【3】見・旅費!Q96,IF(G92="",0,IF(G92=1,"1,500",IF(G92=2,"1,300",IF(G92=3,"1,100","850")))))))</f>
        <v>0</v>
      </c>
      <c r="R96" s="629" t="str">
        <f>IF(【3】見・旅費!R96="","",【3】見・旅費!R96)</f>
        <v/>
      </c>
      <c r="S96" s="610">
        <f>IF(AND(【3】見・旅費!G92="",G92=""),0,IF(【3】見・旅費!G92&lt;&gt;G92,IF(G92=1,"14,000",IF(G92=2,"12,400",IF(G92=3,"10,300",IF(G92=4,"8,200")))),IF(OR(【3】見・旅費!S96&lt;&gt;"14,000",【3】見・旅費!S96&lt;&gt;"12,400",【3】見・旅費!S96&lt;&gt;"10,300",【3】見・旅費!S96&lt;&gt;"8,200"),【3】見・旅費!S96,IF(G92="",0,IF(G92=1,"14,000",IF(G92=2,"12,400",IF(G92=3,"10,300",IF(G92=4,"8,200",))))))))</f>
        <v>0</v>
      </c>
      <c r="T96" s="629" t="str">
        <f>IF(【3】見・旅費!T96="","",【3】見・旅費!T96)</f>
        <v/>
      </c>
      <c r="U96" s="612">
        <f>IF(AND(R96="",T96=""),0,(SUM(Q96*R96+S96*T96)))</f>
        <v>0</v>
      </c>
      <c r="V96" s="612">
        <f>IF(AND(P96="",U96=""),"",SUM(P96+U96))</f>
        <v>0</v>
      </c>
      <c r="W96" s="1086"/>
      <c r="X96" s="1092"/>
    </row>
    <row r="97" spans="3:24" ht="19.5" customHeight="1">
      <c r="C97" s="1087" t="str">
        <f>IF(【3】見・旅費!C97="","",【3】見・旅費!C97)</f>
        <v/>
      </c>
      <c r="D97" s="1090" t="str">
        <f>IF(【3】見・旅費!D97="","",【3】見・旅費!D97)</f>
        <v/>
      </c>
      <c r="E97" s="1090" t="str">
        <f>IF(【3】見・旅費!E97="","",【3】見・旅費!E97)</f>
        <v/>
      </c>
      <c r="F97" s="1090" t="str">
        <f>IF(【3】見・旅費!F97="","",【3】見・旅費!F97)</f>
        <v/>
      </c>
      <c r="G97" s="1093" t="str">
        <f>IF(【3】見・旅費!G97="","",【3】見・旅費!G97)</f>
        <v/>
      </c>
      <c r="H97" s="1096" t="str">
        <f>IF(【3】見・旅費!H97="","",【3】見・旅費!H97)</f>
        <v/>
      </c>
      <c r="I97" s="630" t="str">
        <f>IF(【3】見・旅費!I97="","",【3】見・旅費!I97)</f>
        <v/>
      </c>
      <c r="J97" s="613" t="str">
        <f>IF(【3】見・旅費!J97="","",【3】見・旅費!J97)</f>
        <v/>
      </c>
      <c r="K97" s="631" t="str">
        <f>IF(【3】見・旅費!K97="","",【3】見・旅費!K97)</f>
        <v/>
      </c>
      <c r="L97" s="614" t="str">
        <f>IF(【3】見・旅費!L97="","",【3】見・旅費!L97)</f>
        <v/>
      </c>
      <c r="M97" s="615" t="str">
        <f>IF(【3】見・旅費!M97="","",【3】見・旅費!M97)</f>
        <v/>
      </c>
      <c r="N97" s="592" t="str">
        <f>IF(I97="","",(SUM(L97:M97)))</f>
        <v/>
      </c>
      <c r="O97" s="332" t="str">
        <f>IF(【3】見・旅費!O97="","",【3】見・旅費!O97)</f>
        <v/>
      </c>
      <c r="P97" s="594" t="str">
        <f t="shared" ref="P97:P100" si="18">IF(O97="","",(IF(O97="",0,(N97*O97))))</f>
        <v/>
      </c>
      <c r="Q97" s="876"/>
      <c r="R97" s="855"/>
      <c r="S97" s="853"/>
      <c r="T97" s="855"/>
      <c r="U97" s="853"/>
      <c r="V97" s="853"/>
      <c r="W97" s="1084"/>
      <c r="X97" s="1090" t="str">
        <f>IF(【3】見・旅費!X97="","",【3】見・旅費!X97)</f>
        <v/>
      </c>
    </row>
    <row r="98" spans="3:24" ht="19.5" customHeight="1">
      <c r="C98" s="1088"/>
      <c r="D98" s="1091"/>
      <c r="E98" s="1091"/>
      <c r="F98" s="1091"/>
      <c r="G98" s="1094"/>
      <c r="H98" s="1097"/>
      <c r="I98" s="632" t="str">
        <f>IF(【3】見・旅費!I98="","",【3】見・旅費!I98)</f>
        <v/>
      </c>
      <c r="J98" s="616" t="str">
        <f>IF(【3】見・旅費!J98="","",【3】見・旅費!J98)</f>
        <v/>
      </c>
      <c r="K98" s="617" t="str">
        <f>IF(【3】見・旅費!K98="","",【3】見・旅費!K98)</f>
        <v/>
      </c>
      <c r="L98" s="618" t="str">
        <f>IF(【3】見・旅費!L98="","",【3】見・旅費!L98)</f>
        <v/>
      </c>
      <c r="M98" s="619" t="str">
        <f>IF(【3】見・旅費!M98="","",【3】見・旅費!M98)</f>
        <v/>
      </c>
      <c r="N98" s="598" t="str">
        <f>IF(I98="","",(SUM(L98:M98)))</f>
        <v/>
      </c>
      <c r="O98" s="620" t="str">
        <f>IF(【3】見・旅費!O98="","",【3】見・旅費!O98)</f>
        <v/>
      </c>
      <c r="P98" s="600" t="str">
        <f t="shared" si="18"/>
        <v/>
      </c>
      <c r="Q98" s="877"/>
      <c r="R98" s="856"/>
      <c r="S98" s="854"/>
      <c r="T98" s="856"/>
      <c r="U98" s="854"/>
      <c r="V98" s="854"/>
      <c r="W98" s="1085"/>
      <c r="X98" s="1091"/>
    </row>
    <row r="99" spans="3:24" ht="19.5" customHeight="1">
      <c r="C99" s="1088"/>
      <c r="D99" s="1091"/>
      <c r="E99" s="1091"/>
      <c r="F99" s="1091"/>
      <c r="G99" s="1094"/>
      <c r="H99" s="1097"/>
      <c r="I99" s="632" t="str">
        <f>IF(【3】見・旅費!I99="","",【3】見・旅費!I99)</f>
        <v/>
      </c>
      <c r="J99" s="616" t="str">
        <f>IF(【3】見・旅費!J99="","",【3】見・旅費!J99)</f>
        <v/>
      </c>
      <c r="K99" s="617" t="str">
        <f>IF(【3】見・旅費!K99="","",【3】見・旅費!K99)</f>
        <v/>
      </c>
      <c r="L99" s="618" t="str">
        <f>IF(【3】見・旅費!L99="","",【3】見・旅費!L99)</f>
        <v/>
      </c>
      <c r="M99" s="618" t="str">
        <f>IF(【3】見・旅費!M99="","",【3】見・旅費!M99)</f>
        <v/>
      </c>
      <c r="N99" s="598" t="str">
        <f>IF(I99="","",(SUM(L99:M99)))</f>
        <v/>
      </c>
      <c r="O99" s="620" t="str">
        <f>IF(【3】見・旅費!O99="","",【3】見・旅費!O99)</f>
        <v/>
      </c>
      <c r="P99" s="600" t="str">
        <f t="shared" si="18"/>
        <v/>
      </c>
      <c r="Q99" s="877"/>
      <c r="R99" s="856"/>
      <c r="S99" s="854"/>
      <c r="T99" s="856"/>
      <c r="U99" s="854"/>
      <c r="V99" s="854"/>
      <c r="W99" s="1085"/>
      <c r="X99" s="1091"/>
    </row>
    <row r="100" spans="3:24" ht="19.5" customHeight="1">
      <c r="C100" s="1088"/>
      <c r="D100" s="1091"/>
      <c r="E100" s="1091"/>
      <c r="F100" s="1091"/>
      <c r="G100" s="1094"/>
      <c r="H100" s="1097"/>
      <c r="I100" s="633" t="str">
        <f>IF(【3】見・旅費!I100="","",【3】見・旅費!I100)</f>
        <v/>
      </c>
      <c r="J100" s="621" t="str">
        <f>IF(【3】見・旅費!J100="","",【3】見・旅費!J100)</f>
        <v/>
      </c>
      <c r="K100" s="622" t="str">
        <f>IF(【3】見・旅費!K100="","",【3】見・旅費!K100)</f>
        <v/>
      </c>
      <c r="L100" s="623" t="str">
        <f>IF(【3】見・旅費!L100="","",【3】見・旅費!L100)</f>
        <v/>
      </c>
      <c r="M100" s="624" t="str">
        <f>IF(【3】見・旅費!M100="","",【3】見・旅費!M100)</f>
        <v/>
      </c>
      <c r="N100" s="598" t="str">
        <f>IF(I100="","",(SUM(L100:M100)))</f>
        <v/>
      </c>
      <c r="O100" s="625" t="str">
        <f>IF(【3】見・旅費!O100="","",【3】見・旅費!O100)</f>
        <v/>
      </c>
      <c r="P100" s="600" t="str">
        <f t="shared" si="18"/>
        <v/>
      </c>
      <c r="Q100" s="878"/>
      <c r="R100" s="858"/>
      <c r="S100" s="857"/>
      <c r="T100" s="858"/>
      <c r="U100" s="857"/>
      <c r="V100" s="857"/>
      <c r="W100" s="1085"/>
      <c r="X100" s="1091"/>
    </row>
    <row r="101" spans="3:24" ht="19.5" customHeight="1">
      <c r="C101" s="1089"/>
      <c r="D101" s="1092"/>
      <c r="E101" s="1092"/>
      <c r="F101" s="1092"/>
      <c r="G101" s="1095"/>
      <c r="H101" s="1098"/>
      <c r="I101" s="601"/>
      <c r="J101" s="601"/>
      <c r="K101" s="603"/>
      <c r="L101" s="626"/>
      <c r="M101" s="627"/>
      <c r="N101" s="605"/>
      <c r="O101" s="686" t="s">
        <v>453</v>
      </c>
      <c r="P101" s="607">
        <f>SUM(P97:P100)</f>
        <v>0</v>
      </c>
      <c r="Q101" s="608">
        <f>IF(AND(【3】見・旅費!G97="",G97=""),0,IF(【3】見・旅費!G97&lt;&gt;G97,IF(G97=1,"1,500",IF(G97=2,"1,300",IF(G97=3,"1,100","850"))),IF(OR(【3】見・旅費!Q101&lt;&gt;"1,500",【3】見・旅費!Q101&lt;&gt;"1,300",【3】見・旅費!Q101&lt;&gt;"1,100",【3】見・旅費!Q101&lt;&gt;"850"),【3】見・旅費!Q101,IF(G97="",0,IF(G97=1,"1,500",IF(G97=2,"1,300",IF(G97=3,"1,100","850")))))))</f>
        <v>0</v>
      </c>
      <c r="R101" s="629" t="str">
        <f>IF(【3】見・旅費!R101="","",【3】見・旅費!R101)</f>
        <v/>
      </c>
      <c r="S101" s="610">
        <f>IF(AND(【3】見・旅費!G97="",G97=""),0,IF(【3】見・旅費!G97&lt;&gt;G97,IF(G97=1,"14,000",IF(G97=2,"12,400",IF(G97=3,"10,300",IF(G97=4,"8,200")))),IF(OR(【3】見・旅費!S101&lt;&gt;"14,000",【3】見・旅費!S101&lt;&gt;"12,400",【3】見・旅費!S101&lt;&gt;"10,300",【3】見・旅費!S101&lt;&gt;"8,200"),【3】見・旅費!S101,IF(G97="",0,IF(G97=1,"14,000",IF(G97=2,"12,400",IF(G97=3,"10,300",IF(G97=4,"8,200",))))))))</f>
        <v>0</v>
      </c>
      <c r="T101" s="629" t="str">
        <f>IF(【3】見・旅費!T101="","",【3】見・旅費!T101)</f>
        <v/>
      </c>
      <c r="U101" s="612">
        <f>IF(AND(R101="",T101=""),0,(SUM(Q101*R101+S101*T101)))</f>
        <v>0</v>
      </c>
      <c r="V101" s="612">
        <f>IF(AND(P101="",U101=""),"",SUM(P101+U101))</f>
        <v>0</v>
      </c>
      <c r="W101" s="1086"/>
      <c r="X101" s="1092"/>
    </row>
    <row r="102" spans="3:24" ht="19.5" customHeight="1">
      <c r="C102" s="1087" t="str">
        <f>IF(【3】見・旅費!C102="","",【3】見・旅費!C102)</f>
        <v/>
      </c>
      <c r="D102" s="1090" t="str">
        <f>IF(【3】見・旅費!D102="","",【3】見・旅費!D102)</f>
        <v/>
      </c>
      <c r="E102" s="1090" t="str">
        <f>IF(【3】見・旅費!E102="","",【3】見・旅費!E102)</f>
        <v/>
      </c>
      <c r="F102" s="1090" t="str">
        <f>IF(【3】見・旅費!F102="","",【3】見・旅費!F102)</f>
        <v/>
      </c>
      <c r="G102" s="1093" t="str">
        <f>IF(【3】見・旅費!G102="","",【3】見・旅費!G102)</f>
        <v/>
      </c>
      <c r="H102" s="1096" t="str">
        <f>IF(【3】見・旅費!H102="","",【3】見・旅費!H102)</f>
        <v/>
      </c>
      <c r="I102" s="630" t="str">
        <f>IF(【3】見・旅費!I102="","",【3】見・旅費!I102)</f>
        <v/>
      </c>
      <c r="J102" s="613" t="str">
        <f>IF(【3】見・旅費!J102="","",【3】見・旅費!J102)</f>
        <v/>
      </c>
      <c r="K102" s="631" t="str">
        <f>IF(【3】見・旅費!K102="","",【3】見・旅費!K102)</f>
        <v/>
      </c>
      <c r="L102" s="614" t="str">
        <f>IF(【3】見・旅費!L102="","",【3】見・旅費!L102)</f>
        <v/>
      </c>
      <c r="M102" s="615" t="str">
        <f>IF(【3】見・旅費!M102="","",【3】見・旅費!M102)</f>
        <v/>
      </c>
      <c r="N102" s="592" t="str">
        <f>IF(I102="","",(SUM(L102:M102)))</f>
        <v/>
      </c>
      <c r="O102" s="332" t="str">
        <f>IF(【3】見・旅費!O102="","",【3】見・旅費!O102)</f>
        <v/>
      </c>
      <c r="P102" s="594" t="str">
        <f t="shared" ref="P102:P105" si="19">IF(O102="","",(IF(O102="",0,(N102*O102))))</f>
        <v/>
      </c>
      <c r="Q102" s="876"/>
      <c r="R102" s="855"/>
      <c r="S102" s="853"/>
      <c r="T102" s="855"/>
      <c r="U102" s="853"/>
      <c r="V102" s="853"/>
      <c r="W102" s="1084"/>
      <c r="X102" s="1090" t="str">
        <f>IF(【3】見・旅費!X102="","",【3】見・旅費!X102)</f>
        <v/>
      </c>
    </row>
    <row r="103" spans="3:24" ht="19.5" customHeight="1">
      <c r="C103" s="1088"/>
      <c r="D103" s="1091"/>
      <c r="E103" s="1091"/>
      <c r="F103" s="1091"/>
      <c r="G103" s="1094"/>
      <c r="H103" s="1097"/>
      <c r="I103" s="632" t="str">
        <f>IF(【3】見・旅費!I103="","",【3】見・旅費!I103)</f>
        <v/>
      </c>
      <c r="J103" s="616" t="str">
        <f>IF(【3】見・旅費!J103="","",【3】見・旅費!J103)</f>
        <v/>
      </c>
      <c r="K103" s="617" t="str">
        <f>IF(【3】見・旅費!K103="","",【3】見・旅費!K103)</f>
        <v/>
      </c>
      <c r="L103" s="618" t="str">
        <f>IF(【3】見・旅費!L103="","",【3】見・旅費!L103)</f>
        <v/>
      </c>
      <c r="M103" s="619" t="str">
        <f>IF(【3】見・旅費!M103="","",【3】見・旅費!M103)</f>
        <v/>
      </c>
      <c r="N103" s="598" t="str">
        <f>IF(I103="","",(SUM(L103:M103)))</f>
        <v/>
      </c>
      <c r="O103" s="620" t="str">
        <f>IF(【3】見・旅費!O103="","",【3】見・旅費!O103)</f>
        <v/>
      </c>
      <c r="P103" s="600" t="str">
        <f t="shared" si="19"/>
        <v/>
      </c>
      <c r="Q103" s="877"/>
      <c r="R103" s="856"/>
      <c r="S103" s="854"/>
      <c r="T103" s="856"/>
      <c r="U103" s="854"/>
      <c r="V103" s="854"/>
      <c r="W103" s="1085"/>
      <c r="X103" s="1091"/>
    </row>
    <row r="104" spans="3:24" ht="19.5" customHeight="1">
      <c r="C104" s="1088"/>
      <c r="D104" s="1091"/>
      <c r="E104" s="1091"/>
      <c r="F104" s="1091"/>
      <c r="G104" s="1094"/>
      <c r="H104" s="1097"/>
      <c r="I104" s="632" t="str">
        <f>IF(【3】見・旅費!I104="","",【3】見・旅費!I104)</f>
        <v/>
      </c>
      <c r="J104" s="616" t="str">
        <f>IF(【3】見・旅費!J104="","",【3】見・旅費!J104)</f>
        <v/>
      </c>
      <c r="K104" s="617" t="str">
        <f>IF(【3】見・旅費!K104="","",【3】見・旅費!K104)</f>
        <v/>
      </c>
      <c r="L104" s="618" t="str">
        <f>IF(【3】見・旅費!L104="","",【3】見・旅費!L104)</f>
        <v/>
      </c>
      <c r="M104" s="618" t="str">
        <f>IF(【3】見・旅費!M104="","",【3】見・旅費!M104)</f>
        <v/>
      </c>
      <c r="N104" s="598" t="str">
        <f>IF(I104="","",(SUM(L104:M104)))</f>
        <v/>
      </c>
      <c r="O104" s="620" t="str">
        <f>IF(【3】見・旅費!O104="","",【3】見・旅費!O104)</f>
        <v/>
      </c>
      <c r="P104" s="600" t="str">
        <f t="shared" si="19"/>
        <v/>
      </c>
      <c r="Q104" s="877"/>
      <c r="R104" s="856"/>
      <c r="S104" s="854"/>
      <c r="T104" s="856"/>
      <c r="U104" s="854"/>
      <c r="V104" s="854"/>
      <c r="W104" s="1085"/>
      <c r="X104" s="1091"/>
    </row>
    <row r="105" spans="3:24" ht="19.5" customHeight="1">
      <c r="C105" s="1088"/>
      <c r="D105" s="1091"/>
      <c r="E105" s="1091"/>
      <c r="F105" s="1091"/>
      <c r="G105" s="1094"/>
      <c r="H105" s="1097"/>
      <c r="I105" s="633" t="str">
        <f>IF(【3】見・旅費!I105="","",【3】見・旅費!I105)</f>
        <v/>
      </c>
      <c r="J105" s="621" t="str">
        <f>IF(【3】見・旅費!J105="","",【3】見・旅費!J105)</f>
        <v/>
      </c>
      <c r="K105" s="622" t="str">
        <f>IF(【3】見・旅費!K105="","",【3】見・旅費!K105)</f>
        <v/>
      </c>
      <c r="L105" s="623" t="str">
        <f>IF(【3】見・旅費!L105="","",【3】見・旅費!L105)</f>
        <v/>
      </c>
      <c r="M105" s="624" t="str">
        <f>IF(【3】見・旅費!M105="","",【3】見・旅費!M105)</f>
        <v/>
      </c>
      <c r="N105" s="598" t="str">
        <f>IF(I105="","",(SUM(L105:M105)))</f>
        <v/>
      </c>
      <c r="O105" s="625" t="str">
        <f>IF(【3】見・旅費!O105="","",【3】見・旅費!O105)</f>
        <v/>
      </c>
      <c r="P105" s="600" t="str">
        <f t="shared" si="19"/>
        <v/>
      </c>
      <c r="Q105" s="878"/>
      <c r="R105" s="858"/>
      <c r="S105" s="857"/>
      <c r="T105" s="858"/>
      <c r="U105" s="857"/>
      <c r="V105" s="857"/>
      <c r="W105" s="1085"/>
      <c r="X105" s="1091"/>
    </row>
    <row r="106" spans="3:24" ht="19.5" customHeight="1">
      <c r="C106" s="1089"/>
      <c r="D106" s="1092"/>
      <c r="E106" s="1092"/>
      <c r="F106" s="1092"/>
      <c r="G106" s="1095"/>
      <c r="H106" s="1098"/>
      <c r="I106" s="601"/>
      <c r="J106" s="601"/>
      <c r="K106" s="603"/>
      <c r="L106" s="626"/>
      <c r="M106" s="627"/>
      <c r="N106" s="605"/>
      <c r="O106" s="686" t="s">
        <v>453</v>
      </c>
      <c r="P106" s="607">
        <f>SUM(P102:P105)</f>
        <v>0</v>
      </c>
      <c r="Q106" s="608">
        <f>IF(AND(【3】見・旅費!G102="",G102=""),0,IF(【3】見・旅費!G102&lt;&gt;G102,IF(G102=1,"1,500",IF(G102=2,"1,300",IF(G102=3,"1,100","850"))),IF(OR(【3】見・旅費!Q106&lt;&gt;"1,500",【3】見・旅費!Q106&lt;&gt;"1,300",【3】見・旅費!Q106&lt;&gt;"1,100",【3】見・旅費!Q106&lt;&gt;"850"),【3】見・旅費!Q106,IF(G102="",0,IF(G102=1,"1,500",IF(G102=2,"1,300",IF(G102=3,"1,100","850")))))))</f>
        <v>0</v>
      </c>
      <c r="R106" s="629" t="str">
        <f>IF(【3】見・旅費!R106="","",【3】見・旅費!R106)</f>
        <v/>
      </c>
      <c r="S106" s="610">
        <f>IF(AND(【3】見・旅費!G102="",G102=""),0,IF(【3】見・旅費!G102&lt;&gt;G102,IF(G102=1,"14,000",IF(G102=2,"12,400",IF(G102=3,"10,300",IF(G102=4,"8,200")))),IF(OR(【3】見・旅費!S106&lt;&gt;"14,000",【3】見・旅費!S106&lt;&gt;"12,400",【3】見・旅費!S106&lt;&gt;"10,300",【3】見・旅費!S106&lt;&gt;"8,200"),【3】見・旅費!S106,IF(G102="",0,IF(G102=1,"14,000",IF(G102=2,"12,400",IF(G102=3,"10,300",IF(G102=4,"8,200",))))))))</f>
        <v>0</v>
      </c>
      <c r="T106" s="629" t="str">
        <f>IF(【3】見・旅費!T106="","",【3】見・旅費!T106)</f>
        <v/>
      </c>
      <c r="U106" s="612">
        <f>IF(AND(R106="",T106=""),0,(SUM(Q106*R106+S106*T106)))</f>
        <v>0</v>
      </c>
      <c r="V106" s="612">
        <f>IF(AND(P106="",U106=""),"",SUM(P106+U106))</f>
        <v>0</v>
      </c>
      <c r="W106" s="1086"/>
      <c r="X106" s="1092"/>
    </row>
    <row r="107" spans="3:24" ht="19.5" customHeight="1">
      <c r="C107" s="1087" t="str">
        <f>IF(【3】見・旅費!C107="","",【3】見・旅費!C107)</f>
        <v/>
      </c>
      <c r="D107" s="1090" t="str">
        <f>IF(【3】見・旅費!D107="","",【3】見・旅費!D107)</f>
        <v/>
      </c>
      <c r="E107" s="1090" t="str">
        <f>IF(【3】見・旅費!E107="","",【3】見・旅費!E107)</f>
        <v/>
      </c>
      <c r="F107" s="1090" t="str">
        <f>IF(【3】見・旅費!F107="","",【3】見・旅費!F107)</f>
        <v/>
      </c>
      <c r="G107" s="1093" t="str">
        <f>IF(【3】見・旅費!G107="","",【3】見・旅費!G107)</f>
        <v/>
      </c>
      <c r="H107" s="1096" t="str">
        <f>IF(【3】見・旅費!H107="","",【3】見・旅費!H107)</f>
        <v/>
      </c>
      <c r="I107" s="630" t="str">
        <f>IF(【3】見・旅費!I107="","",【3】見・旅費!I107)</f>
        <v/>
      </c>
      <c r="J107" s="613" t="str">
        <f>IF(【3】見・旅費!J107="","",【3】見・旅費!J107)</f>
        <v/>
      </c>
      <c r="K107" s="631" t="str">
        <f>IF(【3】見・旅費!K107="","",【3】見・旅費!K107)</f>
        <v/>
      </c>
      <c r="L107" s="614" t="str">
        <f>IF(【3】見・旅費!L107="","",【3】見・旅費!L107)</f>
        <v/>
      </c>
      <c r="M107" s="615" t="str">
        <f>IF(【3】見・旅費!M107="","",【3】見・旅費!M107)</f>
        <v/>
      </c>
      <c r="N107" s="592" t="str">
        <f>IF(I107="","",(SUM(L107:M107)))</f>
        <v/>
      </c>
      <c r="O107" s="332" t="str">
        <f>IF(【3】見・旅費!O107="","",【3】見・旅費!O107)</f>
        <v/>
      </c>
      <c r="P107" s="594" t="str">
        <f t="shared" ref="P107:P110" si="20">IF(O107="","",(IF(O107="",0,(N107*O107))))</f>
        <v/>
      </c>
      <c r="Q107" s="876"/>
      <c r="R107" s="855"/>
      <c r="S107" s="853"/>
      <c r="T107" s="855"/>
      <c r="U107" s="853"/>
      <c r="V107" s="853"/>
      <c r="W107" s="1084"/>
      <c r="X107" s="1090" t="str">
        <f>IF(【3】見・旅費!X107="","",【3】見・旅費!X107)</f>
        <v/>
      </c>
    </row>
    <row r="108" spans="3:24" ht="19.5" customHeight="1">
      <c r="C108" s="1088"/>
      <c r="D108" s="1091"/>
      <c r="E108" s="1091"/>
      <c r="F108" s="1091"/>
      <c r="G108" s="1094"/>
      <c r="H108" s="1097"/>
      <c r="I108" s="632" t="str">
        <f>IF(【3】見・旅費!I108="","",【3】見・旅費!I108)</f>
        <v/>
      </c>
      <c r="J108" s="616" t="str">
        <f>IF(【3】見・旅費!J108="","",【3】見・旅費!J108)</f>
        <v/>
      </c>
      <c r="K108" s="617" t="str">
        <f>IF(【3】見・旅費!K108="","",【3】見・旅費!K108)</f>
        <v/>
      </c>
      <c r="L108" s="618" t="str">
        <f>IF(【3】見・旅費!L108="","",【3】見・旅費!L108)</f>
        <v/>
      </c>
      <c r="M108" s="619" t="str">
        <f>IF(【3】見・旅費!M108="","",【3】見・旅費!M108)</f>
        <v/>
      </c>
      <c r="N108" s="598" t="str">
        <f>IF(I108="","",(SUM(L108:M108)))</f>
        <v/>
      </c>
      <c r="O108" s="620" t="str">
        <f>IF(【3】見・旅費!O108="","",【3】見・旅費!O108)</f>
        <v/>
      </c>
      <c r="P108" s="600" t="str">
        <f t="shared" si="20"/>
        <v/>
      </c>
      <c r="Q108" s="877"/>
      <c r="R108" s="856"/>
      <c r="S108" s="854"/>
      <c r="T108" s="856"/>
      <c r="U108" s="854"/>
      <c r="V108" s="854"/>
      <c r="W108" s="1085"/>
      <c r="X108" s="1091"/>
    </row>
    <row r="109" spans="3:24" ht="19.5" customHeight="1">
      <c r="C109" s="1088"/>
      <c r="D109" s="1091"/>
      <c r="E109" s="1091"/>
      <c r="F109" s="1091"/>
      <c r="G109" s="1094"/>
      <c r="H109" s="1097"/>
      <c r="I109" s="632" t="str">
        <f>IF(【3】見・旅費!I109="","",【3】見・旅費!I109)</f>
        <v/>
      </c>
      <c r="J109" s="616" t="str">
        <f>IF(【3】見・旅費!J109="","",【3】見・旅費!J109)</f>
        <v/>
      </c>
      <c r="K109" s="617" t="str">
        <f>IF(【3】見・旅費!K109="","",【3】見・旅費!K109)</f>
        <v/>
      </c>
      <c r="L109" s="618" t="str">
        <f>IF(【3】見・旅費!L109="","",【3】見・旅費!L109)</f>
        <v/>
      </c>
      <c r="M109" s="618" t="str">
        <f>IF(【3】見・旅費!M109="","",【3】見・旅費!M109)</f>
        <v/>
      </c>
      <c r="N109" s="598" t="str">
        <f>IF(I109="","",(SUM(L109:M109)))</f>
        <v/>
      </c>
      <c r="O109" s="620" t="str">
        <f>IF(【3】見・旅費!O109="","",【3】見・旅費!O109)</f>
        <v/>
      </c>
      <c r="P109" s="600" t="str">
        <f t="shared" si="20"/>
        <v/>
      </c>
      <c r="Q109" s="877"/>
      <c r="R109" s="856"/>
      <c r="S109" s="854"/>
      <c r="T109" s="856"/>
      <c r="U109" s="854"/>
      <c r="V109" s="854"/>
      <c r="W109" s="1085"/>
      <c r="X109" s="1091"/>
    </row>
    <row r="110" spans="3:24" ht="19.5" customHeight="1">
      <c r="C110" s="1088"/>
      <c r="D110" s="1091"/>
      <c r="E110" s="1091"/>
      <c r="F110" s="1091"/>
      <c r="G110" s="1094"/>
      <c r="H110" s="1097"/>
      <c r="I110" s="633" t="str">
        <f>IF(【3】見・旅費!I110="","",【3】見・旅費!I110)</f>
        <v/>
      </c>
      <c r="J110" s="621" t="str">
        <f>IF(【3】見・旅費!J110="","",【3】見・旅費!J110)</f>
        <v/>
      </c>
      <c r="K110" s="622" t="str">
        <f>IF(【3】見・旅費!K110="","",【3】見・旅費!K110)</f>
        <v/>
      </c>
      <c r="L110" s="623" t="str">
        <f>IF(【3】見・旅費!L110="","",【3】見・旅費!L110)</f>
        <v/>
      </c>
      <c r="M110" s="624" t="str">
        <f>IF(【3】見・旅費!M110="","",【3】見・旅費!M110)</f>
        <v/>
      </c>
      <c r="N110" s="598" t="str">
        <f>IF(I110="","",(SUM(L110:M110)))</f>
        <v/>
      </c>
      <c r="O110" s="625" t="str">
        <f>IF(【3】見・旅費!O110="","",【3】見・旅費!O110)</f>
        <v/>
      </c>
      <c r="P110" s="600" t="str">
        <f t="shared" si="20"/>
        <v/>
      </c>
      <c r="Q110" s="878"/>
      <c r="R110" s="858"/>
      <c r="S110" s="857"/>
      <c r="T110" s="858"/>
      <c r="U110" s="857"/>
      <c r="V110" s="857"/>
      <c r="W110" s="1085"/>
      <c r="X110" s="1091"/>
    </row>
    <row r="111" spans="3:24" ht="19.5" customHeight="1">
      <c r="C111" s="1089"/>
      <c r="D111" s="1092"/>
      <c r="E111" s="1092"/>
      <c r="F111" s="1092"/>
      <c r="G111" s="1095"/>
      <c r="H111" s="1098"/>
      <c r="I111" s="601"/>
      <c r="J111" s="601"/>
      <c r="K111" s="603"/>
      <c r="L111" s="626"/>
      <c r="M111" s="627"/>
      <c r="N111" s="605"/>
      <c r="O111" s="686" t="s">
        <v>453</v>
      </c>
      <c r="P111" s="607">
        <f>SUM(P107:P110)</f>
        <v>0</v>
      </c>
      <c r="Q111" s="608">
        <f>IF(AND(【3】見・旅費!G107="",G107=""),0,IF(【3】見・旅費!G107&lt;&gt;G107,IF(G107=1,"1,500",IF(G107=2,"1,300",IF(G107=3,"1,100","850"))),IF(OR(【3】見・旅費!Q111&lt;&gt;"1,500",【3】見・旅費!Q111&lt;&gt;"1,300",【3】見・旅費!Q111&lt;&gt;"1,100",【3】見・旅費!Q111&lt;&gt;"850"),【3】見・旅費!Q111,IF(G107="",0,IF(G107=1,"1,500",IF(G107=2,"1,300",IF(G107=3,"1,100","850")))))))</f>
        <v>0</v>
      </c>
      <c r="R111" s="629" t="str">
        <f>IF(【3】見・旅費!R111="","",【3】見・旅費!R111)</f>
        <v/>
      </c>
      <c r="S111" s="610">
        <f>IF(AND(【3】見・旅費!G107="",G107=""),0,IF(【3】見・旅費!G107&lt;&gt;G107,IF(G107=1,"14,000",IF(G107=2,"12,400",IF(G107=3,"10,300",IF(G107=4,"8,200")))),IF(OR(【3】見・旅費!S111&lt;&gt;"14,000",【3】見・旅費!S111&lt;&gt;"12,400",【3】見・旅費!S111&lt;&gt;"10,300",【3】見・旅費!S111&lt;&gt;"8,200"),【3】見・旅費!S111,IF(G107="",0,IF(G107=1,"14,000",IF(G107=2,"12,400",IF(G107=3,"10,300",IF(G107=4,"8,200",))))))))</f>
        <v>0</v>
      </c>
      <c r="T111" s="629" t="str">
        <f>IF(【3】見・旅費!T111="","",【3】見・旅費!T111)</f>
        <v/>
      </c>
      <c r="U111" s="612">
        <f>IF(AND(R111="",T111=""),0,(SUM(Q111*R111+S111*T111)))</f>
        <v>0</v>
      </c>
      <c r="V111" s="612">
        <f>IF(AND(P111="",U111=""),"",SUM(P111+U111))</f>
        <v>0</v>
      </c>
      <c r="W111" s="1086"/>
      <c r="X111" s="1092"/>
    </row>
    <row r="112" spans="3:24" ht="19.5" customHeight="1">
      <c r="C112" s="1087" t="str">
        <f>IF(【3】見・旅費!C112="","",【3】見・旅費!C112)</f>
        <v/>
      </c>
      <c r="D112" s="1090" t="str">
        <f>IF(【3】見・旅費!D112="","",【3】見・旅費!D112)</f>
        <v/>
      </c>
      <c r="E112" s="1090" t="str">
        <f>IF(【3】見・旅費!E112="","",【3】見・旅費!E112)</f>
        <v/>
      </c>
      <c r="F112" s="1090" t="str">
        <f>IF(【3】見・旅費!F112="","",【3】見・旅費!F112)</f>
        <v/>
      </c>
      <c r="G112" s="1093" t="str">
        <f>IF(【3】見・旅費!G112="","",【3】見・旅費!G112)</f>
        <v/>
      </c>
      <c r="H112" s="1096" t="str">
        <f>IF(【3】見・旅費!H112="","",【3】見・旅費!H112)</f>
        <v/>
      </c>
      <c r="I112" s="630" t="str">
        <f>IF(【3】見・旅費!I112="","",【3】見・旅費!I112)</f>
        <v/>
      </c>
      <c r="J112" s="613" t="str">
        <f>IF(【3】見・旅費!J112="","",【3】見・旅費!J112)</f>
        <v/>
      </c>
      <c r="K112" s="631" t="str">
        <f>IF(【3】見・旅費!K112="","",【3】見・旅費!K112)</f>
        <v/>
      </c>
      <c r="L112" s="614" t="str">
        <f>IF(【3】見・旅費!L112="","",【3】見・旅費!L112)</f>
        <v/>
      </c>
      <c r="M112" s="615" t="str">
        <f>IF(【3】見・旅費!M112="","",【3】見・旅費!M112)</f>
        <v/>
      </c>
      <c r="N112" s="592" t="str">
        <f>IF(I112="","",(SUM(L112:M112)))</f>
        <v/>
      </c>
      <c r="O112" s="332" t="str">
        <f>IF(【3】見・旅費!O112="","",【3】見・旅費!O112)</f>
        <v/>
      </c>
      <c r="P112" s="594" t="str">
        <f t="shared" ref="P112:P115" si="21">IF(O112="","",(IF(O112="",0,(N112*O112))))</f>
        <v/>
      </c>
      <c r="Q112" s="876"/>
      <c r="R112" s="855"/>
      <c r="S112" s="853"/>
      <c r="T112" s="855"/>
      <c r="U112" s="853"/>
      <c r="V112" s="853"/>
      <c r="W112" s="1084"/>
      <c r="X112" s="1090" t="str">
        <f>IF(【3】見・旅費!X112="","",【3】見・旅費!X112)</f>
        <v/>
      </c>
    </row>
    <row r="113" spans="3:24" ht="19.5" customHeight="1">
      <c r="C113" s="1088"/>
      <c r="D113" s="1091"/>
      <c r="E113" s="1091"/>
      <c r="F113" s="1091"/>
      <c r="G113" s="1094"/>
      <c r="H113" s="1097"/>
      <c r="I113" s="632" t="str">
        <f>IF(【3】見・旅費!I113="","",【3】見・旅費!I113)</f>
        <v/>
      </c>
      <c r="J113" s="616" t="str">
        <f>IF(【3】見・旅費!J113="","",【3】見・旅費!J113)</f>
        <v/>
      </c>
      <c r="K113" s="617" t="str">
        <f>IF(【3】見・旅費!K113="","",【3】見・旅費!K113)</f>
        <v/>
      </c>
      <c r="L113" s="618" t="str">
        <f>IF(【3】見・旅費!L113="","",【3】見・旅費!L113)</f>
        <v/>
      </c>
      <c r="M113" s="619" t="str">
        <f>IF(【3】見・旅費!M113="","",【3】見・旅費!M113)</f>
        <v/>
      </c>
      <c r="N113" s="598" t="str">
        <f>IF(I113="","",(SUM(L113:M113)))</f>
        <v/>
      </c>
      <c r="O113" s="620" t="str">
        <f>IF(【3】見・旅費!O113="","",【3】見・旅費!O113)</f>
        <v/>
      </c>
      <c r="P113" s="600" t="str">
        <f t="shared" si="21"/>
        <v/>
      </c>
      <c r="Q113" s="877"/>
      <c r="R113" s="856"/>
      <c r="S113" s="854"/>
      <c r="T113" s="856"/>
      <c r="U113" s="854"/>
      <c r="V113" s="854"/>
      <c r="W113" s="1085"/>
      <c r="X113" s="1091"/>
    </row>
    <row r="114" spans="3:24" ht="19.5" customHeight="1">
      <c r="C114" s="1088"/>
      <c r="D114" s="1091"/>
      <c r="E114" s="1091"/>
      <c r="F114" s="1091"/>
      <c r="G114" s="1094"/>
      <c r="H114" s="1097"/>
      <c r="I114" s="632" t="str">
        <f>IF(【3】見・旅費!I114="","",【3】見・旅費!I114)</f>
        <v/>
      </c>
      <c r="J114" s="616" t="str">
        <f>IF(【3】見・旅費!J114="","",【3】見・旅費!J114)</f>
        <v/>
      </c>
      <c r="K114" s="617" t="str">
        <f>IF(【3】見・旅費!K114="","",【3】見・旅費!K114)</f>
        <v/>
      </c>
      <c r="L114" s="618" t="str">
        <f>IF(【3】見・旅費!L114="","",【3】見・旅費!L114)</f>
        <v/>
      </c>
      <c r="M114" s="618" t="str">
        <f>IF(【3】見・旅費!M114="","",【3】見・旅費!M114)</f>
        <v/>
      </c>
      <c r="N114" s="598" t="str">
        <f>IF(I114="","",(SUM(L114:M114)))</f>
        <v/>
      </c>
      <c r="O114" s="620" t="str">
        <f>IF(【3】見・旅費!O114="","",【3】見・旅費!O114)</f>
        <v/>
      </c>
      <c r="P114" s="600" t="str">
        <f t="shared" si="21"/>
        <v/>
      </c>
      <c r="Q114" s="877"/>
      <c r="R114" s="856"/>
      <c r="S114" s="854"/>
      <c r="T114" s="856"/>
      <c r="U114" s="854"/>
      <c r="V114" s="854"/>
      <c r="W114" s="1085"/>
      <c r="X114" s="1091"/>
    </row>
    <row r="115" spans="3:24" ht="19.5" customHeight="1">
      <c r="C115" s="1088"/>
      <c r="D115" s="1091"/>
      <c r="E115" s="1091"/>
      <c r="F115" s="1091"/>
      <c r="G115" s="1094"/>
      <c r="H115" s="1097"/>
      <c r="I115" s="633" t="str">
        <f>IF(【3】見・旅費!I115="","",【3】見・旅費!I115)</f>
        <v/>
      </c>
      <c r="J115" s="621" t="str">
        <f>IF(【3】見・旅費!J115="","",【3】見・旅費!J115)</f>
        <v/>
      </c>
      <c r="K115" s="622" t="str">
        <f>IF(【3】見・旅費!K115="","",【3】見・旅費!K115)</f>
        <v/>
      </c>
      <c r="L115" s="623" t="str">
        <f>IF(【3】見・旅費!L115="","",【3】見・旅費!L115)</f>
        <v/>
      </c>
      <c r="M115" s="624" t="str">
        <f>IF(【3】見・旅費!M115="","",【3】見・旅費!M115)</f>
        <v/>
      </c>
      <c r="N115" s="598" t="str">
        <f>IF(I115="","",(SUM(L115:M115)))</f>
        <v/>
      </c>
      <c r="O115" s="625" t="str">
        <f>IF(【3】見・旅費!O115="","",【3】見・旅費!O115)</f>
        <v/>
      </c>
      <c r="P115" s="600" t="str">
        <f t="shared" si="21"/>
        <v/>
      </c>
      <c r="Q115" s="878"/>
      <c r="R115" s="858"/>
      <c r="S115" s="857"/>
      <c r="T115" s="858"/>
      <c r="U115" s="857"/>
      <c r="V115" s="857"/>
      <c r="W115" s="1085"/>
      <c r="X115" s="1091"/>
    </row>
    <row r="116" spans="3:24" ht="19.5" customHeight="1">
      <c r="C116" s="1089"/>
      <c r="D116" s="1092"/>
      <c r="E116" s="1092"/>
      <c r="F116" s="1092"/>
      <c r="G116" s="1095"/>
      <c r="H116" s="1098"/>
      <c r="I116" s="601"/>
      <c r="J116" s="601"/>
      <c r="K116" s="603"/>
      <c r="L116" s="626"/>
      <c r="M116" s="627"/>
      <c r="N116" s="605"/>
      <c r="O116" s="686" t="s">
        <v>453</v>
      </c>
      <c r="P116" s="607">
        <f>SUM(P112:P115)</f>
        <v>0</v>
      </c>
      <c r="Q116" s="608">
        <f>IF(AND(【3】見・旅費!G112="",G112=""),0,IF(【3】見・旅費!G112&lt;&gt;G112,IF(G112=1,"1,500",IF(G112=2,"1,300",IF(G112=3,"1,100","850"))),IF(OR(【3】見・旅費!Q116&lt;&gt;"1,500",【3】見・旅費!Q116&lt;&gt;"1,300",【3】見・旅費!Q116&lt;&gt;"1,100",【3】見・旅費!Q116&lt;&gt;"850"),【3】見・旅費!Q116,IF(G112="",0,IF(G112=1,"1,500",IF(G112=2,"1,300",IF(G112=3,"1,100","850")))))))</f>
        <v>0</v>
      </c>
      <c r="R116" s="629" t="str">
        <f>IF(【3】見・旅費!R116="","",【3】見・旅費!R116)</f>
        <v/>
      </c>
      <c r="S116" s="610">
        <f>IF(AND(【3】見・旅費!G112="",G112=""),0,IF(【3】見・旅費!G112&lt;&gt;G112,IF(G112=1,"14,000",IF(G112=2,"12,400",IF(G112=3,"10,300",IF(G112=4,"8,200")))),IF(OR(【3】見・旅費!S116&lt;&gt;"14,000",【3】見・旅費!S116&lt;&gt;"12,400",【3】見・旅費!S116&lt;&gt;"10,300",【3】見・旅費!S116&lt;&gt;"8,200"),【3】見・旅費!S116,IF(G112="",0,IF(G112=1,"14,000",IF(G112=2,"12,400",IF(G112=3,"10,300",IF(G112=4,"8,200",))))))))</f>
        <v>0</v>
      </c>
      <c r="T116" s="629" t="str">
        <f>IF(【3】見・旅費!T116="","",【3】見・旅費!T116)</f>
        <v/>
      </c>
      <c r="U116" s="612">
        <f>IF(AND(R116="",T116=""),0,(SUM(Q116*R116+S116*T116)))</f>
        <v>0</v>
      </c>
      <c r="V116" s="612">
        <f>IF(AND(P116="",U116=""),"",SUM(P116+U116))</f>
        <v>0</v>
      </c>
      <c r="W116" s="1086"/>
      <c r="X116" s="1092"/>
    </row>
    <row r="117" spans="3:24" ht="22.5" customHeight="1">
      <c r="T117" s="862" t="s">
        <v>303</v>
      </c>
      <c r="U117" s="863"/>
      <c r="V117" s="117">
        <f>SUM(V7:V116)</f>
        <v>0</v>
      </c>
    </row>
    <row r="118" spans="3:24" ht="22.5" customHeight="1">
      <c r="T118" s="862" t="s">
        <v>304</v>
      </c>
      <c r="U118" s="863"/>
      <c r="V118" s="117">
        <f>SUM(V7:V116)/1.1</f>
        <v>0</v>
      </c>
    </row>
    <row r="119" spans="3:24" ht="20.25" customHeight="1">
      <c r="T119" s="54"/>
      <c r="U119" s="54"/>
      <c r="V119" s="119"/>
      <c r="X119" s="66"/>
    </row>
    <row r="120" spans="3:24" ht="20.25" customHeight="1">
      <c r="C120" s="43" t="s">
        <v>305</v>
      </c>
      <c r="X120" s="108" t="s">
        <v>224</v>
      </c>
    </row>
    <row r="121" spans="3:24" ht="20.25" customHeight="1">
      <c r="C121" s="901" t="s">
        <v>273</v>
      </c>
      <c r="D121" s="901" t="s">
        <v>274</v>
      </c>
      <c r="E121" s="901" t="s">
        <v>275</v>
      </c>
      <c r="F121" s="910" t="s">
        <v>276</v>
      </c>
      <c r="G121" s="901" t="s">
        <v>277</v>
      </c>
      <c r="H121" s="901" t="s">
        <v>278</v>
      </c>
      <c r="I121" s="904" t="s">
        <v>279</v>
      </c>
      <c r="J121" s="905"/>
      <c r="K121" s="498" t="s">
        <v>280</v>
      </c>
      <c r="L121" s="904" t="s">
        <v>281</v>
      </c>
      <c r="M121" s="908"/>
      <c r="N121" s="905"/>
      <c r="O121" s="499" t="s">
        <v>282</v>
      </c>
      <c r="P121" s="500" t="s">
        <v>283</v>
      </c>
      <c r="Q121" s="501" t="s">
        <v>284</v>
      </c>
      <c r="R121" s="499"/>
      <c r="S121" s="499" t="s">
        <v>285</v>
      </c>
      <c r="T121" s="499"/>
      <c r="U121" s="499" t="s">
        <v>283</v>
      </c>
      <c r="V121" s="332" t="s">
        <v>287</v>
      </c>
      <c r="W121" s="879" t="s">
        <v>510</v>
      </c>
      <c r="X121" s="909" t="s">
        <v>289</v>
      </c>
    </row>
    <row r="122" spans="3:24" ht="20.25" customHeight="1">
      <c r="C122" s="902"/>
      <c r="D122" s="902"/>
      <c r="E122" s="902"/>
      <c r="F122" s="911"/>
      <c r="G122" s="902"/>
      <c r="H122" s="902"/>
      <c r="I122" s="112" t="s">
        <v>290</v>
      </c>
      <c r="J122" s="461" t="s">
        <v>291</v>
      </c>
      <c r="K122" s="112" t="s">
        <v>292</v>
      </c>
      <c r="L122" s="112" t="s">
        <v>293</v>
      </c>
      <c r="M122" s="112" t="s">
        <v>294</v>
      </c>
      <c r="N122" s="112" t="s">
        <v>295</v>
      </c>
      <c r="O122" s="112" t="s">
        <v>296</v>
      </c>
      <c r="P122" s="113" t="s">
        <v>297</v>
      </c>
      <c r="Q122" s="114" t="s">
        <v>298</v>
      </c>
      <c r="R122" s="112" t="s">
        <v>299</v>
      </c>
      <c r="S122" s="112" t="s">
        <v>298</v>
      </c>
      <c r="T122" s="112" t="s">
        <v>300</v>
      </c>
      <c r="U122" s="112" t="s">
        <v>301</v>
      </c>
      <c r="V122" s="461" t="s">
        <v>302</v>
      </c>
      <c r="W122" s="880"/>
      <c r="X122" s="909"/>
    </row>
    <row r="123" spans="3:24" ht="18.75" customHeight="1">
      <c r="C123" s="1087" t="str">
        <f>IF(【3】見・旅費!C123="","",【3】見・旅費!C123)</f>
        <v/>
      </c>
      <c r="D123" s="1090" t="str">
        <f>IF(【3】見・旅費!D123="","",【3】見・旅費!D123)</f>
        <v/>
      </c>
      <c r="E123" s="1090" t="str">
        <f>IF(【3】見・旅費!E123="","",【3】見・旅費!E123)</f>
        <v/>
      </c>
      <c r="F123" s="1090" t="str">
        <f>IF(【3】見・旅費!F123="","",【3】見・旅費!F123)</f>
        <v/>
      </c>
      <c r="G123" s="1093" t="str">
        <f>IF(【3】見・旅費!G123="","",【3】見・旅費!G123)</f>
        <v/>
      </c>
      <c r="H123" s="1096" t="str">
        <f>IF(【3】見・旅費!H123="","",【3】見・旅費!H123)</f>
        <v/>
      </c>
      <c r="I123" s="613" t="str">
        <f>IF(【3】見・旅費!I123="","",【3】見・旅費!I123)</f>
        <v/>
      </c>
      <c r="J123" s="613" t="str">
        <f>IF(【3】見・旅費!J123="","",【3】見・旅費!J123)</f>
        <v/>
      </c>
      <c r="K123" s="631" t="str">
        <f>IF(【3】見・旅費!K123="","",【3】見・旅費!K123)</f>
        <v/>
      </c>
      <c r="L123" s="614" t="str">
        <f>IF(【3】見・旅費!L123="","",【3】見・旅費!L123)</f>
        <v/>
      </c>
      <c r="M123" s="615" t="str">
        <f>IF(【3】見・旅費!M123="","",【3】見・旅費!M123)</f>
        <v/>
      </c>
      <c r="N123" s="592" t="str">
        <f>IF(I123="","",(SUM(L123:M123)))</f>
        <v/>
      </c>
      <c r="O123" s="332" t="str">
        <f>IF(【3】見・旅費!O123="","",【3】見・旅費!O123)</f>
        <v/>
      </c>
      <c r="P123" s="594" t="str">
        <f t="shared" ref="P123:P126" si="22">IF(O123="","",(IF(O123="",0,(N123*O123))))</f>
        <v/>
      </c>
      <c r="Q123" s="876"/>
      <c r="R123" s="855"/>
      <c r="S123" s="853"/>
      <c r="T123" s="855"/>
      <c r="U123" s="853"/>
      <c r="V123" s="853"/>
      <c r="W123" s="1084"/>
      <c r="X123" s="1090" t="str">
        <f>IF(【3】見・旅費!X123="","",【3】見・旅費!X123)</f>
        <v/>
      </c>
    </row>
    <row r="124" spans="3:24" ht="18.75" customHeight="1">
      <c r="C124" s="1088"/>
      <c r="D124" s="1091"/>
      <c r="E124" s="1091"/>
      <c r="F124" s="1091"/>
      <c r="G124" s="1094"/>
      <c r="H124" s="1097"/>
      <c r="I124" s="616" t="str">
        <f>IF(【3】見・旅費!I124="","",【3】見・旅費!I124)</f>
        <v/>
      </c>
      <c r="J124" s="616" t="str">
        <f>IF(【3】見・旅費!J124="","",【3】見・旅費!J124)</f>
        <v/>
      </c>
      <c r="K124" s="617" t="str">
        <f>IF(【3】見・旅費!K124="","",【3】見・旅費!K124)</f>
        <v/>
      </c>
      <c r="L124" s="618" t="str">
        <f>IF(【3】見・旅費!L124="","",【3】見・旅費!L124)</f>
        <v/>
      </c>
      <c r="M124" s="619" t="str">
        <f>IF(【3】見・旅費!M124="","",【3】見・旅費!M124)</f>
        <v/>
      </c>
      <c r="N124" s="598" t="str">
        <f>IF(I124="","",(SUM(L124:M124)))</f>
        <v/>
      </c>
      <c r="O124" s="620" t="str">
        <f>IF(【3】見・旅費!O124="","",【3】見・旅費!O124)</f>
        <v/>
      </c>
      <c r="P124" s="600" t="str">
        <f t="shared" si="22"/>
        <v/>
      </c>
      <c r="Q124" s="877"/>
      <c r="R124" s="856"/>
      <c r="S124" s="854"/>
      <c r="T124" s="856"/>
      <c r="U124" s="854"/>
      <c r="V124" s="854"/>
      <c r="W124" s="1085"/>
      <c r="X124" s="1091"/>
    </row>
    <row r="125" spans="3:24" ht="18.75" customHeight="1">
      <c r="C125" s="1088"/>
      <c r="D125" s="1091"/>
      <c r="E125" s="1091"/>
      <c r="F125" s="1091"/>
      <c r="G125" s="1094"/>
      <c r="H125" s="1097"/>
      <c r="I125" s="616" t="str">
        <f>IF(【3】見・旅費!I125="","",【3】見・旅費!I125)</f>
        <v/>
      </c>
      <c r="J125" s="616" t="str">
        <f>IF(【3】見・旅費!J125="","",【3】見・旅費!J125)</f>
        <v/>
      </c>
      <c r="K125" s="617" t="str">
        <f>IF(【3】見・旅費!K125="","",【3】見・旅費!K125)</f>
        <v/>
      </c>
      <c r="L125" s="618" t="str">
        <f>IF(【3】見・旅費!L125="","",【3】見・旅費!L125)</f>
        <v/>
      </c>
      <c r="M125" s="619" t="str">
        <f>IF(【3】見・旅費!M125="","",【3】見・旅費!M125)</f>
        <v/>
      </c>
      <c r="N125" s="598" t="str">
        <f>IF(I125="","",(SUM(L125:M125)))</f>
        <v/>
      </c>
      <c r="O125" s="620" t="str">
        <f>IF(【3】見・旅費!O125="","",【3】見・旅費!O125)</f>
        <v/>
      </c>
      <c r="P125" s="600" t="str">
        <f t="shared" si="22"/>
        <v/>
      </c>
      <c r="Q125" s="877"/>
      <c r="R125" s="856"/>
      <c r="S125" s="854"/>
      <c r="T125" s="856"/>
      <c r="U125" s="854"/>
      <c r="V125" s="854"/>
      <c r="W125" s="1085"/>
      <c r="X125" s="1091"/>
    </row>
    <row r="126" spans="3:24" ht="18.75" customHeight="1">
      <c r="C126" s="1088"/>
      <c r="D126" s="1091"/>
      <c r="E126" s="1091"/>
      <c r="F126" s="1091"/>
      <c r="G126" s="1094"/>
      <c r="H126" s="1097"/>
      <c r="I126" s="621" t="str">
        <f>IF(【3】見・旅費!I126="","",【3】見・旅費!I126)</f>
        <v/>
      </c>
      <c r="J126" s="621" t="str">
        <f>IF(【3】見・旅費!J126="","",【3】見・旅費!J126)</f>
        <v/>
      </c>
      <c r="K126" s="622" t="str">
        <f>IF(【3】見・旅費!K126="","",【3】見・旅費!K126)</f>
        <v/>
      </c>
      <c r="L126" s="623" t="str">
        <f>IF(【3】見・旅費!L126="","",【3】見・旅費!L126)</f>
        <v/>
      </c>
      <c r="M126" s="624" t="str">
        <f>IF(【3】見・旅費!M126="","",【3】見・旅費!M126)</f>
        <v/>
      </c>
      <c r="N126" s="598" t="str">
        <f>IF(I126="","",(SUM(L126:M126)))</f>
        <v/>
      </c>
      <c r="O126" s="625" t="str">
        <f>IF(【3】見・旅費!O126="","",【3】見・旅費!O126)</f>
        <v/>
      </c>
      <c r="P126" s="600" t="str">
        <f t="shared" si="22"/>
        <v/>
      </c>
      <c r="Q126" s="878"/>
      <c r="R126" s="858"/>
      <c r="S126" s="857"/>
      <c r="T126" s="858"/>
      <c r="U126" s="857"/>
      <c r="V126" s="857"/>
      <c r="W126" s="1085"/>
      <c r="X126" s="1091"/>
    </row>
    <row r="127" spans="3:24" ht="18.75" customHeight="1">
      <c r="C127" s="1089"/>
      <c r="D127" s="1092"/>
      <c r="E127" s="1092"/>
      <c r="F127" s="1092"/>
      <c r="G127" s="1095"/>
      <c r="H127" s="1098"/>
      <c r="I127" s="601"/>
      <c r="J127" s="601"/>
      <c r="K127" s="603"/>
      <c r="L127" s="626"/>
      <c r="M127" s="627"/>
      <c r="N127" s="605"/>
      <c r="O127" s="686" t="s">
        <v>453</v>
      </c>
      <c r="P127" s="607">
        <f>SUM(P123:P126)</f>
        <v>0</v>
      </c>
      <c r="Q127" s="608">
        <f>IF(AND(【3】見・旅費!G123="",G123=""),0,IF(【3】見・旅費!G123&lt;&gt;G123,IF(G123=1,"1,500",IF(G123=2,"1,300",IF(G123=3,"1,100","850"))),IF(OR(【3】見・旅費!Q127&lt;&gt;"1,500",【3】見・旅費!Q127&lt;&gt;"1,300",【3】見・旅費!Q127&lt;&gt;"1,100",【3】見・旅費!Q127&lt;&gt;"850"),【3】見・旅費!Q127,IF(G123="",0,IF(G123=1,"1,500",IF(G123=2,"1,300",IF(G123=3,"1,100","850")))))))</f>
        <v>0</v>
      </c>
      <c r="R127" s="629" t="str">
        <f>IF(【3】見・旅費!R127="","",【3】見・旅費!R127)</f>
        <v/>
      </c>
      <c r="S127" s="610">
        <f>IF(AND(【3】見・旅費!G123="",G123=""),0,IF(【3】見・旅費!G123&lt;&gt;G123,IF(G123=1,"14,000",IF(G123=2,"12,400",IF(G123=3,"10,300",IF(G123=4,"8,200")))),IF(OR(【3】見・旅費!S127&lt;&gt;"14,000",【3】見・旅費!S127&lt;&gt;"12,400",【3】見・旅費!S127&lt;&gt;"10,300",【3】見・旅費!S127&lt;&gt;"8,200"),【3】見・旅費!S127,IF(G123="",0,IF(G123=1,"14,000",IF(G123=2,"12,400",IF(G123=3,"10,300",IF(G123=4,"8,200",))))))))</f>
        <v>0</v>
      </c>
      <c r="T127" s="629" t="str">
        <f>IF(【3】見・旅費!T127="","",【3】見・旅費!T127)</f>
        <v/>
      </c>
      <c r="U127" s="612">
        <f>IF(AND(R127="",T127=""),0,(SUM(Q127*R127+S127*T127)))</f>
        <v>0</v>
      </c>
      <c r="V127" s="612">
        <f>IF(AND(P127="",U127=""),"",SUM(P127+U127))</f>
        <v>0</v>
      </c>
      <c r="W127" s="1086"/>
      <c r="X127" s="1092"/>
    </row>
    <row r="128" spans="3:24" ht="18.75" customHeight="1">
      <c r="C128" s="1087" t="str">
        <f>IF(【3】見・旅費!C128="","",【3】見・旅費!C128)</f>
        <v/>
      </c>
      <c r="D128" s="1090" t="str">
        <f>IF(【3】見・旅費!D128="","",【3】見・旅費!D128)</f>
        <v/>
      </c>
      <c r="E128" s="1090" t="str">
        <f>IF(【3】見・旅費!E128="","",【3】見・旅費!E128)</f>
        <v/>
      </c>
      <c r="F128" s="1090" t="str">
        <f>IF(【3】見・旅費!F128="","",【3】見・旅費!F128)</f>
        <v/>
      </c>
      <c r="G128" s="1093" t="str">
        <f>IF(【3】見・旅費!G128="","",【3】見・旅費!G128)</f>
        <v/>
      </c>
      <c r="H128" s="1096" t="str">
        <f>IF(【3】見・旅費!H128="","",【3】見・旅費!H128)</f>
        <v/>
      </c>
      <c r="I128" s="613" t="str">
        <f>IF(【3】見・旅費!I128="","",【3】見・旅費!I128)</f>
        <v/>
      </c>
      <c r="J128" s="613" t="str">
        <f>IF(【3】見・旅費!J128="","",【3】見・旅費!J128)</f>
        <v/>
      </c>
      <c r="K128" s="631" t="str">
        <f>IF(【3】見・旅費!K128="","",【3】見・旅費!K128)</f>
        <v/>
      </c>
      <c r="L128" s="614" t="str">
        <f>IF(【3】見・旅費!L128="","",【3】見・旅費!L128)</f>
        <v/>
      </c>
      <c r="M128" s="615" t="str">
        <f>IF(【3】見・旅費!M128="","",【3】見・旅費!M128)</f>
        <v/>
      </c>
      <c r="N128" s="592" t="str">
        <f>IF(I128="","",(SUM(L128:M128)))</f>
        <v/>
      </c>
      <c r="O128" s="332" t="str">
        <f>IF(【3】見・旅費!O128="","",【3】見・旅費!O128)</f>
        <v/>
      </c>
      <c r="P128" s="594" t="str">
        <f t="shared" ref="P128:P131" si="23">IF(O128="","",(IF(O128="",0,(N128*O128))))</f>
        <v/>
      </c>
      <c r="Q128" s="876"/>
      <c r="R128" s="855"/>
      <c r="S128" s="853"/>
      <c r="T128" s="855"/>
      <c r="U128" s="853"/>
      <c r="V128" s="853"/>
      <c r="W128" s="1084"/>
      <c r="X128" s="1090" t="str">
        <f>IF(【3】見・旅費!X128="","",【3】見・旅費!X128)</f>
        <v/>
      </c>
    </row>
    <row r="129" spans="3:24" ht="18.75" customHeight="1">
      <c r="C129" s="1088"/>
      <c r="D129" s="1091"/>
      <c r="E129" s="1091"/>
      <c r="F129" s="1091"/>
      <c r="G129" s="1094"/>
      <c r="H129" s="1097"/>
      <c r="I129" s="616" t="str">
        <f>IF(【3】見・旅費!I129="","",【3】見・旅費!I129)</f>
        <v/>
      </c>
      <c r="J129" s="616" t="str">
        <f>IF(【3】見・旅費!J129="","",【3】見・旅費!J129)</f>
        <v/>
      </c>
      <c r="K129" s="617" t="str">
        <f>IF(【3】見・旅費!K129="","",【3】見・旅費!K129)</f>
        <v/>
      </c>
      <c r="L129" s="618" t="str">
        <f>IF(【3】見・旅費!L129="","",【3】見・旅費!L129)</f>
        <v/>
      </c>
      <c r="M129" s="619" t="str">
        <f>IF(【3】見・旅費!M129="","",【3】見・旅費!M129)</f>
        <v/>
      </c>
      <c r="N129" s="598" t="str">
        <f>IF(I129="","",(SUM(L129:M129)))</f>
        <v/>
      </c>
      <c r="O129" s="620" t="str">
        <f>IF(【3】見・旅費!O129="","",【3】見・旅費!O129)</f>
        <v/>
      </c>
      <c r="P129" s="600" t="str">
        <f t="shared" si="23"/>
        <v/>
      </c>
      <c r="Q129" s="877"/>
      <c r="R129" s="856"/>
      <c r="S129" s="854"/>
      <c r="T129" s="856"/>
      <c r="U129" s="854"/>
      <c r="V129" s="854"/>
      <c r="W129" s="1085"/>
      <c r="X129" s="1091"/>
    </row>
    <row r="130" spans="3:24" ht="18.75" customHeight="1">
      <c r="C130" s="1088"/>
      <c r="D130" s="1091"/>
      <c r="E130" s="1091"/>
      <c r="F130" s="1091"/>
      <c r="G130" s="1094"/>
      <c r="H130" s="1097"/>
      <c r="I130" s="616" t="str">
        <f>IF(【3】見・旅費!I130="","",【3】見・旅費!I130)</f>
        <v/>
      </c>
      <c r="J130" s="616" t="str">
        <f>IF(【3】見・旅費!J130="","",【3】見・旅費!J130)</f>
        <v/>
      </c>
      <c r="K130" s="617" t="str">
        <f>IF(【3】見・旅費!K130="","",【3】見・旅費!K130)</f>
        <v/>
      </c>
      <c r="L130" s="618" t="str">
        <f>IF(【3】見・旅費!L130="","",【3】見・旅費!L130)</f>
        <v/>
      </c>
      <c r="M130" s="619" t="str">
        <f>IF(【3】見・旅費!M130="","",【3】見・旅費!M130)</f>
        <v/>
      </c>
      <c r="N130" s="598" t="str">
        <f>IF(I130="","",(SUM(L130:M130)))</f>
        <v/>
      </c>
      <c r="O130" s="620" t="str">
        <f>IF(【3】見・旅費!O130="","",【3】見・旅費!O130)</f>
        <v/>
      </c>
      <c r="P130" s="600" t="str">
        <f t="shared" si="23"/>
        <v/>
      </c>
      <c r="Q130" s="877"/>
      <c r="R130" s="856"/>
      <c r="S130" s="854"/>
      <c r="T130" s="856"/>
      <c r="U130" s="854"/>
      <c r="V130" s="854"/>
      <c r="W130" s="1085"/>
      <c r="X130" s="1091"/>
    </row>
    <row r="131" spans="3:24" ht="18.75" customHeight="1">
      <c r="C131" s="1088"/>
      <c r="D131" s="1091"/>
      <c r="E131" s="1091"/>
      <c r="F131" s="1091"/>
      <c r="G131" s="1094"/>
      <c r="H131" s="1097"/>
      <c r="I131" s="621" t="str">
        <f>IF(【3】見・旅費!I131="","",【3】見・旅費!I131)</f>
        <v/>
      </c>
      <c r="J131" s="621" t="str">
        <f>IF(【3】見・旅費!J131="","",【3】見・旅費!J131)</f>
        <v/>
      </c>
      <c r="K131" s="622" t="str">
        <f>IF(【3】見・旅費!K131="","",【3】見・旅費!K131)</f>
        <v/>
      </c>
      <c r="L131" s="623" t="str">
        <f>IF(【3】見・旅費!L131="","",【3】見・旅費!L131)</f>
        <v/>
      </c>
      <c r="M131" s="624" t="str">
        <f>IF(【3】見・旅費!M131="","",【3】見・旅費!M131)</f>
        <v/>
      </c>
      <c r="N131" s="598" t="str">
        <f>IF(I131="","",(SUM(L131:M131)))</f>
        <v/>
      </c>
      <c r="O131" s="625" t="str">
        <f>IF(【3】見・旅費!O131="","",【3】見・旅費!O131)</f>
        <v/>
      </c>
      <c r="P131" s="600" t="str">
        <f t="shared" si="23"/>
        <v/>
      </c>
      <c r="Q131" s="878"/>
      <c r="R131" s="858"/>
      <c r="S131" s="857"/>
      <c r="T131" s="858"/>
      <c r="U131" s="857"/>
      <c r="V131" s="857"/>
      <c r="W131" s="1085"/>
      <c r="X131" s="1091"/>
    </row>
    <row r="132" spans="3:24" ht="18.75" customHeight="1">
      <c r="C132" s="1089"/>
      <c r="D132" s="1092"/>
      <c r="E132" s="1092"/>
      <c r="F132" s="1092"/>
      <c r="G132" s="1095"/>
      <c r="H132" s="1098"/>
      <c r="I132" s="601"/>
      <c r="J132" s="601"/>
      <c r="K132" s="603"/>
      <c r="L132" s="626"/>
      <c r="M132" s="627"/>
      <c r="N132" s="605"/>
      <c r="O132" s="686" t="s">
        <v>453</v>
      </c>
      <c r="P132" s="607">
        <f>SUM(P128:P131)</f>
        <v>0</v>
      </c>
      <c r="Q132" s="608">
        <f>IF(AND(【3】見・旅費!G128="",G128=""),0,IF(【3】見・旅費!G128&lt;&gt;G128,IF(G128=1,"1,500",IF(G128=2,"1,300",IF(G128=3,"1,100","850"))),IF(OR(【3】見・旅費!Q132&lt;&gt;"1,500",【3】見・旅費!Q132&lt;&gt;"1,300",【3】見・旅費!Q132&lt;&gt;"1,100",【3】見・旅費!Q132&lt;&gt;"850"),【3】見・旅費!Q132,IF(G128="",0,IF(G128=1,"1,500",IF(G128=2,"1,300",IF(G128=3,"1,100","850")))))))</f>
        <v>0</v>
      </c>
      <c r="R132" s="629" t="str">
        <f>IF(【3】見・旅費!R132="","",【3】見・旅費!R132)</f>
        <v/>
      </c>
      <c r="S132" s="610">
        <f>IF(AND(【3】見・旅費!G128="",G128=""),0,IF(【3】見・旅費!G128&lt;&gt;G128,IF(G128=1,"14,000",IF(G128=2,"12,400",IF(G128=3,"10,300",IF(G128=4,"8,200")))),IF(OR(【3】見・旅費!S132&lt;&gt;"14,000",【3】見・旅費!S132&lt;&gt;"12,400",【3】見・旅費!S132&lt;&gt;"10,300",【3】見・旅費!S132&lt;&gt;"8,200"),【3】見・旅費!S132,IF(G128="",0,IF(G128=1,"14,000",IF(G128=2,"12,400",IF(G128=3,"10,300",IF(G128=4,"8,200",))))))))</f>
        <v>0</v>
      </c>
      <c r="T132" s="629" t="str">
        <f>IF(【3】見・旅費!T132="","",【3】見・旅費!T132)</f>
        <v/>
      </c>
      <c r="U132" s="612">
        <f>IF(AND(R132="",T132=""),0,(SUM(Q132*R132+S132*T132)))</f>
        <v>0</v>
      </c>
      <c r="V132" s="612">
        <f>IF(AND(P132="",U132=""),"",SUM(P132+U132))</f>
        <v>0</v>
      </c>
      <c r="W132" s="1086"/>
      <c r="X132" s="1092"/>
    </row>
    <row r="133" spans="3:24" ht="18.75" customHeight="1">
      <c r="C133" s="1087" t="str">
        <f>IF(【3】見・旅費!C133="","",【3】見・旅費!C133)</f>
        <v/>
      </c>
      <c r="D133" s="1090" t="str">
        <f>IF(【3】見・旅費!D133="","",【3】見・旅費!D133)</f>
        <v/>
      </c>
      <c r="E133" s="1090" t="str">
        <f>IF(【3】見・旅費!E133="","",【3】見・旅費!E133)</f>
        <v/>
      </c>
      <c r="F133" s="1090" t="str">
        <f>IF(【3】見・旅費!F133="","",【3】見・旅費!F133)</f>
        <v/>
      </c>
      <c r="G133" s="1093" t="str">
        <f>IF(【3】見・旅費!G133="","",【3】見・旅費!G133)</f>
        <v/>
      </c>
      <c r="H133" s="1096" t="str">
        <f>IF(【3】見・旅費!H133="","",【3】見・旅費!H133)</f>
        <v/>
      </c>
      <c r="I133" s="613" t="str">
        <f>IF(【3】見・旅費!I133="","",【3】見・旅費!I133)</f>
        <v/>
      </c>
      <c r="J133" s="613" t="str">
        <f>IF(【3】見・旅費!J133="","",【3】見・旅費!J133)</f>
        <v/>
      </c>
      <c r="K133" s="631" t="str">
        <f>IF(【3】見・旅費!K133="","",【3】見・旅費!K133)</f>
        <v/>
      </c>
      <c r="L133" s="614" t="str">
        <f>IF(【3】見・旅費!L133="","",【3】見・旅費!L133)</f>
        <v/>
      </c>
      <c r="M133" s="615" t="str">
        <f>IF(【3】見・旅費!M133="","",【3】見・旅費!M133)</f>
        <v/>
      </c>
      <c r="N133" s="592" t="str">
        <f>IF(I133="","",(SUM(L133:M133)))</f>
        <v/>
      </c>
      <c r="O133" s="332" t="str">
        <f>IF(【3】見・旅費!O133="","",【3】見・旅費!O133)</f>
        <v/>
      </c>
      <c r="P133" s="594" t="str">
        <f t="shared" ref="P133:P136" si="24">IF(O133="","",(IF(O133="",0,(N133*O133))))</f>
        <v/>
      </c>
      <c r="Q133" s="876"/>
      <c r="R133" s="855"/>
      <c r="S133" s="853"/>
      <c r="T133" s="855"/>
      <c r="U133" s="853"/>
      <c r="V133" s="853"/>
      <c r="W133" s="1084"/>
      <c r="X133" s="1090" t="str">
        <f>IF(【3】見・旅費!X133="","",【3】見・旅費!X133)</f>
        <v/>
      </c>
    </row>
    <row r="134" spans="3:24" ht="18.75" customHeight="1">
      <c r="C134" s="1088"/>
      <c r="D134" s="1091"/>
      <c r="E134" s="1091"/>
      <c r="F134" s="1091"/>
      <c r="G134" s="1094"/>
      <c r="H134" s="1097"/>
      <c r="I134" s="616" t="str">
        <f>IF(【3】見・旅費!I134="","",【3】見・旅費!I134)</f>
        <v/>
      </c>
      <c r="J134" s="616" t="str">
        <f>IF(【3】見・旅費!J134="","",【3】見・旅費!J134)</f>
        <v/>
      </c>
      <c r="K134" s="617" t="str">
        <f>IF(【3】見・旅費!K134="","",【3】見・旅費!K134)</f>
        <v/>
      </c>
      <c r="L134" s="618" t="str">
        <f>IF(【3】見・旅費!L134="","",【3】見・旅費!L134)</f>
        <v/>
      </c>
      <c r="M134" s="619" t="str">
        <f>IF(【3】見・旅費!M134="","",【3】見・旅費!M134)</f>
        <v/>
      </c>
      <c r="N134" s="598" t="str">
        <f>IF(I134="","",(SUM(L134:M134)))</f>
        <v/>
      </c>
      <c r="O134" s="620" t="str">
        <f>IF(【3】見・旅費!O134="","",【3】見・旅費!O134)</f>
        <v/>
      </c>
      <c r="P134" s="600" t="str">
        <f t="shared" si="24"/>
        <v/>
      </c>
      <c r="Q134" s="877"/>
      <c r="R134" s="856"/>
      <c r="S134" s="854"/>
      <c r="T134" s="856"/>
      <c r="U134" s="854"/>
      <c r="V134" s="854"/>
      <c r="W134" s="1085"/>
      <c r="X134" s="1091"/>
    </row>
    <row r="135" spans="3:24" ht="18.75" customHeight="1">
      <c r="C135" s="1088"/>
      <c r="D135" s="1091"/>
      <c r="E135" s="1091"/>
      <c r="F135" s="1091"/>
      <c r="G135" s="1094"/>
      <c r="H135" s="1097"/>
      <c r="I135" s="616" t="str">
        <f>IF(【3】見・旅費!I135="","",【3】見・旅費!I135)</f>
        <v/>
      </c>
      <c r="J135" s="616" t="str">
        <f>IF(【3】見・旅費!J135="","",【3】見・旅費!J135)</f>
        <v/>
      </c>
      <c r="K135" s="617" t="str">
        <f>IF(【3】見・旅費!K135="","",【3】見・旅費!K135)</f>
        <v/>
      </c>
      <c r="L135" s="618" t="str">
        <f>IF(【3】見・旅費!L135="","",【3】見・旅費!L135)</f>
        <v/>
      </c>
      <c r="M135" s="619" t="str">
        <f>IF(【3】見・旅費!M135="","",【3】見・旅費!M135)</f>
        <v/>
      </c>
      <c r="N135" s="598" t="str">
        <f>IF(I135="","",(SUM(L135:M135)))</f>
        <v/>
      </c>
      <c r="O135" s="620" t="str">
        <f>IF(【3】見・旅費!O135="","",【3】見・旅費!O135)</f>
        <v/>
      </c>
      <c r="P135" s="600" t="str">
        <f t="shared" si="24"/>
        <v/>
      </c>
      <c r="Q135" s="877"/>
      <c r="R135" s="856"/>
      <c r="S135" s="854"/>
      <c r="T135" s="856"/>
      <c r="U135" s="854"/>
      <c r="V135" s="854"/>
      <c r="W135" s="1085"/>
      <c r="X135" s="1091"/>
    </row>
    <row r="136" spans="3:24" ht="18.75" customHeight="1">
      <c r="C136" s="1088"/>
      <c r="D136" s="1091"/>
      <c r="E136" s="1091"/>
      <c r="F136" s="1091"/>
      <c r="G136" s="1094"/>
      <c r="H136" s="1097"/>
      <c r="I136" s="621" t="str">
        <f>IF(【3】見・旅費!I136="","",【3】見・旅費!I136)</f>
        <v/>
      </c>
      <c r="J136" s="621" t="str">
        <f>IF(【3】見・旅費!J136="","",【3】見・旅費!J136)</f>
        <v/>
      </c>
      <c r="K136" s="622" t="str">
        <f>IF(【3】見・旅費!K136="","",【3】見・旅費!K136)</f>
        <v/>
      </c>
      <c r="L136" s="623" t="str">
        <f>IF(【3】見・旅費!L136="","",【3】見・旅費!L136)</f>
        <v/>
      </c>
      <c r="M136" s="624" t="str">
        <f>IF(【3】見・旅費!M136="","",【3】見・旅費!M136)</f>
        <v/>
      </c>
      <c r="N136" s="598" t="str">
        <f>IF(I136="","",(SUM(L136:M136)))</f>
        <v/>
      </c>
      <c r="O136" s="625" t="str">
        <f>IF(【3】見・旅費!O136="","",【3】見・旅費!O136)</f>
        <v/>
      </c>
      <c r="P136" s="600" t="str">
        <f t="shared" si="24"/>
        <v/>
      </c>
      <c r="Q136" s="878"/>
      <c r="R136" s="858"/>
      <c r="S136" s="857"/>
      <c r="T136" s="858"/>
      <c r="U136" s="857"/>
      <c r="V136" s="857"/>
      <c r="W136" s="1085"/>
      <c r="X136" s="1091"/>
    </row>
    <row r="137" spans="3:24" ht="18.75" customHeight="1">
      <c r="C137" s="1089"/>
      <c r="D137" s="1092"/>
      <c r="E137" s="1092"/>
      <c r="F137" s="1092"/>
      <c r="G137" s="1095"/>
      <c r="H137" s="1098"/>
      <c r="I137" s="601"/>
      <c r="J137" s="601"/>
      <c r="K137" s="603"/>
      <c r="L137" s="626"/>
      <c r="M137" s="627"/>
      <c r="N137" s="605"/>
      <c r="O137" s="686" t="s">
        <v>453</v>
      </c>
      <c r="P137" s="607">
        <f>SUM(P133:P136)</f>
        <v>0</v>
      </c>
      <c r="Q137" s="608">
        <f>IF(AND(【3】見・旅費!G133="",G133=""),0,IF(【3】見・旅費!G133&lt;&gt;G133,IF(G133=1,"1,500",IF(G133=2,"1,300",IF(G133=3,"1,100","850"))),IF(OR(【3】見・旅費!Q137&lt;&gt;"1,500",【3】見・旅費!Q137&lt;&gt;"1,300",【3】見・旅費!Q137&lt;&gt;"1,100",【3】見・旅費!Q137&lt;&gt;"850"),【3】見・旅費!Q137,IF(G133="",0,IF(G133=1,"1,500",IF(G133=2,"1,300",IF(G133=3,"1,100","850")))))))</f>
        <v>0</v>
      </c>
      <c r="R137" s="629" t="str">
        <f>IF(【3】見・旅費!R137="","",【3】見・旅費!R137)</f>
        <v/>
      </c>
      <c r="S137" s="610">
        <f>IF(AND(【3】見・旅費!G133="",G133=""),0,IF(【3】見・旅費!G133&lt;&gt;G133,IF(G133=1,"14,000",IF(G133=2,"12,400",IF(G133=3,"10,300",IF(G133=4,"8,200")))),IF(OR(【3】見・旅費!S137&lt;&gt;"14,000",【3】見・旅費!S137&lt;&gt;"12,400",【3】見・旅費!S137&lt;&gt;"10,300",【3】見・旅費!S137&lt;&gt;"8,200"),【3】見・旅費!S137,IF(G133="",0,IF(G133=1,"14,000",IF(G133=2,"12,400",IF(G133=3,"10,300",IF(G133=4,"8,200",))))))))</f>
        <v>0</v>
      </c>
      <c r="T137" s="629" t="str">
        <f>IF(【3】見・旅費!T137="","",【3】見・旅費!T137)</f>
        <v/>
      </c>
      <c r="U137" s="612">
        <f>IF(AND(R137="",T137=""),0,(SUM(Q137*R137+S137*T137)))</f>
        <v>0</v>
      </c>
      <c r="V137" s="612">
        <f>IF(AND(P137="",U137=""),"",SUM(P137+U137))</f>
        <v>0</v>
      </c>
      <c r="W137" s="1086"/>
      <c r="X137" s="1092"/>
    </row>
    <row r="138" spans="3:24" ht="18.75" customHeight="1">
      <c r="C138" s="1087" t="str">
        <f>IF(【3】見・旅費!C138="","",【3】見・旅費!C138)</f>
        <v/>
      </c>
      <c r="D138" s="1090" t="str">
        <f>IF(【3】見・旅費!D138="","",【3】見・旅費!D138)</f>
        <v/>
      </c>
      <c r="E138" s="1090" t="str">
        <f>IF(【3】見・旅費!E138="","",【3】見・旅費!E138)</f>
        <v/>
      </c>
      <c r="F138" s="1090" t="str">
        <f>IF(【3】見・旅費!F138="","",【3】見・旅費!F138)</f>
        <v/>
      </c>
      <c r="G138" s="1093" t="str">
        <f>IF(【3】見・旅費!G138="","",【3】見・旅費!G138)</f>
        <v/>
      </c>
      <c r="H138" s="1096" t="str">
        <f>IF(【3】見・旅費!H138="","",【3】見・旅費!H138)</f>
        <v/>
      </c>
      <c r="I138" s="613" t="str">
        <f>IF(【3】見・旅費!I138="","",【3】見・旅費!I138)</f>
        <v/>
      </c>
      <c r="J138" s="613" t="str">
        <f>IF(【3】見・旅費!J138="","",【3】見・旅費!J138)</f>
        <v/>
      </c>
      <c r="K138" s="631" t="str">
        <f>IF(【3】見・旅費!K138="","",【3】見・旅費!K138)</f>
        <v/>
      </c>
      <c r="L138" s="614" t="str">
        <f>IF(【3】見・旅費!L138="","",【3】見・旅費!L138)</f>
        <v/>
      </c>
      <c r="M138" s="615" t="str">
        <f>IF(【3】見・旅費!M138="","",【3】見・旅費!M138)</f>
        <v/>
      </c>
      <c r="N138" s="592" t="str">
        <f>IF(I138="","",(SUM(L138:M138)))</f>
        <v/>
      </c>
      <c r="O138" s="332" t="str">
        <f>IF(【3】見・旅費!O138="","",【3】見・旅費!O138)</f>
        <v/>
      </c>
      <c r="P138" s="594" t="str">
        <f t="shared" ref="P138:P141" si="25">IF(O138="","",(IF(O138="",0,(N138*O138))))</f>
        <v/>
      </c>
      <c r="Q138" s="876"/>
      <c r="R138" s="855"/>
      <c r="S138" s="853"/>
      <c r="T138" s="855"/>
      <c r="U138" s="853"/>
      <c r="V138" s="853"/>
      <c r="W138" s="1084"/>
      <c r="X138" s="1090" t="str">
        <f>IF(【3】見・旅費!X138="","",【3】見・旅費!X138)</f>
        <v/>
      </c>
    </row>
    <row r="139" spans="3:24" ht="18.75" customHeight="1">
      <c r="C139" s="1088"/>
      <c r="D139" s="1091"/>
      <c r="E139" s="1091"/>
      <c r="F139" s="1091"/>
      <c r="G139" s="1094"/>
      <c r="H139" s="1097"/>
      <c r="I139" s="616" t="str">
        <f>IF(【3】見・旅費!I139="","",【3】見・旅費!I139)</f>
        <v/>
      </c>
      <c r="J139" s="616" t="str">
        <f>IF(【3】見・旅費!J139="","",【3】見・旅費!J139)</f>
        <v/>
      </c>
      <c r="K139" s="617" t="str">
        <f>IF(【3】見・旅費!K139="","",【3】見・旅費!K139)</f>
        <v/>
      </c>
      <c r="L139" s="618" t="str">
        <f>IF(【3】見・旅費!L139="","",【3】見・旅費!L139)</f>
        <v/>
      </c>
      <c r="M139" s="619" t="str">
        <f>IF(【3】見・旅費!M139="","",【3】見・旅費!M139)</f>
        <v/>
      </c>
      <c r="N139" s="598" t="str">
        <f>IF(I139="","",(SUM(L139:M139)))</f>
        <v/>
      </c>
      <c r="O139" s="620" t="str">
        <f>IF(【3】見・旅費!O139="","",【3】見・旅費!O139)</f>
        <v/>
      </c>
      <c r="P139" s="600" t="str">
        <f t="shared" si="25"/>
        <v/>
      </c>
      <c r="Q139" s="877"/>
      <c r="R139" s="856"/>
      <c r="S139" s="854"/>
      <c r="T139" s="856"/>
      <c r="U139" s="854"/>
      <c r="V139" s="854"/>
      <c r="W139" s="1085"/>
      <c r="X139" s="1091"/>
    </row>
    <row r="140" spans="3:24" ht="18.75" customHeight="1">
      <c r="C140" s="1088"/>
      <c r="D140" s="1091"/>
      <c r="E140" s="1091"/>
      <c r="F140" s="1091"/>
      <c r="G140" s="1094"/>
      <c r="H140" s="1097"/>
      <c r="I140" s="616" t="str">
        <f>IF(【3】見・旅費!I140="","",【3】見・旅費!I140)</f>
        <v/>
      </c>
      <c r="J140" s="616" t="str">
        <f>IF(【3】見・旅費!J140="","",【3】見・旅費!J140)</f>
        <v/>
      </c>
      <c r="K140" s="617" t="str">
        <f>IF(【3】見・旅費!K140="","",【3】見・旅費!K140)</f>
        <v/>
      </c>
      <c r="L140" s="618" t="str">
        <f>IF(【3】見・旅費!L140="","",【3】見・旅費!L140)</f>
        <v/>
      </c>
      <c r="M140" s="619" t="str">
        <f>IF(【3】見・旅費!M140="","",【3】見・旅費!M140)</f>
        <v/>
      </c>
      <c r="N140" s="598" t="str">
        <f>IF(I140="","",(SUM(L140:M140)))</f>
        <v/>
      </c>
      <c r="O140" s="620" t="str">
        <f>IF(【3】見・旅費!O140="","",【3】見・旅費!O140)</f>
        <v/>
      </c>
      <c r="P140" s="600" t="str">
        <f t="shared" si="25"/>
        <v/>
      </c>
      <c r="Q140" s="877"/>
      <c r="R140" s="856"/>
      <c r="S140" s="854"/>
      <c r="T140" s="856"/>
      <c r="U140" s="854"/>
      <c r="V140" s="854"/>
      <c r="W140" s="1085"/>
      <c r="X140" s="1091"/>
    </row>
    <row r="141" spans="3:24" ht="18.75" customHeight="1">
      <c r="C141" s="1088"/>
      <c r="D141" s="1091"/>
      <c r="E141" s="1091"/>
      <c r="F141" s="1091"/>
      <c r="G141" s="1094"/>
      <c r="H141" s="1097"/>
      <c r="I141" s="621" t="str">
        <f>IF(【3】見・旅費!I141="","",【3】見・旅費!I141)</f>
        <v/>
      </c>
      <c r="J141" s="621" t="str">
        <f>IF(【3】見・旅費!J141="","",【3】見・旅費!J141)</f>
        <v/>
      </c>
      <c r="K141" s="622" t="str">
        <f>IF(【3】見・旅費!K141="","",【3】見・旅費!K141)</f>
        <v/>
      </c>
      <c r="L141" s="623" t="str">
        <f>IF(【3】見・旅費!L141="","",【3】見・旅費!L141)</f>
        <v/>
      </c>
      <c r="M141" s="624" t="str">
        <f>IF(【3】見・旅費!M141="","",【3】見・旅費!M141)</f>
        <v/>
      </c>
      <c r="N141" s="598" t="str">
        <f>IF(I141="","",(SUM(L141:M141)))</f>
        <v/>
      </c>
      <c r="O141" s="625" t="str">
        <f>IF(【3】見・旅費!O141="","",【3】見・旅費!O141)</f>
        <v/>
      </c>
      <c r="P141" s="600" t="str">
        <f t="shared" si="25"/>
        <v/>
      </c>
      <c r="Q141" s="878"/>
      <c r="R141" s="858"/>
      <c r="S141" s="857"/>
      <c r="T141" s="858"/>
      <c r="U141" s="857"/>
      <c r="V141" s="857"/>
      <c r="W141" s="1085"/>
      <c r="X141" s="1091"/>
    </row>
    <row r="142" spans="3:24" ht="18.75" customHeight="1">
      <c r="C142" s="1089"/>
      <c r="D142" s="1092"/>
      <c r="E142" s="1092"/>
      <c r="F142" s="1092"/>
      <c r="G142" s="1095"/>
      <c r="H142" s="1098"/>
      <c r="I142" s="601"/>
      <c r="J142" s="601"/>
      <c r="K142" s="603"/>
      <c r="L142" s="626"/>
      <c r="M142" s="627"/>
      <c r="N142" s="605"/>
      <c r="O142" s="686" t="s">
        <v>453</v>
      </c>
      <c r="P142" s="607">
        <f>SUM(P138:P141)</f>
        <v>0</v>
      </c>
      <c r="Q142" s="608">
        <f>IF(AND(【3】見・旅費!G138="",G138=""),0,IF(【3】見・旅費!G138&lt;&gt;G138,IF(G138=1,"1,500",IF(G138=2,"1,300",IF(G138=3,"1,100","850"))),IF(OR(【3】見・旅費!Q142&lt;&gt;"1,500",【3】見・旅費!Q142&lt;&gt;"1,300",【3】見・旅費!Q142&lt;&gt;"1,100",【3】見・旅費!Q142&lt;&gt;"850"),【3】見・旅費!Q142,IF(G138="",0,IF(G138=1,"1,500",IF(G138=2,"1,300",IF(G138=3,"1,100","850")))))))</f>
        <v>0</v>
      </c>
      <c r="R142" s="629" t="str">
        <f>IF(【3】見・旅費!R142="","",【3】見・旅費!R142)</f>
        <v/>
      </c>
      <c r="S142" s="610">
        <f>IF(AND(【3】見・旅費!G138="",G138=""),0,IF(【3】見・旅費!G138&lt;&gt;G138,IF(G138=1,"14,000",IF(G138=2,"12,400",IF(G138=3,"10,300",IF(G138=4,"8,200")))),IF(OR(【3】見・旅費!S142&lt;&gt;"14,000",【3】見・旅費!S142&lt;&gt;"12,400",【3】見・旅費!S142&lt;&gt;"10,300",【3】見・旅費!S142&lt;&gt;"8,200"),【3】見・旅費!S142,IF(G138="",0,IF(G138=1,"14,000",IF(G138=2,"12,400",IF(G138=3,"10,300",IF(G138=4,"8,200",))))))))</f>
        <v>0</v>
      </c>
      <c r="T142" s="629" t="str">
        <f>IF(【3】見・旅費!T142="","",【3】見・旅費!T142)</f>
        <v/>
      </c>
      <c r="U142" s="612">
        <f>IF(AND(R142="",T142=""),0,(SUM(Q142*R142+S142*T142)))</f>
        <v>0</v>
      </c>
      <c r="V142" s="612">
        <f>IF(AND(P142="",U142=""),"",SUM(P142+U142))</f>
        <v>0</v>
      </c>
      <c r="W142" s="1086"/>
      <c r="X142" s="1092"/>
    </row>
    <row r="143" spans="3:24" ht="18.75" customHeight="1">
      <c r="C143" s="1087" t="str">
        <f>IF(【3】見・旅費!C143="","",【3】見・旅費!C143)</f>
        <v/>
      </c>
      <c r="D143" s="1090" t="str">
        <f>IF(【3】見・旅費!D143="","",【3】見・旅費!D143)</f>
        <v/>
      </c>
      <c r="E143" s="1090" t="str">
        <f>IF(【3】見・旅費!E143="","",【3】見・旅費!E143)</f>
        <v/>
      </c>
      <c r="F143" s="1090" t="str">
        <f>IF(【3】見・旅費!F143="","",【3】見・旅費!F143)</f>
        <v/>
      </c>
      <c r="G143" s="1093" t="str">
        <f>IF(【3】見・旅費!G143="","",【3】見・旅費!G143)</f>
        <v/>
      </c>
      <c r="H143" s="1096" t="str">
        <f>IF(【3】見・旅費!H143="","",【3】見・旅費!H143)</f>
        <v/>
      </c>
      <c r="I143" s="613" t="str">
        <f>IF(【3】見・旅費!I143="","",【3】見・旅費!I143)</f>
        <v/>
      </c>
      <c r="J143" s="613" t="str">
        <f>IF(【3】見・旅費!J143="","",【3】見・旅費!J143)</f>
        <v/>
      </c>
      <c r="K143" s="631" t="str">
        <f>IF(【3】見・旅費!K143="","",【3】見・旅費!K143)</f>
        <v/>
      </c>
      <c r="L143" s="614" t="str">
        <f>IF(【3】見・旅費!L143="","",【3】見・旅費!L143)</f>
        <v/>
      </c>
      <c r="M143" s="615" t="str">
        <f>IF(【3】見・旅費!M143="","",【3】見・旅費!M143)</f>
        <v/>
      </c>
      <c r="N143" s="592" t="str">
        <f>IF(I143="","",(SUM(L143:M143)))</f>
        <v/>
      </c>
      <c r="O143" s="332" t="str">
        <f>IF(【3】見・旅費!O143="","",【3】見・旅費!O143)</f>
        <v/>
      </c>
      <c r="P143" s="594" t="str">
        <f t="shared" ref="P143:P146" si="26">IF(O143="","",(IF(O143="",0,(N143*O143))))</f>
        <v/>
      </c>
      <c r="Q143" s="876"/>
      <c r="R143" s="855"/>
      <c r="S143" s="853"/>
      <c r="T143" s="855"/>
      <c r="U143" s="853"/>
      <c r="V143" s="853"/>
      <c r="W143" s="1084"/>
      <c r="X143" s="1090" t="str">
        <f>IF(【3】見・旅費!X143="","",【3】見・旅費!X143)</f>
        <v/>
      </c>
    </row>
    <row r="144" spans="3:24" ht="18.75" customHeight="1">
      <c r="C144" s="1088"/>
      <c r="D144" s="1091"/>
      <c r="E144" s="1091"/>
      <c r="F144" s="1091"/>
      <c r="G144" s="1094"/>
      <c r="H144" s="1097"/>
      <c r="I144" s="616" t="str">
        <f>IF(【3】見・旅費!I144="","",【3】見・旅費!I144)</f>
        <v/>
      </c>
      <c r="J144" s="616" t="str">
        <f>IF(【3】見・旅費!J144="","",【3】見・旅費!J144)</f>
        <v/>
      </c>
      <c r="K144" s="617" t="str">
        <f>IF(【3】見・旅費!K144="","",【3】見・旅費!K144)</f>
        <v/>
      </c>
      <c r="L144" s="618" t="str">
        <f>IF(【3】見・旅費!L144="","",【3】見・旅費!L144)</f>
        <v/>
      </c>
      <c r="M144" s="619" t="str">
        <f>IF(【3】見・旅費!M144="","",【3】見・旅費!M144)</f>
        <v/>
      </c>
      <c r="N144" s="598" t="str">
        <f>IF(I144="","",(SUM(L144:M144)))</f>
        <v/>
      </c>
      <c r="O144" s="620" t="str">
        <f>IF(【3】見・旅費!O144="","",【3】見・旅費!O144)</f>
        <v/>
      </c>
      <c r="P144" s="600" t="str">
        <f t="shared" si="26"/>
        <v/>
      </c>
      <c r="Q144" s="877"/>
      <c r="R144" s="856"/>
      <c r="S144" s="854"/>
      <c r="T144" s="856"/>
      <c r="U144" s="854"/>
      <c r="V144" s="854"/>
      <c r="W144" s="1085"/>
      <c r="X144" s="1091"/>
    </row>
    <row r="145" spans="3:24" ht="18.75" customHeight="1">
      <c r="C145" s="1088"/>
      <c r="D145" s="1091"/>
      <c r="E145" s="1091"/>
      <c r="F145" s="1091"/>
      <c r="G145" s="1094"/>
      <c r="H145" s="1097"/>
      <c r="I145" s="616" t="str">
        <f>IF(【3】見・旅費!I145="","",【3】見・旅費!I145)</f>
        <v/>
      </c>
      <c r="J145" s="616" t="str">
        <f>IF(【3】見・旅費!J145="","",【3】見・旅費!J145)</f>
        <v/>
      </c>
      <c r="K145" s="617" t="str">
        <f>IF(【3】見・旅費!K145="","",【3】見・旅費!K145)</f>
        <v/>
      </c>
      <c r="L145" s="618" t="str">
        <f>IF(【3】見・旅費!L145="","",【3】見・旅費!L145)</f>
        <v/>
      </c>
      <c r="M145" s="619" t="str">
        <f>IF(【3】見・旅費!M145="","",【3】見・旅費!M145)</f>
        <v/>
      </c>
      <c r="N145" s="598" t="str">
        <f>IF(I145="","",(SUM(L145:M145)))</f>
        <v/>
      </c>
      <c r="O145" s="620" t="str">
        <f>IF(【3】見・旅費!O145="","",【3】見・旅費!O145)</f>
        <v/>
      </c>
      <c r="P145" s="600" t="str">
        <f t="shared" si="26"/>
        <v/>
      </c>
      <c r="Q145" s="877"/>
      <c r="R145" s="856"/>
      <c r="S145" s="854"/>
      <c r="T145" s="856"/>
      <c r="U145" s="854"/>
      <c r="V145" s="854"/>
      <c r="W145" s="1085"/>
      <c r="X145" s="1091"/>
    </row>
    <row r="146" spans="3:24" ht="18.75" customHeight="1">
      <c r="C146" s="1088"/>
      <c r="D146" s="1091"/>
      <c r="E146" s="1091"/>
      <c r="F146" s="1091"/>
      <c r="G146" s="1094"/>
      <c r="H146" s="1097"/>
      <c r="I146" s="621" t="str">
        <f>IF(【3】見・旅費!I146="","",【3】見・旅費!I146)</f>
        <v/>
      </c>
      <c r="J146" s="621" t="str">
        <f>IF(【3】見・旅費!J146="","",【3】見・旅費!J146)</f>
        <v/>
      </c>
      <c r="K146" s="622" t="str">
        <f>IF(【3】見・旅費!K146="","",【3】見・旅費!K146)</f>
        <v/>
      </c>
      <c r="L146" s="623" t="str">
        <f>IF(【3】見・旅費!L146="","",【3】見・旅費!L146)</f>
        <v/>
      </c>
      <c r="M146" s="624" t="str">
        <f>IF(【3】見・旅費!M146="","",【3】見・旅費!M146)</f>
        <v/>
      </c>
      <c r="N146" s="598" t="str">
        <f>IF(I146="","",(SUM(L146:M146)))</f>
        <v/>
      </c>
      <c r="O146" s="625" t="str">
        <f>IF(【3】見・旅費!O146="","",【3】見・旅費!O146)</f>
        <v/>
      </c>
      <c r="P146" s="600" t="str">
        <f t="shared" si="26"/>
        <v/>
      </c>
      <c r="Q146" s="878"/>
      <c r="R146" s="858"/>
      <c r="S146" s="857"/>
      <c r="T146" s="858"/>
      <c r="U146" s="857"/>
      <c r="V146" s="857"/>
      <c r="W146" s="1085"/>
      <c r="X146" s="1091"/>
    </row>
    <row r="147" spans="3:24" ht="18.75" customHeight="1">
      <c r="C147" s="1089"/>
      <c r="D147" s="1092"/>
      <c r="E147" s="1092"/>
      <c r="F147" s="1092"/>
      <c r="G147" s="1095"/>
      <c r="H147" s="1098"/>
      <c r="I147" s="601"/>
      <c r="J147" s="601"/>
      <c r="K147" s="603"/>
      <c r="L147" s="626"/>
      <c r="M147" s="627"/>
      <c r="N147" s="605"/>
      <c r="O147" s="686" t="s">
        <v>453</v>
      </c>
      <c r="P147" s="607">
        <f>SUM(P143:P146)</f>
        <v>0</v>
      </c>
      <c r="Q147" s="608">
        <f>IF(AND(【3】見・旅費!G143="",G143=""),0,IF(【3】見・旅費!G143&lt;&gt;G143,IF(G143=1,"1,500",IF(G143=2,"1,300",IF(G143=3,"1,100","850"))),IF(OR(【3】見・旅費!Q147&lt;&gt;"1,500",【3】見・旅費!Q147&lt;&gt;"1,300",【3】見・旅費!Q147&lt;&gt;"1,100",【3】見・旅費!Q147&lt;&gt;"850"),【3】見・旅費!Q147,IF(G143="",0,IF(G143=1,"1,500",IF(G143=2,"1,300",IF(G143=3,"1,100","850")))))))</f>
        <v>0</v>
      </c>
      <c r="R147" s="629" t="str">
        <f>IF(【3】見・旅費!R147="","",【3】見・旅費!R147)</f>
        <v/>
      </c>
      <c r="S147" s="610">
        <f>IF(AND(【3】見・旅費!G143="",G143=""),0,IF(【3】見・旅費!G143&lt;&gt;G143,IF(G143=1,"14,000",IF(G143=2,"12,400",IF(G143=3,"10,300",IF(G143=4,"8,200")))),IF(OR(【3】見・旅費!S147&lt;&gt;"14,000",【3】見・旅費!S147&lt;&gt;"12,400",【3】見・旅費!S147&lt;&gt;"10,300",【3】見・旅費!S147&lt;&gt;"8,200"),【3】見・旅費!S147,IF(G143="",0,IF(G143=1,"14,000",IF(G143=2,"12,400",IF(G143=3,"10,300",IF(G143=4,"8,200",))))))))</f>
        <v>0</v>
      </c>
      <c r="T147" s="629" t="str">
        <f>IF(【3】見・旅費!T147="","",【3】見・旅費!T147)</f>
        <v/>
      </c>
      <c r="U147" s="612">
        <f>IF(AND(R147="",T147=""),0,(SUM(Q147*R147+S147*T147)))</f>
        <v>0</v>
      </c>
      <c r="V147" s="612">
        <f>IF(AND(P147="",U147=""),"",SUM(P147+U147))</f>
        <v>0</v>
      </c>
      <c r="W147" s="1086"/>
      <c r="X147" s="1092"/>
    </row>
    <row r="148" spans="3:24" ht="18.75" customHeight="1">
      <c r="C148" s="1087" t="str">
        <f>IF(【3】見・旅費!C148="","",【3】見・旅費!C148)</f>
        <v/>
      </c>
      <c r="D148" s="1090" t="str">
        <f>IF(【3】見・旅費!D148="","",【3】見・旅費!D148)</f>
        <v/>
      </c>
      <c r="E148" s="1090" t="str">
        <f>IF(【3】見・旅費!E148="","",【3】見・旅費!E148)</f>
        <v/>
      </c>
      <c r="F148" s="1090" t="str">
        <f>IF(【3】見・旅費!F148="","",【3】見・旅費!F148)</f>
        <v/>
      </c>
      <c r="G148" s="1093" t="str">
        <f>IF(【3】見・旅費!G148="","",【3】見・旅費!G148)</f>
        <v/>
      </c>
      <c r="H148" s="1096" t="str">
        <f>IF(【3】見・旅費!H148="","",【3】見・旅費!H148)</f>
        <v/>
      </c>
      <c r="I148" s="613" t="str">
        <f>IF(【3】見・旅費!I148="","",【3】見・旅費!I148)</f>
        <v/>
      </c>
      <c r="J148" s="613" t="str">
        <f>IF(【3】見・旅費!J148="","",【3】見・旅費!J148)</f>
        <v/>
      </c>
      <c r="K148" s="631" t="str">
        <f>IF(【3】見・旅費!K148="","",【3】見・旅費!K148)</f>
        <v/>
      </c>
      <c r="L148" s="614" t="str">
        <f>IF(【3】見・旅費!L148="","",【3】見・旅費!L148)</f>
        <v/>
      </c>
      <c r="M148" s="615" t="str">
        <f>IF(【3】見・旅費!M148="","",【3】見・旅費!M148)</f>
        <v/>
      </c>
      <c r="N148" s="592" t="str">
        <f>IF(I148="","",(SUM(L148:M148)))</f>
        <v/>
      </c>
      <c r="O148" s="332" t="str">
        <f>IF(【3】見・旅費!O148="","",【3】見・旅費!O148)</f>
        <v/>
      </c>
      <c r="P148" s="594" t="str">
        <f t="shared" ref="P148:P151" si="27">IF(O148="","",(IF(O148="",0,(N148*O148))))</f>
        <v/>
      </c>
      <c r="Q148" s="876"/>
      <c r="R148" s="855"/>
      <c r="S148" s="853"/>
      <c r="T148" s="855"/>
      <c r="U148" s="853"/>
      <c r="V148" s="853"/>
      <c r="W148" s="1084"/>
      <c r="X148" s="1090" t="str">
        <f>IF(【3】見・旅費!X148="","",【3】見・旅費!X148)</f>
        <v/>
      </c>
    </row>
    <row r="149" spans="3:24" ht="18.75" customHeight="1">
      <c r="C149" s="1088"/>
      <c r="D149" s="1091"/>
      <c r="E149" s="1091"/>
      <c r="F149" s="1091"/>
      <c r="G149" s="1094"/>
      <c r="H149" s="1097"/>
      <c r="I149" s="616" t="str">
        <f>IF(【3】見・旅費!I149="","",【3】見・旅費!I149)</f>
        <v/>
      </c>
      <c r="J149" s="616" t="str">
        <f>IF(【3】見・旅費!J149="","",【3】見・旅費!J149)</f>
        <v/>
      </c>
      <c r="K149" s="617" t="str">
        <f>IF(【3】見・旅費!K149="","",【3】見・旅費!K149)</f>
        <v/>
      </c>
      <c r="L149" s="618" t="str">
        <f>IF(【3】見・旅費!L149="","",【3】見・旅費!L149)</f>
        <v/>
      </c>
      <c r="M149" s="619" t="str">
        <f>IF(【3】見・旅費!M149="","",【3】見・旅費!M149)</f>
        <v/>
      </c>
      <c r="N149" s="598" t="str">
        <f>IF(I149="","",(SUM(L149:M149)))</f>
        <v/>
      </c>
      <c r="O149" s="620" t="str">
        <f>IF(【3】見・旅費!O149="","",【3】見・旅費!O149)</f>
        <v/>
      </c>
      <c r="P149" s="600" t="str">
        <f t="shared" si="27"/>
        <v/>
      </c>
      <c r="Q149" s="877"/>
      <c r="R149" s="856"/>
      <c r="S149" s="854"/>
      <c r="T149" s="856"/>
      <c r="U149" s="854"/>
      <c r="V149" s="854"/>
      <c r="W149" s="1085"/>
      <c r="X149" s="1091"/>
    </row>
    <row r="150" spans="3:24" ht="18.75" customHeight="1">
      <c r="C150" s="1088"/>
      <c r="D150" s="1091"/>
      <c r="E150" s="1091"/>
      <c r="F150" s="1091"/>
      <c r="G150" s="1094"/>
      <c r="H150" s="1097"/>
      <c r="I150" s="616" t="str">
        <f>IF(【3】見・旅費!I150="","",【3】見・旅費!I150)</f>
        <v/>
      </c>
      <c r="J150" s="616" t="str">
        <f>IF(【3】見・旅費!J150="","",【3】見・旅費!J150)</f>
        <v/>
      </c>
      <c r="K150" s="617" t="str">
        <f>IF(【3】見・旅費!K150="","",【3】見・旅費!K150)</f>
        <v/>
      </c>
      <c r="L150" s="618" t="str">
        <f>IF(【3】見・旅費!L150="","",【3】見・旅費!L150)</f>
        <v/>
      </c>
      <c r="M150" s="619" t="str">
        <f>IF(【3】見・旅費!M150="","",【3】見・旅費!M150)</f>
        <v/>
      </c>
      <c r="N150" s="598" t="str">
        <f>IF(I150="","",(SUM(L150:M150)))</f>
        <v/>
      </c>
      <c r="O150" s="620" t="str">
        <f>IF(【3】見・旅費!O150="","",【3】見・旅費!O150)</f>
        <v/>
      </c>
      <c r="P150" s="600" t="str">
        <f t="shared" si="27"/>
        <v/>
      </c>
      <c r="Q150" s="877"/>
      <c r="R150" s="856"/>
      <c r="S150" s="854"/>
      <c r="T150" s="856"/>
      <c r="U150" s="854"/>
      <c r="V150" s="854"/>
      <c r="W150" s="1085"/>
      <c r="X150" s="1091"/>
    </row>
    <row r="151" spans="3:24" ht="18.75" customHeight="1">
      <c r="C151" s="1088"/>
      <c r="D151" s="1091"/>
      <c r="E151" s="1091"/>
      <c r="F151" s="1091"/>
      <c r="G151" s="1094"/>
      <c r="H151" s="1097"/>
      <c r="I151" s="621" t="str">
        <f>IF(【3】見・旅費!I151="","",【3】見・旅費!I151)</f>
        <v/>
      </c>
      <c r="J151" s="621" t="str">
        <f>IF(【3】見・旅費!J151="","",【3】見・旅費!J151)</f>
        <v/>
      </c>
      <c r="K151" s="622" t="str">
        <f>IF(【3】見・旅費!K151="","",【3】見・旅費!K151)</f>
        <v/>
      </c>
      <c r="L151" s="623" t="str">
        <f>IF(【3】見・旅費!L151="","",【3】見・旅費!L151)</f>
        <v/>
      </c>
      <c r="M151" s="624" t="str">
        <f>IF(【3】見・旅費!M151="","",【3】見・旅費!M151)</f>
        <v/>
      </c>
      <c r="N151" s="598" t="str">
        <f>IF(I151="","",(SUM(L151:M151)))</f>
        <v/>
      </c>
      <c r="O151" s="625" t="str">
        <f>IF(【3】見・旅費!O151="","",【3】見・旅費!O151)</f>
        <v/>
      </c>
      <c r="P151" s="600" t="str">
        <f t="shared" si="27"/>
        <v/>
      </c>
      <c r="Q151" s="878"/>
      <c r="R151" s="858"/>
      <c r="S151" s="857"/>
      <c r="T151" s="858"/>
      <c r="U151" s="857"/>
      <c r="V151" s="857"/>
      <c r="W151" s="1085"/>
      <c r="X151" s="1091"/>
    </row>
    <row r="152" spans="3:24" ht="18.75" customHeight="1">
      <c r="C152" s="1089"/>
      <c r="D152" s="1092"/>
      <c r="E152" s="1092"/>
      <c r="F152" s="1092"/>
      <c r="G152" s="1095"/>
      <c r="H152" s="1098"/>
      <c r="I152" s="601"/>
      <c r="J152" s="601"/>
      <c r="K152" s="603"/>
      <c r="L152" s="626"/>
      <c r="M152" s="627"/>
      <c r="N152" s="605"/>
      <c r="O152" s="686" t="s">
        <v>453</v>
      </c>
      <c r="P152" s="607">
        <f>SUM(P148:P151)</f>
        <v>0</v>
      </c>
      <c r="Q152" s="608">
        <f>IF(AND(【3】見・旅費!G148="",G148=""),0,IF(【3】見・旅費!G148&lt;&gt;G148,IF(G148=1,"1,500",IF(G148=2,"1,300",IF(G148=3,"1,100","850"))),IF(OR(【3】見・旅費!Q152&lt;&gt;"1,500",【3】見・旅費!Q152&lt;&gt;"1,300",【3】見・旅費!Q152&lt;&gt;"1,100",【3】見・旅費!Q152&lt;&gt;"850"),【3】見・旅費!Q152,IF(G148="",0,IF(G148=1,"1,500",IF(G148=2,"1,300",IF(G148=3,"1,100","850")))))))</f>
        <v>0</v>
      </c>
      <c r="R152" s="629" t="str">
        <f>IF(【3】見・旅費!R152="","",【3】見・旅費!R152)</f>
        <v/>
      </c>
      <c r="S152" s="610">
        <f>IF(AND(【3】見・旅費!G148="",G148=""),0,IF(【3】見・旅費!G148&lt;&gt;G148,IF(G148=1,"14,000",IF(G148=2,"12,400",IF(G148=3,"10,300",IF(G148=4,"8,200")))),IF(OR(【3】見・旅費!S152&lt;&gt;"14,000",【3】見・旅費!S152&lt;&gt;"12,400",【3】見・旅費!S152&lt;&gt;"10,300",【3】見・旅費!S152&lt;&gt;"8,200"),【3】見・旅費!S152,IF(G148="",0,IF(G148=1,"14,000",IF(G148=2,"12,400",IF(G148=3,"10,300",IF(G148=4,"8,200",))))))))</f>
        <v>0</v>
      </c>
      <c r="T152" s="629" t="str">
        <f>IF(【3】見・旅費!T152="","",【3】見・旅費!T152)</f>
        <v/>
      </c>
      <c r="U152" s="612">
        <f>IF(AND(R152="",T152=""),0,(SUM(Q152*R152+S152*T152)))</f>
        <v>0</v>
      </c>
      <c r="V152" s="612">
        <f>IF(AND(P152="",U152=""),"",SUM(P152+U152))</f>
        <v>0</v>
      </c>
      <c r="W152" s="1086"/>
      <c r="X152" s="1092"/>
    </row>
    <row r="153" spans="3:24" ht="18.75" customHeight="1">
      <c r="C153" s="1087" t="str">
        <f>IF(【3】見・旅費!C153="","",【3】見・旅費!C153)</f>
        <v/>
      </c>
      <c r="D153" s="1090" t="str">
        <f>IF(【3】見・旅費!D153="","",【3】見・旅費!D153)</f>
        <v/>
      </c>
      <c r="E153" s="1090" t="str">
        <f>IF(【3】見・旅費!E153="","",【3】見・旅費!E153)</f>
        <v/>
      </c>
      <c r="F153" s="1090" t="str">
        <f>IF(【3】見・旅費!F153="","",【3】見・旅費!F153)</f>
        <v/>
      </c>
      <c r="G153" s="1093" t="str">
        <f>IF(【3】見・旅費!G153="","",【3】見・旅費!G153)</f>
        <v/>
      </c>
      <c r="H153" s="1096" t="str">
        <f>IF(【3】見・旅費!H153="","",【3】見・旅費!H153)</f>
        <v/>
      </c>
      <c r="I153" s="613" t="str">
        <f>IF(【3】見・旅費!I153="","",【3】見・旅費!I153)</f>
        <v/>
      </c>
      <c r="J153" s="613" t="str">
        <f>IF(【3】見・旅費!J153="","",【3】見・旅費!J153)</f>
        <v/>
      </c>
      <c r="K153" s="631" t="str">
        <f>IF(【3】見・旅費!K153="","",【3】見・旅費!K153)</f>
        <v/>
      </c>
      <c r="L153" s="614" t="str">
        <f>IF(【3】見・旅費!L153="","",【3】見・旅費!L153)</f>
        <v/>
      </c>
      <c r="M153" s="615" t="str">
        <f>IF(【3】見・旅費!M153="","",【3】見・旅費!M153)</f>
        <v/>
      </c>
      <c r="N153" s="592" t="str">
        <f>IF(I153="","",(SUM(L153:M153)))</f>
        <v/>
      </c>
      <c r="O153" s="332" t="str">
        <f>IF(【3】見・旅費!O153="","",【3】見・旅費!O153)</f>
        <v/>
      </c>
      <c r="P153" s="594" t="str">
        <f t="shared" ref="P153:P156" si="28">IF(O153="","",(IF(O153="",0,(N153*O153))))</f>
        <v/>
      </c>
      <c r="Q153" s="876"/>
      <c r="R153" s="855"/>
      <c r="S153" s="853"/>
      <c r="T153" s="855"/>
      <c r="U153" s="853"/>
      <c r="V153" s="853"/>
      <c r="W153" s="1084"/>
      <c r="X153" s="1090" t="str">
        <f>IF(【3】見・旅費!X153="","",【3】見・旅費!X153)</f>
        <v/>
      </c>
    </row>
    <row r="154" spans="3:24" ht="18.75" customHeight="1">
      <c r="C154" s="1088"/>
      <c r="D154" s="1091"/>
      <c r="E154" s="1091"/>
      <c r="F154" s="1091"/>
      <c r="G154" s="1094"/>
      <c r="H154" s="1097"/>
      <c r="I154" s="616" t="str">
        <f>IF(【3】見・旅費!I154="","",【3】見・旅費!I154)</f>
        <v/>
      </c>
      <c r="J154" s="616" t="str">
        <f>IF(【3】見・旅費!J154="","",【3】見・旅費!J154)</f>
        <v/>
      </c>
      <c r="K154" s="617" t="str">
        <f>IF(【3】見・旅費!K154="","",【3】見・旅費!K154)</f>
        <v/>
      </c>
      <c r="L154" s="618" t="str">
        <f>IF(【3】見・旅費!L154="","",【3】見・旅費!L154)</f>
        <v/>
      </c>
      <c r="M154" s="619" t="str">
        <f>IF(【3】見・旅費!M154="","",【3】見・旅費!M154)</f>
        <v/>
      </c>
      <c r="N154" s="598" t="str">
        <f>IF(I154="","",(SUM(L154:M154)))</f>
        <v/>
      </c>
      <c r="O154" s="620" t="str">
        <f>IF(【3】見・旅費!O154="","",【3】見・旅費!O154)</f>
        <v/>
      </c>
      <c r="P154" s="600" t="str">
        <f t="shared" si="28"/>
        <v/>
      </c>
      <c r="Q154" s="877"/>
      <c r="R154" s="856"/>
      <c r="S154" s="854"/>
      <c r="T154" s="856"/>
      <c r="U154" s="854"/>
      <c r="V154" s="854"/>
      <c r="W154" s="1085"/>
      <c r="X154" s="1091"/>
    </row>
    <row r="155" spans="3:24" ht="18.75" customHeight="1">
      <c r="C155" s="1088"/>
      <c r="D155" s="1091"/>
      <c r="E155" s="1091"/>
      <c r="F155" s="1091"/>
      <c r="G155" s="1094"/>
      <c r="H155" s="1097"/>
      <c r="I155" s="616" t="str">
        <f>IF(【3】見・旅費!I155="","",【3】見・旅費!I155)</f>
        <v/>
      </c>
      <c r="J155" s="616" t="str">
        <f>IF(【3】見・旅費!J155="","",【3】見・旅費!J155)</f>
        <v/>
      </c>
      <c r="K155" s="617" t="str">
        <f>IF(【3】見・旅費!K155="","",【3】見・旅費!K155)</f>
        <v/>
      </c>
      <c r="L155" s="618" t="str">
        <f>IF(【3】見・旅費!L155="","",【3】見・旅費!L155)</f>
        <v/>
      </c>
      <c r="M155" s="619" t="str">
        <f>IF(【3】見・旅費!M155="","",【3】見・旅費!M155)</f>
        <v/>
      </c>
      <c r="N155" s="598" t="str">
        <f>IF(I155="","",(SUM(L155:M155)))</f>
        <v/>
      </c>
      <c r="O155" s="620" t="str">
        <f>IF(【3】見・旅費!O155="","",【3】見・旅費!O155)</f>
        <v/>
      </c>
      <c r="P155" s="600" t="str">
        <f t="shared" si="28"/>
        <v/>
      </c>
      <c r="Q155" s="877"/>
      <c r="R155" s="856"/>
      <c r="S155" s="854"/>
      <c r="T155" s="856"/>
      <c r="U155" s="854"/>
      <c r="V155" s="854"/>
      <c r="W155" s="1085"/>
      <c r="X155" s="1091"/>
    </row>
    <row r="156" spans="3:24" ht="18.75" customHeight="1">
      <c r="C156" s="1088"/>
      <c r="D156" s="1091"/>
      <c r="E156" s="1091"/>
      <c r="F156" s="1091"/>
      <c r="G156" s="1094"/>
      <c r="H156" s="1097"/>
      <c r="I156" s="621" t="str">
        <f>IF(【3】見・旅費!I156="","",【3】見・旅費!I156)</f>
        <v/>
      </c>
      <c r="J156" s="621" t="str">
        <f>IF(【3】見・旅費!J156="","",【3】見・旅費!J156)</f>
        <v/>
      </c>
      <c r="K156" s="622" t="str">
        <f>IF(【3】見・旅費!K156="","",【3】見・旅費!K156)</f>
        <v/>
      </c>
      <c r="L156" s="623" t="str">
        <f>IF(【3】見・旅費!L156="","",【3】見・旅費!L156)</f>
        <v/>
      </c>
      <c r="M156" s="624" t="str">
        <f>IF(【3】見・旅費!M156="","",【3】見・旅費!M156)</f>
        <v/>
      </c>
      <c r="N156" s="598" t="str">
        <f>IF(I156="","",(SUM(L156:M156)))</f>
        <v/>
      </c>
      <c r="O156" s="625" t="str">
        <f>IF(【3】見・旅費!O156="","",【3】見・旅費!O156)</f>
        <v/>
      </c>
      <c r="P156" s="600" t="str">
        <f t="shared" si="28"/>
        <v/>
      </c>
      <c r="Q156" s="878"/>
      <c r="R156" s="858"/>
      <c r="S156" s="857"/>
      <c r="T156" s="858"/>
      <c r="U156" s="857"/>
      <c r="V156" s="857"/>
      <c r="W156" s="1085"/>
      <c r="X156" s="1091"/>
    </row>
    <row r="157" spans="3:24" ht="18.75" customHeight="1">
      <c r="C157" s="1089"/>
      <c r="D157" s="1092"/>
      <c r="E157" s="1092"/>
      <c r="F157" s="1092"/>
      <c r="G157" s="1095"/>
      <c r="H157" s="1098"/>
      <c r="I157" s="601"/>
      <c r="J157" s="601"/>
      <c r="K157" s="603"/>
      <c r="L157" s="626"/>
      <c r="M157" s="627"/>
      <c r="N157" s="605"/>
      <c r="O157" s="686" t="s">
        <v>453</v>
      </c>
      <c r="P157" s="607">
        <f>SUM(P153:P156)</f>
        <v>0</v>
      </c>
      <c r="Q157" s="608">
        <f>IF(AND(【3】見・旅費!G153="",G153=""),0,IF(【3】見・旅費!G153&lt;&gt;G153,IF(G153=1,"1,500",IF(G153=2,"1,300",IF(G153=3,"1,100","850"))),IF(OR(【3】見・旅費!Q157&lt;&gt;"1,500",【3】見・旅費!Q157&lt;&gt;"1,300",【3】見・旅費!Q157&lt;&gt;"1,100",【3】見・旅費!Q157&lt;&gt;"850"),【3】見・旅費!Q157,IF(G153="",0,IF(G153=1,"1,500",IF(G153=2,"1,300",IF(G153=3,"1,100","850")))))))</f>
        <v>0</v>
      </c>
      <c r="R157" s="629" t="str">
        <f>IF(【3】見・旅費!R157="","",【3】見・旅費!R157)</f>
        <v/>
      </c>
      <c r="S157" s="610">
        <f>IF(AND(【3】見・旅費!G153="",G153=""),0,IF(【3】見・旅費!G153&lt;&gt;G153,IF(G153=1,"14,000",IF(G153=2,"12,400",IF(G153=3,"10,300",IF(G153=4,"8,200")))),IF(OR(【3】見・旅費!S157&lt;&gt;"14,000",【3】見・旅費!S157&lt;&gt;"12,400",【3】見・旅費!S157&lt;&gt;"10,300",【3】見・旅費!S157&lt;&gt;"8,200"),【3】見・旅費!S157,IF(G153="",0,IF(G153=1,"14,000",IF(G153=2,"12,400",IF(G153=3,"10,300",IF(G153=4,"8,200",))))))))</f>
        <v>0</v>
      </c>
      <c r="T157" s="629" t="str">
        <f>IF(【3】見・旅費!T157="","",【3】見・旅費!T157)</f>
        <v/>
      </c>
      <c r="U157" s="612">
        <f>IF(AND(R157="",T157=""),0,(SUM(Q157*R157+S157*T157)))</f>
        <v>0</v>
      </c>
      <c r="V157" s="612">
        <f>IF(AND(P157="",U157=""),"",SUM(P157+U157))</f>
        <v>0</v>
      </c>
      <c r="W157" s="1086"/>
      <c r="X157" s="1092"/>
    </row>
    <row r="158" spans="3:24" ht="18.75" customHeight="1">
      <c r="C158" s="1087" t="str">
        <f>IF(【3】見・旅費!C158="","",【3】見・旅費!C158)</f>
        <v/>
      </c>
      <c r="D158" s="1090" t="str">
        <f>IF(【3】見・旅費!D158="","",【3】見・旅費!D158)</f>
        <v/>
      </c>
      <c r="E158" s="1090" t="str">
        <f>IF(【3】見・旅費!E158="","",【3】見・旅費!E158)</f>
        <v/>
      </c>
      <c r="F158" s="1090" t="str">
        <f>IF(【3】見・旅費!F158="","",【3】見・旅費!F158)</f>
        <v/>
      </c>
      <c r="G158" s="1093" t="str">
        <f>IF(【3】見・旅費!G158="","",【3】見・旅費!G158)</f>
        <v/>
      </c>
      <c r="H158" s="1096" t="str">
        <f>IF(【3】見・旅費!H158="","",【3】見・旅費!H158)</f>
        <v/>
      </c>
      <c r="I158" s="613" t="str">
        <f>IF(【3】見・旅費!I158="","",【3】見・旅費!I158)</f>
        <v/>
      </c>
      <c r="J158" s="613" t="str">
        <f>IF(【3】見・旅費!J158="","",【3】見・旅費!J158)</f>
        <v/>
      </c>
      <c r="K158" s="631" t="str">
        <f>IF(【3】見・旅費!K158="","",【3】見・旅費!K158)</f>
        <v/>
      </c>
      <c r="L158" s="614" t="str">
        <f>IF(【3】見・旅費!L158="","",【3】見・旅費!L158)</f>
        <v/>
      </c>
      <c r="M158" s="615" t="str">
        <f>IF(【3】見・旅費!M158="","",【3】見・旅費!M158)</f>
        <v/>
      </c>
      <c r="N158" s="592" t="str">
        <f>IF(I158="","",(SUM(L158:M158)))</f>
        <v/>
      </c>
      <c r="O158" s="332" t="str">
        <f>IF(【3】見・旅費!O158="","",【3】見・旅費!O158)</f>
        <v/>
      </c>
      <c r="P158" s="594" t="str">
        <f t="shared" ref="P158:P161" si="29">IF(O158="","",(IF(O158="",0,(N158*O158))))</f>
        <v/>
      </c>
      <c r="Q158" s="876"/>
      <c r="R158" s="855"/>
      <c r="S158" s="853"/>
      <c r="T158" s="855"/>
      <c r="U158" s="853"/>
      <c r="V158" s="853"/>
      <c r="W158" s="1084"/>
      <c r="X158" s="1090" t="str">
        <f>IF(【3】見・旅費!X158="","",【3】見・旅費!X158)</f>
        <v/>
      </c>
    </row>
    <row r="159" spans="3:24" ht="18.75" customHeight="1">
      <c r="C159" s="1088"/>
      <c r="D159" s="1091"/>
      <c r="E159" s="1091"/>
      <c r="F159" s="1091"/>
      <c r="G159" s="1094"/>
      <c r="H159" s="1097"/>
      <c r="I159" s="616" t="str">
        <f>IF(【3】見・旅費!I159="","",【3】見・旅費!I159)</f>
        <v/>
      </c>
      <c r="J159" s="616" t="str">
        <f>IF(【3】見・旅費!J159="","",【3】見・旅費!J159)</f>
        <v/>
      </c>
      <c r="K159" s="617" t="str">
        <f>IF(【3】見・旅費!K159="","",【3】見・旅費!K159)</f>
        <v/>
      </c>
      <c r="L159" s="618" t="str">
        <f>IF(【3】見・旅費!L159="","",【3】見・旅費!L159)</f>
        <v/>
      </c>
      <c r="M159" s="619" t="str">
        <f>IF(【3】見・旅費!M159="","",【3】見・旅費!M159)</f>
        <v/>
      </c>
      <c r="N159" s="598" t="str">
        <f>IF(I159="","",(SUM(L159:M159)))</f>
        <v/>
      </c>
      <c r="O159" s="620" t="str">
        <f>IF(【3】見・旅費!O159="","",【3】見・旅費!O159)</f>
        <v/>
      </c>
      <c r="P159" s="600" t="str">
        <f t="shared" si="29"/>
        <v/>
      </c>
      <c r="Q159" s="877"/>
      <c r="R159" s="856"/>
      <c r="S159" s="854"/>
      <c r="T159" s="856"/>
      <c r="U159" s="854"/>
      <c r="V159" s="854"/>
      <c r="W159" s="1085"/>
      <c r="X159" s="1091"/>
    </row>
    <row r="160" spans="3:24" ht="18.75" customHeight="1">
      <c r="C160" s="1088"/>
      <c r="D160" s="1091"/>
      <c r="E160" s="1091"/>
      <c r="F160" s="1091"/>
      <c r="G160" s="1094"/>
      <c r="H160" s="1097"/>
      <c r="I160" s="616" t="str">
        <f>IF(【3】見・旅費!I160="","",【3】見・旅費!I160)</f>
        <v/>
      </c>
      <c r="J160" s="616" t="str">
        <f>IF(【3】見・旅費!J160="","",【3】見・旅費!J160)</f>
        <v/>
      </c>
      <c r="K160" s="617" t="str">
        <f>IF(【3】見・旅費!K160="","",【3】見・旅費!K160)</f>
        <v/>
      </c>
      <c r="L160" s="618" t="str">
        <f>IF(【3】見・旅費!L160="","",【3】見・旅費!L160)</f>
        <v/>
      </c>
      <c r="M160" s="619" t="str">
        <f>IF(【3】見・旅費!M160="","",【3】見・旅費!M160)</f>
        <v/>
      </c>
      <c r="N160" s="598" t="str">
        <f>IF(I160="","",(SUM(L160:M160)))</f>
        <v/>
      </c>
      <c r="O160" s="620" t="str">
        <f>IF(【3】見・旅費!O160="","",【3】見・旅費!O160)</f>
        <v/>
      </c>
      <c r="P160" s="600" t="str">
        <f t="shared" si="29"/>
        <v/>
      </c>
      <c r="Q160" s="877"/>
      <c r="R160" s="856"/>
      <c r="S160" s="854"/>
      <c r="T160" s="856"/>
      <c r="U160" s="854"/>
      <c r="V160" s="854"/>
      <c r="W160" s="1085"/>
      <c r="X160" s="1091"/>
    </row>
    <row r="161" spans="3:24" ht="18.75" customHeight="1">
      <c r="C161" s="1088"/>
      <c r="D161" s="1091"/>
      <c r="E161" s="1091"/>
      <c r="F161" s="1091"/>
      <c r="G161" s="1094"/>
      <c r="H161" s="1097"/>
      <c r="I161" s="621" t="str">
        <f>IF(【3】見・旅費!I161="","",【3】見・旅費!I161)</f>
        <v/>
      </c>
      <c r="J161" s="621" t="str">
        <f>IF(【3】見・旅費!J161="","",【3】見・旅費!J161)</f>
        <v/>
      </c>
      <c r="K161" s="622" t="str">
        <f>IF(【3】見・旅費!K161="","",【3】見・旅費!K161)</f>
        <v/>
      </c>
      <c r="L161" s="623" t="str">
        <f>IF(【3】見・旅費!L161="","",【3】見・旅費!L161)</f>
        <v/>
      </c>
      <c r="M161" s="624" t="str">
        <f>IF(【3】見・旅費!M161="","",【3】見・旅費!M161)</f>
        <v/>
      </c>
      <c r="N161" s="598" t="str">
        <f>IF(I161="","",(SUM(L161:M161)))</f>
        <v/>
      </c>
      <c r="O161" s="625" t="str">
        <f>IF(【3】見・旅費!O161="","",【3】見・旅費!O161)</f>
        <v/>
      </c>
      <c r="P161" s="600" t="str">
        <f t="shared" si="29"/>
        <v/>
      </c>
      <c r="Q161" s="878"/>
      <c r="R161" s="858"/>
      <c r="S161" s="857"/>
      <c r="T161" s="858"/>
      <c r="U161" s="857"/>
      <c r="V161" s="857"/>
      <c r="W161" s="1085"/>
      <c r="X161" s="1091"/>
    </row>
    <row r="162" spans="3:24" ht="18.75" customHeight="1">
      <c r="C162" s="1089"/>
      <c r="D162" s="1092"/>
      <c r="E162" s="1092"/>
      <c r="F162" s="1092"/>
      <c r="G162" s="1095"/>
      <c r="H162" s="1098"/>
      <c r="I162" s="601"/>
      <c r="J162" s="601"/>
      <c r="K162" s="603"/>
      <c r="L162" s="626"/>
      <c r="M162" s="627"/>
      <c r="N162" s="605"/>
      <c r="O162" s="686" t="s">
        <v>453</v>
      </c>
      <c r="P162" s="607">
        <f>SUM(P158:P161)</f>
        <v>0</v>
      </c>
      <c r="Q162" s="608">
        <f>IF(AND(【3】見・旅費!G158="",G158=""),0,IF(【3】見・旅費!G158&lt;&gt;G158,IF(G158=1,"1,500",IF(G158=2,"1,300",IF(G158=3,"1,100","850"))),IF(OR(【3】見・旅費!Q162&lt;&gt;"1,500",【3】見・旅費!Q162&lt;&gt;"1,300",【3】見・旅費!Q162&lt;&gt;"1,100",【3】見・旅費!Q162&lt;&gt;"850"),【3】見・旅費!Q162,IF(G158="",0,IF(G158=1,"1,500",IF(G158=2,"1,300",IF(G158=3,"1,100","850")))))))</f>
        <v>0</v>
      </c>
      <c r="R162" s="629" t="str">
        <f>IF(【3】見・旅費!R162="","",【3】見・旅費!R162)</f>
        <v/>
      </c>
      <c r="S162" s="610">
        <f>IF(AND(【3】見・旅費!G158="",G158=""),0,IF(【3】見・旅費!G158&lt;&gt;G158,IF(G158=1,"14,000",IF(G158=2,"12,400",IF(G158=3,"10,300",IF(G158=4,"8,200")))),IF(OR(【3】見・旅費!S162&lt;&gt;"14,000",【3】見・旅費!S162&lt;&gt;"12,400",【3】見・旅費!S162&lt;&gt;"10,300",【3】見・旅費!S162&lt;&gt;"8,200"),【3】見・旅費!S162,IF(G158="",0,IF(G158=1,"14,000",IF(G158=2,"12,400",IF(G158=3,"10,300",IF(G158=4,"8,200",))))))))</f>
        <v>0</v>
      </c>
      <c r="T162" s="629" t="str">
        <f>IF(【3】見・旅費!T162="","",【3】見・旅費!T162)</f>
        <v/>
      </c>
      <c r="U162" s="612">
        <f>IF(AND(R162="",T162=""),0,(SUM(Q162*R162+S162*T162)))</f>
        <v>0</v>
      </c>
      <c r="V162" s="612">
        <f>IF(AND(P162="",U162=""),"",SUM(P162+U162))</f>
        <v>0</v>
      </c>
      <c r="W162" s="1086"/>
      <c r="X162" s="1092"/>
    </row>
    <row r="163" spans="3:24" ht="18.75" customHeight="1">
      <c r="C163" s="1087" t="str">
        <f>IF(【3】見・旅費!C163="","",【3】見・旅費!C163)</f>
        <v/>
      </c>
      <c r="D163" s="1090" t="str">
        <f>IF(【3】見・旅費!D163="","",【3】見・旅費!D163)</f>
        <v/>
      </c>
      <c r="E163" s="1090" t="str">
        <f>IF(【3】見・旅費!E163="","",【3】見・旅費!E163)</f>
        <v/>
      </c>
      <c r="F163" s="1090" t="str">
        <f>IF(【3】見・旅費!F163="","",【3】見・旅費!F163)</f>
        <v/>
      </c>
      <c r="G163" s="1093" t="str">
        <f>IF(【3】見・旅費!G163="","",【3】見・旅費!G163)</f>
        <v/>
      </c>
      <c r="H163" s="1096" t="str">
        <f>IF(【3】見・旅費!H163="","",【3】見・旅費!H163)</f>
        <v/>
      </c>
      <c r="I163" s="613" t="str">
        <f>IF(【3】見・旅費!I163="","",【3】見・旅費!I163)</f>
        <v/>
      </c>
      <c r="J163" s="613" t="str">
        <f>IF(【3】見・旅費!J163="","",【3】見・旅費!J163)</f>
        <v/>
      </c>
      <c r="K163" s="631" t="str">
        <f>IF(【3】見・旅費!K163="","",【3】見・旅費!K163)</f>
        <v/>
      </c>
      <c r="L163" s="614" t="str">
        <f>IF(【3】見・旅費!L163="","",【3】見・旅費!L163)</f>
        <v/>
      </c>
      <c r="M163" s="615" t="str">
        <f>IF(【3】見・旅費!M163="","",【3】見・旅費!M163)</f>
        <v/>
      </c>
      <c r="N163" s="592" t="str">
        <f>IF(I163="","",(SUM(L163:M163)))</f>
        <v/>
      </c>
      <c r="O163" s="332" t="str">
        <f>IF(【3】見・旅費!O163="","",【3】見・旅費!O163)</f>
        <v/>
      </c>
      <c r="P163" s="594" t="str">
        <f t="shared" ref="P163:P166" si="30">IF(O163="","",(IF(O163="",0,(N163*O163))))</f>
        <v/>
      </c>
      <c r="Q163" s="876"/>
      <c r="R163" s="855"/>
      <c r="S163" s="853"/>
      <c r="T163" s="855"/>
      <c r="U163" s="853"/>
      <c r="V163" s="853"/>
      <c r="W163" s="1084"/>
      <c r="X163" s="1090" t="str">
        <f>IF(【3】見・旅費!X163="","",【3】見・旅費!X163)</f>
        <v/>
      </c>
    </row>
    <row r="164" spans="3:24" ht="18.75" customHeight="1">
      <c r="C164" s="1088"/>
      <c r="D164" s="1091"/>
      <c r="E164" s="1091"/>
      <c r="F164" s="1091"/>
      <c r="G164" s="1094"/>
      <c r="H164" s="1097"/>
      <c r="I164" s="616" t="str">
        <f>IF(【3】見・旅費!I164="","",【3】見・旅費!I164)</f>
        <v/>
      </c>
      <c r="J164" s="616" t="str">
        <f>IF(【3】見・旅費!J164="","",【3】見・旅費!J164)</f>
        <v/>
      </c>
      <c r="K164" s="617" t="str">
        <f>IF(【3】見・旅費!K164="","",【3】見・旅費!K164)</f>
        <v/>
      </c>
      <c r="L164" s="618" t="str">
        <f>IF(【3】見・旅費!L164="","",【3】見・旅費!L164)</f>
        <v/>
      </c>
      <c r="M164" s="619" t="str">
        <f>IF(【3】見・旅費!M164="","",【3】見・旅費!M164)</f>
        <v/>
      </c>
      <c r="N164" s="598" t="str">
        <f>IF(I164="","",(SUM(L164:M164)))</f>
        <v/>
      </c>
      <c r="O164" s="620" t="str">
        <f>IF(【3】見・旅費!O164="","",【3】見・旅費!O164)</f>
        <v/>
      </c>
      <c r="P164" s="600" t="str">
        <f t="shared" si="30"/>
        <v/>
      </c>
      <c r="Q164" s="877"/>
      <c r="R164" s="856"/>
      <c r="S164" s="854"/>
      <c r="T164" s="856"/>
      <c r="U164" s="854"/>
      <c r="V164" s="854"/>
      <c r="W164" s="1085"/>
      <c r="X164" s="1091"/>
    </row>
    <row r="165" spans="3:24" ht="18.75" customHeight="1">
      <c r="C165" s="1088"/>
      <c r="D165" s="1091"/>
      <c r="E165" s="1091"/>
      <c r="F165" s="1091"/>
      <c r="G165" s="1094"/>
      <c r="H165" s="1097"/>
      <c r="I165" s="616" t="str">
        <f>IF(【3】見・旅費!I165="","",【3】見・旅費!I165)</f>
        <v/>
      </c>
      <c r="J165" s="616" t="str">
        <f>IF(【3】見・旅費!J165="","",【3】見・旅費!J165)</f>
        <v/>
      </c>
      <c r="K165" s="617" t="str">
        <f>IF(【3】見・旅費!K165="","",【3】見・旅費!K165)</f>
        <v/>
      </c>
      <c r="L165" s="618" t="str">
        <f>IF(【3】見・旅費!L165="","",【3】見・旅費!L165)</f>
        <v/>
      </c>
      <c r="M165" s="619" t="str">
        <f>IF(【3】見・旅費!M165="","",【3】見・旅費!M165)</f>
        <v/>
      </c>
      <c r="N165" s="598" t="str">
        <f>IF(I165="","",(SUM(L165:M165)))</f>
        <v/>
      </c>
      <c r="O165" s="620" t="str">
        <f>IF(【3】見・旅費!O165="","",【3】見・旅費!O165)</f>
        <v/>
      </c>
      <c r="P165" s="600" t="str">
        <f t="shared" si="30"/>
        <v/>
      </c>
      <c r="Q165" s="877"/>
      <c r="R165" s="856"/>
      <c r="S165" s="854"/>
      <c r="T165" s="856"/>
      <c r="U165" s="854"/>
      <c r="V165" s="854"/>
      <c r="W165" s="1085"/>
      <c r="X165" s="1091"/>
    </row>
    <row r="166" spans="3:24" ht="18.75" customHeight="1">
      <c r="C166" s="1088"/>
      <c r="D166" s="1091"/>
      <c r="E166" s="1091"/>
      <c r="F166" s="1091"/>
      <c r="G166" s="1094"/>
      <c r="H166" s="1097"/>
      <c r="I166" s="621" t="str">
        <f>IF(【3】見・旅費!I166="","",【3】見・旅費!I166)</f>
        <v/>
      </c>
      <c r="J166" s="621" t="str">
        <f>IF(【3】見・旅費!J166="","",【3】見・旅費!J166)</f>
        <v/>
      </c>
      <c r="K166" s="622" t="str">
        <f>IF(【3】見・旅費!K166="","",【3】見・旅費!K166)</f>
        <v/>
      </c>
      <c r="L166" s="623" t="str">
        <f>IF(【3】見・旅費!L166="","",【3】見・旅費!L166)</f>
        <v/>
      </c>
      <c r="M166" s="624" t="str">
        <f>IF(【3】見・旅費!M166="","",【3】見・旅費!M166)</f>
        <v/>
      </c>
      <c r="N166" s="598" t="str">
        <f>IF(I166="","",(SUM(L166:M166)))</f>
        <v/>
      </c>
      <c r="O166" s="625" t="str">
        <f>IF(【3】見・旅費!O166="","",【3】見・旅費!O166)</f>
        <v/>
      </c>
      <c r="P166" s="600" t="str">
        <f t="shared" si="30"/>
        <v/>
      </c>
      <c r="Q166" s="878"/>
      <c r="R166" s="858"/>
      <c r="S166" s="857"/>
      <c r="T166" s="858"/>
      <c r="U166" s="857"/>
      <c r="V166" s="857"/>
      <c r="W166" s="1085"/>
      <c r="X166" s="1091"/>
    </row>
    <row r="167" spans="3:24" ht="18.75" customHeight="1">
      <c r="C167" s="1089"/>
      <c r="D167" s="1092"/>
      <c r="E167" s="1092"/>
      <c r="F167" s="1092"/>
      <c r="G167" s="1095"/>
      <c r="H167" s="1098"/>
      <c r="I167" s="601"/>
      <c r="J167" s="601"/>
      <c r="K167" s="603"/>
      <c r="L167" s="626"/>
      <c r="M167" s="627"/>
      <c r="N167" s="605"/>
      <c r="O167" s="686" t="s">
        <v>453</v>
      </c>
      <c r="P167" s="607">
        <f>SUM(P163:P166)</f>
        <v>0</v>
      </c>
      <c r="Q167" s="608">
        <f>IF(AND(【3】見・旅費!G163="",G163=""),0,IF(【3】見・旅費!G163&lt;&gt;G163,IF(G163=1,"1,500",IF(G163=2,"1,300",IF(G163=3,"1,100","850"))),IF(OR(【3】見・旅費!Q167&lt;&gt;"1,500",【3】見・旅費!Q167&lt;&gt;"1,300",【3】見・旅費!Q167&lt;&gt;"1,100",【3】見・旅費!Q167&lt;&gt;"850"),【3】見・旅費!Q167,IF(G163="",0,IF(G163=1,"1,500",IF(G163=2,"1,300",IF(G163=3,"1,100","850")))))))</f>
        <v>0</v>
      </c>
      <c r="R167" s="629" t="str">
        <f>IF(【3】見・旅費!R167="","",【3】見・旅費!R167)</f>
        <v/>
      </c>
      <c r="S167" s="610">
        <f>IF(AND(【3】見・旅費!G163="",G163=""),0,IF(【3】見・旅費!G163&lt;&gt;G163,IF(G163=1,"14,000",IF(G163=2,"12,400",IF(G163=3,"10,300",IF(G163=4,"8,200")))),IF(OR(【3】見・旅費!S167&lt;&gt;"14,000",【3】見・旅費!S167&lt;&gt;"12,400",【3】見・旅費!S167&lt;&gt;"10,300",【3】見・旅費!S167&lt;&gt;"8,200"),【3】見・旅費!S167,IF(G163="",0,IF(G163=1,"14,000",IF(G163=2,"12,400",IF(G163=3,"10,300",IF(G163=4,"8,200",))))))))</f>
        <v>0</v>
      </c>
      <c r="T167" s="629" t="str">
        <f>IF(【3】見・旅費!T167="","",【3】見・旅費!T167)</f>
        <v/>
      </c>
      <c r="U167" s="612">
        <f>IF(AND(R167="",T167=""),0,(SUM(Q167*R167+S167*T167)))</f>
        <v>0</v>
      </c>
      <c r="V167" s="612">
        <f>IF(AND(P167="",U167=""),"",SUM(P167+U167))</f>
        <v>0</v>
      </c>
      <c r="W167" s="1086"/>
      <c r="X167" s="1092"/>
    </row>
    <row r="168" spans="3:24" ht="18.75" customHeight="1">
      <c r="C168" s="1087" t="str">
        <f>IF(【3】見・旅費!C168="","",【3】見・旅費!C168)</f>
        <v/>
      </c>
      <c r="D168" s="1090" t="str">
        <f>IF(【3】見・旅費!D168="","",【3】見・旅費!D168)</f>
        <v/>
      </c>
      <c r="E168" s="1090" t="str">
        <f>IF(【3】見・旅費!E168="","",【3】見・旅費!E168)</f>
        <v/>
      </c>
      <c r="F168" s="1090" t="str">
        <f>IF(【3】見・旅費!F168="","",【3】見・旅費!F168)</f>
        <v/>
      </c>
      <c r="G168" s="1093" t="str">
        <f>IF(【3】見・旅費!G168="","",【3】見・旅費!G168)</f>
        <v/>
      </c>
      <c r="H168" s="1096" t="str">
        <f>IF(【3】見・旅費!H168="","",【3】見・旅費!H168)</f>
        <v/>
      </c>
      <c r="I168" s="613" t="str">
        <f>IF(【3】見・旅費!I168="","",【3】見・旅費!I168)</f>
        <v/>
      </c>
      <c r="J168" s="613" t="str">
        <f>IF(【3】見・旅費!J168="","",【3】見・旅費!J168)</f>
        <v/>
      </c>
      <c r="K168" s="631" t="str">
        <f>IF(【3】見・旅費!K168="","",【3】見・旅費!K168)</f>
        <v/>
      </c>
      <c r="L168" s="614" t="str">
        <f>IF(【3】見・旅費!L168="","",【3】見・旅費!L168)</f>
        <v/>
      </c>
      <c r="M168" s="615" t="str">
        <f>IF(【3】見・旅費!M168="","",【3】見・旅費!M168)</f>
        <v/>
      </c>
      <c r="N168" s="592" t="str">
        <f>IF(I168="","",(SUM(L168:M168)))</f>
        <v/>
      </c>
      <c r="O168" s="332" t="str">
        <f>IF(【3】見・旅費!O168="","",【3】見・旅費!O168)</f>
        <v/>
      </c>
      <c r="P168" s="594" t="str">
        <f t="shared" ref="P168:P171" si="31">IF(O168="","",(IF(O168="",0,(N168*O168))))</f>
        <v/>
      </c>
      <c r="Q168" s="876"/>
      <c r="R168" s="855"/>
      <c r="S168" s="853"/>
      <c r="T168" s="855"/>
      <c r="U168" s="853"/>
      <c r="V168" s="853"/>
      <c r="W168" s="1084"/>
      <c r="X168" s="1090" t="str">
        <f>IF(【3】見・旅費!X168="","",【3】見・旅費!X168)</f>
        <v/>
      </c>
    </row>
    <row r="169" spans="3:24" ht="18.75" customHeight="1">
      <c r="C169" s="1088"/>
      <c r="D169" s="1091"/>
      <c r="E169" s="1091"/>
      <c r="F169" s="1091"/>
      <c r="G169" s="1094"/>
      <c r="H169" s="1097"/>
      <c r="I169" s="616" t="str">
        <f>IF(【3】見・旅費!I169="","",【3】見・旅費!I169)</f>
        <v/>
      </c>
      <c r="J169" s="616" t="str">
        <f>IF(【3】見・旅費!J169="","",【3】見・旅費!J169)</f>
        <v/>
      </c>
      <c r="K169" s="617" t="str">
        <f>IF(【3】見・旅費!K169="","",【3】見・旅費!K169)</f>
        <v/>
      </c>
      <c r="L169" s="618" t="str">
        <f>IF(【3】見・旅費!L169="","",【3】見・旅費!L169)</f>
        <v/>
      </c>
      <c r="M169" s="619" t="str">
        <f>IF(【3】見・旅費!M169="","",【3】見・旅費!M169)</f>
        <v/>
      </c>
      <c r="N169" s="598" t="str">
        <f>IF(I169="","",(SUM(L169:M169)))</f>
        <v/>
      </c>
      <c r="O169" s="620" t="str">
        <f>IF(【3】見・旅費!O169="","",【3】見・旅費!O169)</f>
        <v/>
      </c>
      <c r="P169" s="600" t="str">
        <f t="shared" si="31"/>
        <v/>
      </c>
      <c r="Q169" s="877"/>
      <c r="R169" s="856"/>
      <c r="S169" s="854"/>
      <c r="T169" s="856"/>
      <c r="U169" s="854"/>
      <c r="V169" s="854"/>
      <c r="W169" s="1085"/>
      <c r="X169" s="1091"/>
    </row>
    <row r="170" spans="3:24" ht="18.75" customHeight="1">
      <c r="C170" s="1088"/>
      <c r="D170" s="1091"/>
      <c r="E170" s="1091"/>
      <c r="F170" s="1091"/>
      <c r="G170" s="1094"/>
      <c r="H170" s="1097"/>
      <c r="I170" s="616" t="str">
        <f>IF(【3】見・旅費!I170="","",【3】見・旅費!I170)</f>
        <v/>
      </c>
      <c r="J170" s="616" t="str">
        <f>IF(【3】見・旅費!J170="","",【3】見・旅費!J170)</f>
        <v/>
      </c>
      <c r="K170" s="617" t="str">
        <f>IF(【3】見・旅費!K170="","",【3】見・旅費!K170)</f>
        <v/>
      </c>
      <c r="L170" s="618" t="str">
        <f>IF(【3】見・旅費!L170="","",【3】見・旅費!L170)</f>
        <v/>
      </c>
      <c r="M170" s="619" t="str">
        <f>IF(【3】見・旅費!M170="","",【3】見・旅費!M170)</f>
        <v/>
      </c>
      <c r="N170" s="598" t="str">
        <f>IF(I170="","",(SUM(L170:M170)))</f>
        <v/>
      </c>
      <c r="O170" s="620" t="str">
        <f>IF(【3】見・旅費!O170="","",【3】見・旅費!O170)</f>
        <v/>
      </c>
      <c r="P170" s="600" t="str">
        <f t="shared" si="31"/>
        <v/>
      </c>
      <c r="Q170" s="877"/>
      <c r="R170" s="856"/>
      <c r="S170" s="854"/>
      <c r="T170" s="856"/>
      <c r="U170" s="854"/>
      <c r="V170" s="854"/>
      <c r="W170" s="1085"/>
      <c r="X170" s="1091"/>
    </row>
    <row r="171" spans="3:24" ht="18.75" customHeight="1">
      <c r="C171" s="1088"/>
      <c r="D171" s="1091"/>
      <c r="E171" s="1091"/>
      <c r="F171" s="1091"/>
      <c r="G171" s="1094"/>
      <c r="H171" s="1097"/>
      <c r="I171" s="621" t="str">
        <f>IF(【3】見・旅費!I171="","",【3】見・旅費!I171)</f>
        <v/>
      </c>
      <c r="J171" s="621" t="str">
        <f>IF(【3】見・旅費!J171="","",【3】見・旅費!J171)</f>
        <v/>
      </c>
      <c r="K171" s="622" t="str">
        <f>IF(【3】見・旅費!K171="","",【3】見・旅費!K171)</f>
        <v/>
      </c>
      <c r="L171" s="623" t="str">
        <f>IF(【3】見・旅費!L171="","",【3】見・旅費!L171)</f>
        <v/>
      </c>
      <c r="M171" s="624" t="str">
        <f>IF(【3】見・旅費!M171="","",【3】見・旅費!M171)</f>
        <v/>
      </c>
      <c r="N171" s="598" t="str">
        <f>IF(I171="","",(SUM(L171:M171)))</f>
        <v/>
      </c>
      <c r="O171" s="625" t="str">
        <f>IF(【3】見・旅費!O171="","",【3】見・旅費!O171)</f>
        <v/>
      </c>
      <c r="P171" s="600" t="str">
        <f t="shared" si="31"/>
        <v/>
      </c>
      <c r="Q171" s="878"/>
      <c r="R171" s="858"/>
      <c r="S171" s="857"/>
      <c r="T171" s="858"/>
      <c r="U171" s="857"/>
      <c r="V171" s="857"/>
      <c r="W171" s="1085"/>
      <c r="X171" s="1091"/>
    </row>
    <row r="172" spans="3:24" ht="18.75" customHeight="1">
      <c r="C172" s="1089"/>
      <c r="D172" s="1092"/>
      <c r="E172" s="1092"/>
      <c r="F172" s="1092"/>
      <c r="G172" s="1095"/>
      <c r="H172" s="1098"/>
      <c r="I172" s="601"/>
      <c r="J172" s="601"/>
      <c r="K172" s="603"/>
      <c r="L172" s="626"/>
      <c r="M172" s="627"/>
      <c r="N172" s="605"/>
      <c r="O172" s="686" t="s">
        <v>453</v>
      </c>
      <c r="P172" s="607">
        <f>SUM(P168:P171)</f>
        <v>0</v>
      </c>
      <c r="Q172" s="608">
        <f>IF(AND(【3】見・旅費!G168="",G168=""),0,IF(【3】見・旅費!G168&lt;&gt;G168,IF(G168=1,"1,500",IF(G168=2,"1,300",IF(G168=3,"1,100","850"))),IF(OR(【3】見・旅費!Q172&lt;&gt;"1,500",【3】見・旅費!Q172&lt;&gt;"1,300",【3】見・旅費!Q172&lt;&gt;"1,100",【3】見・旅費!Q172&lt;&gt;"850"),【3】見・旅費!Q172,IF(G168="",0,IF(G168=1,"1,500",IF(G168=2,"1,300",IF(G168=3,"1,100","850")))))))</f>
        <v>0</v>
      </c>
      <c r="R172" s="629" t="str">
        <f>IF(【3】見・旅費!R172="","",【3】見・旅費!R172)</f>
        <v/>
      </c>
      <c r="S172" s="610">
        <f>IF(AND(【3】見・旅費!G168="",G168=""),0,IF(【3】見・旅費!G168&lt;&gt;G168,IF(G168=1,"14,000",IF(G168=2,"12,400",IF(G168=3,"10,300",IF(G168=4,"8,200")))),IF(OR(【3】見・旅費!S172&lt;&gt;"14,000",【3】見・旅費!S172&lt;&gt;"12,400",【3】見・旅費!S172&lt;&gt;"10,300",【3】見・旅費!S172&lt;&gt;"8,200"),【3】見・旅費!S172,IF(G168="",0,IF(G168=1,"14,000",IF(G168=2,"12,400",IF(G168=3,"10,300",IF(G168=4,"8,200",))))))))</f>
        <v>0</v>
      </c>
      <c r="T172" s="629" t="str">
        <f>IF(【3】見・旅費!T172="","",【3】見・旅費!T172)</f>
        <v/>
      </c>
      <c r="U172" s="612">
        <f>IF(AND(R172="",T172=""),0,(SUM(Q172*R172+S172*T172)))</f>
        <v>0</v>
      </c>
      <c r="V172" s="612">
        <f>IF(AND(P172="",U172=""),"",SUM(P172+U172))</f>
        <v>0</v>
      </c>
      <c r="W172" s="1086"/>
      <c r="X172" s="1092"/>
    </row>
    <row r="173" spans="3:24" ht="18.75" customHeight="1">
      <c r="C173" s="1087" t="str">
        <f>IF(【3】見・旅費!C173="","",【3】見・旅費!C173)</f>
        <v/>
      </c>
      <c r="D173" s="1090" t="str">
        <f>IF(【3】見・旅費!D173="","",【3】見・旅費!D173)</f>
        <v/>
      </c>
      <c r="E173" s="1090" t="str">
        <f>IF(【3】見・旅費!E173="","",【3】見・旅費!E173)</f>
        <v/>
      </c>
      <c r="F173" s="1090" t="str">
        <f>IF(【3】見・旅費!F173="","",【3】見・旅費!F173)</f>
        <v/>
      </c>
      <c r="G173" s="1093" t="str">
        <f>IF(【3】見・旅費!G173="","",【3】見・旅費!G173)</f>
        <v/>
      </c>
      <c r="H173" s="1096" t="str">
        <f>IF(【3】見・旅費!H173="","",【3】見・旅費!H173)</f>
        <v/>
      </c>
      <c r="I173" s="613" t="str">
        <f>IF(【3】見・旅費!I173="","",【3】見・旅費!I173)</f>
        <v/>
      </c>
      <c r="J173" s="613" t="str">
        <f>IF(【3】見・旅費!J173="","",【3】見・旅費!J173)</f>
        <v/>
      </c>
      <c r="K173" s="631" t="str">
        <f>IF(【3】見・旅費!K173="","",【3】見・旅費!K173)</f>
        <v/>
      </c>
      <c r="L173" s="614" t="str">
        <f>IF(【3】見・旅費!L173="","",【3】見・旅費!L173)</f>
        <v/>
      </c>
      <c r="M173" s="615" t="str">
        <f>IF(【3】見・旅費!M173="","",【3】見・旅費!M173)</f>
        <v/>
      </c>
      <c r="N173" s="592" t="str">
        <f>IF(I173="","",(SUM(L173:M173)))</f>
        <v/>
      </c>
      <c r="O173" s="332" t="str">
        <f>IF(【3】見・旅費!O173="","",【3】見・旅費!O173)</f>
        <v/>
      </c>
      <c r="P173" s="594" t="str">
        <f t="shared" ref="P173:P176" si="32">IF(O173="","",(IF(O173="",0,(N173*O173))))</f>
        <v/>
      </c>
      <c r="Q173" s="876"/>
      <c r="R173" s="855"/>
      <c r="S173" s="853"/>
      <c r="T173" s="855"/>
      <c r="U173" s="853"/>
      <c r="V173" s="853"/>
      <c r="W173" s="1084"/>
      <c r="X173" s="1090" t="str">
        <f>IF(【3】見・旅費!X173="","",【3】見・旅費!X173)</f>
        <v/>
      </c>
    </row>
    <row r="174" spans="3:24" ht="18.75" customHeight="1">
      <c r="C174" s="1088"/>
      <c r="D174" s="1091"/>
      <c r="E174" s="1091"/>
      <c r="F174" s="1091"/>
      <c r="G174" s="1094"/>
      <c r="H174" s="1097"/>
      <c r="I174" s="616" t="str">
        <f>IF(【3】見・旅費!I174="","",【3】見・旅費!I174)</f>
        <v/>
      </c>
      <c r="J174" s="616" t="str">
        <f>IF(【3】見・旅費!J174="","",【3】見・旅費!J174)</f>
        <v/>
      </c>
      <c r="K174" s="617" t="str">
        <f>IF(【3】見・旅費!K174="","",【3】見・旅費!K174)</f>
        <v/>
      </c>
      <c r="L174" s="618" t="str">
        <f>IF(【3】見・旅費!L174="","",【3】見・旅費!L174)</f>
        <v/>
      </c>
      <c r="M174" s="619" t="str">
        <f>IF(【3】見・旅費!M174="","",【3】見・旅費!M174)</f>
        <v/>
      </c>
      <c r="N174" s="598" t="str">
        <f>IF(I174="","",(SUM(L174:M174)))</f>
        <v/>
      </c>
      <c r="O174" s="620" t="str">
        <f>IF(【3】見・旅費!O174="","",【3】見・旅費!O174)</f>
        <v/>
      </c>
      <c r="P174" s="600" t="str">
        <f t="shared" si="32"/>
        <v/>
      </c>
      <c r="Q174" s="877"/>
      <c r="R174" s="856"/>
      <c r="S174" s="854"/>
      <c r="T174" s="856"/>
      <c r="U174" s="854"/>
      <c r="V174" s="854"/>
      <c r="W174" s="1085"/>
      <c r="X174" s="1091"/>
    </row>
    <row r="175" spans="3:24" ht="18.75" customHeight="1">
      <c r="C175" s="1088"/>
      <c r="D175" s="1091"/>
      <c r="E175" s="1091"/>
      <c r="F175" s="1091"/>
      <c r="G175" s="1094"/>
      <c r="H175" s="1097"/>
      <c r="I175" s="616" t="str">
        <f>IF(【3】見・旅費!I175="","",【3】見・旅費!I175)</f>
        <v/>
      </c>
      <c r="J175" s="616" t="str">
        <f>IF(【3】見・旅費!J175="","",【3】見・旅費!J175)</f>
        <v/>
      </c>
      <c r="K175" s="617" t="str">
        <f>IF(【3】見・旅費!K175="","",【3】見・旅費!K175)</f>
        <v/>
      </c>
      <c r="L175" s="618" t="str">
        <f>IF(【3】見・旅費!L175="","",【3】見・旅費!L175)</f>
        <v/>
      </c>
      <c r="M175" s="619" t="str">
        <f>IF(【3】見・旅費!M175="","",【3】見・旅費!M175)</f>
        <v/>
      </c>
      <c r="N175" s="598" t="str">
        <f>IF(I175="","",(SUM(L175:M175)))</f>
        <v/>
      </c>
      <c r="O175" s="620" t="str">
        <f>IF(【3】見・旅費!O175="","",【3】見・旅費!O175)</f>
        <v/>
      </c>
      <c r="P175" s="600" t="str">
        <f t="shared" si="32"/>
        <v/>
      </c>
      <c r="Q175" s="877"/>
      <c r="R175" s="856"/>
      <c r="S175" s="854"/>
      <c r="T175" s="856"/>
      <c r="U175" s="854"/>
      <c r="V175" s="854"/>
      <c r="W175" s="1085"/>
      <c r="X175" s="1091"/>
    </row>
    <row r="176" spans="3:24" ht="18.75" customHeight="1">
      <c r="C176" s="1088"/>
      <c r="D176" s="1091"/>
      <c r="E176" s="1091"/>
      <c r="F176" s="1091"/>
      <c r="G176" s="1094"/>
      <c r="H176" s="1097"/>
      <c r="I176" s="621" t="str">
        <f>IF(【3】見・旅費!I176="","",【3】見・旅費!I176)</f>
        <v/>
      </c>
      <c r="J176" s="621" t="str">
        <f>IF(【3】見・旅費!J176="","",【3】見・旅費!J176)</f>
        <v/>
      </c>
      <c r="K176" s="622" t="str">
        <f>IF(【3】見・旅費!K176="","",【3】見・旅費!K176)</f>
        <v/>
      </c>
      <c r="L176" s="623" t="str">
        <f>IF(【3】見・旅費!L176="","",【3】見・旅費!L176)</f>
        <v/>
      </c>
      <c r="M176" s="624" t="str">
        <f>IF(【3】見・旅費!M176="","",【3】見・旅費!M176)</f>
        <v/>
      </c>
      <c r="N176" s="598" t="str">
        <f>IF(I176="","",(SUM(L176:M176)))</f>
        <v/>
      </c>
      <c r="O176" s="625" t="str">
        <f>IF(【3】見・旅費!O176="","",【3】見・旅費!O176)</f>
        <v/>
      </c>
      <c r="P176" s="600" t="str">
        <f t="shared" si="32"/>
        <v/>
      </c>
      <c r="Q176" s="878"/>
      <c r="R176" s="858"/>
      <c r="S176" s="857"/>
      <c r="T176" s="858"/>
      <c r="U176" s="857"/>
      <c r="V176" s="857"/>
      <c r="W176" s="1085"/>
      <c r="X176" s="1091"/>
    </row>
    <row r="177" spans="3:24" ht="18.75" customHeight="1">
      <c r="C177" s="1089"/>
      <c r="D177" s="1092"/>
      <c r="E177" s="1092"/>
      <c r="F177" s="1092"/>
      <c r="G177" s="1095"/>
      <c r="H177" s="1098"/>
      <c r="I177" s="601"/>
      <c r="J177" s="601"/>
      <c r="K177" s="603"/>
      <c r="L177" s="626"/>
      <c r="M177" s="627"/>
      <c r="N177" s="605"/>
      <c r="O177" s="686" t="s">
        <v>453</v>
      </c>
      <c r="P177" s="607">
        <f>SUM(P173:P176)</f>
        <v>0</v>
      </c>
      <c r="Q177" s="608">
        <f>IF(AND(【3】見・旅費!G173="",G173=""),0,IF(【3】見・旅費!G173&lt;&gt;G173,IF(G173=1,"1,500",IF(G173=2,"1,300",IF(G173=3,"1,100","850"))),IF(OR(【3】見・旅費!Q177&lt;&gt;"1,500",【3】見・旅費!Q177&lt;&gt;"1,300",【3】見・旅費!Q177&lt;&gt;"1,100",【3】見・旅費!Q177&lt;&gt;"850"),【3】見・旅費!Q177,IF(G173="",0,IF(G173=1,"1,500",IF(G173=2,"1,300",IF(G173=3,"1,100","850")))))))</f>
        <v>0</v>
      </c>
      <c r="R177" s="629" t="str">
        <f>IF(【3】見・旅費!R177="","",【3】見・旅費!R177)</f>
        <v/>
      </c>
      <c r="S177" s="610">
        <f>IF(AND(【3】見・旅費!G173="",G173=""),0,IF(【3】見・旅費!G173&lt;&gt;G173,IF(G173=1,"14,000",IF(G173=2,"12,400",IF(G173=3,"10,300",IF(G173=4,"8,200")))),IF(OR(【3】見・旅費!S177&lt;&gt;"14,000",【3】見・旅費!S177&lt;&gt;"12,400",【3】見・旅費!S177&lt;&gt;"10,300",【3】見・旅費!S177&lt;&gt;"8,200"),【3】見・旅費!S177,IF(G173="",0,IF(G173=1,"14,000",IF(G173=2,"12,400",IF(G173=3,"10,300",IF(G173=4,"8,200",))))))))</f>
        <v>0</v>
      </c>
      <c r="T177" s="629" t="str">
        <f>IF(【3】見・旅費!T177="","",【3】見・旅費!T177)</f>
        <v/>
      </c>
      <c r="U177" s="612">
        <f>IF(AND(R177="",T177=""),0,(SUM(Q177*R177+S177*T177)))</f>
        <v>0</v>
      </c>
      <c r="V177" s="612">
        <f>IF(AND(P177="",U177=""),"",SUM(P177+U177))</f>
        <v>0</v>
      </c>
      <c r="W177" s="1086"/>
      <c r="X177" s="1092"/>
    </row>
    <row r="178" spans="3:24" ht="19.5" customHeight="1">
      <c r="C178" s="1087" t="str">
        <f>IF(【3】見・旅費!C178="","",【3】見・旅費!C178)</f>
        <v/>
      </c>
      <c r="D178" s="1090" t="str">
        <f>IF(【3】見・旅費!D178="","",【3】見・旅費!D178)</f>
        <v/>
      </c>
      <c r="E178" s="1090" t="str">
        <f>IF(【3】見・旅費!E178="","",【3】見・旅費!E178)</f>
        <v/>
      </c>
      <c r="F178" s="1090" t="str">
        <f>IF(【3】見・旅費!F178="","",【3】見・旅費!F178)</f>
        <v/>
      </c>
      <c r="G178" s="1093" t="str">
        <f>IF(【3】見・旅費!G178="","",【3】見・旅費!G178)</f>
        <v/>
      </c>
      <c r="H178" s="1096" t="str">
        <f>IF(【3】見・旅費!H178="","",【3】見・旅費!H178)</f>
        <v/>
      </c>
      <c r="I178" s="613" t="str">
        <f>IF(【3】見・旅費!I178="","",【3】見・旅費!I178)</f>
        <v/>
      </c>
      <c r="J178" s="613" t="str">
        <f>IF(【3】見・旅費!J178="","",【3】見・旅費!J178)</f>
        <v/>
      </c>
      <c r="K178" s="631" t="str">
        <f>IF(【3】見・旅費!K178="","",【3】見・旅費!K178)</f>
        <v/>
      </c>
      <c r="L178" s="614" t="str">
        <f>IF(【3】見・旅費!L178="","",【3】見・旅費!L178)</f>
        <v/>
      </c>
      <c r="M178" s="615" t="str">
        <f>IF(【3】見・旅費!M178="","",【3】見・旅費!M178)</f>
        <v/>
      </c>
      <c r="N178" s="592" t="str">
        <f>IF(I178="","",(SUM(L178:M178)))</f>
        <v/>
      </c>
      <c r="O178" s="332" t="str">
        <f>IF(【3】見・旅費!O178="","",【3】見・旅費!O178)</f>
        <v/>
      </c>
      <c r="P178" s="594" t="str">
        <f t="shared" ref="P178:P181" si="33">IF(O178="","",(IF(O178="",0,(N178*O178))))</f>
        <v/>
      </c>
      <c r="Q178" s="876"/>
      <c r="R178" s="855"/>
      <c r="S178" s="853"/>
      <c r="T178" s="855"/>
      <c r="U178" s="853"/>
      <c r="V178" s="853"/>
      <c r="W178" s="1084"/>
      <c r="X178" s="1090" t="str">
        <f>IF(【3】見・旅費!X178="","",【3】見・旅費!X178)</f>
        <v/>
      </c>
    </row>
    <row r="179" spans="3:24" ht="19.5" customHeight="1">
      <c r="C179" s="1088"/>
      <c r="D179" s="1091"/>
      <c r="E179" s="1091"/>
      <c r="F179" s="1091"/>
      <c r="G179" s="1094"/>
      <c r="H179" s="1097"/>
      <c r="I179" s="616" t="str">
        <f>IF(【3】見・旅費!I179="","",【3】見・旅費!I179)</f>
        <v/>
      </c>
      <c r="J179" s="616" t="str">
        <f>IF(【3】見・旅費!J179="","",【3】見・旅費!J179)</f>
        <v/>
      </c>
      <c r="K179" s="617" t="str">
        <f>IF(【3】見・旅費!K179="","",【3】見・旅費!K179)</f>
        <v/>
      </c>
      <c r="L179" s="618" t="str">
        <f>IF(【3】見・旅費!L179="","",【3】見・旅費!L179)</f>
        <v/>
      </c>
      <c r="M179" s="619" t="str">
        <f>IF(【3】見・旅費!M179="","",【3】見・旅費!M179)</f>
        <v/>
      </c>
      <c r="N179" s="598" t="str">
        <f>IF(I179="","",(SUM(L179:M179)))</f>
        <v/>
      </c>
      <c r="O179" s="620" t="str">
        <f>IF(【3】見・旅費!O179="","",【3】見・旅費!O179)</f>
        <v/>
      </c>
      <c r="P179" s="600" t="str">
        <f t="shared" si="33"/>
        <v/>
      </c>
      <c r="Q179" s="877"/>
      <c r="R179" s="856"/>
      <c r="S179" s="854"/>
      <c r="T179" s="856"/>
      <c r="U179" s="854"/>
      <c r="V179" s="854"/>
      <c r="W179" s="1085"/>
      <c r="X179" s="1091"/>
    </row>
    <row r="180" spans="3:24" ht="19.5" customHeight="1">
      <c r="C180" s="1088"/>
      <c r="D180" s="1091"/>
      <c r="E180" s="1091"/>
      <c r="F180" s="1091"/>
      <c r="G180" s="1094"/>
      <c r="H180" s="1097"/>
      <c r="I180" s="616" t="str">
        <f>IF(【3】見・旅費!I180="","",【3】見・旅費!I180)</f>
        <v/>
      </c>
      <c r="J180" s="616" t="str">
        <f>IF(【3】見・旅費!J180="","",【3】見・旅費!J180)</f>
        <v/>
      </c>
      <c r="K180" s="617" t="str">
        <f>IF(【3】見・旅費!K180="","",【3】見・旅費!K180)</f>
        <v/>
      </c>
      <c r="L180" s="618" t="str">
        <f>IF(【3】見・旅費!L180="","",【3】見・旅費!L180)</f>
        <v/>
      </c>
      <c r="M180" s="619" t="str">
        <f>IF(【3】見・旅費!M180="","",【3】見・旅費!M180)</f>
        <v/>
      </c>
      <c r="N180" s="598" t="str">
        <f>IF(I180="","",(SUM(L180:M180)))</f>
        <v/>
      </c>
      <c r="O180" s="620" t="str">
        <f>IF(【3】見・旅費!O180="","",【3】見・旅費!O180)</f>
        <v/>
      </c>
      <c r="P180" s="600" t="str">
        <f t="shared" si="33"/>
        <v/>
      </c>
      <c r="Q180" s="877"/>
      <c r="R180" s="856"/>
      <c r="S180" s="854"/>
      <c r="T180" s="856"/>
      <c r="U180" s="854"/>
      <c r="V180" s="854"/>
      <c r="W180" s="1085"/>
      <c r="X180" s="1091"/>
    </row>
    <row r="181" spans="3:24" ht="19.5" customHeight="1">
      <c r="C181" s="1088"/>
      <c r="D181" s="1091"/>
      <c r="E181" s="1091"/>
      <c r="F181" s="1091"/>
      <c r="G181" s="1094"/>
      <c r="H181" s="1097"/>
      <c r="I181" s="621" t="str">
        <f>IF(【3】見・旅費!I181="","",【3】見・旅費!I181)</f>
        <v/>
      </c>
      <c r="J181" s="621" t="str">
        <f>IF(【3】見・旅費!J181="","",【3】見・旅費!J181)</f>
        <v/>
      </c>
      <c r="K181" s="622" t="str">
        <f>IF(【3】見・旅費!K181="","",【3】見・旅費!K181)</f>
        <v/>
      </c>
      <c r="L181" s="623" t="str">
        <f>IF(【3】見・旅費!L181="","",【3】見・旅費!L181)</f>
        <v/>
      </c>
      <c r="M181" s="624" t="str">
        <f>IF(【3】見・旅費!M181="","",【3】見・旅費!M181)</f>
        <v/>
      </c>
      <c r="N181" s="598" t="str">
        <f>IF(I181="","",(SUM(L181:M181)))</f>
        <v/>
      </c>
      <c r="O181" s="625" t="str">
        <f>IF(【3】見・旅費!O181="","",【3】見・旅費!O181)</f>
        <v/>
      </c>
      <c r="P181" s="600" t="str">
        <f t="shared" si="33"/>
        <v/>
      </c>
      <c r="Q181" s="878"/>
      <c r="R181" s="858"/>
      <c r="S181" s="857"/>
      <c r="T181" s="858"/>
      <c r="U181" s="857"/>
      <c r="V181" s="857"/>
      <c r="W181" s="1085"/>
      <c r="X181" s="1091"/>
    </row>
    <row r="182" spans="3:24" ht="19.5" customHeight="1">
      <c r="C182" s="1089"/>
      <c r="D182" s="1092"/>
      <c r="E182" s="1092"/>
      <c r="F182" s="1092"/>
      <c r="G182" s="1095"/>
      <c r="H182" s="1098"/>
      <c r="I182" s="601"/>
      <c r="J182" s="601"/>
      <c r="K182" s="603"/>
      <c r="L182" s="626"/>
      <c r="M182" s="627"/>
      <c r="N182" s="605"/>
      <c r="O182" s="686" t="s">
        <v>453</v>
      </c>
      <c r="P182" s="607">
        <f>SUM(P178:P181)</f>
        <v>0</v>
      </c>
      <c r="Q182" s="608">
        <f>IF(AND(【3】見・旅費!G178="",G178=""),0,IF(【3】見・旅費!G178&lt;&gt;G178,IF(G178=1,"1,500",IF(G178=2,"1,300",IF(G178=3,"1,100","850"))),IF(OR(【3】見・旅費!Q182&lt;&gt;"1,500",【3】見・旅費!Q182&lt;&gt;"1,300",【3】見・旅費!Q182&lt;&gt;"1,100",【3】見・旅費!Q182&lt;&gt;"850"),【3】見・旅費!Q182,IF(G178="",0,IF(G178=1,"1,500",IF(G178=2,"1,300",IF(G178=3,"1,100","850")))))))</f>
        <v>0</v>
      </c>
      <c r="R182" s="629" t="str">
        <f>IF(【3】見・旅費!R182="","",【3】見・旅費!R182)</f>
        <v/>
      </c>
      <c r="S182" s="610">
        <f>IF(AND(【3】見・旅費!G178="",G178=""),0,IF(【3】見・旅費!G178&lt;&gt;G178,IF(G178=1,"14,000",IF(G178=2,"12,400",IF(G178=3,"10,300",IF(G178=4,"8,200")))),IF(OR(【3】見・旅費!S182&lt;&gt;"14,000",【3】見・旅費!S182&lt;&gt;"12,400",【3】見・旅費!S182&lt;&gt;"10,300",【3】見・旅費!S182&lt;&gt;"8,200"),【3】見・旅費!S182,IF(G178="",0,IF(G178=1,"14,000",IF(G178=2,"12,400",IF(G178=3,"10,300",IF(G178=4,"8,200",))))))))</f>
        <v>0</v>
      </c>
      <c r="T182" s="629" t="str">
        <f>IF(【3】見・旅費!T182="","",【3】見・旅費!T182)</f>
        <v/>
      </c>
      <c r="U182" s="612">
        <f>IF(AND(R182="",T182=""),0,(SUM(Q182*R182+S182*T182)))</f>
        <v>0</v>
      </c>
      <c r="V182" s="612">
        <f>IF(AND(P182="",U182=""),"",SUM(P182+U182))</f>
        <v>0</v>
      </c>
      <c r="W182" s="1086"/>
      <c r="X182" s="1092"/>
    </row>
    <row r="183" spans="3:24" ht="19.5" customHeight="1">
      <c r="C183" s="1087" t="str">
        <f>IF(【3】見・旅費!C183="","",【3】見・旅費!C183)</f>
        <v/>
      </c>
      <c r="D183" s="1090" t="str">
        <f>IF(【3】見・旅費!D183="","",【3】見・旅費!D183)</f>
        <v/>
      </c>
      <c r="E183" s="1090" t="str">
        <f>IF(【3】見・旅費!E183="","",【3】見・旅費!E183)</f>
        <v/>
      </c>
      <c r="F183" s="1090" t="str">
        <f>IF(【3】見・旅費!F183="","",【3】見・旅費!F183)</f>
        <v/>
      </c>
      <c r="G183" s="1093" t="str">
        <f>IF(【3】見・旅費!G183="","",【3】見・旅費!G183)</f>
        <v/>
      </c>
      <c r="H183" s="1096" t="str">
        <f>IF(【3】見・旅費!H183="","",【3】見・旅費!H183)</f>
        <v/>
      </c>
      <c r="I183" s="613" t="str">
        <f>IF(【3】見・旅費!I183="","",【3】見・旅費!I183)</f>
        <v/>
      </c>
      <c r="J183" s="613" t="str">
        <f>IF(【3】見・旅費!J183="","",【3】見・旅費!J183)</f>
        <v/>
      </c>
      <c r="K183" s="631" t="str">
        <f>IF(【3】見・旅費!K183="","",【3】見・旅費!K183)</f>
        <v/>
      </c>
      <c r="L183" s="614" t="str">
        <f>IF(【3】見・旅費!L183="","",【3】見・旅費!L183)</f>
        <v/>
      </c>
      <c r="M183" s="615" t="str">
        <f>IF(【3】見・旅費!M183="","",【3】見・旅費!M183)</f>
        <v/>
      </c>
      <c r="N183" s="592" t="str">
        <f>IF(I183="","",(SUM(L183:M183)))</f>
        <v/>
      </c>
      <c r="O183" s="332" t="str">
        <f>IF(【3】見・旅費!O183="","",【3】見・旅費!O183)</f>
        <v/>
      </c>
      <c r="P183" s="594" t="str">
        <f t="shared" ref="P183:P186" si="34">IF(O183="","",(IF(O183="",0,(N183*O183))))</f>
        <v/>
      </c>
      <c r="Q183" s="876"/>
      <c r="R183" s="855"/>
      <c r="S183" s="853"/>
      <c r="T183" s="855"/>
      <c r="U183" s="853"/>
      <c r="V183" s="853"/>
      <c r="W183" s="1084"/>
      <c r="X183" s="1090" t="str">
        <f>IF(【3】見・旅費!X183="","",【3】見・旅費!X183)</f>
        <v/>
      </c>
    </row>
    <row r="184" spans="3:24" ht="19.5" customHeight="1">
      <c r="C184" s="1088"/>
      <c r="D184" s="1091"/>
      <c r="E184" s="1091"/>
      <c r="F184" s="1091"/>
      <c r="G184" s="1094"/>
      <c r="H184" s="1097"/>
      <c r="I184" s="616" t="str">
        <f>IF(【3】見・旅費!I184="","",【3】見・旅費!I184)</f>
        <v/>
      </c>
      <c r="J184" s="616" t="str">
        <f>IF(【3】見・旅費!J184="","",【3】見・旅費!J184)</f>
        <v/>
      </c>
      <c r="K184" s="617" t="str">
        <f>IF(【3】見・旅費!K184="","",【3】見・旅費!K184)</f>
        <v/>
      </c>
      <c r="L184" s="618" t="str">
        <f>IF(【3】見・旅費!L184="","",【3】見・旅費!L184)</f>
        <v/>
      </c>
      <c r="M184" s="619" t="str">
        <f>IF(【3】見・旅費!M184="","",【3】見・旅費!M184)</f>
        <v/>
      </c>
      <c r="N184" s="598" t="str">
        <f>IF(I184="","",(SUM(L184:M184)))</f>
        <v/>
      </c>
      <c r="O184" s="620" t="str">
        <f>IF(【3】見・旅費!O184="","",【3】見・旅費!O184)</f>
        <v/>
      </c>
      <c r="P184" s="600" t="str">
        <f t="shared" si="34"/>
        <v/>
      </c>
      <c r="Q184" s="877"/>
      <c r="R184" s="856"/>
      <c r="S184" s="854"/>
      <c r="T184" s="856"/>
      <c r="U184" s="854"/>
      <c r="V184" s="854"/>
      <c r="W184" s="1085"/>
      <c r="X184" s="1091"/>
    </row>
    <row r="185" spans="3:24" ht="19.5" customHeight="1">
      <c r="C185" s="1088"/>
      <c r="D185" s="1091"/>
      <c r="E185" s="1091"/>
      <c r="F185" s="1091"/>
      <c r="G185" s="1094"/>
      <c r="H185" s="1097"/>
      <c r="I185" s="616" t="str">
        <f>IF(【3】見・旅費!I185="","",【3】見・旅費!I185)</f>
        <v/>
      </c>
      <c r="J185" s="616" t="str">
        <f>IF(【3】見・旅費!J185="","",【3】見・旅費!J185)</f>
        <v/>
      </c>
      <c r="K185" s="617" t="str">
        <f>IF(【3】見・旅費!K185="","",【3】見・旅費!K185)</f>
        <v/>
      </c>
      <c r="L185" s="618" t="str">
        <f>IF(【3】見・旅費!L185="","",【3】見・旅費!L185)</f>
        <v/>
      </c>
      <c r="M185" s="619" t="str">
        <f>IF(【3】見・旅費!M185="","",【3】見・旅費!M185)</f>
        <v/>
      </c>
      <c r="N185" s="598" t="str">
        <f>IF(I185="","",(SUM(L185:M185)))</f>
        <v/>
      </c>
      <c r="O185" s="620" t="str">
        <f>IF(【3】見・旅費!O185="","",【3】見・旅費!O185)</f>
        <v/>
      </c>
      <c r="P185" s="600" t="str">
        <f t="shared" si="34"/>
        <v/>
      </c>
      <c r="Q185" s="877"/>
      <c r="R185" s="856"/>
      <c r="S185" s="854"/>
      <c r="T185" s="856"/>
      <c r="U185" s="854"/>
      <c r="V185" s="854"/>
      <c r="W185" s="1085"/>
      <c r="X185" s="1091"/>
    </row>
    <row r="186" spans="3:24" ht="19.5" customHeight="1">
      <c r="C186" s="1088"/>
      <c r="D186" s="1091"/>
      <c r="E186" s="1091"/>
      <c r="F186" s="1091"/>
      <c r="G186" s="1094"/>
      <c r="H186" s="1097"/>
      <c r="I186" s="621" t="str">
        <f>IF(【3】見・旅費!I186="","",【3】見・旅費!I186)</f>
        <v/>
      </c>
      <c r="J186" s="621" t="str">
        <f>IF(【3】見・旅費!J186="","",【3】見・旅費!J186)</f>
        <v/>
      </c>
      <c r="K186" s="622" t="str">
        <f>IF(【3】見・旅費!K186="","",【3】見・旅費!K186)</f>
        <v/>
      </c>
      <c r="L186" s="623" t="str">
        <f>IF(【3】見・旅費!L186="","",【3】見・旅費!L186)</f>
        <v/>
      </c>
      <c r="M186" s="624" t="str">
        <f>IF(【3】見・旅費!M186="","",【3】見・旅費!M186)</f>
        <v/>
      </c>
      <c r="N186" s="598" t="str">
        <f>IF(I186="","",(SUM(L186:M186)))</f>
        <v/>
      </c>
      <c r="O186" s="625" t="str">
        <f>IF(【3】見・旅費!O186="","",【3】見・旅費!O186)</f>
        <v/>
      </c>
      <c r="P186" s="600" t="str">
        <f t="shared" si="34"/>
        <v/>
      </c>
      <c r="Q186" s="878"/>
      <c r="R186" s="858"/>
      <c r="S186" s="857"/>
      <c r="T186" s="858"/>
      <c r="U186" s="857"/>
      <c r="V186" s="857"/>
      <c r="W186" s="1085"/>
      <c r="X186" s="1091"/>
    </row>
    <row r="187" spans="3:24" ht="19.5" customHeight="1">
      <c r="C187" s="1089"/>
      <c r="D187" s="1092"/>
      <c r="E187" s="1092"/>
      <c r="F187" s="1092"/>
      <c r="G187" s="1095"/>
      <c r="H187" s="1098"/>
      <c r="I187" s="601"/>
      <c r="J187" s="601"/>
      <c r="K187" s="603"/>
      <c r="L187" s="626"/>
      <c r="M187" s="627"/>
      <c r="N187" s="605"/>
      <c r="O187" s="686" t="s">
        <v>453</v>
      </c>
      <c r="P187" s="607">
        <f>SUM(P183:P186)</f>
        <v>0</v>
      </c>
      <c r="Q187" s="608">
        <f>IF(AND(【3】見・旅費!G183="",G183=""),0,IF(【3】見・旅費!G183&lt;&gt;G183,IF(G183=1,"1,500",IF(G183=2,"1,300",IF(G183=3,"1,100","850"))),IF(OR(【3】見・旅費!Q187&lt;&gt;"1,500",【3】見・旅費!Q187&lt;&gt;"1,300",【3】見・旅費!Q187&lt;&gt;"1,100",【3】見・旅費!Q187&lt;&gt;"850"),【3】見・旅費!Q187,IF(G183="",0,IF(G183=1,"1,500",IF(G183=2,"1,300",IF(G183=3,"1,100","850")))))))</f>
        <v>0</v>
      </c>
      <c r="R187" s="629" t="str">
        <f>IF(【3】見・旅費!R187="","",【3】見・旅費!R187)</f>
        <v/>
      </c>
      <c r="S187" s="610">
        <f>IF(AND(【3】見・旅費!G183="",G183=""),0,IF(【3】見・旅費!G183&lt;&gt;G183,IF(G183=1,"14,000",IF(G183=2,"12,400",IF(G183=3,"10,300",IF(G183=4,"8,200")))),IF(OR(【3】見・旅費!S187&lt;&gt;"14,000",【3】見・旅費!S187&lt;&gt;"12,400",【3】見・旅費!S187&lt;&gt;"10,300",【3】見・旅費!S187&lt;&gt;"8,200"),【3】見・旅費!S187,IF(G183="",0,IF(G183=1,"14,000",IF(G183=2,"12,400",IF(G183=3,"10,300",IF(G183=4,"8,200",))))))))</f>
        <v>0</v>
      </c>
      <c r="T187" s="629" t="str">
        <f>IF(【3】見・旅費!T187="","",【3】見・旅費!T187)</f>
        <v/>
      </c>
      <c r="U187" s="612">
        <f>IF(AND(R187="",T187=""),0,(SUM(Q187*R187+S187*T187)))</f>
        <v>0</v>
      </c>
      <c r="V187" s="612">
        <f>IF(AND(P187="",U187=""),"",SUM(P187+U187))</f>
        <v>0</v>
      </c>
      <c r="W187" s="1086"/>
      <c r="X187" s="1092"/>
    </row>
    <row r="188" spans="3:24" ht="19.5" customHeight="1">
      <c r="C188" s="1087" t="str">
        <f>IF(【3】見・旅費!C188="","",【3】見・旅費!C188)</f>
        <v/>
      </c>
      <c r="D188" s="1090" t="str">
        <f>IF(【3】見・旅費!D188="","",【3】見・旅費!D188)</f>
        <v/>
      </c>
      <c r="E188" s="1090" t="str">
        <f>IF(【3】見・旅費!E188="","",【3】見・旅費!E188)</f>
        <v/>
      </c>
      <c r="F188" s="1090" t="str">
        <f>IF(【3】見・旅費!F188="","",【3】見・旅費!F188)</f>
        <v/>
      </c>
      <c r="G188" s="1093" t="str">
        <f>IF(【3】見・旅費!G188="","",【3】見・旅費!G188)</f>
        <v/>
      </c>
      <c r="H188" s="1096" t="str">
        <f>IF(【3】見・旅費!H188="","",【3】見・旅費!H188)</f>
        <v/>
      </c>
      <c r="I188" s="613" t="str">
        <f>IF(【3】見・旅費!I188="","",【3】見・旅費!I188)</f>
        <v/>
      </c>
      <c r="J188" s="613" t="str">
        <f>IF(【3】見・旅費!J188="","",【3】見・旅費!J188)</f>
        <v/>
      </c>
      <c r="K188" s="631" t="str">
        <f>IF(【3】見・旅費!K188="","",【3】見・旅費!K188)</f>
        <v/>
      </c>
      <c r="L188" s="614" t="str">
        <f>IF(【3】見・旅費!L188="","",【3】見・旅費!L188)</f>
        <v/>
      </c>
      <c r="M188" s="615" t="str">
        <f>IF(【3】見・旅費!M188="","",【3】見・旅費!M188)</f>
        <v/>
      </c>
      <c r="N188" s="592" t="str">
        <f>IF(I188="","",(SUM(L188:M188)))</f>
        <v/>
      </c>
      <c r="O188" s="332" t="str">
        <f>IF(【3】見・旅費!O188="","",【3】見・旅費!O188)</f>
        <v/>
      </c>
      <c r="P188" s="594" t="str">
        <f t="shared" ref="P188:P191" si="35">IF(O188="","",(IF(O188="",0,(N188*O188))))</f>
        <v/>
      </c>
      <c r="Q188" s="876"/>
      <c r="R188" s="855"/>
      <c r="S188" s="853"/>
      <c r="T188" s="855"/>
      <c r="U188" s="853"/>
      <c r="V188" s="853"/>
      <c r="W188" s="1084"/>
      <c r="X188" s="1090" t="str">
        <f>IF(【3】見・旅費!X188="","",【3】見・旅費!X188)</f>
        <v/>
      </c>
    </row>
    <row r="189" spans="3:24" ht="19.5" customHeight="1">
      <c r="C189" s="1088"/>
      <c r="D189" s="1091"/>
      <c r="E189" s="1091"/>
      <c r="F189" s="1091"/>
      <c r="G189" s="1094"/>
      <c r="H189" s="1097"/>
      <c r="I189" s="616" t="str">
        <f>IF(【3】見・旅費!I189="","",【3】見・旅費!I189)</f>
        <v/>
      </c>
      <c r="J189" s="616" t="str">
        <f>IF(【3】見・旅費!J189="","",【3】見・旅費!J189)</f>
        <v/>
      </c>
      <c r="K189" s="617" t="str">
        <f>IF(【3】見・旅費!K189="","",【3】見・旅費!K189)</f>
        <v/>
      </c>
      <c r="L189" s="618" t="str">
        <f>IF(【3】見・旅費!L189="","",【3】見・旅費!L189)</f>
        <v/>
      </c>
      <c r="M189" s="619" t="str">
        <f>IF(【3】見・旅費!M189="","",【3】見・旅費!M189)</f>
        <v/>
      </c>
      <c r="N189" s="598" t="str">
        <f>IF(I189="","",(SUM(L189:M189)))</f>
        <v/>
      </c>
      <c r="O189" s="620" t="str">
        <f>IF(【3】見・旅費!O189="","",【3】見・旅費!O189)</f>
        <v/>
      </c>
      <c r="P189" s="600" t="str">
        <f t="shared" si="35"/>
        <v/>
      </c>
      <c r="Q189" s="877"/>
      <c r="R189" s="856"/>
      <c r="S189" s="854"/>
      <c r="T189" s="856"/>
      <c r="U189" s="854"/>
      <c r="V189" s="854"/>
      <c r="W189" s="1085"/>
      <c r="X189" s="1091"/>
    </row>
    <row r="190" spans="3:24" ht="19.5" customHeight="1">
      <c r="C190" s="1088"/>
      <c r="D190" s="1091"/>
      <c r="E190" s="1091"/>
      <c r="F190" s="1091"/>
      <c r="G190" s="1094"/>
      <c r="H190" s="1097"/>
      <c r="I190" s="616" t="str">
        <f>IF(【3】見・旅費!I190="","",【3】見・旅費!I190)</f>
        <v/>
      </c>
      <c r="J190" s="616" t="str">
        <f>IF(【3】見・旅費!J190="","",【3】見・旅費!J190)</f>
        <v/>
      </c>
      <c r="K190" s="617" t="str">
        <f>IF(【3】見・旅費!K190="","",【3】見・旅費!K190)</f>
        <v/>
      </c>
      <c r="L190" s="618" t="str">
        <f>IF(【3】見・旅費!L190="","",【3】見・旅費!L190)</f>
        <v/>
      </c>
      <c r="M190" s="619" t="str">
        <f>IF(【3】見・旅費!M190="","",【3】見・旅費!M190)</f>
        <v/>
      </c>
      <c r="N190" s="598" t="str">
        <f>IF(I190="","",(SUM(L190:M190)))</f>
        <v/>
      </c>
      <c r="O190" s="620" t="str">
        <f>IF(【3】見・旅費!O190="","",【3】見・旅費!O190)</f>
        <v/>
      </c>
      <c r="P190" s="600" t="str">
        <f t="shared" si="35"/>
        <v/>
      </c>
      <c r="Q190" s="877"/>
      <c r="R190" s="856"/>
      <c r="S190" s="854"/>
      <c r="T190" s="856"/>
      <c r="U190" s="854"/>
      <c r="V190" s="854"/>
      <c r="W190" s="1085"/>
      <c r="X190" s="1091"/>
    </row>
    <row r="191" spans="3:24" ht="19.5" customHeight="1">
      <c r="C191" s="1088"/>
      <c r="D191" s="1091"/>
      <c r="E191" s="1091"/>
      <c r="F191" s="1091"/>
      <c r="G191" s="1094"/>
      <c r="H191" s="1097"/>
      <c r="I191" s="621" t="str">
        <f>IF(【3】見・旅費!I191="","",【3】見・旅費!I191)</f>
        <v/>
      </c>
      <c r="J191" s="621" t="str">
        <f>IF(【3】見・旅費!J191="","",【3】見・旅費!J191)</f>
        <v/>
      </c>
      <c r="K191" s="622" t="str">
        <f>IF(【3】見・旅費!K191="","",【3】見・旅費!K191)</f>
        <v/>
      </c>
      <c r="L191" s="623" t="str">
        <f>IF(【3】見・旅費!L191="","",【3】見・旅費!L191)</f>
        <v/>
      </c>
      <c r="M191" s="624" t="str">
        <f>IF(【3】見・旅費!M191="","",【3】見・旅費!M191)</f>
        <v/>
      </c>
      <c r="N191" s="598" t="str">
        <f>IF(I191="","",(SUM(L191:M191)))</f>
        <v/>
      </c>
      <c r="O191" s="625" t="str">
        <f>IF(【3】見・旅費!O191="","",【3】見・旅費!O191)</f>
        <v/>
      </c>
      <c r="P191" s="600" t="str">
        <f t="shared" si="35"/>
        <v/>
      </c>
      <c r="Q191" s="878"/>
      <c r="R191" s="858"/>
      <c r="S191" s="857"/>
      <c r="T191" s="858"/>
      <c r="U191" s="857"/>
      <c r="V191" s="857"/>
      <c r="W191" s="1085"/>
      <c r="X191" s="1091"/>
    </row>
    <row r="192" spans="3:24" ht="19.5" customHeight="1">
      <c r="C192" s="1089"/>
      <c r="D192" s="1092"/>
      <c r="E192" s="1092"/>
      <c r="F192" s="1092"/>
      <c r="G192" s="1095"/>
      <c r="H192" s="1098"/>
      <c r="I192" s="601"/>
      <c r="J192" s="601"/>
      <c r="K192" s="603"/>
      <c r="L192" s="626"/>
      <c r="M192" s="627"/>
      <c r="N192" s="605"/>
      <c r="O192" s="686" t="s">
        <v>453</v>
      </c>
      <c r="P192" s="607">
        <f>SUM(P188:P191)</f>
        <v>0</v>
      </c>
      <c r="Q192" s="608">
        <f>IF(AND(【3】見・旅費!G188="",G188=""),0,IF(【3】見・旅費!G188&lt;&gt;G188,IF(G188=1,"1,500",IF(G188=2,"1,300",IF(G188=3,"1,100","850"))),IF(OR(【3】見・旅費!Q192&lt;&gt;"1,500",【3】見・旅費!Q192&lt;&gt;"1,300",【3】見・旅費!Q192&lt;&gt;"1,100",【3】見・旅費!Q192&lt;&gt;"850"),【3】見・旅費!Q192,IF(G188="",0,IF(G188=1,"1,500",IF(G188=2,"1,300",IF(G188=3,"1,100","850")))))))</f>
        <v>0</v>
      </c>
      <c r="R192" s="629" t="str">
        <f>IF(【3】見・旅費!R192="","",【3】見・旅費!R192)</f>
        <v/>
      </c>
      <c r="S192" s="610">
        <f>IF(AND(【3】見・旅費!G188="",G188=""),0,IF(【3】見・旅費!G188&lt;&gt;G188,IF(G188=1,"14,000",IF(G188=2,"12,400",IF(G188=3,"10,300",IF(G188=4,"8,200")))),IF(OR(【3】見・旅費!S192&lt;&gt;"14,000",【3】見・旅費!S192&lt;&gt;"12,400",【3】見・旅費!S192&lt;&gt;"10,300",【3】見・旅費!S192&lt;&gt;"8,200"),【3】見・旅費!S192,IF(G188="",0,IF(G188=1,"14,000",IF(G188=2,"12,400",IF(G188=3,"10,300",IF(G188=4,"8,200",))))))))</f>
        <v>0</v>
      </c>
      <c r="T192" s="629" t="str">
        <f>IF(【3】見・旅費!T192="","",【3】見・旅費!T192)</f>
        <v/>
      </c>
      <c r="U192" s="612">
        <f>IF(AND(R192="",T192=""),0,(SUM(Q192*R192+S192*T192)))</f>
        <v>0</v>
      </c>
      <c r="V192" s="612">
        <f>IF(AND(P192="",U192=""),"",SUM(P192+U192))</f>
        <v>0</v>
      </c>
      <c r="W192" s="1086"/>
      <c r="X192" s="1092"/>
    </row>
    <row r="193" spans="3:24" ht="19.5" customHeight="1">
      <c r="C193" s="1087" t="str">
        <f>IF(【3】見・旅費!C193="","",【3】見・旅費!C193)</f>
        <v/>
      </c>
      <c r="D193" s="1090" t="str">
        <f>IF(【3】見・旅費!D193="","",【3】見・旅費!D193)</f>
        <v/>
      </c>
      <c r="E193" s="1090" t="str">
        <f>IF(【3】見・旅費!E193="","",【3】見・旅費!E193)</f>
        <v/>
      </c>
      <c r="F193" s="1090" t="str">
        <f>IF(【3】見・旅費!F193="","",【3】見・旅費!F193)</f>
        <v/>
      </c>
      <c r="G193" s="1093" t="str">
        <f>IF(【3】見・旅費!G193="","",【3】見・旅費!G193)</f>
        <v/>
      </c>
      <c r="H193" s="1096" t="str">
        <f>IF(【3】見・旅費!H193="","",【3】見・旅費!H193)</f>
        <v/>
      </c>
      <c r="I193" s="613" t="str">
        <f>IF(【3】見・旅費!I193="","",【3】見・旅費!I193)</f>
        <v/>
      </c>
      <c r="J193" s="613" t="str">
        <f>IF(【3】見・旅費!J193="","",【3】見・旅費!J193)</f>
        <v/>
      </c>
      <c r="K193" s="631" t="str">
        <f>IF(【3】見・旅費!K193="","",【3】見・旅費!K193)</f>
        <v/>
      </c>
      <c r="L193" s="614" t="str">
        <f>IF(【3】見・旅費!L193="","",【3】見・旅費!L193)</f>
        <v/>
      </c>
      <c r="M193" s="615" t="str">
        <f>IF(【3】見・旅費!M193="","",【3】見・旅費!M193)</f>
        <v/>
      </c>
      <c r="N193" s="592" t="str">
        <f>IF(I193="","",(SUM(L193:M193)))</f>
        <v/>
      </c>
      <c r="O193" s="332" t="str">
        <f>IF(【3】見・旅費!O193="","",【3】見・旅費!O193)</f>
        <v/>
      </c>
      <c r="P193" s="594" t="str">
        <f t="shared" ref="P193:P196" si="36">IF(O193="","",(IF(O193="",0,(N193*O193))))</f>
        <v/>
      </c>
      <c r="Q193" s="876"/>
      <c r="R193" s="855"/>
      <c r="S193" s="853"/>
      <c r="T193" s="855"/>
      <c r="U193" s="853"/>
      <c r="V193" s="853"/>
      <c r="W193" s="1084"/>
      <c r="X193" s="1090" t="str">
        <f>IF(【3】見・旅費!X193="","",【3】見・旅費!X193)</f>
        <v/>
      </c>
    </row>
    <row r="194" spans="3:24" ht="19.5" customHeight="1">
      <c r="C194" s="1088"/>
      <c r="D194" s="1091"/>
      <c r="E194" s="1091"/>
      <c r="F194" s="1091"/>
      <c r="G194" s="1094"/>
      <c r="H194" s="1097"/>
      <c r="I194" s="616" t="str">
        <f>IF(【3】見・旅費!I194="","",【3】見・旅費!I194)</f>
        <v/>
      </c>
      <c r="J194" s="616" t="str">
        <f>IF(【3】見・旅費!J194="","",【3】見・旅費!J194)</f>
        <v/>
      </c>
      <c r="K194" s="617" t="str">
        <f>IF(【3】見・旅費!K194="","",【3】見・旅費!K194)</f>
        <v/>
      </c>
      <c r="L194" s="618" t="str">
        <f>IF(【3】見・旅費!L194="","",【3】見・旅費!L194)</f>
        <v/>
      </c>
      <c r="M194" s="619" t="str">
        <f>IF(【3】見・旅費!M194="","",【3】見・旅費!M194)</f>
        <v/>
      </c>
      <c r="N194" s="598" t="str">
        <f>IF(I194="","",(SUM(L194:M194)))</f>
        <v/>
      </c>
      <c r="O194" s="620" t="str">
        <f>IF(【3】見・旅費!O194="","",【3】見・旅費!O194)</f>
        <v/>
      </c>
      <c r="P194" s="600" t="str">
        <f t="shared" si="36"/>
        <v/>
      </c>
      <c r="Q194" s="877"/>
      <c r="R194" s="856"/>
      <c r="S194" s="854"/>
      <c r="T194" s="856"/>
      <c r="U194" s="854"/>
      <c r="V194" s="854"/>
      <c r="W194" s="1085"/>
      <c r="X194" s="1091"/>
    </row>
    <row r="195" spans="3:24" ht="19.5" customHeight="1">
      <c r="C195" s="1088"/>
      <c r="D195" s="1091"/>
      <c r="E195" s="1091"/>
      <c r="F195" s="1091"/>
      <c r="G195" s="1094"/>
      <c r="H195" s="1097"/>
      <c r="I195" s="616" t="str">
        <f>IF(【3】見・旅費!I195="","",【3】見・旅費!I195)</f>
        <v/>
      </c>
      <c r="J195" s="616" t="str">
        <f>IF(【3】見・旅費!J195="","",【3】見・旅費!J195)</f>
        <v/>
      </c>
      <c r="K195" s="617" t="str">
        <f>IF(【3】見・旅費!K195="","",【3】見・旅費!K195)</f>
        <v/>
      </c>
      <c r="L195" s="618" t="str">
        <f>IF(【3】見・旅費!L195="","",【3】見・旅費!L195)</f>
        <v/>
      </c>
      <c r="M195" s="619" t="str">
        <f>IF(【3】見・旅費!M195="","",【3】見・旅費!M195)</f>
        <v/>
      </c>
      <c r="N195" s="598" t="str">
        <f>IF(I195="","",(SUM(L195:M195)))</f>
        <v/>
      </c>
      <c r="O195" s="620" t="str">
        <f>IF(【3】見・旅費!O195="","",【3】見・旅費!O195)</f>
        <v/>
      </c>
      <c r="P195" s="600" t="str">
        <f t="shared" si="36"/>
        <v/>
      </c>
      <c r="Q195" s="877"/>
      <c r="R195" s="856"/>
      <c r="S195" s="854"/>
      <c r="T195" s="856"/>
      <c r="U195" s="854"/>
      <c r="V195" s="854"/>
      <c r="W195" s="1085"/>
      <c r="X195" s="1091"/>
    </row>
    <row r="196" spans="3:24" ht="19.5" customHeight="1">
      <c r="C196" s="1088"/>
      <c r="D196" s="1091"/>
      <c r="E196" s="1091"/>
      <c r="F196" s="1091"/>
      <c r="G196" s="1094"/>
      <c r="H196" s="1097"/>
      <c r="I196" s="621" t="str">
        <f>IF(【3】見・旅費!I196="","",【3】見・旅費!I196)</f>
        <v/>
      </c>
      <c r="J196" s="621" t="str">
        <f>IF(【3】見・旅費!J196="","",【3】見・旅費!J196)</f>
        <v/>
      </c>
      <c r="K196" s="622" t="str">
        <f>IF(【3】見・旅費!K196="","",【3】見・旅費!K196)</f>
        <v/>
      </c>
      <c r="L196" s="623" t="str">
        <f>IF(【3】見・旅費!L196="","",【3】見・旅費!L196)</f>
        <v/>
      </c>
      <c r="M196" s="624" t="str">
        <f>IF(【3】見・旅費!M196="","",【3】見・旅費!M196)</f>
        <v/>
      </c>
      <c r="N196" s="598" t="str">
        <f>IF(I196="","",(SUM(L196:M196)))</f>
        <v/>
      </c>
      <c r="O196" s="625" t="str">
        <f>IF(【3】見・旅費!O196="","",【3】見・旅費!O196)</f>
        <v/>
      </c>
      <c r="P196" s="600" t="str">
        <f t="shared" si="36"/>
        <v/>
      </c>
      <c r="Q196" s="878"/>
      <c r="R196" s="858"/>
      <c r="S196" s="857"/>
      <c r="T196" s="858"/>
      <c r="U196" s="857"/>
      <c r="V196" s="857"/>
      <c r="W196" s="1085"/>
      <c r="X196" s="1091"/>
    </row>
    <row r="197" spans="3:24" ht="19.5" customHeight="1">
      <c r="C197" s="1089"/>
      <c r="D197" s="1092"/>
      <c r="E197" s="1092"/>
      <c r="F197" s="1092"/>
      <c r="G197" s="1095"/>
      <c r="H197" s="1098"/>
      <c r="I197" s="601"/>
      <c r="J197" s="601"/>
      <c r="K197" s="603"/>
      <c r="L197" s="626"/>
      <c r="M197" s="627"/>
      <c r="N197" s="605"/>
      <c r="O197" s="686" t="s">
        <v>453</v>
      </c>
      <c r="P197" s="607">
        <f>SUM(P193:P196)</f>
        <v>0</v>
      </c>
      <c r="Q197" s="608">
        <f>IF(AND(【3】見・旅費!G193="",G193=""),0,IF(【3】見・旅費!G193&lt;&gt;G193,IF(G193=1,"1,500",IF(G193=2,"1,300",IF(G193=3,"1,100","850"))),IF(OR(【3】見・旅費!Q197&lt;&gt;"1,500",【3】見・旅費!Q197&lt;&gt;"1,300",【3】見・旅費!Q197&lt;&gt;"1,100",【3】見・旅費!Q197&lt;&gt;"850"),【3】見・旅費!Q197,IF(G193="",0,IF(G193=1,"1,500",IF(G193=2,"1,300",IF(G193=3,"1,100","850")))))))</f>
        <v>0</v>
      </c>
      <c r="R197" s="629" t="str">
        <f>IF(【3】見・旅費!R197="","",【3】見・旅費!R197)</f>
        <v/>
      </c>
      <c r="S197" s="610">
        <f>IF(AND(【3】見・旅費!G193="",G193=""),0,IF(【3】見・旅費!G193&lt;&gt;G193,IF(G193=1,"14,000",IF(G193=2,"12,400",IF(G193=3,"10,300",IF(G193=4,"8,200")))),IF(OR(【3】見・旅費!S197&lt;&gt;"14,000",【3】見・旅費!S197&lt;&gt;"12,400",【3】見・旅費!S197&lt;&gt;"10,300",【3】見・旅費!S197&lt;&gt;"8,200"),【3】見・旅費!S197,IF(G193="",0,IF(G193=1,"14,000",IF(G193=2,"12,400",IF(G193=3,"10,300",IF(G193=4,"8,200",))))))))</f>
        <v>0</v>
      </c>
      <c r="T197" s="629" t="str">
        <f>IF(【3】見・旅費!T197="","",【3】見・旅費!T197)</f>
        <v/>
      </c>
      <c r="U197" s="612">
        <f>IF(AND(R197="",T197=""),0,(SUM(Q197*R197+S197*T197)))</f>
        <v>0</v>
      </c>
      <c r="V197" s="612">
        <f>IF(AND(P197="",U197=""),"",SUM(P197+U197))</f>
        <v>0</v>
      </c>
      <c r="W197" s="1086"/>
      <c r="X197" s="1092"/>
    </row>
    <row r="198" spans="3:24" ht="19.5" customHeight="1">
      <c r="C198" s="1087" t="str">
        <f>IF(【3】見・旅費!C198="","",【3】見・旅費!C198)</f>
        <v/>
      </c>
      <c r="D198" s="1090" t="str">
        <f>IF(【3】見・旅費!D198="","",【3】見・旅費!D198)</f>
        <v/>
      </c>
      <c r="E198" s="1090" t="str">
        <f>IF(【3】見・旅費!E198="","",【3】見・旅費!E198)</f>
        <v/>
      </c>
      <c r="F198" s="1090" t="str">
        <f>IF(【3】見・旅費!F198="","",【3】見・旅費!F198)</f>
        <v/>
      </c>
      <c r="G198" s="1093" t="str">
        <f>IF(【3】見・旅費!G198="","",【3】見・旅費!G198)</f>
        <v/>
      </c>
      <c r="H198" s="1096" t="str">
        <f>IF(【3】見・旅費!H198="","",【3】見・旅費!H198)</f>
        <v/>
      </c>
      <c r="I198" s="613" t="str">
        <f>IF(【3】見・旅費!I198="","",【3】見・旅費!I198)</f>
        <v/>
      </c>
      <c r="J198" s="613" t="str">
        <f>IF(【3】見・旅費!J198="","",【3】見・旅費!J198)</f>
        <v/>
      </c>
      <c r="K198" s="631" t="str">
        <f>IF(【3】見・旅費!K198="","",【3】見・旅費!K198)</f>
        <v/>
      </c>
      <c r="L198" s="614" t="str">
        <f>IF(【3】見・旅費!L198="","",【3】見・旅費!L198)</f>
        <v/>
      </c>
      <c r="M198" s="615" t="str">
        <f>IF(【3】見・旅費!M198="","",【3】見・旅費!M198)</f>
        <v/>
      </c>
      <c r="N198" s="592" t="str">
        <f>IF(I198="","",(SUM(L198:M198)))</f>
        <v/>
      </c>
      <c r="O198" s="332" t="str">
        <f>IF(【3】見・旅費!O198="","",【3】見・旅費!O198)</f>
        <v/>
      </c>
      <c r="P198" s="594" t="str">
        <f t="shared" ref="P198:P201" si="37">IF(O198="","",(IF(O198="",0,(N198*O198))))</f>
        <v/>
      </c>
      <c r="Q198" s="876"/>
      <c r="R198" s="855"/>
      <c r="S198" s="853"/>
      <c r="T198" s="855"/>
      <c r="U198" s="853"/>
      <c r="V198" s="853"/>
      <c r="W198" s="1084"/>
      <c r="X198" s="1090" t="str">
        <f>IF(【3】見・旅費!X198="","",【3】見・旅費!X198)</f>
        <v/>
      </c>
    </row>
    <row r="199" spans="3:24" ht="19.5" customHeight="1">
      <c r="C199" s="1088"/>
      <c r="D199" s="1091"/>
      <c r="E199" s="1091"/>
      <c r="F199" s="1091"/>
      <c r="G199" s="1094"/>
      <c r="H199" s="1097"/>
      <c r="I199" s="616" t="str">
        <f>IF(【3】見・旅費!I199="","",【3】見・旅費!I199)</f>
        <v/>
      </c>
      <c r="J199" s="616" t="str">
        <f>IF(【3】見・旅費!J199="","",【3】見・旅費!J199)</f>
        <v/>
      </c>
      <c r="K199" s="617" t="str">
        <f>IF(【3】見・旅費!K199="","",【3】見・旅費!K199)</f>
        <v/>
      </c>
      <c r="L199" s="618" t="str">
        <f>IF(【3】見・旅費!L199="","",【3】見・旅費!L199)</f>
        <v/>
      </c>
      <c r="M199" s="619" t="str">
        <f>IF(【3】見・旅費!M199="","",【3】見・旅費!M199)</f>
        <v/>
      </c>
      <c r="N199" s="598" t="str">
        <f>IF(I199="","",(SUM(L199:M199)))</f>
        <v/>
      </c>
      <c r="O199" s="620" t="str">
        <f>IF(【3】見・旅費!O199="","",【3】見・旅費!O199)</f>
        <v/>
      </c>
      <c r="P199" s="600" t="str">
        <f t="shared" si="37"/>
        <v/>
      </c>
      <c r="Q199" s="877"/>
      <c r="R199" s="856"/>
      <c r="S199" s="854"/>
      <c r="T199" s="856"/>
      <c r="U199" s="854"/>
      <c r="V199" s="854"/>
      <c r="W199" s="1085"/>
      <c r="X199" s="1091"/>
    </row>
    <row r="200" spans="3:24" ht="19.5" customHeight="1">
      <c r="C200" s="1088"/>
      <c r="D200" s="1091"/>
      <c r="E200" s="1091"/>
      <c r="F200" s="1091"/>
      <c r="G200" s="1094"/>
      <c r="H200" s="1097"/>
      <c r="I200" s="616" t="str">
        <f>IF(【3】見・旅費!I200="","",【3】見・旅費!I200)</f>
        <v/>
      </c>
      <c r="J200" s="616" t="str">
        <f>IF(【3】見・旅費!J200="","",【3】見・旅費!J200)</f>
        <v/>
      </c>
      <c r="K200" s="617" t="str">
        <f>IF(【3】見・旅費!K200="","",【3】見・旅費!K200)</f>
        <v/>
      </c>
      <c r="L200" s="618" t="str">
        <f>IF(【3】見・旅費!L200="","",【3】見・旅費!L200)</f>
        <v/>
      </c>
      <c r="M200" s="619" t="str">
        <f>IF(【3】見・旅費!M200="","",【3】見・旅費!M200)</f>
        <v/>
      </c>
      <c r="N200" s="598" t="str">
        <f>IF(I200="","",(SUM(L200:M200)))</f>
        <v/>
      </c>
      <c r="O200" s="620" t="str">
        <f>IF(【3】見・旅費!O200="","",【3】見・旅費!O200)</f>
        <v/>
      </c>
      <c r="P200" s="600" t="str">
        <f t="shared" si="37"/>
        <v/>
      </c>
      <c r="Q200" s="877"/>
      <c r="R200" s="856"/>
      <c r="S200" s="854"/>
      <c r="T200" s="856"/>
      <c r="U200" s="854"/>
      <c r="V200" s="854"/>
      <c r="W200" s="1085"/>
      <c r="X200" s="1091"/>
    </row>
    <row r="201" spans="3:24" ht="19.5" customHeight="1">
      <c r="C201" s="1088"/>
      <c r="D201" s="1091"/>
      <c r="E201" s="1091"/>
      <c r="F201" s="1091"/>
      <c r="G201" s="1094"/>
      <c r="H201" s="1097"/>
      <c r="I201" s="621" t="str">
        <f>IF(【3】見・旅費!I201="","",【3】見・旅費!I201)</f>
        <v/>
      </c>
      <c r="J201" s="621" t="str">
        <f>IF(【3】見・旅費!J201="","",【3】見・旅費!J201)</f>
        <v/>
      </c>
      <c r="K201" s="622" t="str">
        <f>IF(【3】見・旅費!K201="","",【3】見・旅費!K201)</f>
        <v/>
      </c>
      <c r="L201" s="623" t="str">
        <f>IF(【3】見・旅費!L201="","",【3】見・旅費!L201)</f>
        <v/>
      </c>
      <c r="M201" s="624" t="str">
        <f>IF(【3】見・旅費!M201="","",【3】見・旅費!M201)</f>
        <v/>
      </c>
      <c r="N201" s="598" t="str">
        <f>IF(I201="","",(SUM(L201:M201)))</f>
        <v/>
      </c>
      <c r="O201" s="625" t="str">
        <f>IF(【3】見・旅費!O201="","",【3】見・旅費!O201)</f>
        <v/>
      </c>
      <c r="P201" s="600" t="str">
        <f t="shared" si="37"/>
        <v/>
      </c>
      <c r="Q201" s="878"/>
      <c r="R201" s="858"/>
      <c r="S201" s="857"/>
      <c r="T201" s="858"/>
      <c r="U201" s="857"/>
      <c r="V201" s="857"/>
      <c r="W201" s="1085"/>
      <c r="X201" s="1091"/>
    </row>
    <row r="202" spans="3:24" ht="19.5" customHeight="1">
      <c r="C202" s="1089"/>
      <c r="D202" s="1092"/>
      <c r="E202" s="1092"/>
      <c r="F202" s="1092"/>
      <c r="G202" s="1095"/>
      <c r="H202" s="1098"/>
      <c r="I202" s="601"/>
      <c r="J202" s="601"/>
      <c r="K202" s="603"/>
      <c r="L202" s="626"/>
      <c r="M202" s="627"/>
      <c r="N202" s="605"/>
      <c r="O202" s="686" t="s">
        <v>453</v>
      </c>
      <c r="P202" s="607">
        <f>SUM(P198:P201)</f>
        <v>0</v>
      </c>
      <c r="Q202" s="608">
        <f>IF(AND(【3】見・旅費!G198="",G198=""),0,IF(【3】見・旅費!G198&lt;&gt;G198,IF(G198=1,"1,500",IF(G198=2,"1,300",IF(G198=3,"1,100","850"))),IF(OR(【3】見・旅費!Q202&lt;&gt;"1,500",【3】見・旅費!Q202&lt;&gt;"1,300",【3】見・旅費!Q202&lt;&gt;"1,100",【3】見・旅費!Q202&lt;&gt;"850"),【3】見・旅費!Q202,IF(G198="",0,IF(G198=1,"1,500",IF(G198=2,"1,300",IF(G198=3,"1,100","850")))))))</f>
        <v>0</v>
      </c>
      <c r="R202" s="629" t="str">
        <f>IF(【3】見・旅費!R202="","",【3】見・旅費!R202)</f>
        <v/>
      </c>
      <c r="S202" s="610">
        <f>IF(AND(【3】見・旅費!G198="",G198=""),0,IF(【3】見・旅費!G198&lt;&gt;G198,IF(G198=1,"14,000",IF(G198=2,"12,400",IF(G198=3,"10,300",IF(G198=4,"8,200")))),IF(OR(【3】見・旅費!S202&lt;&gt;"14,000",【3】見・旅費!S202&lt;&gt;"12,400",【3】見・旅費!S202&lt;&gt;"10,300",【3】見・旅費!S202&lt;&gt;"8,200"),【3】見・旅費!S202,IF(G198="",0,IF(G198=1,"14,000",IF(G198=2,"12,400",IF(G198=3,"10,300",IF(G198=4,"8,200",))))))))</f>
        <v>0</v>
      </c>
      <c r="T202" s="629" t="str">
        <f>IF(【3】見・旅費!T202="","",【3】見・旅費!T202)</f>
        <v/>
      </c>
      <c r="U202" s="612">
        <f>IF(AND(R202="",T202=""),0,(SUM(Q202*R202+S202*T202)))</f>
        <v>0</v>
      </c>
      <c r="V202" s="612">
        <f>IF(AND(P202="",U202=""),"",SUM(P202+U202))</f>
        <v>0</v>
      </c>
      <c r="W202" s="1086"/>
      <c r="X202" s="1092"/>
    </row>
    <row r="203" spans="3:24" ht="19.5" customHeight="1">
      <c r="C203" s="1087" t="str">
        <f>IF(【3】見・旅費!C203="","",【3】見・旅費!C203)</f>
        <v/>
      </c>
      <c r="D203" s="1090" t="str">
        <f>IF(【3】見・旅費!D203="","",【3】見・旅費!D203)</f>
        <v/>
      </c>
      <c r="E203" s="1090" t="str">
        <f>IF(【3】見・旅費!E203="","",【3】見・旅費!E203)</f>
        <v/>
      </c>
      <c r="F203" s="1090" t="str">
        <f>IF(【3】見・旅費!F203="","",【3】見・旅費!F203)</f>
        <v/>
      </c>
      <c r="G203" s="1093" t="str">
        <f>IF(【3】見・旅費!G203="","",【3】見・旅費!G203)</f>
        <v/>
      </c>
      <c r="H203" s="1096" t="str">
        <f>IF(【3】見・旅費!H203="","",【3】見・旅費!H203)</f>
        <v/>
      </c>
      <c r="I203" s="613" t="str">
        <f>IF(【3】見・旅費!I203="","",【3】見・旅費!I203)</f>
        <v/>
      </c>
      <c r="J203" s="613" t="str">
        <f>IF(【3】見・旅費!J203="","",【3】見・旅費!J203)</f>
        <v/>
      </c>
      <c r="K203" s="631" t="str">
        <f>IF(【3】見・旅費!K203="","",【3】見・旅費!K203)</f>
        <v/>
      </c>
      <c r="L203" s="614" t="str">
        <f>IF(【3】見・旅費!L203="","",【3】見・旅費!L203)</f>
        <v/>
      </c>
      <c r="M203" s="615" t="str">
        <f>IF(【3】見・旅費!M203="","",【3】見・旅費!M203)</f>
        <v/>
      </c>
      <c r="N203" s="592" t="str">
        <f>IF(I203="","",(SUM(L203:M203)))</f>
        <v/>
      </c>
      <c r="O203" s="332" t="str">
        <f>IF(【3】見・旅費!O203="","",【3】見・旅費!O203)</f>
        <v/>
      </c>
      <c r="P203" s="594" t="str">
        <f t="shared" ref="P203:P206" si="38">IF(O203="","",(IF(O203="",0,(N203*O203))))</f>
        <v/>
      </c>
      <c r="Q203" s="876"/>
      <c r="R203" s="855"/>
      <c r="S203" s="853"/>
      <c r="T203" s="855"/>
      <c r="U203" s="853"/>
      <c r="V203" s="853"/>
      <c r="W203" s="1084"/>
      <c r="X203" s="1090" t="str">
        <f>IF(【3】見・旅費!X203="","",【3】見・旅費!X203)</f>
        <v/>
      </c>
    </row>
    <row r="204" spans="3:24" ht="19.5" customHeight="1">
      <c r="C204" s="1088"/>
      <c r="D204" s="1091"/>
      <c r="E204" s="1091"/>
      <c r="F204" s="1091"/>
      <c r="G204" s="1094"/>
      <c r="H204" s="1097"/>
      <c r="I204" s="616" t="str">
        <f>IF(【3】見・旅費!I204="","",【3】見・旅費!I204)</f>
        <v/>
      </c>
      <c r="J204" s="616" t="str">
        <f>IF(【3】見・旅費!J204="","",【3】見・旅費!J204)</f>
        <v/>
      </c>
      <c r="K204" s="617" t="str">
        <f>IF(【3】見・旅費!K204="","",【3】見・旅費!K204)</f>
        <v/>
      </c>
      <c r="L204" s="618" t="str">
        <f>IF(【3】見・旅費!L204="","",【3】見・旅費!L204)</f>
        <v/>
      </c>
      <c r="M204" s="619" t="str">
        <f>IF(【3】見・旅費!M204="","",【3】見・旅費!M204)</f>
        <v/>
      </c>
      <c r="N204" s="598" t="str">
        <f>IF(I204="","",(SUM(L204:M204)))</f>
        <v/>
      </c>
      <c r="O204" s="620" t="str">
        <f>IF(【3】見・旅費!O204="","",【3】見・旅費!O204)</f>
        <v/>
      </c>
      <c r="P204" s="600" t="str">
        <f t="shared" si="38"/>
        <v/>
      </c>
      <c r="Q204" s="877"/>
      <c r="R204" s="856"/>
      <c r="S204" s="854"/>
      <c r="T204" s="856"/>
      <c r="U204" s="854"/>
      <c r="V204" s="854"/>
      <c r="W204" s="1085"/>
      <c r="X204" s="1091"/>
    </row>
    <row r="205" spans="3:24" ht="19.5" customHeight="1">
      <c r="C205" s="1088"/>
      <c r="D205" s="1091"/>
      <c r="E205" s="1091"/>
      <c r="F205" s="1091"/>
      <c r="G205" s="1094"/>
      <c r="H205" s="1097"/>
      <c r="I205" s="616" t="str">
        <f>IF(【3】見・旅費!I205="","",【3】見・旅費!I205)</f>
        <v/>
      </c>
      <c r="J205" s="616" t="str">
        <f>IF(【3】見・旅費!J205="","",【3】見・旅費!J205)</f>
        <v/>
      </c>
      <c r="K205" s="617" t="str">
        <f>IF(【3】見・旅費!K205="","",【3】見・旅費!K205)</f>
        <v/>
      </c>
      <c r="L205" s="618" t="str">
        <f>IF(【3】見・旅費!L205="","",【3】見・旅費!L205)</f>
        <v/>
      </c>
      <c r="M205" s="619" t="str">
        <f>IF(【3】見・旅費!M205="","",【3】見・旅費!M205)</f>
        <v/>
      </c>
      <c r="N205" s="598" t="str">
        <f>IF(I205="","",(SUM(L205:M205)))</f>
        <v/>
      </c>
      <c r="O205" s="620" t="str">
        <f>IF(【3】見・旅費!O205="","",【3】見・旅費!O205)</f>
        <v/>
      </c>
      <c r="P205" s="600" t="str">
        <f t="shared" si="38"/>
        <v/>
      </c>
      <c r="Q205" s="877"/>
      <c r="R205" s="856"/>
      <c r="S205" s="854"/>
      <c r="T205" s="856"/>
      <c r="U205" s="854"/>
      <c r="V205" s="854"/>
      <c r="W205" s="1085"/>
      <c r="X205" s="1091"/>
    </row>
    <row r="206" spans="3:24" ht="19.5" customHeight="1">
      <c r="C206" s="1088"/>
      <c r="D206" s="1091"/>
      <c r="E206" s="1091"/>
      <c r="F206" s="1091"/>
      <c r="G206" s="1094"/>
      <c r="H206" s="1097"/>
      <c r="I206" s="621" t="str">
        <f>IF(【3】見・旅費!I206="","",【3】見・旅費!I206)</f>
        <v/>
      </c>
      <c r="J206" s="621" t="str">
        <f>IF(【3】見・旅費!J206="","",【3】見・旅費!J206)</f>
        <v/>
      </c>
      <c r="K206" s="622" t="str">
        <f>IF(【3】見・旅費!K206="","",【3】見・旅費!K206)</f>
        <v/>
      </c>
      <c r="L206" s="623" t="str">
        <f>IF(【3】見・旅費!L206="","",【3】見・旅費!L206)</f>
        <v/>
      </c>
      <c r="M206" s="624" t="str">
        <f>IF(【3】見・旅費!M206="","",【3】見・旅費!M206)</f>
        <v/>
      </c>
      <c r="N206" s="598" t="str">
        <f>IF(I206="","",(SUM(L206:M206)))</f>
        <v/>
      </c>
      <c r="O206" s="625" t="str">
        <f>IF(【3】見・旅費!O206="","",【3】見・旅費!O206)</f>
        <v/>
      </c>
      <c r="P206" s="600" t="str">
        <f t="shared" si="38"/>
        <v/>
      </c>
      <c r="Q206" s="878"/>
      <c r="R206" s="858"/>
      <c r="S206" s="857"/>
      <c r="T206" s="858"/>
      <c r="U206" s="857"/>
      <c r="V206" s="857"/>
      <c r="W206" s="1085"/>
      <c r="X206" s="1091"/>
    </row>
    <row r="207" spans="3:24" ht="19.5" customHeight="1">
      <c r="C207" s="1089"/>
      <c r="D207" s="1092"/>
      <c r="E207" s="1092"/>
      <c r="F207" s="1092"/>
      <c r="G207" s="1095"/>
      <c r="H207" s="1098"/>
      <c r="I207" s="601"/>
      <c r="J207" s="601"/>
      <c r="K207" s="603"/>
      <c r="L207" s="626"/>
      <c r="M207" s="627"/>
      <c r="N207" s="605"/>
      <c r="O207" s="686" t="s">
        <v>453</v>
      </c>
      <c r="P207" s="607">
        <f>SUM(P203:P206)</f>
        <v>0</v>
      </c>
      <c r="Q207" s="608">
        <f>IF(AND(【3】見・旅費!G203="",G203=""),0,IF(【3】見・旅費!G203&lt;&gt;G203,IF(G203=1,"1,500",IF(G203=2,"1,300",IF(G203=3,"1,100","850"))),IF(OR(【3】見・旅費!Q207&lt;&gt;"1,500",【3】見・旅費!Q207&lt;&gt;"1,300",【3】見・旅費!Q207&lt;&gt;"1,100",【3】見・旅費!Q207&lt;&gt;"850"),【3】見・旅費!Q207,IF(G203="",0,IF(G203=1,"1,500",IF(G203=2,"1,300",IF(G203=3,"1,100","850")))))))</f>
        <v>0</v>
      </c>
      <c r="R207" s="629" t="str">
        <f>IF(【3】見・旅費!R207="","",【3】見・旅費!R207)</f>
        <v/>
      </c>
      <c r="S207" s="610">
        <f>IF(AND(【3】見・旅費!G203="",G203=""),0,IF(【3】見・旅費!G203&lt;&gt;G203,IF(G203=1,"14,000",IF(G203=2,"12,400",IF(G203=3,"10,300",IF(G203=4,"8,200")))),IF(OR(【3】見・旅費!S207&lt;&gt;"14,000",【3】見・旅費!S207&lt;&gt;"12,400",【3】見・旅費!S207&lt;&gt;"10,300",【3】見・旅費!S207&lt;&gt;"8,200"),【3】見・旅費!S207,IF(G203="",0,IF(G203=1,"14,000",IF(G203=2,"12,400",IF(G203=3,"10,300",IF(G203=4,"8,200",))))))))</f>
        <v>0</v>
      </c>
      <c r="T207" s="629" t="str">
        <f>IF(【3】見・旅費!T207="","",【3】見・旅費!T207)</f>
        <v/>
      </c>
      <c r="U207" s="612">
        <f>IF(AND(R207="",T207=""),0,(SUM(Q207*R207+S207*T207)))</f>
        <v>0</v>
      </c>
      <c r="V207" s="612">
        <f>IF(AND(P207="",U207=""),"",SUM(P207+U207))</f>
        <v>0</v>
      </c>
      <c r="W207" s="1086"/>
      <c r="X207" s="1092"/>
    </row>
    <row r="208" spans="3:24" ht="19.5" customHeight="1">
      <c r="C208" s="1087" t="str">
        <f>IF(【3】見・旅費!C208="","",【3】見・旅費!C208)</f>
        <v/>
      </c>
      <c r="D208" s="1090" t="str">
        <f>IF(【3】見・旅費!D208="","",【3】見・旅費!D208)</f>
        <v/>
      </c>
      <c r="E208" s="1090" t="str">
        <f>IF(【3】見・旅費!E208="","",【3】見・旅費!E208)</f>
        <v/>
      </c>
      <c r="F208" s="1090" t="str">
        <f>IF(【3】見・旅費!F208="","",【3】見・旅費!F208)</f>
        <v/>
      </c>
      <c r="G208" s="1093" t="str">
        <f>IF(【3】見・旅費!G208="","",【3】見・旅費!G208)</f>
        <v/>
      </c>
      <c r="H208" s="1096" t="str">
        <f>IF(【3】見・旅費!H208="","",【3】見・旅費!H208)</f>
        <v/>
      </c>
      <c r="I208" s="613" t="str">
        <f>IF(【3】見・旅費!I208="","",【3】見・旅費!I208)</f>
        <v/>
      </c>
      <c r="J208" s="613" t="str">
        <f>IF(【3】見・旅費!J208="","",【3】見・旅費!J208)</f>
        <v/>
      </c>
      <c r="K208" s="631" t="str">
        <f>IF(【3】見・旅費!K208="","",【3】見・旅費!K208)</f>
        <v/>
      </c>
      <c r="L208" s="614" t="str">
        <f>IF(【3】見・旅費!L208="","",【3】見・旅費!L208)</f>
        <v/>
      </c>
      <c r="M208" s="615" t="str">
        <f>IF(【3】見・旅費!M208="","",【3】見・旅費!M208)</f>
        <v/>
      </c>
      <c r="N208" s="592" t="str">
        <f>IF(I208="","",(SUM(L208:M208)))</f>
        <v/>
      </c>
      <c r="O208" s="332" t="str">
        <f>IF(【3】見・旅費!O208="","",【3】見・旅費!O208)</f>
        <v/>
      </c>
      <c r="P208" s="594" t="str">
        <f t="shared" ref="P208:P211" si="39">IF(O208="","",(IF(O208="",0,(N208*O208))))</f>
        <v/>
      </c>
      <c r="Q208" s="876"/>
      <c r="R208" s="855"/>
      <c r="S208" s="853"/>
      <c r="T208" s="855"/>
      <c r="U208" s="853"/>
      <c r="V208" s="853"/>
      <c r="W208" s="1084"/>
      <c r="X208" s="1090" t="str">
        <f>IF(【3】見・旅費!X208="","",【3】見・旅費!X208)</f>
        <v/>
      </c>
    </row>
    <row r="209" spans="3:24" ht="19.5" customHeight="1">
      <c r="C209" s="1088"/>
      <c r="D209" s="1091"/>
      <c r="E209" s="1091"/>
      <c r="F209" s="1091"/>
      <c r="G209" s="1094"/>
      <c r="H209" s="1097"/>
      <c r="I209" s="616" t="str">
        <f>IF(【3】見・旅費!I209="","",【3】見・旅費!I209)</f>
        <v/>
      </c>
      <c r="J209" s="616" t="str">
        <f>IF(【3】見・旅費!J209="","",【3】見・旅費!J209)</f>
        <v/>
      </c>
      <c r="K209" s="617" t="str">
        <f>IF(【3】見・旅費!K209="","",【3】見・旅費!K209)</f>
        <v/>
      </c>
      <c r="L209" s="618" t="str">
        <f>IF(【3】見・旅費!L209="","",【3】見・旅費!L209)</f>
        <v/>
      </c>
      <c r="M209" s="619" t="str">
        <f>IF(【3】見・旅費!M209="","",【3】見・旅費!M209)</f>
        <v/>
      </c>
      <c r="N209" s="598" t="str">
        <f>IF(I209="","",(SUM(L209:M209)))</f>
        <v/>
      </c>
      <c r="O209" s="620" t="str">
        <f>IF(【3】見・旅費!O209="","",【3】見・旅費!O209)</f>
        <v/>
      </c>
      <c r="P209" s="600" t="str">
        <f t="shared" si="39"/>
        <v/>
      </c>
      <c r="Q209" s="877"/>
      <c r="R209" s="856"/>
      <c r="S209" s="854"/>
      <c r="T209" s="856"/>
      <c r="U209" s="854"/>
      <c r="V209" s="854"/>
      <c r="W209" s="1085"/>
      <c r="X209" s="1091"/>
    </row>
    <row r="210" spans="3:24" ht="19.5" customHeight="1">
      <c r="C210" s="1088"/>
      <c r="D210" s="1091"/>
      <c r="E210" s="1091"/>
      <c r="F210" s="1091"/>
      <c r="G210" s="1094"/>
      <c r="H210" s="1097"/>
      <c r="I210" s="616" t="str">
        <f>IF(【3】見・旅費!I210="","",【3】見・旅費!I210)</f>
        <v/>
      </c>
      <c r="J210" s="616" t="str">
        <f>IF(【3】見・旅費!J210="","",【3】見・旅費!J210)</f>
        <v/>
      </c>
      <c r="K210" s="617" t="str">
        <f>IF(【3】見・旅費!K210="","",【3】見・旅費!K210)</f>
        <v/>
      </c>
      <c r="L210" s="618" t="str">
        <f>IF(【3】見・旅費!L210="","",【3】見・旅費!L210)</f>
        <v/>
      </c>
      <c r="M210" s="619" t="str">
        <f>IF(【3】見・旅費!M210="","",【3】見・旅費!M210)</f>
        <v/>
      </c>
      <c r="N210" s="598" t="str">
        <f>IF(I210="","",(SUM(L210:M210)))</f>
        <v/>
      </c>
      <c r="O210" s="620" t="str">
        <f>IF(【3】見・旅費!O210="","",【3】見・旅費!O210)</f>
        <v/>
      </c>
      <c r="P210" s="600" t="str">
        <f t="shared" si="39"/>
        <v/>
      </c>
      <c r="Q210" s="877"/>
      <c r="R210" s="856"/>
      <c r="S210" s="854"/>
      <c r="T210" s="856"/>
      <c r="U210" s="854"/>
      <c r="V210" s="854"/>
      <c r="W210" s="1085"/>
      <c r="X210" s="1091"/>
    </row>
    <row r="211" spans="3:24" ht="19.5" customHeight="1">
      <c r="C211" s="1088"/>
      <c r="D211" s="1091"/>
      <c r="E211" s="1091"/>
      <c r="F211" s="1091"/>
      <c r="G211" s="1094"/>
      <c r="H211" s="1097"/>
      <c r="I211" s="621" t="str">
        <f>IF(【3】見・旅費!I211="","",【3】見・旅費!I211)</f>
        <v/>
      </c>
      <c r="J211" s="621" t="str">
        <f>IF(【3】見・旅費!J211="","",【3】見・旅費!J211)</f>
        <v/>
      </c>
      <c r="K211" s="622" t="str">
        <f>IF(【3】見・旅費!K211="","",【3】見・旅費!K211)</f>
        <v/>
      </c>
      <c r="L211" s="623" t="str">
        <f>IF(【3】見・旅費!L211="","",【3】見・旅費!L211)</f>
        <v/>
      </c>
      <c r="M211" s="624" t="str">
        <f>IF(【3】見・旅費!M211="","",【3】見・旅費!M211)</f>
        <v/>
      </c>
      <c r="N211" s="598" t="str">
        <f>IF(I211="","",(SUM(L211:M211)))</f>
        <v/>
      </c>
      <c r="O211" s="625" t="str">
        <f>IF(【3】見・旅費!O211="","",【3】見・旅費!O211)</f>
        <v/>
      </c>
      <c r="P211" s="600" t="str">
        <f t="shared" si="39"/>
        <v/>
      </c>
      <c r="Q211" s="878"/>
      <c r="R211" s="858"/>
      <c r="S211" s="857"/>
      <c r="T211" s="858"/>
      <c r="U211" s="857"/>
      <c r="V211" s="857"/>
      <c r="W211" s="1085"/>
      <c r="X211" s="1091"/>
    </row>
    <row r="212" spans="3:24" ht="19.5" customHeight="1">
      <c r="C212" s="1089"/>
      <c r="D212" s="1092"/>
      <c r="E212" s="1092"/>
      <c r="F212" s="1092"/>
      <c r="G212" s="1095"/>
      <c r="H212" s="1098"/>
      <c r="I212" s="601"/>
      <c r="J212" s="601"/>
      <c r="K212" s="603"/>
      <c r="L212" s="626"/>
      <c r="M212" s="627"/>
      <c r="N212" s="605"/>
      <c r="O212" s="686" t="s">
        <v>453</v>
      </c>
      <c r="P212" s="607">
        <f>SUM(P208:P211)</f>
        <v>0</v>
      </c>
      <c r="Q212" s="608">
        <f>IF(AND(【3】見・旅費!G208="",G208=""),0,IF(【3】見・旅費!G208&lt;&gt;G208,IF(G208=1,"1,500",IF(G208=2,"1,300",IF(G208=3,"1,100","850"))),IF(OR(【3】見・旅費!Q212&lt;&gt;"1,500",【3】見・旅費!Q212&lt;&gt;"1,300",【3】見・旅費!Q212&lt;&gt;"1,100",【3】見・旅費!Q212&lt;&gt;"850"),【3】見・旅費!Q212,IF(G208="",0,IF(G208=1,"1,500",IF(G208=2,"1,300",IF(G208=3,"1,100","850")))))))</f>
        <v>0</v>
      </c>
      <c r="R212" s="629" t="str">
        <f>IF(【3】見・旅費!R212="","",【3】見・旅費!R212)</f>
        <v/>
      </c>
      <c r="S212" s="610">
        <f>IF(AND(【3】見・旅費!G208="",G208=""),0,IF(【3】見・旅費!G208&lt;&gt;G208,IF(G208=1,"14,000",IF(G208=2,"12,400",IF(G208=3,"10,300",IF(G208=4,"8,200")))),IF(OR(【3】見・旅費!S212&lt;&gt;"14,000",【3】見・旅費!S212&lt;&gt;"12,400",【3】見・旅費!S212&lt;&gt;"10,300",【3】見・旅費!S212&lt;&gt;"8,200"),【3】見・旅費!S212,IF(G208="",0,IF(G208=1,"14,000",IF(G208=2,"12,400",IF(G208=3,"10,300",IF(G208=4,"8,200",))))))))</f>
        <v>0</v>
      </c>
      <c r="T212" s="629" t="str">
        <f>IF(【3】見・旅費!T212="","",【3】見・旅費!T212)</f>
        <v/>
      </c>
      <c r="U212" s="612">
        <f>IF(AND(R212="",T212=""),0,(SUM(Q212*R212+S212*T212)))</f>
        <v>0</v>
      </c>
      <c r="V212" s="612">
        <f>IF(AND(P212="",U212=""),"",SUM(P212+U212))</f>
        <v>0</v>
      </c>
      <c r="W212" s="1086"/>
      <c r="X212" s="1092"/>
    </row>
    <row r="213" spans="3:24" ht="19.5" customHeight="1">
      <c r="C213" s="1087" t="str">
        <f>IF(【3】見・旅費!C213="","",【3】見・旅費!C213)</f>
        <v/>
      </c>
      <c r="D213" s="1090" t="str">
        <f>IF(【3】見・旅費!D213="","",【3】見・旅費!D213)</f>
        <v/>
      </c>
      <c r="E213" s="1090" t="str">
        <f>IF(【3】見・旅費!E213="","",【3】見・旅費!E213)</f>
        <v/>
      </c>
      <c r="F213" s="1090" t="str">
        <f>IF(【3】見・旅費!F213="","",【3】見・旅費!F213)</f>
        <v/>
      </c>
      <c r="G213" s="1093" t="str">
        <f>IF(【3】見・旅費!G213="","",【3】見・旅費!G213)</f>
        <v/>
      </c>
      <c r="H213" s="1096" t="str">
        <f>IF(【3】見・旅費!H213="","",【3】見・旅費!H213)</f>
        <v/>
      </c>
      <c r="I213" s="613" t="str">
        <f>IF(【3】見・旅費!I213="","",【3】見・旅費!I213)</f>
        <v/>
      </c>
      <c r="J213" s="613" t="str">
        <f>IF(【3】見・旅費!J213="","",【3】見・旅費!J213)</f>
        <v/>
      </c>
      <c r="K213" s="631" t="str">
        <f>IF(【3】見・旅費!K213="","",【3】見・旅費!K213)</f>
        <v/>
      </c>
      <c r="L213" s="614" t="str">
        <f>IF(【3】見・旅費!L213="","",【3】見・旅費!L213)</f>
        <v/>
      </c>
      <c r="M213" s="615" t="str">
        <f>IF(【3】見・旅費!M213="","",【3】見・旅費!M213)</f>
        <v/>
      </c>
      <c r="N213" s="592" t="str">
        <f>IF(I213="","",(SUM(L213:M213)))</f>
        <v/>
      </c>
      <c r="O213" s="332" t="str">
        <f>IF(【3】見・旅費!O213="","",【3】見・旅費!O213)</f>
        <v/>
      </c>
      <c r="P213" s="594" t="str">
        <f t="shared" ref="P213:P216" si="40">IF(O213="","",(IF(O213="",0,(N213*O213))))</f>
        <v/>
      </c>
      <c r="Q213" s="876"/>
      <c r="R213" s="855"/>
      <c r="S213" s="853"/>
      <c r="T213" s="855"/>
      <c r="U213" s="853"/>
      <c r="V213" s="853"/>
      <c r="W213" s="1084"/>
      <c r="X213" s="1090" t="str">
        <f>IF(【3】見・旅費!X213="","",【3】見・旅費!X213)</f>
        <v/>
      </c>
    </row>
    <row r="214" spans="3:24" ht="19.5" customHeight="1">
      <c r="C214" s="1088"/>
      <c r="D214" s="1091"/>
      <c r="E214" s="1091"/>
      <c r="F214" s="1091"/>
      <c r="G214" s="1094"/>
      <c r="H214" s="1097"/>
      <c r="I214" s="616" t="str">
        <f>IF(【3】見・旅費!I214="","",【3】見・旅費!I214)</f>
        <v/>
      </c>
      <c r="J214" s="616" t="str">
        <f>IF(【3】見・旅費!J214="","",【3】見・旅費!J214)</f>
        <v/>
      </c>
      <c r="K214" s="617" t="str">
        <f>IF(【3】見・旅費!K214="","",【3】見・旅費!K214)</f>
        <v/>
      </c>
      <c r="L214" s="618" t="str">
        <f>IF(【3】見・旅費!L214="","",【3】見・旅費!L214)</f>
        <v/>
      </c>
      <c r="M214" s="619" t="str">
        <f>IF(【3】見・旅費!M214="","",【3】見・旅費!M214)</f>
        <v/>
      </c>
      <c r="N214" s="598" t="str">
        <f>IF(I214="","",(SUM(L214:M214)))</f>
        <v/>
      </c>
      <c r="O214" s="620" t="str">
        <f>IF(【3】見・旅費!O214="","",【3】見・旅費!O214)</f>
        <v/>
      </c>
      <c r="P214" s="600" t="str">
        <f t="shared" si="40"/>
        <v/>
      </c>
      <c r="Q214" s="877"/>
      <c r="R214" s="856"/>
      <c r="S214" s="854"/>
      <c r="T214" s="856"/>
      <c r="U214" s="854"/>
      <c r="V214" s="854"/>
      <c r="W214" s="1085"/>
      <c r="X214" s="1091"/>
    </row>
    <row r="215" spans="3:24" ht="19.5" customHeight="1">
      <c r="C215" s="1088"/>
      <c r="D215" s="1091"/>
      <c r="E215" s="1091"/>
      <c r="F215" s="1091"/>
      <c r="G215" s="1094"/>
      <c r="H215" s="1097"/>
      <c r="I215" s="616" t="str">
        <f>IF(【3】見・旅費!I215="","",【3】見・旅費!I215)</f>
        <v/>
      </c>
      <c r="J215" s="616" t="str">
        <f>IF(【3】見・旅費!J215="","",【3】見・旅費!J215)</f>
        <v/>
      </c>
      <c r="K215" s="617" t="str">
        <f>IF(【3】見・旅費!K215="","",【3】見・旅費!K215)</f>
        <v/>
      </c>
      <c r="L215" s="618" t="str">
        <f>IF(【3】見・旅費!L215="","",【3】見・旅費!L215)</f>
        <v/>
      </c>
      <c r="M215" s="619" t="str">
        <f>IF(【3】見・旅費!M215="","",【3】見・旅費!M215)</f>
        <v/>
      </c>
      <c r="N215" s="598" t="str">
        <f>IF(I215="","",(SUM(L215:M215)))</f>
        <v/>
      </c>
      <c r="O215" s="620" t="str">
        <f>IF(【3】見・旅費!O215="","",【3】見・旅費!O215)</f>
        <v/>
      </c>
      <c r="P215" s="600" t="str">
        <f t="shared" si="40"/>
        <v/>
      </c>
      <c r="Q215" s="877"/>
      <c r="R215" s="856"/>
      <c r="S215" s="854"/>
      <c r="T215" s="856"/>
      <c r="U215" s="854"/>
      <c r="V215" s="854"/>
      <c r="W215" s="1085"/>
      <c r="X215" s="1091"/>
    </row>
    <row r="216" spans="3:24" ht="19.5" customHeight="1">
      <c r="C216" s="1088"/>
      <c r="D216" s="1091"/>
      <c r="E216" s="1091"/>
      <c r="F216" s="1091"/>
      <c r="G216" s="1094"/>
      <c r="H216" s="1097"/>
      <c r="I216" s="621" t="str">
        <f>IF(【3】見・旅費!I216="","",【3】見・旅費!I216)</f>
        <v/>
      </c>
      <c r="J216" s="621" t="str">
        <f>IF(【3】見・旅費!J216="","",【3】見・旅費!J216)</f>
        <v/>
      </c>
      <c r="K216" s="622" t="str">
        <f>IF(【3】見・旅費!K216="","",【3】見・旅費!K216)</f>
        <v/>
      </c>
      <c r="L216" s="623" t="str">
        <f>IF(【3】見・旅費!L216="","",【3】見・旅費!L216)</f>
        <v/>
      </c>
      <c r="M216" s="624" t="str">
        <f>IF(【3】見・旅費!M216="","",【3】見・旅費!M216)</f>
        <v/>
      </c>
      <c r="N216" s="598" t="str">
        <f>IF(I216="","",(SUM(L216:M216)))</f>
        <v/>
      </c>
      <c r="O216" s="625" t="str">
        <f>IF(【3】見・旅費!O216="","",【3】見・旅費!O216)</f>
        <v/>
      </c>
      <c r="P216" s="600" t="str">
        <f t="shared" si="40"/>
        <v/>
      </c>
      <c r="Q216" s="878"/>
      <c r="R216" s="858"/>
      <c r="S216" s="857"/>
      <c r="T216" s="858"/>
      <c r="U216" s="857"/>
      <c r="V216" s="857"/>
      <c r="W216" s="1085"/>
      <c r="X216" s="1091"/>
    </row>
    <row r="217" spans="3:24" ht="19.5" customHeight="1">
      <c r="C217" s="1089"/>
      <c r="D217" s="1092"/>
      <c r="E217" s="1092"/>
      <c r="F217" s="1092"/>
      <c r="G217" s="1095"/>
      <c r="H217" s="1098"/>
      <c r="I217" s="601"/>
      <c r="J217" s="601"/>
      <c r="K217" s="603"/>
      <c r="L217" s="626"/>
      <c r="M217" s="627"/>
      <c r="N217" s="605"/>
      <c r="O217" s="686" t="s">
        <v>453</v>
      </c>
      <c r="P217" s="607">
        <f>SUM(P213:P216)</f>
        <v>0</v>
      </c>
      <c r="Q217" s="608">
        <f>IF(AND(【3】見・旅費!G213="",G213=""),0,IF(【3】見・旅費!G213&lt;&gt;G213,IF(G213=1,"1,500",IF(G213=2,"1,300",IF(G213=3,"1,100","850"))),IF(OR(【3】見・旅費!Q217&lt;&gt;"1,500",【3】見・旅費!Q217&lt;&gt;"1,300",【3】見・旅費!Q217&lt;&gt;"1,100",【3】見・旅費!Q217&lt;&gt;"850"),【3】見・旅費!Q217,IF(G213="",0,IF(G213=1,"1,500",IF(G213=2,"1,300",IF(G213=3,"1,100","850")))))))</f>
        <v>0</v>
      </c>
      <c r="R217" s="629" t="str">
        <f>IF(【3】見・旅費!R217="","",【3】見・旅費!R217)</f>
        <v/>
      </c>
      <c r="S217" s="610">
        <f>IF(AND(【3】見・旅費!G213="",G213=""),0,IF(【3】見・旅費!G213&lt;&gt;G213,IF(G213=1,"14,000",IF(G213=2,"12,400",IF(G213=3,"10,300",IF(G213=4,"8,200")))),IF(OR(【3】見・旅費!S217&lt;&gt;"14,000",【3】見・旅費!S217&lt;&gt;"12,400",【3】見・旅費!S217&lt;&gt;"10,300",【3】見・旅費!S217&lt;&gt;"8,200"),【3】見・旅費!S217,IF(G213="",0,IF(G213=1,"14,000",IF(G213=2,"12,400",IF(G213=3,"10,300",IF(G213=4,"8,200",))))))))</f>
        <v>0</v>
      </c>
      <c r="T217" s="629" t="str">
        <f>IF(【3】見・旅費!T217="","",【3】見・旅費!T217)</f>
        <v/>
      </c>
      <c r="U217" s="612">
        <f>IF(AND(R217="",T217=""),0,(SUM(Q217*R217+S217*T217)))</f>
        <v>0</v>
      </c>
      <c r="V217" s="612">
        <f>IF(AND(P217="",U217=""),"",SUM(P217+U217))</f>
        <v>0</v>
      </c>
      <c r="W217" s="1086"/>
      <c r="X217" s="1092"/>
    </row>
    <row r="218" spans="3:24" ht="19.5" customHeight="1">
      <c r="C218" s="1087" t="str">
        <f>IF(【3】見・旅費!C218="","",【3】見・旅費!C218)</f>
        <v/>
      </c>
      <c r="D218" s="1090" t="str">
        <f>IF(【3】見・旅費!D218="","",【3】見・旅費!D218)</f>
        <v/>
      </c>
      <c r="E218" s="1090" t="str">
        <f>IF(【3】見・旅費!E218="","",【3】見・旅費!E218)</f>
        <v/>
      </c>
      <c r="F218" s="1090" t="str">
        <f>IF(【3】見・旅費!F218="","",【3】見・旅費!F218)</f>
        <v/>
      </c>
      <c r="G218" s="1093" t="str">
        <f>IF(【3】見・旅費!G218="","",【3】見・旅費!G218)</f>
        <v/>
      </c>
      <c r="H218" s="1096" t="str">
        <f>IF(【3】見・旅費!H218="","",【3】見・旅費!H218)</f>
        <v/>
      </c>
      <c r="I218" s="613" t="str">
        <f>IF(【3】見・旅費!I218="","",【3】見・旅費!I218)</f>
        <v/>
      </c>
      <c r="J218" s="613" t="str">
        <f>IF(【3】見・旅費!J218="","",【3】見・旅費!J218)</f>
        <v/>
      </c>
      <c r="K218" s="631" t="str">
        <f>IF(【3】見・旅費!K218="","",【3】見・旅費!K218)</f>
        <v/>
      </c>
      <c r="L218" s="614" t="str">
        <f>IF(【3】見・旅費!L218="","",【3】見・旅費!L218)</f>
        <v/>
      </c>
      <c r="M218" s="615" t="str">
        <f>IF(【3】見・旅費!M218="","",【3】見・旅費!M218)</f>
        <v/>
      </c>
      <c r="N218" s="592" t="str">
        <f>IF(I218="","",(SUM(L218:M218)))</f>
        <v/>
      </c>
      <c r="O218" s="332" t="str">
        <f>IF(【3】見・旅費!O218="","",【3】見・旅費!O218)</f>
        <v/>
      </c>
      <c r="P218" s="594" t="str">
        <f t="shared" ref="P218:P221" si="41">IF(O218="","",(IF(O218="",0,(N218*O218))))</f>
        <v/>
      </c>
      <c r="Q218" s="876"/>
      <c r="R218" s="855"/>
      <c r="S218" s="853"/>
      <c r="T218" s="855"/>
      <c r="U218" s="853"/>
      <c r="V218" s="853"/>
      <c r="W218" s="1084"/>
      <c r="X218" s="1090" t="str">
        <f>IF(【3】見・旅費!X218="","",【3】見・旅費!X218)</f>
        <v/>
      </c>
    </row>
    <row r="219" spans="3:24" ht="19.5" customHeight="1">
      <c r="C219" s="1088"/>
      <c r="D219" s="1091"/>
      <c r="E219" s="1091"/>
      <c r="F219" s="1091"/>
      <c r="G219" s="1094"/>
      <c r="H219" s="1097"/>
      <c r="I219" s="616" t="str">
        <f>IF(【3】見・旅費!I219="","",【3】見・旅費!I219)</f>
        <v/>
      </c>
      <c r="J219" s="616" t="str">
        <f>IF(【3】見・旅費!J219="","",【3】見・旅費!J219)</f>
        <v/>
      </c>
      <c r="K219" s="617" t="str">
        <f>IF(【3】見・旅費!K219="","",【3】見・旅費!K219)</f>
        <v/>
      </c>
      <c r="L219" s="618" t="str">
        <f>IF(【3】見・旅費!L219="","",【3】見・旅費!L219)</f>
        <v/>
      </c>
      <c r="M219" s="619" t="str">
        <f>IF(【3】見・旅費!M219="","",【3】見・旅費!M219)</f>
        <v/>
      </c>
      <c r="N219" s="598" t="str">
        <f>IF(I219="","",(SUM(L219:M219)))</f>
        <v/>
      </c>
      <c r="O219" s="620" t="str">
        <f>IF(【3】見・旅費!O219="","",【3】見・旅費!O219)</f>
        <v/>
      </c>
      <c r="P219" s="600" t="str">
        <f t="shared" si="41"/>
        <v/>
      </c>
      <c r="Q219" s="877"/>
      <c r="R219" s="856"/>
      <c r="S219" s="854"/>
      <c r="T219" s="856"/>
      <c r="U219" s="854"/>
      <c r="V219" s="854"/>
      <c r="W219" s="1085"/>
      <c r="X219" s="1091"/>
    </row>
    <row r="220" spans="3:24" ht="19.5" customHeight="1">
      <c r="C220" s="1088"/>
      <c r="D220" s="1091"/>
      <c r="E220" s="1091"/>
      <c r="F220" s="1091"/>
      <c r="G220" s="1094"/>
      <c r="H220" s="1097"/>
      <c r="I220" s="616" t="str">
        <f>IF(【3】見・旅費!I220="","",【3】見・旅費!I220)</f>
        <v/>
      </c>
      <c r="J220" s="616" t="str">
        <f>IF(【3】見・旅費!J220="","",【3】見・旅費!J220)</f>
        <v/>
      </c>
      <c r="K220" s="617" t="str">
        <f>IF(【3】見・旅費!K220="","",【3】見・旅費!K220)</f>
        <v/>
      </c>
      <c r="L220" s="618" t="str">
        <f>IF(【3】見・旅費!L220="","",【3】見・旅費!L220)</f>
        <v/>
      </c>
      <c r="M220" s="619" t="str">
        <f>IF(【3】見・旅費!M220="","",【3】見・旅費!M220)</f>
        <v/>
      </c>
      <c r="N220" s="598" t="str">
        <f>IF(I220="","",(SUM(L220:M220)))</f>
        <v/>
      </c>
      <c r="O220" s="620" t="str">
        <f>IF(【3】見・旅費!O220="","",【3】見・旅費!O220)</f>
        <v/>
      </c>
      <c r="P220" s="600" t="str">
        <f t="shared" si="41"/>
        <v/>
      </c>
      <c r="Q220" s="877"/>
      <c r="R220" s="856"/>
      <c r="S220" s="854"/>
      <c r="T220" s="856"/>
      <c r="U220" s="854"/>
      <c r="V220" s="854"/>
      <c r="W220" s="1085"/>
      <c r="X220" s="1091"/>
    </row>
    <row r="221" spans="3:24" ht="19.5" customHeight="1">
      <c r="C221" s="1088"/>
      <c r="D221" s="1091"/>
      <c r="E221" s="1091"/>
      <c r="F221" s="1091"/>
      <c r="G221" s="1094"/>
      <c r="H221" s="1097"/>
      <c r="I221" s="621" t="str">
        <f>IF(【3】見・旅費!I221="","",【3】見・旅費!I221)</f>
        <v/>
      </c>
      <c r="J221" s="621" t="str">
        <f>IF(【3】見・旅費!J221="","",【3】見・旅費!J221)</f>
        <v/>
      </c>
      <c r="K221" s="622" t="str">
        <f>IF(【3】見・旅費!K221="","",【3】見・旅費!K221)</f>
        <v/>
      </c>
      <c r="L221" s="623" t="str">
        <f>IF(【3】見・旅費!L221="","",【3】見・旅費!L221)</f>
        <v/>
      </c>
      <c r="M221" s="624" t="str">
        <f>IF(【3】見・旅費!M221="","",【3】見・旅費!M221)</f>
        <v/>
      </c>
      <c r="N221" s="598" t="str">
        <f>IF(I221="","",(SUM(L221:M221)))</f>
        <v/>
      </c>
      <c r="O221" s="625" t="str">
        <f>IF(【3】見・旅費!O221="","",【3】見・旅費!O221)</f>
        <v/>
      </c>
      <c r="P221" s="600" t="str">
        <f t="shared" si="41"/>
        <v/>
      </c>
      <c r="Q221" s="878"/>
      <c r="R221" s="858"/>
      <c r="S221" s="857"/>
      <c r="T221" s="858"/>
      <c r="U221" s="857"/>
      <c r="V221" s="857"/>
      <c r="W221" s="1085"/>
      <c r="X221" s="1091"/>
    </row>
    <row r="222" spans="3:24" ht="19.5" customHeight="1">
      <c r="C222" s="1089"/>
      <c r="D222" s="1092"/>
      <c r="E222" s="1092"/>
      <c r="F222" s="1092"/>
      <c r="G222" s="1095"/>
      <c r="H222" s="1098"/>
      <c r="I222" s="601"/>
      <c r="J222" s="601"/>
      <c r="K222" s="603"/>
      <c r="L222" s="626"/>
      <c r="M222" s="627"/>
      <c r="N222" s="605"/>
      <c r="O222" s="686" t="s">
        <v>453</v>
      </c>
      <c r="P222" s="607">
        <f>SUM(P218:P221)</f>
        <v>0</v>
      </c>
      <c r="Q222" s="608">
        <f>IF(AND(【3】見・旅費!G218="",G218=""),0,IF(【3】見・旅費!G218&lt;&gt;G218,IF(G218=1,"1,500",IF(G218=2,"1,300",IF(G218=3,"1,100","850"))),IF(OR(【3】見・旅費!Q222&lt;&gt;"1,500",【3】見・旅費!Q222&lt;&gt;"1,300",【3】見・旅費!Q222&lt;&gt;"1,100",【3】見・旅費!Q222&lt;&gt;"850"),【3】見・旅費!Q222,IF(G218="",0,IF(G218=1,"1,500",IF(G218=2,"1,300",IF(G218=3,"1,100","850")))))))</f>
        <v>0</v>
      </c>
      <c r="R222" s="629" t="str">
        <f>IF(【3】見・旅費!R222="","",【3】見・旅費!R222)</f>
        <v/>
      </c>
      <c r="S222" s="610">
        <f>IF(AND(【3】見・旅費!G218="",G218=""),0,IF(【3】見・旅費!G218&lt;&gt;G218,IF(G218=1,"14,000",IF(G218=2,"12,400",IF(G218=3,"10,300",IF(G218=4,"8,200")))),IF(OR(【3】見・旅費!S222&lt;&gt;"14,000",【3】見・旅費!S222&lt;&gt;"12,400",【3】見・旅費!S222&lt;&gt;"10,300",【3】見・旅費!S222&lt;&gt;"8,200"),【3】見・旅費!S222,IF(G218="",0,IF(G218=1,"14,000",IF(G218=2,"12,400",IF(G218=3,"10,300",IF(G218=4,"8,200",))))))))</f>
        <v>0</v>
      </c>
      <c r="T222" s="629" t="str">
        <f>IF(【3】見・旅費!T222="","",【3】見・旅費!T222)</f>
        <v/>
      </c>
      <c r="U222" s="612">
        <f>IF(AND(R222="",T222=""),0,(SUM(Q222*R222+S222*T222)))</f>
        <v>0</v>
      </c>
      <c r="V222" s="612">
        <f>IF(AND(P222="",U222=""),"",SUM(P222+U222))</f>
        <v>0</v>
      </c>
      <c r="W222" s="1086"/>
      <c r="X222" s="1092"/>
    </row>
    <row r="223" spans="3:24" ht="19.5" customHeight="1">
      <c r="C223" s="1087" t="str">
        <f>IF(【3】見・旅費!C223="","",【3】見・旅費!C223)</f>
        <v/>
      </c>
      <c r="D223" s="1090" t="str">
        <f>IF(【3】見・旅費!D223="","",【3】見・旅費!D223)</f>
        <v/>
      </c>
      <c r="E223" s="1090" t="str">
        <f>IF(【3】見・旅費!E223="","",【3】見・旅費!E223)</f>
        <v/>
      </c>
      <c r="F223" s="1090" t="str">
        <f>IF(【3】見・旅費!F223="","",【3】見・旅費!F223)</f>
        <v/>
      </c>
      <c r="G223" s="1093" t="str">
        <f>IF(【3】見・旅費!G223="","",【3】見・旅費!G223)</f>
        <v/>
      </c>
      <c r="H223" s="1096" t="str">
        <f>IF(【3】見・旅費!H223="","",【3】見・旅費!H223)</f>
        <v/>
      </c>
      <c r="I223" s="613" t="str">
        <f>IF(【3】見・旅費!I223="","",【3】見・旅費!I223)</f>
        <v/>
      </c>
      <c r="J223" s="613" t="str">
        <f>IF(【3】見・旅費!J223="","",【3】見・旅費!J223)</f>
        <v/>
      </c>
      <c r="K223" s="631" t="str">
        <f>IF(【3】見・旅費!K223="","",【3】見・旅費!K223)</f>
        <v/>
      </c>
      <c r="L223" s="614" t="str">
        <f>IF(【3】見・旅費!L223="","",【3】見・旅費!L223)</f>
        <v/>
      </c>
      <c r="M223" s="615" t="str">
        <f>IF(【3】見・旅費!M223="","",【3】見・旅費!M223)</f>
        <v/>
      </c>
      <c r="N223" s="592" t="str">
        <f>IF(I223="","",(SUM(L223:M223)))</f>
        <v/>
      </c>
      <c r="O223" s="332" t="str">
        <f>IF(【3】見・旅費!O223="","",【3】見・旅費!O223)</f>
        <v/>
      </c>
      <c r="P223" s="594" t="str">
        <f t="shared" ref="P223:P226" si="42">IF(O223="","",(IF(O223="",0,(N223*O223))))</f>
        <v/>
      </c>
      <c r="Q223" s="876"/>
      <c r="R223" s="855"/>
      <c r="S223" s="853"/>
      <c r="T223" s="855"/>
      <c r="U223" s="853"/>
      <c r="V223" s="853"/>
      <c r="W223" s="1084"/>
      <c r="X223" s="1090" t="str">
        <f>IF(【3】見・旅費!X223="","",【3】見・旅費!X223)</f>
        <v/>
      </c>
    </row>
    <row r="224" spans="3:24" ht="19.5" customHeight="1">
      <c r="C224" s="1088"/>
      <c r="D224" s="1091"/>
      <c r="E224" s="1091"/>
      <c r="F224" s="1091"/>
      <c r="G224" s="1094"/>
      <c r="H224" s="1097"/>
      <c r="I224" s="616" t="str">
        <f>IF(【3】見・旅費!I224="","",【3】見・旅費!I224)</f>
        <v/>
      </c>
      <c r="J224" s="616" t="str">
        <f>IF(【3】見・旅費!J224="","",【3】見・旅費!J224)</f>
        <v/>
      </c>
      <c r="K224" s="617" t="str">
        <f>IF(【3】見・旅費!K224="","",【3】見・旅費!K224)</f>
        <v/>
      </c>
      <c r="L224" s="618" t="str">
        <f>IF(【3】見・旅費!L224="","",【3】見・旅費!L224)</f>
        <v/>
      </c>
      <c r="M224" s="619" t="str">
        <f>IF(【3】見・旅費!M224="","",【3】見・旅費!M224)</f>
        <v/>
      </c>
      <c r="N224" s="598" t="str">
        <f>IF(I224="","",(SUM(L224:M224)))</f>
        <v/>
      </c>
      <c r="O224" s="620" t="str">
        <f>IF(【3】見・旅費!O224="","",【3】見・旅費!O224)</f>
        <v/>
      </c>
      <c r="P224" s="600" t="str">
        <f t="shared" si="42"/>
        <v/>
      </c>
      <c r="Q224" s="877"/>
      <c r="R224" s="856"/>
      <c r="S224" s="854"/>
      <c r="T224" s="856"/>
      <c r="U224" s="854"/>
      <c r="V224" s="854"/>
      <c r="W224" s="1085"/>
      <c r="X224" s="1091"/>
    </row>
    <row r="225" spans="3:24" ht="19.5" customHeight="1">
      <c r="C225" s="1088"/>
      <c r="D225" s="1091"/>
      <c r="E225" s="1091"/>
      <c r="F225" s="1091"/>
      <c r="G225" s="1094"/>
      <c r="H225" s="1097"/>
      <c r="I225" s="616" t="str">
        <f>IF(【3】見・旅費!I225="","",【3】見・旅費!I225)</f>
        <v/>
      </c>
      <c r="J225" s="616" t="str">
        <f>IF(【3】見・旅費!J225="","",【3】見・旅費!J225)</f>
        <v/>
      </c>
      <c r="K225" s="617" t="str">
        <f>IF(【3】見・旅費!K225="","",【3】見・旅費!K225)</f>
        <v/>
      </c>
      <c r="L225" s="618" t="str">
        <f>IF(【3】見・旅費!L225="","",【3】見・旅費!L225)</f>
        <v/>
      </c>
      <c r="M225" s="619" t="str">
        <f>IF(【3】見・旅費!M225="","",【3】見・旅費!M225)</f>
        <v/>
      </c>
      <c r="N225" s="598" t="str">
        <f>IF(I225="","",(SUM(L225:M225)))</f>
        <v/>
      </c>
      <c r="O225" s="620" t="str">
        <f>IF(【3】見・旅費!O225="","",【3】見・旅費!O225)</f>
        <v/>
      </c>
      <c r="P225" s="600" t="str">
        <f t="shared" si="42"/>
        <v/>
      </c>
      <c r="Q225" s="877"/>
      <c r="R225" s="856"/>
      <c r="S225" s="854"/>
      <c r="T225" s="856"/>
      <c r="U225" s="854"/>
      <c r="V225" s="854"/>
      <c r="W225" s="1085"/>
      <c r="X225" s="1091"/>
    </row>
    <row r="226" spans="3:24" ht="19.5" customHeight="1">
      <c r="C226" s="1088"/>
      <c r="D226" s="1091"/>
      <c r="E226" s="1091"/>
      <c r="F226" s="1091"/>
      <c r="G226" s="1094"/>
      <c r="H226" s="1097"/>
      <c r="I226" s="621" t="str">
        <f>IF(【3】見・旅費!I226="","",【3】見・旅費!I226)</f>
        <v/>
      </c>
      <c r="J226" s="621" t="str">
        <f>IF(【3】見・旅費!J226="","",【3】見・旅費!J226)</f>
        <v/>
      </c>
      <c r="K226" s="622" t="str">
        <f>IF(【3】見・旅費!K226="","",【3】見・旅費!K226)</f>
        <v/>
      </c>
      <c r="L226" s="623" t="str">
        <f>IF(【3】見・旅費!L226="","",【3】見・旅費!L226)</f>
        <v/>
      </c>
      <c r="M226" s="624" t="str">
        <f>IF(【3】見・旅費!M226="","",【3】見・旅費!M226)</f>
        <v/>
      </c>
      <c r="N226" s="598" t="str">
        <f>IF(I226="","",(SUM(L226:M226)))</f>
        <v/>
      </c>
      <c r="O226" s="625" t="str">
        <f>IF(【3】見・旅費!O226="","",【3】見・旅費!O226)</f>
        <v/>
      </c>
      <c r="P226" s="600" t="str">
        <f t="shared" si="42"/>
        <v/>
      </c>
      <c r="Q226" s="878"/>
      <c r="R226" s="858"/>
      <c r="S226" s="857"/>
      <c r="T226" s="858"/>
      <c r="U226" s="857"/>
      <c r="V226" s="857"/>
      <c r="W226" s="1085"/>
      <c r="X226" s="1091"/>
    </row>
    <row r="227" spans="3:24" ht="19.5" customHeight="1">
      <c r="C227" s="1089"/>
      <c r="D227" s="1092"/>
      <c r="E227" s="1092"/>
      <c r="F227" s="1092"/>
      <c r="G227" s="1095"/>
      <c r="H227" s="1098"/>
      <c r="I227" s="601"/>
      <c r="J227" s="601"/>
      <c r="K227" s="603"/>
      <c r="L227" s="626"/>
      <c r="M227" s="627"/>
      <c r="N227" s="605"/>
      <c r="O227" s="686" t="s">
        <v>453</v>
      </c>
      <c r="P227" s="607">
        <f>SUM(P223:P226)</f>
        <v>0</v>
      </c>
      <c r="Q227" s="608">
        <f>IF(AND(【3】見・旅費!G223="",G223=""),0,IF(【3】見・旅費!G223&lt;&gt;G223,IF(G223=1,"1,500",IF(G223=2,"1,300",IF(G223=3,"1,100","850"))),IF(OR(【3】見・旅費!Q227&lt;&gt;"1,500",【3】見・旅費!Q227&lt;&gt;"1,300",【3】見・旅費!Q227&lt;&gt;"1,100",【3】見・旅費!Q227&lt;&gt;"850"),【3】見・旅費!Q227,IF(G223="",0,IF(G223=1,"1,500",IF(G223=2,"1,300",IF(G223=3,"1,100","850")))))))</f>
        <v>0</v>
      </c>
      <c r="R227" s="629" t="str">
        <f>IF(【3】見・旅費!R227="","",【3】見・旅費!R227)</f>
        <v/>
      </c>
      <c r="S227" s="610">
        <f>IF(AND(【3】見・旅費!G223="",G223=""),0,IF(【3】見・旅費!G223&lt;&gt;G223,IF(G223=1,"14,000",IF(G223=2,"12,400",IF(G223=3,"10,300",IF(G223=4,"8,200")))),IF(OR(【3】見・旅費!S227&lt;&gt;"14,000",【3】見・旅費!S227&lt;&gt;"12,400",【3】見・旅費!S227&lt;&gt;"10,300",【3】見・旅費!S227&lt;&gt;"8,200"),【3】見・旅費!S227,IF(G223="",0,IF(G223=1,"14,000",IF(G223=2,"12,400",IF(G223=3,"10,300",IF(G223=4,"8,200",))))))))</f>
        <v>0</v>
      </c>
      <c r="T227" s="629" t="str">
        <f>IF(【3】見・旅費!T227="","",【3】見・旅費!T227)</f>
        <v/>
      </c>
      <c r="U227" s="612">
        <f>IF(AND(R227="",T227=""),0,(SUM(Q227*R227+S227*T227)))</f>
        <v>0</v>
      </c>
      <c r="V227" s="612">
        <f>IF(AND(P227="",U227=""),"",SUM(P227+U227))</f>
        <v>0</v>
      </c>
      <c r="W227" s="1086"/>
      <c r="X227" s="1092"/>
    </row>
    <row r="228" spans="3:24" ht="19.5" customHeight="1">
      <c r="C228" s="1087" t="str">
        <f>IF(【3】見・旅費!C228="","",【3】見・旅費!C228)</f>
        <v/>
      </c>
      <c r="D228" s="1090" t="str">
        <f>IF(【3】見・旅費!D228="","",【3】見・旅費!D228)</f>
        <v/>
      </c>
      <c r="E228" s="1090" t="str">
        <f>IF(【3】見・旅費!E228="","",【3】見・旅費!E228)</f>
        <v/>
      </c>
      <c r="F228" s="1090" t="str">
        <f>IF(【3】見・旅費!F228="","",【3】見・旅費!F228)</f>
        <v/>
      </c>
      <c r="G228" s="1093" t="str">
        <f>IF(【3】見・旅費!G228="","",【3】見・旅費!G228)</f>
        <v/>
      </c>
      <c r="H228" s="1096" t="str">
        <f>IF(【3】見・旅費!H228="","",【3】見・旅費!H228)</f>
        <v/>
      </c>
      <c r="I228" s="613" t="str">
        <f>IF(【3】見・旅費!I228="","",【3】見・旅費!I228)</f>
        <v/>
      </c>
      <c r="J228" s="613" t="str">
        <f>IF(【3】見・旅費!J228="","",【3】見・旅費!J228)</f>
        <v/>
      </c>
      <c r="K228" s="631" t="str">
        <f>IF(【3】見・旅費!K228="","",【3】見・旅費!K228)</f>
        <v/>
      </c>
      <c r="L228" s="614" t="str">
        <f>IF(【3】見・旅費!L228="","",【3】見・旅費!L228)</f>
        <v/>
      </c>
      <c r="M228" s="615" t="str">
        <f>IF(【3】見・旅費!M228="","",【3】見・旅費!M228)</f>
        <v/>
      </c>
      <c r="N228" s="592" t="str">
        <f>IF(I228="","",(SUM(L228:M228)))</f>
        <v/>
      </c>
      <c r="O228" s="332" t="str">
        <f>IF(【3】見・旅費!O228="","",【3】見・旅費!O228)</f>
        <v/>
      </c>
      <c r="P228" s="594" t="str">
        <f t="shared" ref="P228:P231" si="43">IF(O228="","",(IF(O228="",0,(N228*O228))))</f>
        <v/>
      </c>
      <c r="Q228" s="876"/>
      <c r="R228" s="855"/>
      <c r="S228" s="853"/>
      <c r="T228" s="855"/>
      <c r="U228" s="853"/>
      <c r="V228" s="853"/>
      <c r="W228" s="1084"/>
      <c r="X228" s="1090" t="str">
        <f>IF(【3】見・旅費!X228="","",【3】見・旅費!X228)</f>
        <v/>
      </c>
    </row>
    <row r="229" spans="3:24" ht="19.5" customHeight="1">
      <c r="C229" s="1088"/>
      <c r="D229" s="1091"/>
      <c r="E229" s="1091"/>
      <c r="F229" s="1091"/>
      <c r="G229" s="1094"/>
      <c r="H229" s="1097"/>
      <c r="I229" s="616" t="str">
        <f>IF(【3】見・旅費!I229="","",【3】見・旅費!I229)</f>
        <v/>
      </c>
      <c r="J229" s="616" t="str">
        <f>IF(【3】見・旅費!J229="","",【3】見・旅費!J229)</f>
        <v/>
      </c>
      <c r="K229" s="617" t="str">
        <f>IF(【3】見・旅費!K229="","",【3】見・旅費!K229)</f>
        <v/>
      </c>
      <c r="L229" s="618" t="str">
        <f>IF(【3】見・旅費!L229="","",【3】見・旅費!L229)</f>
        <v/>
      </c>
      <c r="M229" s="619" t="str">
        <f>IF(【3】見・旅費!M229="","",【3】見・旅費!M229)</f>
        <v/>
      </c>
      <c r="N229" s="598" t="str">
        <f>IF(I229="","",(SUM(L229:M229)))</f>
        <v/>
      </c>
      <c r="O229" s="620" t="str">
        <f>IF(【3】見・旅費!O229="","",【3】見・旅費!O229)</f>
        <v/>
      </c>
      <c r="P229" s="600" t="str">
        <f t="shared" si="43"/>
        <v/>
      </c>
      <c r="Q229" s="877"/>
      <c r="R229" s="856"/>
      <c r="S229" s="854"/>
      <c r="T229" s="856"/>
      <c r="U229" s="854"/>
      <c r="V229" s="854"/>
      <c r="W229" s="1085"/>
      <c r="X229" s="1091"/>
    </row>
    <row r="230" spans="3:24" ht="19.5" customHeight="1">
      <c r="C230" s="1088"/>
      <c r="D230" s="1091"/>
      <c r="E230" s="1091"/>
      <c r="F230" s="1091"/>
      <c r="G230" s="1094"/>
      <c r="H230" s="1097"/>
      <c r="I230" s="616" t="str">
        <f>IF(【3】見・旅費!I230="","",【3】見・旅費!I230)</f>
        <v/>
      </c>
      <c r="J230" s="616" t="str">
        <f>IF(【3】見・旅費!J230="","",【3】見・旅費!J230)</f>
        <v/>
      </c>
      <c r="K230" s="617" t="str">
        <f>IF(【3】見・旅費!K230="","",【3】見・旅費!K230)</f>
        <v/>
      </c>
      <c r="L230" s="618" t="str">
        <f>IF(【3】見・旅費!L230="","",【3】見・旅費!L230)</f>
        <v/>
      </c>
      <c r="M230" s="619" t="str">
        <f>IF(【3】見・旅費!M230="","",【3】見・旅費!M230)</f>
        <v/>
      </c>
      <c r="N230" s="598" t="str">
        <f>IF(I230="","",(SUM(L230:M230)))</f>
        <v/>
      </c>
      <c r="O230" s="620" t="str">
        <f>IF(【3】見・旅費!O230="","",【3】見・旅費!O230)</f>
        <v/>
      </c>
      <c r="P230" s="600" t="str">
        <f t="shared" si="43"/>
        <v/>
      </c>
      <c r="Q230" s="877"/>
      <c r="R230" s="856"/>
      <c r="S230" s="854"/>
      <c r="T230" s="856"/>
      <c r="U230" s="854"/>
      <c r="V230" s="854"/>
      <c r="W230" s="1085"/>
      <c r="X230" s="1091"/>
    </row>
    <row r="231" spans="3:24" ht="19.5" customHeight="1">
      <c r="C231" s="1088"/>
      <c r="D231" s="1091"/>
      <c r="E231" s="1091"/>
      <c r="F231" s="1091"/>
      <c r="G231" s="1094"/>
      <c r="H231" s="1097"/>
      <c r="I231" s="621" t="str">
        <f>IF(【3】見・旅費!I231="","",【3】見・旅費!I231)</f>
        <v/>
      </c>
      <c r="J231" s="621" t="str">
        <f>IF(【3】見・旅費!J231="","",【3】見・旅費!J231)</f>
        <v/>
      </c>
      <c r="K231" s="622" t="str">
        <f>IF(【3】見・旅費!K231="","",【3】見・旅費!K231)</f>
        <v/>
      </c>
      <c r="L231" s="623" t="str">
        <f>IF(【3】見・旅費!L231="","",【3】見・旅費!L231)</f>
        <v/>
      </c>
      <c r="M231" s="624" t="str">
        <f>IF(【3】見・旅費!M231="","",【3】見・旅費!M231)</f>
        <v/>
      </c>
      <c r="N231" s="598" t="str">
        <f>IF(I231="","",(SUM(L231:M231)))</f>
        <v/>
      </c>
      <c r="O231" s="625" t="str">
        <f>IF(【3】見・旅費!O231="","",【3】見・旅費!O231)</f>
        <v/>
      </c>
      <c r="P231" s="600" t="str">
        <f t="shared" si="43"/>
        <v/>
      </c>
      <c r="Q231" s="878"/>
      <c r="R231" s="858"/>
      <c r="S231" s="857"/>
      <c r="T231" s="858"/>
      <c r="U231" s="857"/>
      <c r="V231" s="857"/>
      <c r="W231" s="1085"/>
      <c r="X231" s="1091"/>
    </row>
    <row r="232" spans="3:24" ht="19.5" customHeight="1">
      <c r="C232" s="1089"/>
      <c r="D232" s="1092"/>
      <c r="E232" s="1092"/>
      <c r="F232" s="1092"/>
      <c r="G232" s="1095"/>
      <c r="H232" s="1098"/>
      <c r="I232" s="601"/>
      <c r="J232" s="601"/>
      <c r="K232" s="529"/>
      <c r="L232" s="529"/>
      <c r="M232" s="530"/>
      <c r="N232" s="605"/>
      <c r="O232" s="686" t="s">
        <v>453</v>
      </c>
      <c r="P232" s="607">
        <f>SUM(P228:P231)</f>
        <v>0</v>
      </c>
      <c r="Q232" s="503">
        <f>IF(AND(【3】見・旅費!G228="",G228=""),0,IF(【3】見・旅費!G228&lt;&gt;G228,IF(G228=1,"1,500",IF(G228=2,"1,300",IF(G228=3,"1,100","850"))),IF(OR(【3】見・旅費!Q232&lt;&gt;"1,500",【3】見・旅費!Q232&lt;&gt;"1,300",【3】見・旅費!Q232&lt;&gt;"1,100",【3】見・旅費!Q232&lt;&gt;"850"),【3】見・旅費!Q232,IF(G228="",0,IF(G228=1,"1,500",IF(G228=2,"1,300",IF(G228=3,"1,100","850")))))))</f>
        <v>0</v>
      </c>
      <c r="R232" s="629" t="str">
        <f>IF(【3】見・旅費!R232="","",【3】見・旅費!R232)</f>
        <v/>
      </c>
      <c r="S232" s="610">
        <f>IF(AND(【3】見・旅費!G228="",G228=""),0,IF(【3】見・旅費!G228&lt;&gt;G228,IF(G228=1,"14,000",IF(G228=2,"12,400",IF(G228=3,"10,300",IF(G228=4,"8,200")))),IF(OR(【3】見・旅費!S232&lt;&gt;"14,000",【3】見・旅費!S232&lt;&gt;"12,400",【3】見・旅費!S232&lt;&gt;"10,300",【3】見・旅費!S232&lt;&gt;"8,200"),【3】見・旅費!S232,IF(G228="",0,IF(G228=1,"14,000",IF(G228=2,"12,400",IF(G228=3,"10,300",IF(G228=4,"8,200",))))))))</f>
        <v>0</v>
      </c>
      <c r="T232" s="629" t="str">
        <f>IF(【3】見・旅費!T232="","",【3】見・旅費!T232)</f>
        <v/>
      </c>
      <c r="U232" s="612">
        <f>IF(AND(R232="",T232=""),0,(SUM(Q232*R232+S232*T232)))</f>
        <v>0</v>
      </c>
      <c r="V232" s="612">
        <f>IF(AND(P232="",U232=""),"",SUM(P232+U232))</f>
        <v>0</v>
      </c>
      <c r="W232" s="1086"/>
      <c r="X232" s="1092"/>
    </row>
    <row r="233" spans="3:24" ht="21" customHeight="1">
      <c r="T233" s="862" t="s">
        <v>303</v>
      </c>
      <c r="U233" s="863"/>
      <c r="V233" s="117">
        <f>SUM(V123:V232)</f>
        <v>0</v>
      </c>
    </row>
    <row r="234" spans="3:24" ht="21" customHeight="1">
      <c r="T234" s="862" t="s">
        <v>304</v>
      </c>
      <c r="U234" s="863"/>
      <c r="V234" s="117">
        <f>SUM(V123:V232)/1.1</f>
        <v>0</v>
      </c>
    </row>
    <row r="235" spans="3:24" ht="19.5" customHeight="1">
      <c r="T235" s="54"/>
      <c r="U235" s="54"/>
      <c r="V235" s="119"/>
      <c r="X235" s="66"/>
    </row>
    <row r="236" spans="3:24" ht="19.5" customHeight="1">
      <c r="C236" s="43" t="s">
        <v>306</v>
      </c>
      <c r="X236" s="108" t="s">
        <v>224</v>
      </c>
    </row>
    <row r="237" spans="3:24" ht="23.25" customHeight="1">
      <c r="C237" s="901" t="s">
        <v>273</v>
      </c>
      <c r="D237" s="855"/>
      <c r="E237" s="901" t="s">
        <v>275</v>
      </c>
      <c r="F237" s="855"/>
      <c r="G237" s="855"/>
      <c r="H237" s="901" t="s">
        <v>278</v>
      </c>
      <c r="I237" s="904" t="s">
        <v>279</v>
      </c>
      <c r="J237" s="905"/>
      <c r="K237" s="498" t="s">
        <v>280</v>
      </c>
      <c r="L237" s="904" t="s">
        <v>281</v>
      </c>
      <c r="M237" s="908"/>
      <c r="N237" s="905"/>
      <c r="O237" s="499" t="s">
        <v>282</v>
      </c>
      <c r="P237" s="500" t="s">
        <v>349</v>
      </c>
      <c r="Q237" s="906"/>
      <c r="R237" s="855"/>
      <c r="S237" s="883" t="s">
        <v>308</v>
      </c>
      <c r="T237" s="881" t="s">
        <v>309</v>
      </c>
      <c r="U237" s="883" t="s">
        <v>511</v>
      </c>
      <c r="V237" s="332" t="s">
        <v>349</v>
      </c>
      <c r="W237" s="1104" t="s">
        <v>512</v>
      </c>
      <c r="X237" s="909" t="s">
        <v>289</v>
      </c>
    </row>
    <row r="238" spans="3:24" ht="23.25" customHeight="1">
      <c r="C238" s="902"/>
      <c r="D238" s="903"/>
      <c r="E238" s="902"/>
      <c r="F238" s="903"/>
      <c r="G238" s="903"/>
      <c r="H238" s="902"/>
      <c r="I238" s="112" t="s">
        <v>290</v>
      </c>
      <c r="J238" s="461" t="s">
        <v>291</v>
      </c>
      <c r="K238" s="112" t="s">
        <v>292</v>
      </c>
      <c r="L238" s="112" t="s">
        <v>293</v>
      </c>
      <c r="M238" s="112" t="s">
        <v>294</v>
      </c>
      <c r="N238" s="112" t="s">
        <v>295</v>
      </c>
      <c r="O238" s="112" t="s">
        <v>296</v>
      </c>
      <c r="P238" s="113" t="s">
        <v>297</v>
      </c>
      <c r="Q238" s="907"/>
      <c r="R238" s="903"/>
      <c r="S238" s="882"/>
      <c r="T238" s="882"/>
      <c r="U238" s="882"/>
      <c r="V238" s="461" t="s">
        <v>302</v>
      </c>
      <c r="W238" s="1104"/>
      <c r="X238" s="909"/>
    </row>
    <row r="239" spans="3:24" ht="19.5" customHeight="1">
      <c r="C239" s="1087" t="str">
        <f>IF(【3】見・旅費!C239="","",【3】見・旅費!C239)</f>
        <v/>
      </c>
      <c r="D239" s="887"/>
      <c r="E239" s="1090" t="str">
        <f>IF(【3】見・旅費!E239="","",【3】見・旅費!E239)</f>
        <v/>
      </c>
      <c r="F239" s="887"/>
      <c r="G239" s="893"/>
      <c r="H239" s="1099" t="str">
        <f>IF(【3】見・旅費!H239="","",【3】見・旅費!H239)</f>
        <v/>
      </c>
      <c r="I239" s="613" t="str">
        <f>IF(【3】見・旅費!I239="","",【3】見・旅費!I239)</f>
        <v/>
      </c>
      <c r="J239" s="613" t="str">
        <f>IF(【3】見・旅費!J239="","",【3】見・旅費!J239)</f>
        <v/>
      </c>
      <c r="K239" s="631" t="str">
        <f>IF(【3】見・旅費!K239="","",【3】見・旅費!K239)</f>
        <v/>
      </c>
      <c r="L239" s="614" t="str">
        <f>IF(【3】見・旅費!L239="","",【3】見・旅費!L239)</f>
        <v/>
      </c>
      <c r="M239" s="615" t="str">
        <f>IF(【3】見・旅費!M239="","",【3】見・旅費!M239)</f>
        <v/>
      </c>
      <c r="N239" s="592" t="str">
        <f>IF(I239="","",(SUM(L239:M239)))</f>
        <v/>
      </c>
      <c r="O239" s="332" t="str">
        <f>IF(【3】見・旅費!O239="","",【3】見・旅費!O239)</f>
        <v/>
      </c>
      <c r="P239" s="594" t="str">
        <f t="shared" ref="P239:P242" si="44">IF(O239="","",(IF(O239="",0,(N239*O239))))</f>
        <v/>
      </c>
      <c r="Q239" s="876"/>
      <c r="R239" s="853"/>
      <c r="S239" s="853"/>
      <c r="T239" s="855"/>
      <c r="U239" s="853"/>
      <c r="V239" s="853"/>
      <c r="W239" s="1105"/>
      <c r="X239" s="1090" t="str">
        <f>IF(【3】見・旅費!X239="","",【3】見・旅費!X239)</f>
        <v/>
      </c>
    </row>
    <row r="240" spans="3:24" ht="19.5" customHeight="1">
      <c r="C240" s="1088"/>
      <c r="D240" s="888"/>
      <c r="E240" s="1091"/>
      <c r="F240" s="888"/>
      <c r="G240" s="894"/>
      <c r="H240" s="1101"/>
      <c r="I240" s="616" t="str">
        <f>IF(【3】見・旅費!I240="","",【3】見・旅費!I240)</f>
        <v/>
      </c>
      <c r="J240" s="616" t="str">
        <f>IF(【3】見・旅費!J240="","",【3】見・旅費!J240)</f>
        <v/>
      </c>
      <c r="K240" s="617" t="str">
        <f>IF(【3】見・旅費!K240="","",【3】見・旅費!K240)</f>
        <v/>
      </c>
      <c r="L240" s="618" t="str">
        <f>IF(【3】見・旅費!L240="","",【3】見・旅費!L240)</f>
        <v/>
      </c>
      <c r="M240" s="619" t="str">
        <f>IF(【3】見・旅費!M240="","",【3】見・旅費!M240)</f>
        <v/>
      </c>
      <c r="N240" s="598" t="str">
        <f>IF(I240="","",(SUM(L240:M240)))</f>
        <v/>
      </c>
      <c r="O240" s="620" t="str">
        <f>IF(【3】見・旅費!O240="","",【3】見・旅費!O240)</f>
        <v/>
      </c>
      <c r="P240" s="600" t="str">
        <f t="shared" si="44"/>
        <v/>
      </c>
      <c r="Q240" s="877"/>
      <c r="R240" s="854"/>
      <c r="S240" s="854"/>
      <c r="T240" s="856"/>
      <c r="U240" s="854"/>
      <c r="V240" s="854"/>
      <c r="W240" s="1105"/>
      <c r="X240" s="1091"/>
    </row>
    <row r="241" spans="3:24" ht="19.5" customHeight="1">
      <c r="C241" s="1088"/>
      <c r="D241" s="888"/>
      <c r="E241" s="1091"/>
      <c r="F241" s="888"/>
      <c r="G241" s="894"/>
      <c r="H241" s="1101"/>
      <c r="I241" s="616" t="str">
        <f>IF(【3】見・旅費!I241="","",【3】見・旅費!I241)</f>
        <v/>
      </c>
      <c r="J241" s="616" t="str">
        <f>IF(【3】見・旅費!J241="","",【3】見・旅費!J241)</f>
        <v/>
      </c>
      <c r="K241" s="617" t="str">
        <f>IF(【3】見・旅費!K241="","",【3】見・旅費!K241)</f>
        <v/>
      </c>
      <c r="L241" s="618" t="str">
        <f>IF(【3】見・旅費!L241="","",【3】見・旅費!L241)</f>
        <v/>
      </c>
      <c r="M241" s="619" t="str">
        <f>IF(【3】見・旅費!M241="","",【3】見・旅費!M241)</f>
        <v/>
      </c>
      <c r="N241" s="598" t="str">
        <f>IF(I241="","",(SUM(L241:M241)))</f>
        <v/>
      </c>
      <c r="O241" s="620" t="str">
        <f>IF(【3】見・旅費!O241="","",【3】見・旅費!O241)</f>
        <v/>
      </c>
      <c r="P241" s="600" t="str">
        <f t="shared" si="44"/>
        <v/>
      </c>
      <c r="Q241" s="877"/>
      <c r="R241" s="854"/>
      <c r="S241" s="854"/>
      <c r="T241" s="856"/>
      <c r="U241" s="854"/>
      <c r="V241" s="854"/>
      <c r="W241" s="1105"/>
      <c r="X241" s="1091"/>
    </row>
    <row r="242" spans="3:24" ht="19.5" customHeight="1">
      <c r="C242" s="1088"/>
      <c r="D242" s="888"/>
      <c r="E242" s="1091"/>
      <c r="F242" s="888"/>
      <c r="G242" s="894"/>
      <c r="H242" s="1101"/>
      <c r="I242" s="621" t="str">
        <f>IF(【3】見・旅費!I242="","",【3】見・旅費!I242)</f>
        <v/>
      </c>
      <c r="J242" s="621" t="str">
        <f>IF(【3】見・旅費!J242="","",【3】見・旅費!J242)</f>
        <v/>
      </c>
      <c r="K242" s="622" t="str">
        <f>IF(【3】見・旅費!K242="","",【3】見・旅費!K242)</f>
        <v/>
      </c>
      <c r="L242" s="623" t="str">
        <f>IF(【3】見・旅費!L242="","",【3】見・旅費!L242)</f>
        <v/>
      </c>
      <c r="M242" s="624" t="str">
        <f>IF(【3】見・旅費!M242="","",【3】見・旅費!M242)</f>
        <v/>
      </c>
      <c r="N242" s="598" t="str">
        <f>IF(I242="","",(SUM(L242:M242)))</f>
        <v/>
      </c>
      <c r="O242" s="625" t="str">
        <f>IF(【3】見・旅費!O242="","",【3】見・旅費!O242)</f>
        <v/>
      </c>
      <c r="P242" s="600" t="str">
        <f t="shared" si="44"/>
        <v/>
      </c>
      <c r="Q242" s="877"/>
      <c r="R242" s="854"/>
      <c r="S242" s="857"/>
      <c r="T242" s="858"/>
      <c r="U242" s="857"/>
      <c r="V242" s="857"/>
      <c r="W242" s="1105"/>
      <c r="X242" s="1091"/>
    </row>
    <row r="243" spans="3:24" ht="19.5" customHeight="1">
      <c r="C243" s="1089"/>
      <c r="D243" s="889"/>
      <c r="E243" s="1092"/>
      <c r="F243" s="889"/>
      <c r="G243" s="895"/>
      <c r="H243" s="1102"/>
      <c r="I243" s="601"/>
      <c r="J243" s="601"/>
      <c r="K243" s="603"/>
      <c r="L243" s="626"/>
      <c r="M243" s="627"/>
      <c r="N243" s="605"/>
      <c r="O243" s="686" t="s">
        <v>453</v>
      </c>
      <c r="P243" s="607">
        <f>SUM(P239:P242)</f>
        <v>0</v>
      </c>
      <c r="Q243" s="899"/>
      <c r="R243" s="900"/>
      <c r="S243" s="747" t="str">
        <f>IF(【3】見・旅費!S243="","",【3】見・旅費!S243)</f>
        <v/>
      </c>
      <c r="T243" s="748" t="str">
        <f>IF(【3】見・旅費!T243="","",【3】見・旅費!T243)</f>
        <v/>
      </c>
      <c r="U243" s="747">
        <f>IF(AND(R243="",T243=""),0,(SUM(Q243*R243+S243*T243)))</f>
        <v>0</v>
      </c>
      <c r="V243" s="612">
        <f>IF(AND(P243="",U243=""),"",SUM(P243+U243))</f>
        <v>0</v>
      </c>
      <c r="W243" s="1105"/>
      <c r="X243" s="1092"/>
    </row>
    <row r="244" spans="3:24" ht="19.5" customHeight="1">
      <c r="C244" s="1087" t="str">
        <f>IF(【3】見・旅費!C244="","",【3】見・旅費!C244)</f>
        <v/>
      </c>
      <c r="D244" s="887"/>
      <c r="E244" s="1090" t="str">
        <f>IF(【3】見・旅費!E244="","",【3】見・旅費!E244)</f>
        <v/>
      </c>
      <c r="F244" s="887"/>
      <c r="G244" s="893"/>
      <c r="H244" s="1099" t="str">
        <f>IF(【3】見・旅費!H244="","",【3】見・旅費!H244)</f>
        <v/>
      </c>
      <c r="I244" s="613" t="str">
        <f>IF(【3】見・旅費!I244="","",【3】見・旅費!I244)</f>
        <v/>
      </c>
      <c r="J244" s="613" t="str">
        <f>IF(【3】見・旅費!J244="","",【3】見・旅費!J244)</f>
        <v/>
      </c>
      <c r="K244" s="631" t="str">
        <f>IF(【3】見・旅費!K244="","",【3】見・旅費!K244)</f>
        <v/>
      </c>
      <c r="L244" s="614" t="str">
        <f>IF(【3】見・旅費!L244="","",【3】見・旅費!L244)</f>
        <v/>
      </c>
      <c r="M244" s="615" t="str">
        <f>IF(【3】見・旅費!M244="","",【3】見・旅費!M244)</f>
        <v/>
      </c>
      <c r="N244" s="592" t="str">
        <f>IF(I244="","",(SUM(L244:M244)))</f>
        <v/>
      </c>
      <c r="O244" s="332" t="str">
        <f>IF(【3】見・旅費!O244="","",【3】見・旅費!O244)</f>
        <v/>
      </c>
      <c r="P244" s="594" t="str">
        <f t="shared" ref="P244:P247" si="45">IF(O244="","",(IF(O244="",0,(N244*O244))))</f>
        <v/>
      </c>
      <c r="Q244" s="876"/>
      <c r="R244" s="853"/>
      <c r="S244" s="853"/>
      <c r="T244" s="855"/>
      <c r="U244" s="853"/>
      <c r="V244" s="853"/>
      <c r="W244" s="1105"/>
      <c r="X244" s="1090"/>
    </row>
    <row r="245" spans="3:24" ht="19.5" customHeight="1">
      <c r="C245" s="1088"/>
      <c r="D245" s="888"/>
      <c r="E245" s="1091"/>
      <c r="F245" s="888"/>
      <c r="G245" s="894"/>
      <c r="H245" s="1100"/>
      <c r="I245" s="670" t="str">
        <f>IF(【3】見・旅費!I245="","",【3】見・旅費!I245)</f>
        <v/>
      </c>
      <c r="J245" s="616" t="str">
        <f>IF(【3】見・旅費!J245="","",【3】見・旅費!J245)</f>
        <v/>
      </c>
      <c r="K245" s="617" t="str">
        <f>IF(【3】見・旅費!K245="","",【3】見・旅費!K245)</f>
        <v/>
      </c>
      <c r="L245" s="618" t="str">
        <f>IF(【3】見・旅費!L245="","",【3】見・旅費!L245)</f>
        <v/>
      </c>
      <c r="M245" s="619" t="str">
        <f>IF(【3】見・旅費!M245="","",【3】見・旅費!M245)</f>
        <v/>
      </c>
      <c r="N245" s="333" t="str">
        <f>IF(I245="","",(SUM(L245:M245)))</f>
        <v/>
      </c>
      <c r="O245" s="620" t="str">
        <f>IF(【3】見・旅費!O245="","",【3】見・旅費!O245)</f>
        <v/>
      </c>
      <c r="P245" s="600" t="str">
        <f t="shared" si="45"/>
        <v/>
      </c>
      <c r="Q245" s="877"/>
      <c r="R245" s="854"/>
      <c r="S245" s="854"/>
      <c r="T245" s="856"/>
      <c r="U245" s="854"/>
      <c r="V245" s="854"/>
      <c r="W245" s="1105"/>
      <c r="X245" s="1091"/>
    </row>
    <row r="246" spans="3:24" ht="19.5" customHeight="1">
      <c r="C246" s="1088"/>
      <c r="D246" s="888"/>
      <c r="E246" s="1091"/>
      <c r="F246" s="888"/>
      <c r="G246" s="894"/>
      <c r="H246" s="1101"/>
      <c r="I246" s="616" t="str">
        <f>IF(【3】見・旅費!I246="","",【3】見・旅費!I246)</f>
        <v/>
      </c>
      <c r="J246" s="616" t="str">
        <f>IF(【3】見・旅費!J246="","",【3】見・旅費!J246)</f>
        <v/>
      </c>
      <c r="K246" s="617" t="str">
        <f>IF(【3】見・旅費!K246="","",【3】見・旅費!K246)</f>
        <v/>
      </c>
      <c r="L246" s="618" t="str">
        <f>IF(【3】見・旅費!L246="","",【3】見・旅費!L246)</f>
        <v/>
      </c>
      <c r="M246" s="619" t="str">
        <f>IF(【3】見・旅費!M246="","",【3】見・旅費!M246)</f>
        <v/>
      </c>
      <c r="N246" s="598" t="str">
        <f>IF(I246="","",(SUM(L246:M246)))</f>
        <v/>
      </c>
      <c r="O246" s="620" t="str">
        <f>IF(【3】見・旅費!O246="","",【3】見・旅費!O246)</f>
        <v/>
      </c>
      <c r="P246" s="600" t="str">
        <f t="shared" si="45"/>
        <v/>
      </c>
      <c r="Q246" s="877"/>
      <c r="R246" s="854"/>
      <c r="S246" s="854"/>
      <c r="T246" s="856"/>
      <c r="U246" s="854"/>
      <c r="V246" s="854"/>
      <c r="W246" s="1105"/>
      <c r="X246" s="1091"/>
    </row>
    <row r="247" spans="3:24" ht="19.5" customHeight="1">
      <c r="C247" s="1088"/>
      <c r="D247" s="888"/>
      <c r="E247" s="1091"/>
      <c r="F247" s="888"/>
      <c r="G247" s="894"/>
      <c r="H247" s="1101"/>
      <c r="I247" s="621" t="str">
        <f>IF(【3】見・旅費!I247="","",【3】見・旅費!I247)</f>
        <v/>
      </c>
      <c r="J247" s="621" t="str">
        <f>IF(【3】見・旅費!J247="","",【3】見・旅費!J247)</f>
        <v/>
      </c>
      <c r="K247" s="622" t="str">
        <f>IF(【3】見・旅費!K247="","",【3】見・旅費!K247)</f>
        <v/>
      </c>
      <c r="L247" s="623" t="str">
        <f>IF(【3】見・旅費!L247="","",【3】見・旅費!L247)</f>
        <v/>
      </c>
      <c r="M247" s="624" t="str">
        <f>IF(【3】見・旅費!M247="","",【3】見・旅費!M247)</f>
        <v/>
      </c>
      <c r="N247" s="598" t="str">
        <f>IF(I247="","",(SUM(L247:M247)))</f>
        <v/>
      </c>
      <c r="O247" s="625" t="str">
        <f>IF(【3】見・旅費!O247="","",【3】見・旅費!O247)</f>
        <v/>
      </c>
      <c r="P247" s="600" t="str">
        <f t="shared" si="45"/>
        <v/>
      </c>
      <c r="Q247" s="877"/>
      <c r="R247" s="854"/>
      <c r="S247" s="857"/>
      <c r="T247" s="858"/>
      <c r="U247" s="857"/>
      <c r="V247" s="857"/>
      <c r="W247" s="1105"/>
      <c r="X247" s="1091"/>
    </row>
    <row r="248" spans="3:24" ht="19.5" customHeight="1">
      <c r="C248" s="1089"/>
      <c r="D248" s="889"/>
      <c r="E248" s="1092"/>
      <c r="F248" s="889"/>
      <c r="G248" s="895"/>
      <c r="H248" s="1102"/>
      <c r="I248" s="601"/>
      <c r="J248" s="601"/>
      <c r="K248" s="603"/>
      <c r="L248" s="626"/>
      <c r="M248" s="627"/>
      <c r="N248" s="605"/>
      <c r="O248" s="686" t="s">
        <v>453</v>
      </c>
      <c r="P248" s="607">
        <f>SUM(P244:P247)</f>
        <v>0</v>
      </c>
      <c r="Q248" s="899"/>
      <c r="R248" s="900"/>
      <c r="S248" s="747" t="str">
        <f>IF(【3】見・旅費!S248="","",【3】見・旅費!S248)</f>
        <v/>
      </c>
      <c r="T248" s="748" t="str">
        <f>IF(【3】見・旅費!T248="","",【3】見・旅費!T248)</f>
        <v/>
      </c>
      <c r="U248" s="747">
        <f>IF(AND(R248="",T248=""),0,(SUM(Q248*R248+S248*T248)))</f>
        <v>0</v>
      </c>
      <c r="V248" s="612">
        <f>IF(AND(P248="",U248=""),"",SUM(P248+U248))</f>
        <v>0</v>
      </c>
      <c r="W248" s="1105"/>
      <c r="X248" s="1092"/>
    </row>
    <row r="249" spans="3:24" ht="19.5" customHeight="1">
      <c r="C249" s="1087" t="str">
        <f>IF(【3】見・旅費!C249="","",【3】見・旅費!C249)</f>
        <v/>
      </c>
      <c r="D249" s="887"/>
      <c r="E249" s="1090" t="str">
        <f>IF(【3】見・旅費!E249="","",【3】見・旅費!E249)</f>
        <v/>
      </c>
      <c r="F249" s="887"/>
      <c r="G249" s="893"/>
      <c r="H249" s="1099" t="str">
        <f>IF(【3】見・旅費!H249="","",【3】見・旅費!H249)</f>
        <v/>
      </c>
      <c r="I249" s="613" t="str">
        <f>IF(【3】見・旅費!I249="","",【3】見・旅費!I249)</f>
        <v/>
      </c>
      <c r="J249" s="613" t="str">
        <f>IF(【3】見・旅費!J249="","",【3】見・旅費!J249)</f>
        <v/>
      </c>
      <c r="K249" s="631" t="str">
        <f>IF(【3】見・旅費!K249="","",【3】見・旅費!K249)</f>
        <v/>
      </c>
      <c r="L249" s="614" t="str">
        <f>IF(【3】見・旅費!L249="","",【3】見・旅費!L249)</f>
        <v/>
      </c>
      <c r="M249" s="615" t="str">
        <f>IF(【3】見・旅費!M249="","",【3】見・旅費!M249)</f>
        <v/>
      </c>
      <c r="N249" s="592" t="str">
        <f>IF(I249="","",(SUM(L249:M249)))</f>
        <v/>
      </c>
      <c r="O249" s="332" t="str">
        <f>IF(【3】見・旅費!O249="","",【3】見・旅費!O249)</f>
        <v/>
      </c>
      <c r="P249" s="594" t="str">
        <f t="shared" ref="P249:P252" si="46">IF(O249="","",(IF(O249="",0,(N249*O249))))</f>
        <v/>
      </c>
      <c r="Q249" s="876"/>
      <c r="R249" s="853"/>
      <c r="S249" s="853"/>
      <c r="T249" s="855"/>
      <c r="U249" s="853"/>
      <c r="V249" s="853"/>
      <c r="W249" s="1105"/>
      <c r="X249" s="1090" t="str">
        <f>IF(【3】見・旅費!X249="","",【3】見・旅費!X249)</f>
        <v/>
      </c>
    </row>
    <row r="250" spans="3:24" ht="19.5" customHeight="1">
      <c r="C250" s="1088"/>
      <c r="D250" s="888"/>
      <c r="E250" s="1091"/>
      <c r="F250" s="888"/>
      <c r="G250" s="894"/>
      <c r="H250" s="1100"/>
      <c r="I250" s="670" t="str">
        <f>IF(【3】見・旅費!I250="","",【3】見・旅費!I250)</f>
        <v/>
      </c>
      <c r="J250" s="616" t="str">
        <f>IF(【3】見・旅費!J250="","",【3】見・旅費!J250)</f>
        <v/>
      </c>
      <c r="K250" s="617" t="str">
        <f>IF(【3】見・旅費!K250="","",【3】見・旅費!K250)</f>
        <v/>
      </c>
      <c r="L250" s="618" t="str">
        <f>IF(【3】見・旅費!L250="","",【3】見・旅費!L250)</f>
        <v/>
      </c>
      <c r="M250" s="619" t="str">
        <f>IF(【3】見・旅費!M250="","",【3】見・旅費!M250)</f>
        <v/>
      </c>
      <c r="N250" s="333" t="str">
        <f>IF(I250="","",(SUM(L250:M250)))</f>
        <v/>
      </c>
      <c r="O250" s="620" t="str">
        <f>IF(【3】見・旅費!O250="","",【3】見・旅費!O250)</f>
        <v/>
      </c>
      <c r="P250" s="600" t="str">
        <f t="shared" si="46"/>
        <v/>
      </c>
      <c r="Q250" s="877"/>
      <c r="R250" s="854"/>
      <c r="S250" s="854"/>
      <c r="T250" s="856"/>
      <c r="U250" s="854"/>
      <c r="V250" s="854"/>
      <c r="W250" s="1105"/>
      <c r="X250" s="1091"/>
    </row>
    <row r="251" spans="3:24" ht="19.5" customHeight="1">
      <c r="C251" s="1088"/>
      <c r="D251" s="888"/>
      <c r="E251" s="1091"/>
      <c r="F251" s="888"/>
      <c r="G251" s="894"/>
      <c r="H251" s="1101"/>
      <c r="I251" s="616" t="str">
        <f>IF(【3】見・旅費!I251="","",【3】見・旅費!I251)</f>
        <v/>
      </c>
      <c r="J251" s="616" t="str">
        <f>IF(【3】見・旅費!J251="","",【3】見・旅費!J251)</f>
        <v/>
      </c>
      <c r="K251" s="617" t="str">
        <f>IF(【3】見・旅費!K251="","",【3】見・旅費!K251)</f>
        <v/>
      </c>
      <c r="L251" s="618" t="str">
        <f>IF(【3】見・旅費!L251="","",【3】見・旅費!L251)</f>
        <v/>
      </c>
      <c r="M251" s="619" t="str">
        <f>IF(【3】見・旅費!M251="","",【3】見・旅費!M251)</f>
        <v/>
      </c>
      <c r="N251" s="598" t="str">
        <f>IF(I251="","",(SUM(L251:M251)))</f>
        <v/>
      </c>
      <c r="O251" s="620" t="str">
        <f>IF(【3】見・旅費!O251="","",【3】見・旅費!O251)</f>
        <v/>
      </c>
      <c r="P251" s="600" t="str">
        <f t="shared" si="46"/>
        <v/>
      </c>
      <c r="Q251" s="877"/>
      <c r="R251" s="854"/>
      <c r="S251" s="854"/>
      <c r="T251" s="856"/>
      <c r="U251" s="854"/>
      <c r="V251" s="854"/>
      <c r="W251" s="1105"/>
      <c r="X251" s="1091"/>
    </row>
    <row r="252" spans="3:24" ht="19.5" customHeight="1">
      <c r="C252" s="1088"/>
      <c r="D252" s="888"/>
      <c r="E252" s="1091"/>
      <c r="F252" s="888"/>
      <c r="G252" s="894"/>
      <c r="H252" s="1101"/>
      <c r="I252" s="621" t="str">
        <f>IF(【3】見・旅費!I252="","",【3】見・旅費!I252)</f>
        <v/>
      </c>
      <c r="J252" s="621" t="str">
        <f>IF(【3】見・旅費!J252="","",【3】見・旅費!J252)</f>
        <v/>
      </c>
      <c r="K252" s="622" t="str">
        <f>IF(【3】見・旅費!K252="","",【3】見・旅費!K252)</f>
        <v/>
      </c>
      <c r="L252" s="623" t="str">
        <f>IF(【3】見・旅費!L252="","",【3】見・旅費!L252)</f>
        <v/>
      </c>
      <c r="M252" s="624" t="str">
        <f>IF(【3】見・旅費!M252="","",【3】見・旅費!M252)</f>
        <v/>
      </c>
      <c r="N252" s="598" t="str">
        <f>IF(I252="","",(SUM(L252:M252)))</f>
        <v/>
      </c>
      <c r="O252" s="625" t="str">
        <f>IF(【3】見・旅費!O252="","",【3】見・旅費!O252)</f>
        <v/>
      </c>
      <c r="P252" s="600" t="str">
        <f t="shared" si="46"/>
        <v/>
      </c>
      <c r="Q252" s="877"/>
      <c r="R252" s="854"/>
      <c r="S252" s="857"/>
      <c r="T252" s="858"/>
      <c r="U252" s="857"/>
      <c r="V252" s="857"/>
      <c r="W252" s="1105"/>
      <c r="X252" s="1091"/>
    </row>
    <row r="253" spans="3:24" ht="19.5" customHeight="1">
      <c r="C253" s="1089"/>
      <c r="D253" s="889"/>
      <c r="E253" s="1092"/>
      <c r="F253" s="889"/>
      <c r="G253" s="895"/>
      <c r="H253" s="1102"/>
      <c r="I253" s="601"/>
      <c r="J253" s="601"/>
      <c r="K253" s="603"/>
      <c r="L253" s="626"/>
      <c r="M253" s="627"/>
      <c r="N253" s="605"/>
      <c r="O253" s="686" t="s">
        <v>453</v>
      </c>
      <c r="P253" s="607">
        <f>SUM(P249:P252)</f>
        <v>0</v>
      </c>
      <c r="Q253" s="899"/>
      <c r="R253" s="900"/>
      <c r="S253" s="747" t="str">
        <f>IF(【3】見・旅費!S253="","",【3】見・旅費!S253)</f>
        <v/>
      </c>
      <c r="T253" s="748" t="str">
        <f>IF(【3】見・旅費!T253="","",【3】見・旅費!T253)</f>
        <v/>
      </c>
      <c r="U253" s="747">
        <f>IF(AND(R253="",T253=""),0,(SUM(Q253*R253+S253*T253)))</f>
        <v>0</v>
      </c>
      <c r="V253" s="612">
        <f>IF(AND(P253="",U253=""),"",SUM(P253+U253))</f>
        <v>0</v>
      </c>
      <c r="W253" s="1105"/>
      <c r="X253" s="1092"/>
    </row>
    <row r="254" spans="3:24" ht="19.5" customHeight="1">
      <c r="C254" s="1087" t="str">
        <f>IF(【3】見・旅費!C254="","",【3】見・旅費!C254)</f>
        <v/>
      </c>
      <c r="D254" s="887"/>
      <c r="E254" s="1090" t="str">
        <f>IF(【3】見・旅費!E254="","",【3】見・旅費!E254)</f>
        <v/>
      </c>
      <c r="F254" s="887"/>
      <c r="G254" s="893"/>
      <c r="H254" s="1099" t="str">
        <f>IF(【3】見・旅費!H254="","",【3】見・旅費!H254)</f>
        <v/>
      </c>
      <c r="I254" s="613" t="str">
        <f>IF(【3】見・旅費!I254="","",【3】見・旅費!I254)</f>
        <v/>
      </c>
      <c r="J254" s="613" t="str">
        <f>IF(【3】見・旅費!J254="","",【3】見・旅費!J254)</f>
        <v/>
      </c>
      <c r="K254" s="631" t="str">
        <f>IF(【3】見・旅費!K254="","",【3】見・旅費!K254)</f>
        <v/>
      </c>
      <c r="L254" s="614" t="str">
        <f>IF(【3】見・旅費!L254="","",【3】見・旅費!L254)</f>
        <v/>
      </c>
      <c r="M254" s="615" t="str">
        <f>IF(【3】見・旅費!M254="","",【3】見・旅費!M254)</f>
        <v/>
      </c>
      <c r="N254" s="592" t="str">
        <f>IF(I254="","",(SUM(L254:M254)))</f>
        <v/>
      </c>
      <c r="O254" s="332" t="str">
        <f>IF(【3】見・旅費!O254="","",【3】見・旅費!O254)</f>
        <v/>
      </c>
      <c r="P254" s="594" t="str">
        <f t="shared" ref="P254:P257" si="47">IF(O254="","",(IF(O254="",0,(N254*O254))))</f>
        <v/>
      </c>
      <c r="Q254" s="876"/>
      <c r="R254" s="853"/>
      <c r="S254" s="853"/>
      <c r="T254" s="855"/>
      <c r="U254" s="853"/>
      <c r="V254" s="853"/>
      <c r="W254" s="1105"/>
      <c r="X254" s="1090" t="str">
        <f>IF(【3】見・旅費!X254="","",【3】見・旅費!X254)</f>
        <v/>
      </c>
    </row>
    <row r="255" spans="3:24" ht="19.5" customHeight="1">
      <c r="C255" s="1088"/>
      <c r="D255" s="888"/>
      <c r="E255" s="1091"/>
      <c r="F255" s="888"/>
      <c r="G255" s="894"/>
      <c r="H255" s="1100"/>
      <c r="I255" s="670" t="str">
        <f>IF(【3】見・旅費!I255="","",【3】見・旅費!I255)</f>
        <v/>
      </c>
      <c r="J255" s="616" t="str">
        <f>IF(【3】見・旅費!J255="","",【3】見・旅費!J255)</f>
        <v/>
      </c>
      <c r="K255" s="617" t="str">
        <f>IF(【3】見・旅費!K255="","",【3】見・旅費!K255)</f>
        <v/>
      </c>
      <c r="L255" s="618" t="str">
        <f>IF(【3】見・旅費!L255="","",【3】見・旅費!L255)</f>
        <v/>
      </c>
      <c r="M255" s="619" t="str">
        <f>IF(【3】見・旅費!M255="","",【3】見・旅費!M255)</f>
        <v/>
      </c>
      <c r="N255" s="333" t="str">
        <f>IF(I255="","",(SUM(L255:M255)))</f>
        <v/>
      </c>
      <c r="O255" s="620" t="str">
        <f>IF(【3】見・旅費!O255="","",【3】見・旅費!O255)</f>
        <v/>
      </c>
      <c r="P255" s="600" t="str">
        <f t="shared" si="47"/>
        <v/>
      </c>
      <c r="Q255" s="877"/>
      <c r="R255" s="854"/>
      <c r="S255" s="854"/>
      <c r="T255" s="856"/>
      <c r="U255" s="854"/>
      <c r="V255" s="854"/>
      <c r="W255" s="1105"/>
      <c r="X255" s="1091"/>
    </row>
    <row r="256" spans="3:24" ht="19.5" customHeight="1">
      <c r="C256" s="1088"/>
      <c r="D256" s="888"/>
      <c r="E256" s="1091"/>
      <c r="F256" s="888"/>
      <c r="G256" s="894"/>
      <c r="H256" s="1101"/>
      <c r="I256" s="616" t="str">
        <f>IF(【3】見・旅費!I256="","",【3】見・旅費!I256)</f>
        <v/>
      </c>
      <c r="J256" s="616" t="str">
        <f>IF(【3】見・旅費!J256="","",【3】見・旅費!J256)</f>
        <v/>
      </c>
      <c r="K256" s="617" t="str">
        <f>IF(【3】見・旅費!K256="","",【3】見・旅費!K256)</f>
        <v/>
      </c>
      <c r="L256" s="618" t="str">
        <f>IF(【3】見・旅費!L256="","",【3】見・旅費!L256)</f>
        <v/>
      </c>
      <c r="M256" s="619" t="str">
        <f>IF(【3】見・旅費!M256="","",【3】見・旅費!M256)</f>
        <v/>
      </c>
      <c r="N256" s="598" t="str">
        <f>IF(I256="","",(SUM(L256:M256)))</f>
        <v/>
      </c>
      <c r="O256" s="620" t="str">
        <f>IF(【3】見・旅費!O256="","",【3】見・旅費!O256)</f>
        <v/>
      </c>
      <c r="P256" s="600" t="str">
        <f t="shared" si="47"/>
        <v/>
      </c>
      <c r="Q256" s="877"/>
      <c r="R256" s="854"/>
      <c r="S256" s="854"/>
      <c r="T256" s="856"/>
      <c r="U256" s="854"/>
      <c r="V256" s="854"/>
      <c r="W256" s="1105"/>
      <c r="X256" s="1091"/>
    </row>
    <row r="257" spans="3:24" ht="19.5" customHeight="1">
      <c r="C257" s="1088"/>
      <c r="D257" s="888"/>
      <c r="E257" s="1091"/>
      <c r="F257" s="888"/>
      <c r="G257" s="894"/>
      <c r="H257" s="1101"/>
      <c r="I257" s="621" t="str">
        <f>IF(【3】見・旅費!I257="","",【3】見・旅費!I257)</f>
        <v/>
      </c>
      <c r="J257" s="621" t="str">
        <f>IF(【3】見・旅費!J257="","",【3】見・旅費!J257)</f>
        <v/>
      </c>
      <c r="K257" s="622" t="str">
        <f>IF(【3】見・旅費!K257="","",【3】見・旅費!K257)</f>
        <v/>
      </c>
      <c r="L257" s="623" t="str">
        <f>IF(【3】見・旅費!L257="","",【3】見・旅費!L257)</f>
        <v/>
      </c>
      <c r="M257" s="624" t="str">
        <f>IF(【3】見・旅費!M257="","",【3】見・旅費!M257)</f>
        <v/>
      </c>
      <c r="N257" s="598" t="str">
        <f>IF(I257="","",(SUM(L257:M257)))</f>
        <v/>
      </c>
      <c r="O257" s="625" t="str">
        <f>IF(【3】見・旅費!O257="","",【3】見・旅費!O257)</f>
        <v/>
      </c>
      <c r="P257" s="600" t="str">
        <f t="shared" si="47"/>
        <v/>
      </c>
      <c r="Q257" s="877"/>
      <c r="R257" s="854"/>
      <c r="S257" s="857"/>
      <c r="T257" s="858"/>
      <c r="U257" s="857"/>
      <c r="V257" s="857"/>
      <c r="W257" s="1105"/>
      <c r="X257" s="1091"/>
    </row>
    <row r="258" spans="3:24" ht="19.5" customHeight="1">
      <c r="C258" s="1089"/>
      <c r="D258" s="889"/>
      <c r="E258" s="1092"/>
      <c r="F258" s="889"/>
      <c r="G258" s="895"/>
      <c r="H258" s="1102"/>
      <c r="I258" s="601"/>
      <c r="J258" s="601"/>
      <c r="K258" s="603"/>
      <c r="L258" s="626"/>
      <c r="M258" s="627"/>
      <c r="N258" s="605"/>
      <c r="O258" s="686" t="s">
        <v>453</v>
      </c>
      <c r="P258" s="607">
        <f>SUM(P254:P257)</f>
        <v>0</v>
      </c>
      <c r="Q258" s="899"/>
      <c r="R258" s="900"/>
      <c r="S258" s="747" t="str">
        <f>IF(【3】見・旅費!S258="","",【3】見・旅費!S258)</f>
        <v/>
      </c>
      <c r="T258" s="748" t="str">
        <f>IF(【3】見・旅費!T258="","",【3】見・旅費!T258)</f>
        <v/>
      </c>
      <c r="U258" s="747">
        <f>IF(AND(R258="",T258=""),0,(SUM(Q258*R258+S258*T258)))</f>
        <v>0</v>
      </c>
      <c r="V258" s="612">
        <f>IF(AND(P258="",U258=""),"",SUM(P258+U258))</f>
        <v>0</v>
      </c>
      <c r="W258" s="1105"/>
      <c r="X258" s="1092"/>
    </row>
    <row r="259" spans="3:24" ht="19.5" customHeight="1">
      <c r="C259" s="1087" t="str">
        <f>IF(【3】見・旅費!C259="","",【3】見・旅費!C259)</f>
        <v/>
      </c>
      <c r="D259" s="887"/>
      <c r="E259" s="1090" t="str">
        <f>IF(【3】見・旅費!E259="","",【3】見・旅費!E259)</f>
        <v/>
      </c>
      <c r="F259" s="887"/>
      <c r="G259" s="893"/>
      <c r="H259" s="1099" t="str">
        <f>IF(【3】見・旅費!H259="","",【3】見・旅費!H259)</f>
        <v/>
      </c>
      <c r="I259" s="613" t="str">
        <f>IF(【3】見・旅費!I259="","",【3】見・旅費!I259)</f>
        <v/>
      </c>
      <c r="J259" s="613" t="str">
        <f>IF(【3】見・旅費!J259="","",【3】見・旅費!J259)</f>
        <v/>
      </c>
      <c r="K259" s="631" t="str">
        <f>IF(【3】見・旅費!K259="","",【3】見・旅費!K259)</f>
        <v/>
      </c>
      <c r="L259" s="614" t="str">
        <f>IF(【3】見・旅費!L259="","",【3】見・旅費!L259)</f>
        <v/>
      </c>
      <c r="M259" s="615" t="str">
        <f>IF(【3】見・旅費!M259="","",【3】見・旅費!M259)</f>
        <v/>
      </c>
      <c r="N259" s="592" t="str">
        <f>IF(I259="","",(SUM(L259:M259)))</f>
        <v/>
      </c>
      <c r="O259" s="332" t="str">
        <f>IF(【3】見・旅費!O259="","",【3】見・旅費!O259)</f>
        <v/>
      </c>
      <c r="P259" s="594" t="str">
        <f t="shared" ref="P259:P262" si="48">IF(O259="","",(IF(O259="",0,(N259*O259))))</f>
        <v/>
      </c>
      <c r="Q259" s="876"/>
      <c r="R259" s="853"/>
      <c r="S259" s="853"/>
      <c r="T259" s="855"/>
      <c r="U259" s="853"/>
      <c r="V259" s="853"/>
      <c r="W259" s="1105"/>
      <c r="X259" s="1090" t="str">
        <f>IF(【3】見・旅費!X259="","",【3】見・旅費!X259)</f>
        <v/>
      </c>
    </row>
    <row r="260" spans="3:24" ht="19.5" customHeight="1">
      <c r="C260" s="1088"/>
      <c r="D260" s="888"/>
      <c r="E260" s="1091"/>
      <c r="F260" s="888"/>
      <c r="G260" s="894"/>
      <c r="H260" s="1100"/>
      <c r="I260" s="670" t="str">
        <f>IF(【3】見・旅費!I260="","",【3】見・旅費!I260)</f>
        <v/>
      </c>
      <c r="J260" s="616" t="str">
        <f>IF(【3】見・旅費!J260="","",【3】見・旅費!J260)</f>
        <v/>
      </c>
      <c r="K260" s="617" t="str">
        <f>IF(【3】見・旅費!K260="","",【3】見・旅費!K260)</f>
        <v/>
      </c>
      <c r="L260" s="618" t="str">
        <f>IF(【3】見・旅費!L260="","",【3】見・旅費!L260)</f>
        <v/>
      </c>
      <c r="M260" s="619" t="str">
        <f>IF(【3】見・旅費!M260="","",【3】見・旅費!M260)</f>
        <v/>
      </c>
      <c r="N260" s="333" t="str">
        <f>IF(I260="","",(SUM(L260:M260)))</f>
        <v/>
      </c>
      <c r="O260" s="620" t="str">
        <f>IF(【3】見・旅費!O260="","",【3】見・旅費!O260)</f>
        <v/>
      </c>
      <c r="P260" s="600" t="str">
        <f t="shared" si="48"/>
        <v/>
      </c>
      <c r="Q260" s="877"/>
      <c r="R260" s="854"/>
      <c r="S260" s="854"/>
      <c r="T260" s="856"/>
      <c r="U260" s="854"/>
      <c r="V260" s="854"/>
      <c r="W260" s="1105"/>
      <c r="X260" s="1091"/>
    </row>
    <row r="261" spans="3:24" ht="19.5" customHeight="1">
      <c r="C261" s="1088"/>
      <c r="D261" s="888"/>
      <c r="E261" s="1091"/>
      <c r="F261" s="888"/>
      <c r="G261" s="894"/>
      <c r="H261" s="1101"/>
      <c r="I261" s="616" t="str">
        <f>IF(【3】見・旅費!I261="","",【3】見・旅費!I261)</f>
        <v/>
      </c>
      <c r="J261" s="616" t="str">
        <f>IF(【3】見・旅費!J261="","",【3】見・旅費!J261)</f>
        <v/>
      </c>
      <c r="K261" s="617" t="str">
        <f>IF(【3】見・旅費!K261="","",【3】見・旅費!K261)</f>
        <v/>
      </c>
      <c r="L261" s="618" t="str">
        <f>IF(【3】見・旅費!L261="","",【3】見・旅費!L261)</f>
        <v/>
      </c>
      <c r="M261" s="619" t="str">
        <f>IF(【3】見・旅費!M261="","",【3】見・旅費!M261)</f>
        <v/>
      </c>
      <c r="N261" s="598" t="str">
        <f>IF(I261="","",(SUM(L261:M261)))</f>
        <v/>
      </c>
      <c r="O261" s="620" t="str">
        <f>IF(【3】見・旅費!O261="","",【3】見・旅費!O261)</f>
        <v/>
      </c>
      <c r="P261" s="600" t="str">
        <f t="shared" si="48"/>
        <v/>
      </c>
      <c r="Q261" s="877"/>
      <c r="R261" s="854"/>
      <c r="S261" s="854"/>
      <c r="T261" s="856"/>
      <c r="U261" s="854"/>
      <c r="V261" s="854"/>
      <c r="W261" s="1105"/>
      <c r="X261" s="1091"/>
    </row>
    <row r="262" spans="3:24" ht="19.5" customHeight="1">
      <c r="C262" s="1088"/>
      <c r="D262" s="888"/>
      <c r="E262" s="1091"/>
      <c r="F262" s="888"/>
      <c r="G262" s="894"/>
      <c r="H262" s="1101"/>
      <c r="I262" s="621" t="str">
        <f>IF(【3】見・旅費!I262="","",【3】見・旅費!I262)</f>
        <v/>
      </c>
      <c r="J262" s="621" t="str">
        <f>IF(【3】見・旅費!J262="","",【3】見・旅費!J262)</f>
        <v/>
      </c>
      <c r="K262" s="622" t="str">
        <f>IF(【3】見・旅費!K262="","",【3】見・旅費!K262)</f>
        <v/>
      </c>
      <c r="L262" s="623" t="str">
        <f>IF(【3】見・旅費!L262="","",【3】見・旅費!L262)</f>
        <v/>
      </c>
      <c r="M262" s="624" t="str">
        <f>IF(【3】見・旅費!M262="","",【3】見・旅費!M262)</f>
        <v/>
      </c>
      <c r="N262" s="598" t="str">
        <f>IF(I262="","",(SUM(L262:M262)))</f>
        <v/>
      </c>
      <c r="O262" s="625" t="str">
        <f>IF(【3】見・旅費!O262="","",【3】見・旅費!O262)</f>
        <v/>
      </c>
      <c r="P262" s="600" t="str">
        <f t="shared" si="48"/>
        <v/>
      </c>
      <c r="Q262" s="877"/>
      <c r="R262" s="854"/>
      <c r="S262" s="857"/>
      <c r="T262" s="858"/>
      <c r="U262" s="857"/>
      <c r="V262" s="857"/>
      <c r="W262" s="1105"/>
      <c r="X262" s="1091"/>
    </row>
    <row r="263" spans="3:24" ht="19.5" customHeight="1">
      <c r="C263" s="1089"/>
      <c r="D263" s="889"/>
      <c r="E263" s="1092"/>
      <c r="F263" s="889"/>
      <c r="G263" s="895"/>
      <c r="H263" s="1102"/>
      <c r="I263" s="601"/>
      <c r="J263" s="601"/>
      <c r="K263" s="603"/>
      <c r="L263" s="626"/>
      <c r="M263" s="627"/>
      <c r="N263" s="605"/>
      <c r="O263" s="686" t="s">
        <v>453</v>
      </c>
      <c r="P263" s="607">
        <f>SUM(P259:P262)</f>
        <v>0</v>
      </c>
      <c r="Q263" s="899"/>
      <c r="R263" s="900"/>
      <c r="S263" s="747" t="str">
        <f>IF(【3】見・旅費!S263="","",【3】見・旅費!S263)</f>
        <v/>
      </c>
      <c r="T263" s="748" t="str">
        <f>IF(【3】見・旅費!T263="","",【3】見・旅費!T263)</f>
        <v/>
      </c>
      <c r="U263" s="747">
        <f>IF(AND(R263="",T263=""),0,(SUM(Q263*R263+S263*T263)))</f>
        <v>0</v>
      </c>
      <c r="V263" s="612">
        <f>IF(AND(P263="",U263=""),"",SUM(P263+U263))</f>
        <v>0</v>
      </c>
      <c r="W263" s="1105"/>
      <c r="X263" s="1092"/>
    </row>
    <row r="264" spans="3:24" ht="19.5" customHeight="1">
      <c r="C264" s="1087" t="str">
        <f>IF(【3】見・旅費!C264="","",【3】見・旅費!C264)</f>
        <v/>
      </c>
      <c r="D264" s="887"/>
      <c r="E264" s="1090" t="str">
        <f>IF(【3】見・旅費!E264="","",【3】見・旅費!E264)</f>
        <v/>
      </c>
      <c r="F264" s="887"/>
      <c r="G264" s="893"/>
      <c r="H264" s="1099" t="str">
        <f>IF(【3】見・旅費!H264="","",【3】見・旅費!H264)</f>
        <v/>
      </c>
      <c r="I264" s="613" t="str">
        <f>IF(【3】見・旅費!I264="","",【3】見・旅費!I264)</f>
        <v/>
      </c>
      <c r="J264" s="613" t="str">
        <f>IF(【3】見・旅費!J264="","",【3】見・旅費!J264)</f>
        <v/>
      </c>
      <c r="K264" s="631" t="str">
        <f>IF(【3】見・旅費!K264="","",【3】見・旅費!K264)</f>
        <v/>
      </c>
      <c r="L264" s="614" t="str">
        <f>IF(【3】見・旅費!L264="","",【3】見・旅費!L264)</f>
        <v/>
      </c>
      <c r="M264" s="615" t="str">
        <f>IF(【3】見・旅費!M264="","",【3】見・旅費!M264)</f>
        <v/>
      </c>
      <c r="N264" s="592" t="str">
        <f>IF(I264="","",(SUM(L264:M264)))</f>
        <v/>
      </c>
      <c r="O264" s="332" t="str">
        <f>IF(【3】見・旅費!O264="","",【3】見・旅費!O264)</f>
        <v/>
      </c>
      <c r="P264" s="594" t="str">
        <f t="shared" ref="P264:P267" si="49">IF(O264="","",(IF(O264="",0,(N264*O264))))</f>
        <v/>
      </c>
      <c r="Q264" s="876"/>
      <c r="R264" s="853"/>
      <c r="S264" s="853"/>
      <c r="T264" s="855"/>
      <c r="U264" s="853"/>
      <c r="V264" s="853"/>
      <c r="W264" s="1105"/>
      <c r="X264" s="1090" t="str">
        <f>IF(【3】見・旅費!X264="","",【3】見・旅費!X264)</f>
        <v/>
      </c>
    </row>
    <row r="265" spans="3:24" ht="19.5" customHeight="1">
      <c r="C265" s="1088"/>
      <c r="D265" s="888"/>
      <c r="E265" s="1091"/>
      <c r="F265" s="888"/>
      <c r="G265" s="894"/>
      <c r="H265" s="1100"/>
      <c r="I265" s="670" t="str">
        <f>IF(【3】見・旅費!I265="","",【3】見・旅費!I265)</f>
        <v/>
      </c>
      <c r="J265" s="616" t="str">
        <f>IF(【3】見・旅費!J265="","",【3】見・旅費!J265)</f>
        <v/>
      </c>
      <c r="K265" s="617" t="str">
        <f>IF(【3】見・旅費!K265="","",【3】見・旅費!K265)</f>
        <v/>
      </c>
      <c r="L265" s="618" t="str">
        <f>IF(【3】見・旅費!L265="","",【3】見・旅費!L265)</f>
        <v/>
      </c>
      <c r="M265" s="619" t="str">
        <f>IF(【3】見・旅費!M265="","",【3】見・旅費!M265)</f>
        <v/>
      </c>
      <c r="N265" s="333" t="str">
        <f>IF(I265="","",(SUM(L265:M265)))</f>
        <v/>
      </c>
      <c r="O265" s="620" t="str">
        <f>IF(【3】見・旅費!O265="","",【3】見・旅費!O265)</f>
        <v/>
      </c>
      <c r="P265" s="600" t="str">
        <f t="shared" si="49"/>
        <v/>
      </c>
      <c r="Q265" s="877"/>
      <c r="R265" s="854"/>
      <c r="S265" s="854"/>
      <c r="T265" s="856"/>
      <c r="U265" s="854"/>
      <c r="V265" s="854"/>
      <c r="W265" s="1105"/>
      <c r="X265" s="1091"/>
    </row>
    <row r="266" spans="3:24" ht="19.5" customHeight="1">
      <c r="C266" s="1088"/>
      <c r="D266" s="888"/>
      <c r="E266" s="1091"/>
      <c r="F266" s="888"/>
      <c r="G266" s="894"/>
      <c r="H266" s="1101"/>
      <c r="I266" s="616" t="str">
        <f>IF(【3】見・旅費!I266="","",【3】見・旅費!I266)</f>
        <v/>
      </c>
      <c r="J266" s="616" t="str">
        <f>IF(【3】見・旅費!J266="","",【3】見・旅費!J266)</f>
        <v/>
      </c>
      <c r="K266" s="617" t="str">
        <f>IF(【3】見・旅費!K266="","",【3】見・旅費!K266)</f>
        <v/>
      </c>
      <c r="L266" s="618" t="str">
        <f>IF(【3】見・旅費!L266="","",【3】見・旅費!L266)</f>
        <v/>
      </c>
      <c r="M266" s="619" t="str">
        <f>IF(【3】見・旅費!M266="","",【3】見・旅費!M266)</f>
        <v/>
      </c>
      <c r="N266" s="598" t="str">
        <f>IF(I266="","",(SUM(L266:M266)))</f>
        <v/>
      </c>
      <c r="O266" s="620" t="str">
        <f>IF(【3】見・旅費!O266="","",【3】見・旅費!O266)</f>
        <v/>
      </c>
      <c r="P266" s="600" t="str">
        <f t="shared" si="49"/>
        <v/>
      </c>
      <c r="Q266" s="877"/>
      <c r="R266" s="854"/>
      <c r="S266" s="854"/>
      <c r="T266" s="856"/>
      <c r="U266" s="854"/>
      <c r="V266" s="854"/>
      <c r="W266" s="1105"/>
      <c r="X266" s="1091"/>
    </row>
    <row r="267" spans="3:24" ht="19.5" customHeight="1">
      <c r="C267" s="1088"/>
      <c r="D267" s="888"/>
      <c r="E267" s="1091"/>
      <c r="F267" s="888"/>
      <c r="G267" s="894"/>
      <c r="H267" s="1101"/>
      <c r="I267" s="621" t="str">
        <f>IF(【3】見・旅費!I267="","",【3】見・旅費!I267)</f>
        <v/>
      </c>
      <c r="J267" s="621" t="str">
        <f>IF(【3】見・旅費!J267="","",【3】見・旅費!J267)</f>
        <v/>
      </c>
      <c r="K267" s="622" t="str">
        <f>IF(【3】見・旅費!K267="","",【3】見・旅費!K267)</f>
        <v/>
      </c>
      <c r="L267" s="623" t="str">
        <f>IF(【3】見・旅費!L267="","",【3】見・旅費!L267)</f>
        <v/>
      </c>
      <c r="M267" s="624" t="str">
        <f>IF(【3】見・旅費!M267="","",【3】見・旅費!M267)</f>
        <v/>
      </c>
      <c r="N267" s="598" t="str">
        <f>IF(I267="","",(SUM(L267:M267)))</f>
        <v/>
      </c>
      <c r="O267" s="625" t="str">
        <f>IF(【3】見・旅費!O267="","",【3】見・旅費!O267)</f>
        <v/>
      </c>
      <c r="P267" s="600" t="str">
        <f t="shared" si="49"/>
        <v/>
      </c>
      <c r="Q267" s="877"/>
      <c r="R267" s="854"/>
      <c r="S267" s="857"/>
      <c r="T267" s="858"/>
      <c r="U267" s="857"/>
      <c r="V267" s="857"/>
      <c r="W267" s="1105"/>
      <c r="X267" s="1091"/>
    </row>
    <row r="268" spans="3:24" ht="19.5" customHeight="1">
      <c r="C268" s="1089"/>
      <c r="D268" s="889"/>
      <c r="E268" s="1092"/>
      <c r="F268" s="889"/>
      <c r="G268" s="895"/>
      <c r="H268" s="1102"/>
      <c r="I268" s="601"/>
      <c r="J268" s="601"/>
      <c r="K268" s="603"/>
      <c r="L268" s="626"/>
      <c r="M268" s="627"/>
      <c r="N268" s="605"/>
      <c r="O268" s="686" t="s">
        <v>453</v>
      </c>
      <c r="P268" s="607">
        <f>SUM(P264:P267)</f>
        <v>0</v>
      </c>
      <c r="Q268" s="899"/>
      <c r="R268" s="900"/>
      <c r="S268" s="747" t="str">
        <f>IF(【3】見・旅費!S268="","",【3】見・旅費!S268)</f>
        <v/>
      </c>
      <c r="T268" s="748" t="str">
        <f>IF(【3】見・旅費!T268="","",【3】見・旅費!T268)</f>
        <v/>
      </c>
      <c r="U268" s="747">
        <f>IF(AND(R268="",T268=""),0,(SUM(Q268*R268+S268*T268)))</f>
        <v>0</v>
      </c>
      <c r="V268" s="612">
        <f>IF(AND(P268="",U268=""),"",SUM(P268+U268))</f>
        <v>0</v>
      </c>
      <c r="W268" s="1105"/>
      <c r="X268" s="1092"/>
    </row>
    <row r="269" spans="3:24" ht="19.5" customHeight="1">
      <c r="C269" s="1087" t="str">
        <f>IF(【3】見・旅費!C269="","",【3】見・旅費!C269)</f>
        <v/>
      </c>
      <c r="D269" s="887"/>
      <c r="E269" s="1090" t="str">
        <f>IF(【3】見・旅費!E269="","",【3】見・旅費!E269)</f>
        <v/>
      </c>
      <c r="F269" s="887"/>
      <c r="G269" s="893"/>
      <c r="H269" s="1099" t="str">
        <f>IF(【3】見・旅費!H269="","",【3】見・旅費!H269)</f>
        <v/>
      </c>
      <c r="I269" s="613" t="str">
        <f>IF(【3】見・旅費!I269="","",【3】見・旅費!I269)</f>
        <v/>
      </c>
      <c r="J269" s="613" t="str">
        <f>IF(【3】見・旅費!J269="","",【3】見・旅費!J269)</f>
        <v/>
      </c>
      <c r="K269" s="631" t="str">
        <f>IF(【3】見・旅費!K269="","",【3】見・旅費!K269)</f>
        <v/>
      </c>
      <c r="L269" s="614" t="str">
        <f>IF(【3】見・旅費!L269="","",【3】見・旅費!L269)</f>
        <v/>
      </c>
      <c r="M269" s="615" t="str">
        <f>IF(【3】見・旅費!M269="","",【3】見・旅費!M269)</f>
        <v/>
      </c>
      <c r="N269" s="592" t="str">
        <f>IF(I269="","",(SUM(L269:M269)))</f>
        <v/>
      </c>
      <c r="O269" s="332" t="str">
        <f>IF(【3】見・旅費!O269="","",【3】見・旅費!O269)</f>
        <v/>
      </c>
      <c r="P269" s="594" t="str">
        <f t="shared" ref="P269:P272" si="50">IF(O269="","",(IF(O269="",0,(N269*O269))))</f>
        <v/>
      </c>
      <c r="Q269" s="876"/>
      <c r="R269" s="853"/>
      <c r="S269" s="853"/>
      <c r="T269" s="855"/>
      <c r="U269" s="853"/>
      <c r="V269" s="853"/>
      <c r="W269" s="1105"/>
      <c r="X269" s="1090" t="str">
        <f>IF(【3】見・旅費!X269="","",【3】見・旅費!X269)</f>
        <v/>
      </c>
    </row>
    <row r="270" spans="3:24" ht="19.5" customHeight="1">
      <c r="C270" s="1088"/>
      <c r="D270" s="888"/>
      <c r="E270" s="1091"/>
      <c r="F270" s="888"/>
      <c r="G270" s="894"/>
      <c r="H270" s="1100"/>
      <c r="I270" s="670" t="str">
        <f>IF(【3】見・旅費!I270="","",【3】見・旅費!I270)</f>
        <v/>
      </c>
      <c r="J270" s="616" t="str">
        <f>IF(【3】見・旅費!J270="","",【3】見・旅費!J270)</f>
        <v/>
      </c>
      <c r="K270" s="617" t="str">
        <f>IF(【3】見・旅費!K270="","",【3】見・旅費!K270)</f>
        <v/>
      </c>
      <c r="L270" s="618" t="str">
        <f>IF(【3】見・旅費!L270="","",【3】見・旅費!L270)</f>
        <v/>
      </c>
      <c r="M270" s="619" t="str">
        <f>IF(【3】見・旅費!M270="","",【3】見・旅費!M270)</f>
        <v/>
      </c>
      <c r="N270" s="333" t="str">
        <f>IF(I270="","",(SUM(L270:M270)))</f>
        <v/>
      </c>
      <c r="O270" s="620" t="str">
        <f>IF(【3】見・旅費!O270="","",【3】見・旅費!O270)</f>
        <v/>
      </c>
      <c r="P270" s="600" t="str">
        <f t="shared" si="50"/>
        <v/>
      </c>
      <c r="Q270" s="877"/>
      <c r="R270" s="854"/>
      <c r="S270" s="854"/>
      <c r="T270" s="856"/>
      <c r="U270" s="854"/>
      <c r="V270" s="854"/>
      <c r="W270" s="1105"/>
      <c r="X270" s="1091"/>
    </row>
    <row r="271" spans="3:24" ht="19.5" customHeight="1">
      <c r="C271" s="1088"/>
      <c r="D271" s="888"/>
      <c r="E271" s="1091"/>
      <c r="F271" s="888"/>
      <c r="G271" s="894"/>
      <c r="H271" s="1101"/>
      <c r="I271" s="616" t="str">
        <f>IF(【3】見・旅費!I271="","",【3】見・旅費!I271)</f>
        <v/>
      </c>
      <c r="J271" s="616" t="str">
        <f>IF(【3】見・旅費!J271="","",【3】見・旅費!J271)</f>
        <v/>
      </c>
      <c r="K271" s="617" t="str">
        <f>IF(【3】見・旅費!K271="","",【3】見・旅費!K271)</f>
        <v/>
      </c>
      <c r="L271" s="618" t="str">
        <f>IF(【3】見・旅費!L271="","",【3】見・旅費!L271)</f>
        <v/>
      </c>
      <c r="M271" s="619" t="str">
        <f>IF(【3】見・旅費!M271="","",【3】見・旅費!M271)</f>
        <v/>
      </c>
      <c r="N271" s="598" t="str">
        <f>IF(I271="","",(SUM(L271:M271)))</f>
        <v/>
      </c>
      <c r="O271" s="620" t="str">
        <f>IF(【3】見・旅費!O271="","",【3】見・旅費!O271)</f>
        <v/>
      </c>
      <c r="P271" s="600" t="str">
        <f t="shared" si="50"/>
        <v/>
      </c>
      <c r="Q271" s="877"/>
      <c r="R271" s="854"/>
      <c r="S271" s="854"/>
      <c r="T271" s="856"/>
      <c r="U271" s="854"/>
      <c r="V271" s="854"/>
      <c r="W271" s="1105"/>
      <c r="X271" s="1091"/>
    </row>
    <row r="272" spans="3:24" ht="19.5" customHeight="1">
      <c r="C272" s="1088"/>
      <c r="D272" s="888"/>
      <c r="E272" s="1091"/>
      <c r="F272" s="888"/>
      <c r="G272" s="894"/>
      <c r="H272" s="1101"/>
      <c r="I272" s="621" t="str">
        <f>IF(【3】見・旅費!I272="","",【3】見・旅費!I272)</f>
        <v/>
      </c>
      <c r="J272" s="621" t="str">
        <f>IF(【3】見・旅費!J272="","",【3】見・旅費!J272)</f>
        <v/>
      </c>
      <c r="K272" s="622" t="str">
        <f>IF(【3】見・旅費!K272="","",【3】見・旅費!K272)</f>
        <v/>
      </c>
      <c r="L272" s="623" t="str">
        <f>IF(【3】見・旅費!L272="","",【3】見・旅費!L272)</f>
        <v/>
      </c>
      <c r="M272" s="624" t="str">
        <f>IF(【3】見・旅費!M272="","",【3】見・旅費!M272)</f>
        <v/>
      </c>
      <c r="N272" s="598" t="str">
        <f>IF(I272="","",(SUM(L272:M272)))</f>
        <v/>
      </c>
      <c r="O272" s="625" t="str">
        <f>IF(【3】見・旅費!O272="","",【3】見・旅費!O272)</f>
        <v/>
      </c>
      <c r="P272" s="600" t="str">
        <f t="shared" si="50"/>
        <v/>
      </c>
      <c r="Q272" s="877"/>
      <c r="R272" s="854"/>
      <c r="S272" s="857"/>
      <c r="T272" s="858"/>
      <c r="U272" s="857"/>
      <c r="V272" s="857"/>
      <c r="W272" s="1105"/>
      <c r="X272" s="1091"/>
    </row>
    <row r="273" spans="3:24" ht="19.5" customHeight="1">
      <c r="C273" s="1089"/>
      <c r="D273" s="889"/>
      <c r="E273" s="1092"/>
      <c r="F273" s="889"/>
      <c r="G273" s="895"/>
      <c r="H273" s="1102"/>
      <c r="I273" s="601"/>
      <c r="J273" s="601"/>
      <c r="K273" s="603"/>
      <c r="L273" s="626"/>
      <c r="M273" s="627"/>
      <c r="N273" s="605"/>
      <c r="O273" s="686" t="s">
        <v>453</v>
      </c>
      <c r="P273" s="607">
        <f>SUM(P269:P272)</f>
        <v>0</v>
      </c>
      <c r="Q273" s="899"/>
      <c r="R273" s="900"/>
      <c r="S273" s="747" t="str">
        <f>IF(【3】見・旅費!S273="","",【3】見・旅費!S273)</f>
        <v/>
      </c>
      <c r="T273" s="748" t="str">
        <f>IF(【3】見・旅費!T273="","",【3】見・旅費!T273)</f>
        <v/>
      </c>
      <c r="U273" s="747">
        <f>IF(AND(R273="",T273=""),0,(SUM(Q273*R273+S273*T273)))</f>
        <v>0</v>
      </c>
      <c r="V273" s="612">
        <f>IF(AND(P273="",U273=""),"",SUM(P273+U273))</f>
        <v>0</v>
      </c>
      <c r="W273" s="1105"/>
      <c r="X273" s="1092"/>
    </row>
    <row r="274" spans="3:24" ht="19.5" customHeight="1">
      <c r="C274" s="1087" t="str">
        <f>IF(【3】見・旅費!C274="","",【3】見・旅費!C274)</f>
        <v/>
      </c>
      <c r="D274" s="887"/>
      <c r="E274" s="1090" t="str">
        <f>IF(【3】見・旅費!E274="","",【3】見・旅費!E274)</f>
        <v/>
      </c>
      <c r="F274" s="887"/>
      <c r="G274" s="893"/>
      <c r="H274" s="1099" t="str">
        <f>IF(【3】見・旅費!H274="","",【3】見・旅費!H274)</f>
        <v/>
      </c>
      <c r="I274" s="613" t="str">
        <f>IF(【3】見・旅費!I274="","",【3】見・旅費!I274)</f>
        <v/>
      </c>
      <c r="J274" s="613" t="str">
        <f>IF(【3】見・旅費!J274="","",【3】見・旅費!J274)</f>
        <v/>
      </c>
      <c r="K274" s="631" t="str">
        <f>IF(【3】見・旅費!K274="","",【3】見・旅費!K274)</f>
        <v/>
      </c>
      <c r="L274" s="614" t="str">
        <f>IF(【3】見・旅費!L274="","",【3】見・旅費!L274)</f>
        <v/>
      </c>
      <c r="M274" s="615" t="str">
        <f>IF(【3】見・旅費!M274="","",【3】見・旅費!M274)</f>
        <v/>
      </c>
      <c r="N274" s="592" t="str">
        <f>IF(I274="","",(SUM(L274:M274)))</f>
        <v/>
      </c>
      <c r="O274" s="332" t="str">
        <f>IF(【3】見・旅費!O274="","",【3】見・旅費!O274)</f>
        <v/>
      </c>
      <c r="P274" s="594" t="str">
        <f t="shared" ref="P274:P277" si="51">IF(O274="","",(IF(O274="",0,(N274*O274))))</f>
        <v/>
      </c>
      <c r="Q274" s="876"/>
      <c r="R274" s="853"/>
      <c r="S274" s="853"/>
      <c r="T274" s="855"/>
      <c r="U274" s="853"/>
      <c r="V274" s="853"/>
      <c r="W274" s="1105"/>
      <c r="X274" s="1090" t="str">
        <f>IF(【3】見・旅費!X274="","",【3】見・旅費!X274)</f>
        <v/>
      </c>
    </row>
    <row r="275" spans="3:24" ht="19.5" customHeight="1">
      <c r="C275" s="1088"/>
      <c r="D275" s="888"/>
      <c r="E275" s="1091"/>
      <c r="F275" s="888"/>
      <c r="G275" s="894"/>
      <c r="H275" s="1100"/>
      <c r="I275" s="670" t="str">
        <f>IF(【3】見・旅費!I275="","",【3】見・旅費!I275)</f>
        <v/>
      </c>
      <c r="J275" s="616" t="str">
        <f>IF(【3】見・旅費!J275="","",【3】見・旅費!J275)</f>
        <v/>
      </c>
      <c r="K275" s="617" t="str">
        <f>IF(【3】見・旅費!K275="","",【3】見・旅費!K275)</f>
        <v/>
      </c>
      <c r="L275" s="618" t="str">
        <f>IF(【3】見・旅費!L275="","",【3】見・旅費!L275)</f>
        <v/>
      </c>
      <c r="M275" s="619" t="str">
        <f>IF(【3】見・旅費!M275="","",【3】見・旅費!M275)</f>
        <v/>
      </c>
      <c r="N275" s="333" t="str">
        <f>IF(I275="","",(SUM(L275:M275)))</f>
        <v/>
      </c>
      <c r="O275" s="620" t="str">
        <f>IF(【3】見・旅費!O275="","",【3】見・旅費!O275)</f>
        <v/>
      </c>
      <c r="P275" s="600" t="str">
        <f t="shared" si="51"/>
        <v/>
      </c>
      <c r="Q275" s="877"/>
      <c r="R275" s="854"/>
      <c r="S275" s="854"/>
      <c r="T275" s="856"/>
      <c r="U275" s="854"/>
      <c r="V275" s="854"/>
      <c r="W275" s="1105"/>
      <c r="X275" s="1091"/>
    </row>
    <row r="276" spans="3:24" ht="19.5" customHeight="1">
      <c r="C276" s="1088"/>
      <c r="D276" s="888"/>
      <c r="E276" s="1091"/>
      <c r="F276" s="888"/>
      <c r="G276" s="894"/>
      <c r="H276" s="1101"/>
      <c r="I276" s="616" t="str">
        <f>IF(【3】見・旅費!I276="","",【3】見・旅費!I276)</f>
        <v/>
      </c>
      <c r="J276" s="616" t="str">
        <f>IF(【3】見・旅費!J276="","",【3】見・旅費!J276)</f>
        <v/>
      </c>
      <c r="K276" s="617" t="str">
        <f>IF(【3】見・旅費!K276="","",【3】見・旅費!K276)</f>
        <v/>
      </c>
      <c r="L276" s="618" t="str">
        <f>IF(【3】見・旅費!L276="","",【3】見・旅費!L276)</f>
        <v/>
      </c>
      <c r="M276" s="619" t="str">
        <f>IF(【3】見・旅費!M276="","",【3】見・旅費!M276)</f>
        <v/>
      </c>
      <c r="N276" s="598" t="str">
        <f>IF(I276="","",(SUM(L276:M276)))</f>
        <v/>
      </c>
      <c r="O276" s="620" t="str">
        <f>IF(【3】見・旅費!O276="","",【3】見・旅費!O276)</f>
        <v/>
      </c>
      <c r="P276" s="600" t="str">
        <f t="shared" si="51"/>
        <v/>
      </c>
      <c r="Q276" s="877"/>
      <c r="R276" s="854"/>
      <c r="S276" s="854"/>
      <c r="T276" s="856"/>
      <c r="U276" s="854"/>
      <c r="V276" s="854"/>
      <c r="W276" s="1105"/>
      <c r="X276" s="1091"/>
    </row>
    <row r="277" spans="3:24" ht="19.5" customHeight="1">
      <c r="C277" s="1088"/>
      <c r="D277" s="888"/>
      <c r="E277" s="1091"/>
      <c r="F277" s="888"/>
      <c r="G277" s="894"/>
      <c r="H277" s="1101"/>
      <c r="I277" s="621" t="str">
        <f>IF(【3】見・旅費!I277="","",【3】見・旅費!I277)</f>
        <v/>
      </c>
      <c r="J277" s="621" t="str">
        <f>IF(【3】見・旅費!J277="","",【3】見・旅費!J277)</f>
        <v/>
      </c>
      <c r="K277" s="622" t="str">
        <f>IF(【3】見・旅費!K277="","",【3】見・旅費!K277)</f>
        <v/>
      </c>
      <c r="L277" s="623" t="str">
        <f>IF(【3】見・旅費!L277="","",【3】見・旅費!L277)</f>
        <v/>
      </c>
      <c r="M277" s="624" t="str">
        <f>IF(【3】見・旅費!M277="","",【3】見・旅費!M277)</f>
        <v/>
      </c>
      <c r="N277" s="598" t="str">
        <f>IF(I277="","",(SUM(L277:M277)))</f>
        <v/>
      </c>
      <c r="O277" s="625" t="str">
        <f>IF(【3】見・旅費!O277="","",【3】見・旅費!O277)</f>
        <v/>
      </c>
      <c r="P277" s="600" t="str">
        <f t="shared" si="51"/>
        <v/>
      </c>
      <c r="Q277" s="877"/>
      <c r="R277" s="854"/>
      <c r="S277" s="857"/>
      <c r="T277" s="858"/>
      <c r="U277" s="857"/>
      <c r="V277" s="857"/>
      <c r="W277" s="1105"/>
      <c r="X277" s="1091"/>
    </row>
    <row r="278" spans="3:24" ht="19.5" customHeight="1">
      <c r="C278" s="1089"/>
      <c r="D278" s="889"/>
      <c r="E278" s="1092"/>
      <c r="F278" s="889"/>
      <c r="G278" s="895"/>
      <c r="H278" s="1102"/>
      <c r="I278" s="601"/>
      <c r="J278" s="601"/>
      <c r="K278" s="603"/>
      <c r="L278" s="626"/>
      <c r="M278" s="627"/>
      <c r="N278" s="605"/>
      <c r="O278" s="686" t="s">
        <v>453</v>
      </c>
      <c r="P278" s="607">
        <f>SUM(P274:P277)</f>
        <v>0</v>
      </c>
      <c r="Q278" s="899"/>
      <c r="R278" s="900"/>
      <c r="S278" s="747" t="str">
        <f>IF(【3】見・旅費!S278="","",【3】見・旅費!S278)</f>
        <v/>
      </c>
      <c r="T278" s="748" t="str">
        <f>IF(【3】見・旅費!T278="","",【3】見・旅費!T278)</f>
        <v/>
      </c>
      <c r="U278" s="747">
        <f>IF(AND(R278="",T278=""),0,(SUM(Q278*R278+S278*T278)))</f>
        <v>0</v>
      </c>
      <c r="V278" s="612">
        <f>IF(AND(P278="",U278=""),"",SUM(P278+U278))</f>
        <v>0</v>
      </c>
      <c r="W278" s="1105"/>
      <c r="X278" s="1092"/>
    </row>
    <row r="279" spans="3:24" ht="19.5" customHeight="1">
      <c r="C279" s="1087" t="str">
        <f>IF(【3】見・旅費!C279="","",【3】見・旅費!C279)</f>
        <v/>
      </c>
      <c r="D279" s="887"/>
      <c r="E279" s="1090" t="str">
        <f>IF(【3】見・旅費!E279="","",【3】見・旅費!E279)</f>
        <v/>
      </c>
      <c r="F279" s="887"/>
      <c r="G279" s="893"/>
      <c r="H279" s="1099" t="str">
        <f>IF(【3】見・旅費!H279="","",【3】見・旅費!H279)</f>
        <v/>
      </c>
      <c r="I279" s="613" t="str">
        <f>IF(【3】見・旅費!I279="","",【3】見・旅費!I279)</f>
        <v/>
      </c>
      <c r="J279" s="613" t="str">
        <f>IF(【3】見・旅費!J279="","",【3】見・旅費!J279)</f>
        <v/>
      </c>
      <c r="K279" s="631" t="str">
        <f>IF(【3】見・旅費!K279="","",【3】見・旅費!K279)</f>
        <v/>
      </c>
      <c r="L279" s="614" t="str">
        <f>IF(【3】見・旅費!L279="","",【3】見・旅費!L279)</f>
        <v/>
      </c>
      <c r="M279" s="615" t="str">
        <f>IF(【3】見・旅費!M279="","",【3】見・旅費!M279)</f>
        <v/>
      </c>
      <c r="N279" s="592" t="str">
        <f>IF(I279="","",(SUM(L279:M279)))</f>
        <v/>
      </c>
      <c r="O279" s="332" t="str">
        <f>IF(【3】見・旅費!O279="","",【3】見・旅費!O279)</f>
        <v/>
      </c>
      <c r="P279" s="594" t="str">
        <f t="shared" ref="P279:P282" si="52">IF(O279="","",(IF(O279="",0,(N279*O279))))</f>
        <v/>
      </c>
      <c r="Q279" s="876"/>
      <c r="R279" s="853"/>
      <c r="S279" s="853"/>
      <c r="T279" s="855"/>
      <c r="U279" s="853"/>
      <c r="V279" s="853"/>
      <c r="W279" s="1105"/>
      <c r="X279" s="1090" t="str">
        <f>IF(【3】見・旅費!X279="","",【3】見・旅費!X279)</f>
        <v/>
      </c>
    </row>
    <row r="280" spans="3:24" ht="19.5" customHeight="1">
      <c r="C280" s="1088"/>
      <c r="D280" s="888"/>
      <c r="E280" s="1091"/>
      <c r="F280" s="888"/>
      <c r="G280" s="894"/>
      <c r="H280" s="1100"/>
      <c r="I280" s="670" t="str">
        <f>IF(【3】見・旅費!I280="","",【3】見・旅費!I280)</f>
        <v/>
      </c>
      <c r="J280" s="616" t="str">
        <f>IF(【3】見・旅費!J280="","",【3】見・旅費!J280)</f>
        <v/>
      </c>
      <c r="K280" s="617" t="str">
        <f>IF(【3】見・旅費!K280="","",【3】見・旅費!K280)</f>
        <v/>
      </c>
      <c r="L280" s="618" t="str">
        <f>IF(【3】見・旅費!L280="","",【3】見・旅費!L280)</f>
        <v/>
      </c>
      <c r="M280" s="619" t="str">
        <f>IF(【3】見・旅費!M280="","",【3】見・旅費!M280)</f>
        <v/>
      </c>
      <c r="N280" s="333" t="str">
        <f>IF(I280="","",(SUM(L280:M280)))</f>
        <v/>
      </c>
      <c r="O280" s="620" t="str">
        <f>IF(【3】見・旅費!O280="","",【3】見・旅費!O280)</f>
        <v/>
      </c>
      <c r="P280" s="600" t="str">
        <f t="shared" si="52"/>
        <v/>
      </c>
      <c r="Q280" s="877"/>
      <c r="R280" s="854"/>
      <c r="S280" s="854"/>
      <c r="T280" s="856"/>
      <c r="U280" s="854"/>
      <c r="V280" s="854"/>
      <c r="W280" s="1105"/>
      <c r="X280" s="1091"/>
    </row>
    <row r="281" spans="3:24" ht="19.5" customHeight="1">
      <c r="C281" s="1088"/>
      <c r="D281" s="888"/>
      <c r="E281" s="1091"/>
      <c r="F281" s="888"/>
      <c r="G281" s="894"/>
      <c r="H281" s="1101"/>
      <c r="I281" s="616" t="str">
        <f>IF(【3】見・旅費!I281="","",【3】見・旅費!I281)</f>
        <v/>
      </c>
      <c r="J281" s="616" t="str">
        <f>IF(【3】見・旅費!J281="","",【3】見・旅費!J281)</f>
        <v/>
      </c>
      <c r="K281" s="617" t="str">
        <f>IF(【3】見・旅費!K281="","",【3】見・旅費!K281)</f>
        <v/>
      </c>
      <c r="L281" s="618" t="str">
        <f>IF(【3】見・旅費!L281="","",【3】見・旅費!L281)</f>
        <v/>
      </c>
      <c r="M281" s="619" t="str">
        <f>IF(【3】見・旅費!M281="","",【3】見・旅費!M281)</f>
        <v/>
      </c>
      <c r="N281" s="598" t="str">
        <f>IF(I281="","",(SUM(L281:M281)))</f>
        <v/>
      </c>
      <c r="O281" s="620" t="str">
        <f>IF(【3】見・旅費!O281="","",【3】見・旅費!O281)</f>
        <v/>
      </c>
      <c r="P281" s="600" t="str">
        <f t="shared" si="52"/>
        <v/>
      </c>
      <c r="Q281" s="877"/>
      <c r="R281" s="854"/>
      <c r="S281" s="854"/>
      <c r="T281" s="856"/>
      <c r="U281" s="854"/>
      <c r="V281" s="854"/>
      <c r="W281" s="1105"/>
      <c r="X281" s="1091"/>
    </row>
    <row r="282" spans="3:24" ht="19.5" customHeight="1">
      <c r="C282" s="1088"/>
      <c r="D282" s="888"/>
      <c r="E282" s="1091"/>
      <c r="F282" s="888"/>
      <c r="G282" s="894"/>
      <c r="H282" s="1101"/>
      <c r="I282" s="621" t="str">
        <f>IF(【3】見・旅費!I282="","",【3】見・旅費!I282)</f>
        <v/>
      </c>
      <c r="J282" s="621" t="str">
        <f>IF(【3】見・旅費!J282="","",【3】見・旅費!J282)</f>
        <v/>
      </c>
      <c r="K282" s="622" t="str">
        <f>IF(【3】見・旅費!K282="","",【3】見・旅費!K282)</f>
        <v/>
      </c>
      <c r="L282" s="623" t="str">
        <f>IF(【3】見・旅費!L282="","",【3】見・旅費!L282)</f>
        <v/>
      </c>
      <c r="M282" s="624" t="str">
        <f>IF(【3】見・旅費!M282="","",【3】見・旅費!M282)</f>
        <v/>
      </c>
      <c r="N282" s="598" t="str">
        <f>IF(I282="","",(SUM(L282:M282)))</f>
        <v/>
      </c>
      <c r="O282" s="625" t="str">
        <f>IF(【3】見・旅費!O282="","",【3】見・旅費!O282)</f>
        <v/>
      </c>
      <c r="P282" s="600" t="str">
        <f t="shared" si="52"/>
        <v/>
      </c>
      <c r="Q282" s="877"/>
      <c r="R282" s="854"/>
      <c r="S282" s="857"/>
      <c r="T282" s="858"/>
      <c r="U282" s="857"/>
      <c r="V282" s="857"/>
      <c r="W282" s="1105"/>
      <c r="X282" s="1091"/>
    </row>
    <row r="283" spans="3:24" ht="19.5" customHeight="1">
      <c r="C283" s="1089"/>
      <c r="D283" s="889"/>
      <c r="E283" s="1092"/>
      <c r="F283" s="889"/>
      <c r="G283" s="895"/>
      <c r="H283" s="1102"/>
      <c r="I283" s="601"/>
      <c r="J283" s="601"/>
      <c r="K283" s="603"/>
      <c r="L283" s="626"/>
      <c r="M283" s="627"/>
      <c r="N283" s="605"/>
      <c r="O283" s="686" t="s">
        <v>453</v>
      </c>
      <c r="P283" s="607">
        <f>SUM(P279:P282)</f>
        <v>0</v>
      </c>
      <c r="Q283" s="899"/>
      <c r="R283" s="900"/>
      <c r="S283" s="747" t="str">
        <f>IF(【3】見・旅費!S283="","",【3】見・旅費!S283)</f>
        <v/>
      </c>
      <c r="T283" s="748" t="str">
        <f>IF(【3】見・旅費!T283="","",【3】見・旅費!T283)</f>
        <v/>
      </c>
      <c r="U283" s="747">
        <f>IF(AND(R283="",T283=""),0,(SUM(Q283*R283+S283*T283)))</f>
        <v>0</v>
      </c>
      <c r="V283" s="612">
        <f>IF(AND(P283="",U283=""),"",SUM(P283+U283))</f>
        <v>0</v>
      </c>
      <c r="W283" s="1105"/>
      <c r="X283" s="1092"/>
    </row>
    <row r="284" spans="3:24" ht="19.5" customHeight="1">
      <c r="C284" s="1087" t="str">
        <f>IF(【3】見・旅費!C284="","",【3】見・旅費!C284)</f>
        <v/>
      </c>
      <c r="D284" s="887"/>
      <c r="E284" s="1090" t="str">
        <f>IF(【3】見・旅費!E284="","",【3】見・旅費!E284)</f>
        <v/>
      </c>
      <c r="F284" s="887"/>
      <c r="G284" s="893"/>
      <c r="H284" s="1099" t="str">
        <f>IF(【3】見・旅費!H284="","",【3】見・旅費!H284)</f>
        <v/>
      </c>
      <c r="I284" s="613" t="str">
        <f>IF(【3】見・旅費!I284="","",【3】見・旅費!I284)</f>
        <v/>
      </c>
      <c r="J284" s="613" t="str">
        <f>IF(【3】見・旅費!J284="","",【3】見・旅費!J284)</f>
        <v/>
      </c>
      <c r="K284" s="631" t="str">
        <f>IF(【3】見・旅費!K284="","",【3】見・旅費!K284)</f>
        <v/>
      </c>
      <c r="L284" s="614" t="str">
        <f>IF(【3】見・旅費!L284="","",【3】見・旅費!L284)</f>
        <v/>
      </c>
      <c r="M284" s="615" t="str">
        <f>IF(【3】見・旅費!M284="","",【3】見・旅費!M284)</f>
        <v/>
      </c>
      <c r="N284" s="592" t="str">
        <f>IF(I284="","",(SUM(L284:M284)))</f>
        <v/>
      </c>
      <c r="O284" s="332" t="str">
        <f>IF(【3】見・旅費!O284="","",【3】見・旅費!O284)</f>
        <v/>
      </c>
      <c r="P284" s="594" t="str">
        <f t="shared" ref="P284:P287" si="53">IF(O284="","",(IF(O284="",0,(N284*O284))))</f>
        <v/>
      </c>
      <c r="Q284" s="876"/>
      <c r="R284" s="853"/>
      <c r="S284" s="853"/>
      <c r="T284" s="855"/>
      <c r="U284" s="853"/>
      <c r="V284" s="853"/>
      <c r="W284" s="1105"/>
      <c r="X284" s="1090" t="str">
        <f>IF(【3】見・旅費!X284="","",【3】見・旅費!X284)</f>
        <v/>
      </c>
    </row>
    <row r="285" spans="3:24" ht="19.5" customHeight="1">
      <c r="C285" s="1088"/>
      <c r="D285" s="888"/>
      <c r="E285" s="1091"/>
      <c r="F285" s="888"/>
      <c r="G285" s="894"/>
      <c r="H285" s="1100"/>
      <c r="I285" s="670" t="str">
        <f>IF(【3】見・旅費!I285="","",【3】見・旅費!I285)</f>
        <v/>
      </c>
      <c r="J285" s="616" t="str">
        <f>IF(【3】見・旅費!J285="","",【3】見・旅費!J285)</f>
        <v/>
      </c>
      <c r="K285" s="617" t="str">
        <f>IF(【3】見・旅費!K285="","",【3】見・旅費!K285)</f>
        <v/>
      </c>
      <c r="L285" s="618" t="str">
        <f>IF(【3】見・旅費!L285="","",【3】見・旅費!L285)</f>
        <v/>
      </c>
      <c r="M285" s="619" t="str">
        <f>IF(【3】見・旅費!M285="","",【3】見・旅費!M285)</f>
        <v/>
      </c>
      <c r="N285" s="333" t="str">
        <f>IF(I285="","",(SUM(L285:M285)))</f>
        <v/>
      </c>
      <c r="O285" s="620" t="str">
        <f>IF(【3】見・旅費!O285="","",【3】見・旅費!O285)</f>
        <v/>
      </c>
      <c r="P285" s="600" t="str">
        <f t="shared" si="53"/>
        <v/>
      </c>
      <c r="Q285" s="877"/>
      <c r="R285" s="854"/>
      <c r="S285" s="854"/>
      <c r="T285" s="856"/>
      <c r="U285" s="854"/>
      <c r="V285" s="854"/>
      <c r="W285" s="1105"/>
      <c r="X285" s="1091"/>
    </row>
    <row r="286" spans="3:24" ht="19.5" customHeight="1">
      <c r="C286" s="1088"/>
      <c r="D286" s="888"/>
      <c r="E286" s="1091"/>
      <c r="F286" s="888"/>
      <c r="G286" s="894"/>
      <c r="H286" s="1101"/>
      <c r="I286" s="616" t="str">
        <f>IF(【3】見・旅費!I286="","",【3】見・旅費!I286)</f>
        <v/>
      </c>
      <c r="J286" s="616" t="str">
        <f>IF(【3】見・旅費!J286="","",【3】見・旅費!J286)</f>
        <v/>
      </c>
      <c r="K286" s="617" t="str">
        <f>IF(【3】見・旅費!K286="","",【3】見・旅費!K286)</f>
        <v/>
      </c>
      <c r="L286" s="618" t="str">
        <f>IF(【3】見・旅費!L286="","",【3】見・旅費!L286)</f>
        <v/>
      </c>
      <c r="M286" s="619" t="str">
        <f>IF(【3】見・旅費!M286="","",【3】見・旅費!M286)</f>
        <v/>
      </c>
      <c r="N286" s="598" t="str">
        <f>IF(I286="","",(SUM(L286:M286)))</f>
        <v/>
      </c>
      <c r="O286" s="620" t="str">
        <f>IF(【3】見・旅費!O286="","",【3】見・旅費!O286)</f>
        <v/>
      </c>
      <c r="P286" s="600" t="str">
        <f t="shared" si="53"/>
        <v/>
      </c>
      <c r="Q286" s="877"/>
      <c r="R286" s="854"/>
      <c r="S286" s="854"/>
      <c r="T286" s="856"/>
      <c r="U286" s="854"/>
      <c r="V286" s="854"/>
      <c r="W286" s="1105"/>
      <c r="X286" s="1091"/>
    </row>
    <row r="287" spans="3:24" ht="19.5" customHeight="1">
      <c r="C287" s="1088"/>
      <c r="D287" s="888"/>
      <c r="E287" s="1091"/>
      <c r="F287" s="888"/>
      <c r="G287" s="894"/>
      <c r="H287" s="1101"/>
      <c r="I287" s="621" t="str">
        <f>IF(【3】見・旅費!I287="","",【3】見・旅費!I287)</f>
        <v/>
      </c>
      <c r="J287" s="621" t="str">
        <f>IF(【3】見・旅費!J287="","",【3】見・旅費!J287)</f>
        <v/>
      </c>
      <c r="K287" s="622" t="str">
        <f>IF(【3】見・旅費!K287="","",【3】見・旅費!K287)</f>
        <v/>
      </c>
      <c r="L287" s="623" t="str">
        <f>IF(【3】見・旅費!L287="","",【3】見・旅費!L287)</f>
        <v/>
      </c>
      <c r="M287" s="624" t="str">
        <f>IF(【3】見・旅費!M287="","",【3】見・旅費!M287)</f>
        <v/>
      </c>
      <c r="N287" s="598" t="str">
        <f>IF(I287="","",(SUM(L287:M287)))</f>
        <v/>
      </c>
      <c r="O287" s="625" t="str">
        <f>IF(【3】見・旅費!O287="","",【3】見・旅費!O287)</f>
        <v/>
      </c>
      <c r="P287" s="600" t="str">
        <f t="shared" si="53"/>
        <v/>
      </c>
      <c r="Q287" s="877"/>
      <c r="R287" s="854"/>
      <c r="S287" s="857"/>
      <c r="T287" s="858"/>
      <c r="U287" s="857"/>
      <c r="V287" s="857"/>
      <c r="W287" s="1105"/>
      <c r="X287" s="1091"/>
    </row>
    <row r="288" spans="3:24" ht="19.5" customHeight="1">
      <c r="C288" s="1089"/>
      <c r="D288" s="889"/>
      <c r="E288" s="1092"/>
      <c r="F288" s="889"/>
      <c r="G288" s="895"/>
      <c r="H288" s="1102"/>
      <c r="I288" s="601"/>
      <c r="J288" s="601"/>
      <c r="K288" s="603"/>
      <c r="L288" s="626"/>
      <c r="M288" s="627"/>
      <c r="N288" s="605"/>
      <c r="O288" s="686" t="s">
        <v>453</v>
      </c>
      <c r="P288" s="607">
        <f>SUM(P284:P287)</f>
        <v>0</v>
      </c>
      <c r="Q288" s="899"/>
      <c r="R288" s="900"/>
      <c r="S288" s="747" t="str">
        <f>IF(【3】見・旅費!S288="","",【3】見・旅費!S288)</f>
        <v/>
      </c>
      <c r="T288" s="748" t="str">
        <f>IF(【3】見・旅費!T288="","",【3】見・旅費!T288)</f>
        <v/>
      </c>
      <c r="U288" s="747">
        <f>IF(AND(R288="",T288=""),0,(SUM(Q288*R288+S288*T288)))</f>
        <v>0</v>
      </c>
      <c r="V288" s="612">
        <f>IF(AND(P288="",U288=""),"",SUM(P288+U288))</f>
        <v>0</v>
      </c>
      <c r="W288" s="1105"/>
      <c r="X288" s="1092"/>
    </row>
    <row r="289" spans="3:24" ht="19.5" customHeight="1">
      <c r="C289" s="1087" t="str">
        <f>IF(【3】見・旅費!C289="","",【3】見・旅費!C289)</f>
        <v/>
      </c>
      <c r="D289" s="887"/>
      <c r="E289" s="1090" t="str">
        <f>IF(【3】見・旅費!E289="","",【3】見・旅費!E289)</f>
        <v/>
      </c>
      <c r="F289" s="887"/>
      <c r="G289" s="893"/>
      <c r="H289" s="1099" t="str">
        <f>IF(【3】見・旅費!H289="","",【3】見・旅費!H289)</f>
        <v/>
      </c>
      <c r="I289" s="613" t="str">
        <f>IF(【3】見・旅費!I289="","",【3】見・旅費!I289)</f>
        <v/>
      </c>
      <c r="J289" s="613" t="str">
        <f>IF(【3】見・旅費!J289="","",【3】見・旅費!J289)</f>
        <v/>
      </c>
      <c r="K289" s="631" t="str">
        <f>IF(【3】見・旅費!K289="","",【3】見・旅費!K289)</f>
        <v/>
      </c>
      <c r="L289" s="614" t="str">
        <f>IF(【3】見・旅費!L289="","",【3】見・旅費!L289)</f>
        <v/>
      </c>
      <c r="M289" s="615" t="str">
        <f>IF(【3】見・旅費!M289="","",【3】見・旅費!M289)</f>
        <v/>
      </c>
      <c r="N289" s="592" t="str">
        <f>IF(I289="","",(SUM(L289:M289)))</f>
        <v/>
      </c>
      <c r="O289" s="332" t="str">
        <f>IF(【3】見・旅費!O289="","",【3】見・旅費!O289)</f>
        <v/>
      </c>
      <c r="P289" s="594" t="str">
        <f t="shared" ref="P289:P292" si="54">IF(O289="","",(IF(O289="",0,(N289*O289))))</f>
        <v/>
      </c>
      <c r="Q289" s="876"/>
      <c r="R289" s="853"/>
      <c r="S289" s="853"/>
      <c r="T289" s="855"/>
      <c r="U289" s="853"/>
      <c r="V289" s="853"/>
      <c r="W289" s="1105"/>
      <c r="X289" s="1090" t="str">
        <f>IF(【3】見・旅費!X289="","",【3】見・旅費!X289)</f>
        <v/>
      </c>
    </row>
    <row r="290" spans="3:24" ht="19.5" customHeight="1">
      <c r="C290" s="1088"/>
      <c r="D290" s="888"/>
      <c r="E290" s="1091"/>
      <c r="F290" s="888"/>
      <c r="G290" s="894"/>
      <c r="H290" s="1100"/>
      <c r="I290" s="670" t="str">
        <f>IF(【3】見・旅費!I290="","",【3】見・旅費!I290)</f>
        <v/>
      </c>
      <c r="J290" s="616" t="str">
        <f>IF(【3】見・旅費!J290="","",【3】見・旅費!J290)</f>
        <v/>
      </c>
      <c r="K290" s="617" t="str">
        <f>IF(【3】見・旅費!K290="","",【3】見・旅費!K290)</f>
        <v/>
      </c>
      <c r="L290" s="618" t="str">
        <f>IF(【3】見・旅費!L290="","",【3】見・旅費!L290)</f>
        <v/>
      </c>
      <c r="M290" s="619" t="str">
        <f>IF(【3】見・旅費!M290="","",【3】見・旅費!M290)</f>
        <v/>
      </c>
      <c r="N290" s="333" t="str">
        <f>IF(I290="","",(SUM(L290:M290)))</f>
        <v/>
      </c>
      <c r="O290" s="620" t="str">
        <f>IF(【3】見・旅費!O290="","",【3】見・旅費!O290)</f>
        <v/>
      </c>
      <c r="P290" s="600" t="str">
        <f t="shared" si="54"/>
        <v/>
      </c>
      <c r="Q290" s="877"/>
      <c r="R290" s="854"/>
      <c r="S290" s="854"/>
      <c r="T290" s="856"/>
      <c r="U290" s="854"/>
      <c r="V290" s="854"/>
      <c r="W290" s="1105"/>
      <c r="X290" s="1091"/>
    </row>
    <row r="291" spans="3:24" ht="19.5" customHeight="1">
      <c r="C291" s="1088"/>
      <c r="D291" s="888"/>
      <c r="E291" s="1091"/>
      <c r="F291" s="888"/>
      <c r="G291" s="894"/>
      <c r="H291" s="1101"/>
      <c r="I291" s="616" t="str">
        <f>IF(【3】見・旅費!I291="","",【3】見・旅費!I291)</f>
        <v/>
      </c>
      <c r="J291" s="616" t="str">
        <f>IF(【3】見・旅費!J291="","",【3】見・旅費!J291)</f>
        <v/>
      </c>
      <c r="K291" s="617" t="str">
        <f>IF(【3】見・旅費!K291="","",【3】見・旅費!K291)</f>
        <v/>
      </c>
      <c r="L291" s="618" t="str">
        <f>IF(【3】見・旅費!L291="","",【3】見・旅費!L291)</f>
        <v/>
      </c>
      <c r="M291" s="619" t="str">
        <f>IF(【3】見・旅費!M291="","",【3】見・旅費!M291)</f>
        <v/>
      </c>
      <c r="N291" s="598" t="str">
        <f>IF(I291="","",(SUM(L291:M291)))</f>
        <v/>
      </c>
      <c r="O291" s="620" t="str">
        <f>IF(【3】見・旅費!O291="","",【3】見・旅費!O291)</f>
        <v/>
      </c>
      <c r="P291" s="600" t="str">
        <f t="shared" si="54"/>
        <v/>
      </c>
      <c r="Q291" s="877"/>
      <c r="R291" s="854"/>
      <c r="S291" s="854"/>
      <c r="T291" s="856"/>
      <c r="U291" s="854"/>
      <c r="V291" s="854"/>
      <c r="W291" s="1105"/>
      <c r="X291" s="1091"/>
    </row>
    <row r="292" spans="3:24" ht="19.5" customHeight="1">
      <c r="C292" s="1088"/>
      <c r="D292" s="888"/>
      <c r="E292" s="1091"/>
      <c r="F292" s="888"/>
      <c r="G292" s="894"/>
      <c r="H292" s="1101"/>
      <c r="I292" s="621" t="str">
        <f>IF(【3】見・旅費!I292="","",【3】見・旅費!I292)</f>
        <v/>
      </c>
      <c r="J292" s="621" t="str">
        <f>IF(【3】見・旅費!J292="","",【3】見・旅費!J292)</f>
        <v/>
      </c>
      <c r="K292" s="622" t="str">
        <f>IF(【3】見・旅費!K292="","",【3】見・旅費!K292)</f>
        <v/>
      </c>
      <c r="L292" s="623" t="str">
        <f>IF(【3】見・旅費!L292="","",【3】見・旅費!L292)</f>
        <v/>
      </c>
      <c r="M292" s="624" t="str">
        <f>IF(【3】見・旅費!M292="","",【3】見・旅費!M292)</f>
        <v/>
      </c>
      <c r="N292" s="598" t="str">
        <f>IF(I292="","",(SUM(L292:M292)))</f>
        <v/>
      </c>
      <c r="O292" s="625" t="str">
        <f>IF(【3】見・旅費!O292="","",【3】見・旅費!O292)</f>
        <v/>
      </c>
      <c r="P292" s="600" t="str">
        <f t="shared" si="54"/>
        <v/>
      </c>
      <c r="Q292" s="877"/>
      <c r="R292" s="854"/>
      <c r="S292" s="857"/>
      <c r="T292" s="858"/>
      <c r="U292" s="857"/>
      <c r="V292" s="857"/>
      <c r="W292" s="1105"/>
      <c r="X292" s="1091"/>
    </row>
    <row r="293" spans="3:24" ht="19.5" customHeight="1">
      <c r="C293" s="1089"/>
      <c r="D293" s="889"/>
      <c r="E293" s="1092"/>
      <c r="F293" s="889"/>
      <c r="G293" s="895"/>
      <c r="H293" s="1102"/>
      <c r="I293" s="601"/>
      <c r="J293" s="601"/>
      <c r="K293" s="603"/>
      <c r="L293" s="626"/>
      <c r="M293" s="627"/>
      <c r="N293" s="605"/>
      <c r="O293" s="686" t="s">
        <v>453</v>
      </c>
      <c r="P293" s="607">
        <f>SUM(P289:P292)</f>
        <v>0</v>
      </c>
      <c r="Q293" s="899"/>
      <c r="R293" s="900"/>
      <c r="S293" s="747" t="str">
        <f>IF(【3】見・旅費!S293="","",【3】見・旅費!S293)</f>
        <v/>
      </c>
      <c r="T293" s="748" t="str">
        <f>IF(【3】見・旅費!T293="","",【3】見・旅費!T293)</f>
        <v/>
      </c>
      <c r="U293" s="747">
        <f>IF(AND(R293="",T293=""),0,(SUM(Q293*R293+S293*T293)))</f>
        <v>0</v>
      </c>
      <c r="V293" s="612">
        <f>IF(AND(P293="",U293=""),"",SUM(P293+U293))</f>
        <v>0</v>
      </c>
      <c r="W293" s="1105"/>
      <c r="X293" s="1092"/>
    </row>
    <row r="294" spans="3:24" ht="19.5" customHeight="1">
      <c r="C294" s="1087" t="str">
        <f>IF(【3】見・旅費!C294="","",【3】見・旅費!C294)</f>
        <v/>
      </c>
      <c r="D294" s="887"/>
      <c r="E294" s="1090" t="str">
        <f>IF(【3】見・旅費!E294="","",【3】見・旅費!E294)</f>
        <v/>
      </c>
      <c r="F294" s="887"/>
      <c r="G294" s="893"/>
      <c r="H294" s="1099" t="str">
        <f>IF(【3】見・旅費!H294="","",【3】見・旅費!H294)</f>
        <v/>
      </c>
      <c r="I294" s="613" t="str">
        <f>IF(【3】見・旅費!I294="","",【3】見・旅費!I294)</f>
        <v/>
      </c>
      <c r="J294" s="613" t="str">
        <f>IF(【3】見・旅費!J294="","",【3】見・旅費!J294)</f>
        <v/>
      </c>
      <c r="K294" s="631" t="str">
        <f>IF(【3】見・旅費!K294="","",【3】見・旅費!K294)</f>
        <v/>
      </c>
      <c r="L294" s="614" t="str">
        <f>IF(【3】見・旅費!L294="","",【3】見・旅費!L294)</f>
        <v/>
      </c>
      <c r="M294" s="615" t="str">
        <f>IF(【3】見・旅費!M294="","",【3】見・旅費!M294)</f>
        <v/>
      </c>
      <c r="N294" s="592" t="str">
        <f>IF(I294="","",(SUM(L294:M294)))</f>
        <v/>
      </c>
      <c r="O294" s="332" t="str">
        <f>IF(【3】見・旅費!O294="","",【3】見・旅費!O294)</f>
        <v/>
      </c>
      <c r="P294" s="594" t="str">
        <f t="shared" ref="P294:P297" si="55">IF(O294="","",(IF(O294="",0,(N294*O294))))</f>
        <v/>
      </c>
      <c r="Q294" s="876"/>
      <c r="R294" s="853"/>
      <c r="S294" s="853"/>
      <c r="T294" s="855"/>
      <c r="U294" s="853"/>
      <c r="V294" s="853"/>
      <c r="W294" s="1105"/>
      <c r="X294" s="1090" t="str">
        <f>IF(【3】見・旅費!X294="","",【3】見・旅費!X294)</f>
        <v/>
      </c>
    </row>
    <row r="295" spans="3:24" ht="19.5" customHeight="1">
      <c r="C295" s="1088"/>
      <c r="D295" s="888"/>
      <c r="E295" s="1091"/>
      <c r="F295" s="888"/>
      <c r="G295" s="894"/>
      <c r="H295" s="1100"/>
      <c r="I295" s="670" t="str">
        <f>IF(【3】見・旅費!I295="","",【3】見・旅費!I295)</f>
        <v/>
      </c>
      <c r="J295" s="616" t="str">
        <f>IF(【3】見・旅費!J295="","",【3】見・旅費!J295)</f>
        <v/>
      </c>
      <c r="K295" s="617" t="str">
        <f>IF(【3】見・旅費!K295="","",【3】見・旅費!K295)</f>
        <v/>
      </c>
      <c r="L295" s="618" t="str">
        <f>IF(【3】見・旅費!L295="","",【3】見・旅費!L295)</f>
        <v/>
      </c>
      <c r="M295" s="619" t="str">
        <f>IF(【3】見・旅費!M295="","",【3】見・旅費!M295)</f>
        <v/>
      </c>
      <c r="N295" s="333" t="str">
        <f>IF(I295="","",(SUM(L295:M295)))</f>
        <v/>
      </c>
      <c r="O295" s="620" t="str">
        <f>IF(【3】見・旅費!O295="","",【3】見・旅費!O295)</f>
        <v/>
      </c>
      <c r="P295" s="600" t="str">
        <f t="shared" si="55"/>
        <v/>
      </c>
      <c r="Q295" s="877"/>
      <c r="R295" s="854"/>
      <c r="S295" s="854"/>
      <c r="T295" s="856"/>
      <c r="U295" s="854"/>
      <c r="V295" s="854"/>
      <c r="W295" s="1105"/>
      <c r="X295" s="1091"/>
    </row>
    <row r="296" spans="3:24" ht="19.5" customHeight="1">
      <c r="C296" s="1088"/>
      <c r="D296" s="888"/>
      <c r="E296" s="1091"/>
      <c r="F296" s="888"/>
      <c r="G296" s="894"/>
      <c r="H296" s="1101"/>
      <c r="I296" s="616" t="str">
        <f>IF(【3】見・旅費!I296="","",【3】見・旅費!I296)</f>
        <v/>
      </c>
      <c r="J296" s="616" t="str">
        <f>IF(【3】見・旅費!J296="","",【3】見・旅費!J296)</f>
        <v/>
      </c>
      <c r="K296" s="617" t="str">
        <f>IF(【3】見・旅費!K296="","",【3】見・旅費!K296)</f>
        <v/>
      </c>
      <c r="L296" s="618" t="str">
        <f>IF(【3】見・旅費!L296="","",【3】見・旅費!L296)</f>
        <v/>
      </c>
      <c r="M296" s="619" t="str">
        <f>IF(【3】見・旅費!M296="","",【3】見・旅費!M296)</f>
        <v/>
      </c>
      <c r="N296" s="598" t="str">
        <f>IF(I296="","",(SUM(L296:M296)))</f>
        <v/>
      </c>
      <c r="O296" s="620" t="str">
        <f>IF(【3】見・旅費!O296="","",【3】見・旅費!O296)</f>
        <v/>
      </c>
      <c r="P296" s="600" t="str">
        <f t="shared" si="55"/>
        <v/>
      </c>
      <c r="Q296" s="877"/>
      <c r="R296" s="854"/>
      <c r="S296" s="854"/>
      <c r="T296" s="856"/>
      <c r="U296" s="854"/>
      <c r="V296" s="854"/>
      <c r="W296" s="1105"/>
      <c r="X296" s="1091"/>
    </row>
    <row r="297" spans="3:24" ht="19.5" customHeight="1">
      <c r="C297" s="1088"/>
      <c r="D297" s="888"/>
      <c r="E297" s="1091"/>
      <c r="F297" s="888"/>
      <c r="G297" s="894"/>
      <c r="H297" s="1101"/>
      <c r="I297" s="621" t="str">
        <f>IF(【3】見・旅費!I297="","",【3】見・旅費!I297)</f>
        <v/>
      </c>
      <c r="J297" s="621" t="str">
        <f>IF(【3】見・旅費!J297="","",【3】見・旅費!J297)</f>
        <v/>
      </c>
      <c r="K297" s="622" t="str">
        <f>IF(【3】見・旅費!K297="","",【3】見・旅費!K297)</f>
        <v/>
      </c>
      <c r="L297" s="623" t="str">
        <f>IF(【3】見・旅費!L297="","",【3】見・旅費!L297)</f>
        <v/>
      </c>
      <c r="M297" s="624" t="str">
        <f>IF(【3】見・旅費!M297="","",【3】見・旅費!M297)</f>
        <v/>
      </c>
      <c r="N297" s="598" t="str">
        <f>IF(I297="","",(SUM(L297:M297)))</f>
        <v/>
      </c>
      <c r="O297" s="625" t="str">
        <f>IF(【3】見・旅費!O297="","",【3】見・旅費!O297)</f>
        <v/>
      </c>
      <c r="P297" s="600" t="str">
        <f t="shared" si="55"/>
        <v/>
      </c>
      <c r="Q297" s="877"/>
      <c r="R297" s="854"/>
      <c r="S297" s="857"/>
      <c r="T297" s="858"/>
      <c r="U297" s="857"/>
      <c r="V297" s="857"/>
      <c r="W297" s="1105"/>
      <c r="X297" s="1091"/>
    </row>
    <row r="298" spans="3:24" ht="19.5" customHeight="1">
      <c r="C298" s="1089"/>
      <c r="D298" s="889"/>
      <c r="E298" s="1092"/>
      <c r="F298" s="889"/>
      <c r="G298" s="895"/>
      <c r="H298" s="1102"/>
      <c r="I298" s="601"/>
      <c r="J298" s="601"/>
      <c r="K298" s="603"/>
      <c r="L298" s="626"/>
      <c r="M298" s="627"/>
      <c r="N298" s="605"/>
      <c r="O298" s="686" t="s">
        <v>453</v>
      </c>
      <c r="P298" s="607">
        <f>SUM(P294:P297)</f>
        <v>0</v>
      </c>
      <c r="Q298" s="899"/>
      <c r="R298" s="900"/>
      <c r="S298" s="747" t="str">
        <f>IF(【3】見・旅費!S298="","",【3】見・旅費!S298)</f>
        <v/>
      </c>
      <c r="T298" s="748" t="str">
        <f>IF(【3】見・旅費!T298="","",【3】見・旅費!T298)</f>
        <v/>
      </c>
      <c r="U298" s="747">
        <f>IF(AND(R298="",T298=""),0,(SUM(Q298*R298+S298*T298)))</f>
        <v>0</v>
      </c>
      <c r="V298" s="612">
        <f>IF(AND(P298="",U298=""),"",SUM(P298+U298))</f>
        <v>0</v>
      </c>
      <c r="W298" s="1105"/>
      <c r="X298" s="1092"/>
    </row>
    <row r="299" spans="3:24" ht="19.5" customHeight="1">
      <c r="C299" s="1087" t="str">
        <f>IF(【3】見・旅費!C299="","",【3】見・旅費!C299)</f>
        <v/>
      </c>
      <c r="D299" s="887"/>
      <c r="E299" s="1090" t="str">
        <f>IF(【3】見・旅費!E299="","",【3】見・旅費!E299)</f>
        <v/>
      </c>
      <c r="F299" s="887"/>
      <c r="G299" s="893"/>
      <c r="H299" s="1099" t="str">
        <f>IF(【3】見・旅費!H299="","",【3】見・旅費!H299)</f>
        <v/>
      </c>
      <c r="I299" s="613" t="str">
        <f>IF(【3】見・旅費!I299="","",【3】見・旅費!I299)</f>
        <v/>
      </c>
      <c r="J299" s="613" t="str">
        <f>IF(【3】見・旅費!J299="","",【3】見・旅費!J299)</f>
        <v/>
      </c>
      <c r="K299" s="631" t="str">
        <f>IF(【3】見・旅費!K299="","",【3】見・旅費!K299)</f>
        <v/>
      </c>
      <c r="L299" s="614" t="str">
        <f>IF(【3】見・旅費!L299="","",【3】見・旅費!L299)</f>
        <v/>
      </c>
      <c r="M299" s="615" t="str">
        <f>IF(【3】見・旅費!M299="","",【3】見・旅費!M299)</f>
        <v/>
      </c>
      <c r="N299" s="592" t="str">
        <f>IF(I299="","",(SUM(L299:M299)))</f>
        <v/>
      </c>
      <c r="O299" s="332" t="str">
        <f>IF(【3】見・旅費!O299="","",【3】見・旅費!O299)</f>
        <v/>
      </c>
      <c r="P299" s="594" t="str">
        <f t="shared" ref="P299:P302" si="56">IF(O299="","",(IF(O299="",0,(N299*O299))))</f>
        <v/>
      </c>
      <c r="Q299" s="876"/>
      <c r="R299" s="853"/>
      <c r="S299" s="853"/>
      <c r="T299" s="855"/>
      <c r="U299" s="853"/>
      <c r="V299" s="853"/>
      <c r="W299" s="1105"/>
      <c r="X299" s="1090" t="str">
        <f>IF(【3】見・旅費!X299="","",【3】見・旅費!X299)</f>
        <v/>
      </c>
    </row>
    <row r="300" spans="3:24" ht="19.5" customHeight="1">
      <c r="C300" s="1088"/>
      <c r="D300" s="888"/>
      <c r="E300" s="1091"/>
      <c r="F300" s="888"/>
      <c r="G300" s="894"/>
      <c r="H300" s="1100"/>
      <c r="I300" s="670" t="str">
        <f>IF(【3】見・旅費!I300="","",【3】見・旅費!I300)</f>
        <v/>
      </c>
      <c r="J300" s="616" t="str">
        <f>IF(【3】見・旅費!J300="","",【3】見・旅費!J300)</f>
        <v/>
      </c>
      <c r="K300" s="617" t="str">
        <f>IF(【3】見・旅費!K300="","",【3】見・旅費!K300)</f>
        <v/>
      </c>
      <c r="L300" s="618" t="str">
        <f>IF(【3】見・旅費!L300="","",【3】見・旅費!L300)</f>
        <v/>
      </c>
      <c r="M300" s="619" t="str">
        <f>IF(【3】見・旅費!M300="","",【3】見・旅費!M300)</f>
        <v/>
      </c>
      <c r="N300" s="333" t="str">
        <f>IF(I300="","",(SUM(L300:M300)))</f>
        <v/>
      </c>
      <c r="O300" s="620" t="str">
        <f>IF(【3】見・旅費!O300="","",【3】見・旅費!O300)</f>
        <v/>
      </c>
      <c r="P300" s="600" t="str">
        <f t="shared" si="56"/>
        <v/>
      </c>
      <c r="Q300" s="877"/>
      <c r="R300" s="854"/>
      <c r="S300" s="854"/>
      <c r="T300" s="856"/>
      <c r="U300" s="854"/>
      <c r="V300" s="854"/>
      <c r="W300" s="1105"/>
      <c r="X300" s="1091"/>
    </row>
    <row r="301" spans="3:24" ht="19.5" customHeight="1">
      <c r="C301" s="1088"/>
      <c r="D301" s="888"/>
      <c r="E301" s="1091"/>
      <c r="F301" s="888"/>
      <c r="G301" s="894"/>
      <c r="H301" s="1101"/>
      <c r="I301" s="616" t="str">
        <f>IF(【3】見・旅費!I301="","",【3】見・旅費!I301)</f>
        <v/>
      </c>
      <c r="J301" s="616" t="str">
        <f>IF(【3】見・旅費!J301="","",【3】見・旅費!J301)</f>
        <v/>
      </c>
      <c r="K301" s="617" t="str">
        <f>IF(【3】見・旅費!K301="","",【3】見・旅費!K301)</f>
        <v/>
      </c>
      <c r="L301" s="618" t="str">
        <f>IF(【3】見・旅費!L301="","",【3】見・旅費!L301)</f>
        <v/>
      </c>
      <c r="M301" s="619" t="str">
        <f>IF(【3】見・旅費!M301="","",【3】見・旅費!M301)</f>
        <v/>
      </c>
      <c r="N301" s="598" t="str">
        <f>IF(I301="","",(SUM(L301:M301)))</f>
        <v/>
      </c>
      <c r="O301" s="620" t="str">
        <f>IF(【3】見・旅費!O301="","",【3】見・旅費!O301)</f>
        <v/>
      </c>
      <c r="P301" s="600" t="str">
        <f t="shared" si="56"/>
        <v/>
      </c>
      <c r="Q301" s="877"/>
      <c r="R301" s="854"/>
      <c r="S301" s="854"/>
      <c r="T301" s="856"/>
      <c r="U301" s="854"/>
      <c r="V301" s="854"/>
      <c r="W301" s="1105"/>
      <c r="X301" s="1091"/>
    </row>
    <row r="302" spans="3:24" ht="19.5" customHeight="1">
      <c r="C302" s="1088"/>
      <c r="D302" s="888"/>
      <c r="E302" s="1091"/>
      <c r="F302" s="888"/>
      <c r="G302" s="894"/>
      <c r="H302" s="1101"/>
      <c r="I302" s="621" t="str">
        <f>IF(【3】見・旅費!I302="","",【3】見・旅費!I302)</f>
        <v/>
      </c>
      <c r="J302" s="621" t="str">
        <f>IF(【3】見・旅費!J302="","",【3】見・旅費!J302)</f>
        <v/>
      </c>
      <c r="K302" s="622" t="str">
        <f>IF(【3】見・旅費!K302="","",【3】見・旅費!K302)</f>
        <v/>
      </c>
      <c r="L302" s="623" t="str">
        <f>IF(【3】見・旅費!L302="","",【3】見・旅費!L302)</f>
        <v/>
      </c>
      <c r="M302" s="624" t="str">
        <f>IF(【3】見・旅費!M302="","",【3】見・旅費!M302)</f>
        <v/>
      </c>
      <c r="N302" s="598" t="str">
        <f>IF(I302="","",(SUM(L302:M302)))</f>
        <v/>
      </c>
      <c r="O302" s="625" t="str">
        <f>IF(【3】見・旅費!O302="","",【3】見・旅費!O302)</f>
        <v/>
      </c>
      <c r="P302" s="600" t="str">
        <f t="shared" si="56"/>
        <v/>
      </c>
      <c r="Q302" s="877"/>
      <c r="R302" s="854"/>
      <c r="S302" s="857"/>
      <c r="T302" s="858"/>
      <c r="U302" s="857"/>
      <c r="V302" s="857"/>
      <c r="W302" s="1105"/>
      <c r="X302" s="1091"/>
    </row>
    <row r="303" spans="3:24" ht="19.5" customHeight="1">
      <c r="C303" s="1089"/>
      <c r="D303" s="889"/>
      <c r="E303" s="1092"/>
      <c r="F303" s="889"/>
      <c r="G303" s="895"/>
      <c r="H303" s="1102"/>
      <c r="I303" s="601"/>
      <c r="J303" s="601"/>
      <c r="K303" s="603"/>
      <c r="L303" s="626"/>
      <c r="M303" s="627"/>
      <c r="N303" s="605"/>
      <c r="O303" s="686" t="s">
        <v>453</v>
      </c>
      <c r="P303" s="607">
        <f>SUM(P299:P302)</f>
        <v>0</v>
      </c>
      <c r="Q303" s="899"/>
      <c r="R303" s="900"/>
      <c r="S303" s="747" t="str">
        <f>IF(【3】見・旅費!S303="","",【3】見・旅費!S303)</f>
        <v/>
      </c>
      <c r="T303" s="748" t="str">
        <f>IF(【3】見・旅費!T303="","",【3】見・旅費!T303)</f>
        <v/>
      </c>
      <c r="U303" s="747">
        <f>IF(AND(R303="",T303=""),0,(SUM(Q303*R303+S303*T303)))</f>
        <v>0</v>
      </c>
      <c r="V303" s="612">
        <f>IF(AND(P303="",U303=""),"",SUM(P303+U303))</f>
        <v>0</v>
      </c>
      <c r="W303" s="1105"/>
      <c r="X303" s="1092"/>
    </row>
    <row r="304" spans="3:24" ht="19.5" customHeight="1">
      <c r="C304" s="1087" t="str">
        <f>IF(【3】見・旅費!C304="","",【3】見・旅費!C304)</f>
        <v/>
      </c>
      <c r="D304" s="887"/>
      <c r="E304" s="1090" t="str">
        <f>IF(【3】見・旅費!E304="","",【3】見・旅費!E304)</f>
        <v/>
      </c>
      <c r="F304" s="887"/>
      <c r="G304" s="893"/>
      <c r="H304" s="1099" t="str">
        <f>IF(【3】見・旅費!H304="","",【3】見・旅費!H304)</f>
        <v/>
      </c>
      <c r="I304" s="613" t="str">
        <f>IF(【3】見・旅費!I304="","",【3】見・旅費!I304)</f>
        <v/>
      </c>
      <c r="J304" s="613" t="str">
        <f>IF(【3】見・旅費!J304="","",【3】見・旅費!J304)</f>
        <v/>
      </c>
      <c r="K304" s="631" t="str">
        <f>IF(【3】見・旅費!K304="","",【3】見・旅費!K304)</f>
        <v/>
      </c>
      <c r="L304" s="614" t="str">
        <f>IF(【3】見・旅費!L304="","",【3】見・旅費!L304)</f>
        <v/>
      </c>
      <c r="M304" s="615" t="str">
        <f>IF(【3】見・旅費!M304="","",【3】見・旅費!M304)</f>
        <v/>
      </c>
      <c r="N304" s="592" t="str">
        <f>IF(I304="","",(SUM(L304:M304)))</f>
        <v/>
      </c>
      <c r="O304" s="332" t="str">
        <f>IF(【3】見・旅費!O304="","",【3】見・旅費!O304)</f>
        <v/>
      </c>
      <c r="P304" s="594" t="str">
        <f t="shared" ref="P304:P307" si="57">IF(O304="","",(IF(O304="",0,(N304*O304))))</f>
        <v/>
      </c>
      <c r="Q304" s="876"/>
      <c r="R304" s="853"/>
      <c r="S304" s="853"/>
      <c r="T304" s="855"/>
      <c r="U304" s="853"/>
      <c r="V304" s="853"/>
      <c r="W304" s="1105"/>
      <c r="X304" s="1090" t="str">
        <f>IF(【3】見・旅費!X304="","",【3】見・旅費!X304)</f>
        <v/>
      </c>
    </row>
    <row r="305" spans="3:24" ht="19.5" customHeight="1">
      <c r="C305" s="1088"/>
      <c r="D305" s="888"/>
      <c r="E305" s="1091"/>
      <c r="F305" s="888"/>
      <c r="G305" s="894"/>
      <c r="H305" s="1100"/>
      <c r="I305" s="670" t="str">
        <f>IF(【3】見・旅費!I305="","",【3】見・旅費!I305)</f>
        <v/>
      </c>
      <c r="J305" s="616" t="str">
        <f>IF(【3】見・旅費!J305="","",【3】見・旅費!J305)</f>
        <v/>
      </c>
      <c r="K305" s="617" t="str">
        <f>IF(【3】見・旅費!K305="","",【3】見・旅費!K305)</f>
        <v/>
      </c>
      <c r="L305" s="618" t="str">
        <f>IF(【3】見・旅費!L305="","",【3】見・旅費!L305)</f>
        <v/>
      </c>
      <c r="M305" s="619" t="str">
        <f>IF(【3】見・旅費!M305="","",【3】見・旅費!M305)</f>
        <v/>
      </c>
      <c r="N305" s="333" t="str">
        <f>IF(I305="","",(SUM(L305:M305)))</f>
        <v/>
      </c>
      <c r="O305" s="620" t="str">
        <f>IF(【3】見・旅費!O305="","",【3】見・旅費!O305)</f>
        <v/>
      </c>
      <c r="P305" s="600" t="str">
        <f t="shared" si="57"/>
        <v/>
      </c>
      <c r="Q305" s="877"/>
      <c r="R305" s="854"/>
      <c r="S305" s="854"/>
      <c r="T305" s="856"/>
      <c r="U305" s="854"/>
      <c r="V305" s="854"/>
      <c r="W305" s="1105"/>
      <c r="X305" s="1091"/>
    </row>
    <row r="306" spans="3:24" ht="19.5" customHeight="1">
      <c r="C306" s="1088"/>
      <c r="D306" s="888"/>
      <c r="E306" s="1091"/>
      <c r="F306" s="888"/>
      <c r="G306" s="894"/>
      <c r="H306" s="1101"/>
      <c r="I306" s="616" t="str">
        <f>IF(【3】見・旅費!I306="","",【3】見・旅費!I306)</f>
        <v/>
      </c>
      <c r="J306" s="616" t="str">
        <f>IF(【3】見・旅費!J306="","",【3】見・旅費!J306)</f>
        <v/>
      </c>
      <c r="K306" s="617" t="str">
        <f>IF(【3】見・旅費!K306="","",【3】見・旅費!K306)</f>
        <v/>
      </c>
      <c r="L306" s="618" t="str">
        <f>IF(【3】見・旅費!L306="","",【3】見・旅費!L306)</f>
        <v/>
      </c>
      <c r="M306" s="619" t="str">
        <f>IF(【3】見・旅費!M306="","",【3】見・旅費!M306)</f>
        <v/>
      </c>
      <c r="N306" s="598" t="str">
        <f>IF(I306="","",(SUM(L306:M306)))</f>
        <v/>
      </c>
      <c r="O306" s="620" t="str">
        <f>IF(【3】見・旅費!O306="","",【3】見・旅費!O306)</f>
        <v/>
      </c>
      <c r="P306" s="600" t="str">
        <f t="shared" si="57"/>
        <v/>
      </c>
      <c r="Q306" s="877"/>
      <c r="R306" s="854"/>
      <c r="S306" s="854"/>
      <c r="T306" s="856"/>
      <c r="U306" s="854"/>
      <c r="V306" s="854"/>
      <c r="W306" s="1105"/>
      <c r="X306" s="1091"/>
    </row>
    <row r="307" spans="3:24" ht="19.5" customHeight="1">
      <c r="C307" s="1088"/>
      <c r="D307" s="888"/>
      <c r="E307" s="1091"/>
      <c r="F307" s="888"/>
      <c r="G307" s="894"/>
      <c r="H307" s="1101"/>
      <c r="I307" s="621" t="str">
        <f>IF(【3】見・旅費!I307="","",【3】見・旅費!I307)</f>
        <v/>
      </c>
      <c r="J307" s="621" t="str">
        <f>IF(【3】見・旅費!J307="","",【3】見・旅費!J307)</f>
        <v/>
      </c>
      <c r="K307" s="622" t="str">
        <f>IF(【3】見・旅費!K307="","",【3】見・旅費!K307)</f>
        <v/>
      </c>
      <c r="L307" s="623" t="str">
        <f>IF(【3】見・旅費!L307="","",【3】見・旅費!L307)</f>
        <v/>
      </c>
      <c r="M307" s="624" t="str">
        <f>IF(【3】見・旅費!M307="","",【3】見・旅費!M307)</f>
        <v/>
      </c>
      <c r="N307" s="598" t="str">
        <f>IF(I307="","",(SUM(L307:M307)))</f>
        <v/>
      </c>
      <c r="O307" s="625" t="str">
        <f>IF(【3】見・旅費!O307="","",【3】見・旅費!O307)</f>
        <v/>
      </c>
      <c r="P307" s="600" t="str">
        <f t="shared" si="57"/>
        <v/>
      </c>
      <c r="Q307" s="877"/>
      <c r="R307" s="854"/>
      <c r="S307" s="857"/>
      <c r="T307" s="858"/>
      <c r="U307" s="857"/>
      <c r="V307" s="857"/>
      <c r="W307" s="1105"/>
      <c r="X307" s="1091"/>
    </row>
    <row r="308" spans="3:24" ht="19.5" customHeight="1">
      <c r="C308" s="1089"/>
      <c r="D308" s="889"/>
      <c r="E308" s="1092"/>
      <c r="F308" s="889"/>
      <c r="G308" s="895"/>
      <c r="H308" s="1102"/>
      <c r="I308" s="601"/>
      <c r="J308" s="601"/>
      <c r="K308" s="603"/>
      <c r="L308" s="626"/>
      <c r="M308" s="627"/>
      <c r="N308" s="605"/>
      <c r="O308" s="686" t="s">
        <v>453</v>
      </c>
      <c r="P308" s="607">
        <f>SUM(P304:P307)</f>
        <v>0</v>
      </c>
      <c r="Q308" s="899"/>
      <c r="R308" s="900"/>
      <c r="S308" s="747" t="str">
        <f>IF(【3】見・旅費!S308="","",【3】見・旅費!S308)</f>
        <v/>
      </c>
      <c r="T308" s="748" t="str">
        <f>IF(【3】見・旅費!T308="","",【3】見・旅費!T308)</f>
        <v/>
      </c>
      <c r="U308" s="747">
        <f>IF(AND(R308="",T308=""),0,(SUM(Q308*R308+S308*T308)))</f>
        <v>0</v>
      </c>
      <c r="V308" s="612">
        <f>IF(AND(P308="",U308=""),"",SUM(P308+U308))</f>
        <v>0</v>
      </c>
      <c r="W308" s="1105"/>
      <c r="X308" s="1092"/>
    </row>
    <row r="309" spans="3:24" ht="19.5" customHeight="1">
      <c r="C309" s="1087" t="str">
        <f>IF(【3】見・旅費!C309="","",【3】見・旅費!C309)</f>
        <v/>
      </c>
      <c r="D309" s="887"/>
      <c r="E309" s="1090" t="str">
        <f>IF(【3】見・旅費!E309="","",【3】見・旅費!E309)</f>
        <v/>
      </c>
      <c r="F309" s="887"/>
      <c r="G309" s="893"/>
      <c r="H309" s="1099" t="str">
        <f>IF(【3】見・旅費!H309="","",【3】見・旅費!H309)</f>
        <v/>
      </c>
      <c r="I309" s="613" t="str">
        <f>IF(【3】見・旅費!I309="","",【3】見・旅費!I309)</f>
        <v/>
      </c>
      <c r="J309" s="613" t="str">
        <f>IF(【3】見・旅費!J309="","",【3】見・旅費!J309)</f>
        <v/>
      </c>
      <c r="K309" s="631" t="str">
        <f>IF(【3】見・旅費!K309="","",【3】見・旅費!K309)</f>
        <v/>
      </c>
      <c r="L309" s="614" t="str">
        <f>IF(【3】見・旅費!L309="","",【3】見・旅費!L309)</f>
        <v/>
      </c>
      <c r="M309" s="615" t="str">
        <f>IF(【3】見・旅費!M309="","",【3】見・旅費!M309)</f>
        <v/>
      </c>
      <c r="N309" s="592" t="str">
        <f>IF(I309="","",(SUM(L309:M309)))</f>
        <v/>
      </c>
      <c r="O309" s="332" t="str">
        <f>IF(【3】見・旅費!O309="","",【3】見・旅費!O309)</f>
        <v/>
      </c>
      <c r="P309" s="594" t="str">
        <f t="shared" ref="P309:P312" si="58">IF(O309="","",(IF(O309="",0,(N309*O309))))</f>
        <v/>
      </c>
      <c r="Q309" s="876"/>
      <c r="R309" s="853"/>
      <c r="S309" s="853"/>
      <c r="T309" s="855"/>
      <c r="U309" s="853"/>
      <c r="V309" s="853"/>
      <c r="W309" s="1105"/>
      <c r="X309" s="1090" t="str">
        <f>IF(【3】見・旅費!X309="","",【3】見・旅費!X309)</f>
        <v/>
      </c>
    </row>
    <row r="310" spans="3:24" ht="19.5" customHeight="1">
      <c r="C310" s="1088"/>
      <c r="D310" s="888"/>
      <c r="E310" s="1091"/>
      <c r="F310" s="888"/>
      <c r="G310" s="894"/>
      <c r="H310" s="1100"/>
      <c r="I310" s="670" t="str">
        <f>IF(【3】見・旅費!I310="","",【3】見・旅費!I310)</f>
        <v/>
      </c>
      <c r="J310" s="616" t="str">
        <f>IF(【3】見・旅費!J310="","",【3】見・旅費!J310)</f>
        <v/>
      </c>
      <c r="K310" s="617" t="str">
        <f>IF(【3】見・旅費!K310="","",【3】見・旅費!K310)</f>
        <v/>
      </c>
      <c r="L310" s="618" t="str">
        <f>IF(【3】見・旅費!L310="","",【3】見・旅費!L310)</f>
        <v/>
      </c>
      <c r="M310" s="619" t="str">
        <f>IF(【3】見・旅費!M310="","",【3】見・旅費!M310)</f>
        <v/>
      </c>
      <c r="N310" s="333" t="str">
        <f>IF(I310="","",(SUM(L310:M310)))</f>
        <v/>
      </c>
      <c r="O310" s="620" t="str">
        <f>IF(【3】見・旅費!O310="","",【3】見・旅費!O310)</f>
        <v/>
      </c>
      <c r="P310" s="600" t="str">
        <f t="shared" si="58"/>
        <v/>
      </c>
      <c r="Q310" s="877"/>
      <c r="R310" s="854"/>
      <c r="S310" s="854"/>
      <c r="T310" s="856"/>
      <c r="U310" s="854"/>
      <c r="V310" s="854"/>
      <c r="W310" s="1105"/>
      <c r="X310" s="1091"/>
    </row>
    <row r="311" spans="3:24" ht="19.5" customHeight="1">
      <c r="C311" s="1088"/>
      <c r="D311" s="888"/>
      <c r="E311" s="1091"/>
      <c r="F311" s="888"/>
      <c r="G311" s="894"/>
      <c r="H311" s="1101"/>
      <c r="I311" s="616" t="str">
        <f>IF(【3】見・旅費!I311="","",【3】見・旅費!I311)</f>
        <v/>
      </c>
      <c r="J311" s="616" t="str">
        <f>IF(【3】見・旅費!J311="","",【3】見・旅費!J311)</f>
        <v/>
      </c>
      <c r="K311" s="617" t="str">
        <f>IF(【3】見・旅費!K311="","",【3】見・旅費!K311)</f>
        <v/>
      </c>
      <c r="L311" s="618" t="str">
        <f>IF(【3】見・旅費!L311="","",【3】見・旅費!L311)</f>
        <v/>
      </c>
      <c r="M311" s="619" t="str">
        <f>IF(【3】見・旅費!M311="","",【3】見・旅費!M311)</f>
        <v/>
      </c>
      <c r="N311" s="598" t="str">
        <f>IF(I311="","",(SUM(L311:M311)))</f>
        <v/>
      </c>
      <c r="O311" s="620" t="str">
        <f>IF(【3】見・旅費!O311="","",【3】見・旅費!O311)</f>
        <v/>
      </c>
      <c r="P311" s="600" t="str">
        <f t="shared" si="58"/>
        <v/>
      </c>
      <c r="Q311" s="877"/>
      <c r="R311" s="854"/>
      <c r="S311" s="854"/>
      <c r="T311" s="856"/>
      <c r="U311" s="854"/>
      <c r="V311" s="854"/>
      <c r="W311" s="1105"/>
      <c r="X311" s="1091"/>
    </row>
    <row r="312" spans="3:24" ht="19.5" customHeight="1">
      <c r="C312" s="1088"/>
      <c r="D312" s="888"/>
      <c r="E312" s="1091"/>
      <c r="F312" s="888"/>
      <c r="G312" s="894"/>
      <c r="H312" s="1101"/>
      <c r="I312" s="621" t="str">
        <f>IF(【3】見・旅費!I312="","",【3】見・旅費!I312)</f>
        <v/>
      </c>
      <c r="J312" s="621" t="str">
        <f>IF(【3】見・旅費!J312="","",【3】見・旅費!J312)</f>
        <v/>
      </c>
      <c r="K312" s="622" t="str">
        <f>IF(【3】見・旅費!K312="","",【3】見・旅費!K312)</f>
        <v/>
      </c>
      <c r="L312" s="623" t="str">
        <f>IF(【3】見・旅費!L312="","",【3】見・旅費!L312)</f>
        <v/>
      </c>
      <c r="M312" s="624" t="str">
        <f>IF(【3】見・旅費!M312="","",【3】見・旅費!M312)</f>
        <v/>
      </c>
      <c r="N312" s="598" t="str">
        <f>IF(I312="","",(SUM(L312:M312)))</f>
        <v/>
      </c>
      <c r="O312" s="625" t="str">
        <f>IF(【3】見・旅費!O312="","",【3】見・旅費!O312)</f>
        <v/>
      </c>
      <c r="P312" s="600" t="str">
        <f t="shared" si="58"/>
        <v/>
      </c>
      <c r="Q312" s="877"/>
      <c r="R312" s="854"/>
      <c r="S312" s="857"/>
      <c r="T312" s="858"/>
      <c r="U312" s="857"/>
      <c r="V312" s="857"/>
      <c r="W312" s="1105"/>
      <c r="X312" s="1091"/>
    </row>
    <row r="313" spans="3:24" ht="19.5" customHeight="1">
      <c r="C313" s="1089"/>
      <c r="D313" s="889"/>
      <c r="E313" s="1092"/>
      <c r="F313" s="889"/>
      <c r="G313" s="895"/>
      <c r="H313" s="1102"/>
      <c r="I313" s="601"/>
      <c r="J313" s="601"/>
      <c r="K313" s="603"/>
      <c r="L313" s="626"/>
      <c r="M313" s="627"/>
      <c r="N313" s="605"/>
      <c r="O313" s="686" t="s">
        <v>453</v>
      </c>
      <c r="P313" s="607">
        <f>SUM(P309:P312)</f>
        <v>0</v>
      </c>
      <c r="Q313" s="899"/>
      <c r="R313" s="900"/>
      <c r="S313" s="747" t="str">
        <f>IF(【3】見・旅費!S313="","",【3】見・旅費!S313)</f>
        <v/>
      </c>
      <c r="T313" s="748" t="str">
        <f>IF(【3】見・旅費!T313="","",【3】見・旅費!T313)</f>
        <v/>
      </c>
      <c r="U313" s="747">
        <f>IF(AND(R313="",T313=""),0,(SUM(Q313*R313+S313*T313)))</f>
        <v>0</v>
      </c>
      <c r="V313" s="612">
        <f>IF(AND(P313="",U313=""),"",SUM(P313+U313))</f>
        <v>0</v>
      </c>
      <c r="W313" s="1105"/>
      <c r="X313" s="1092"/>
    </row>
    <row r="314" spans="3:24" ht="19.5" customHeight="1">
      <c r="C314" s="1087" t="str">
        <f>IF(【3】見・旅費!C314="","",【3】見・旅費!C314)</f>
        <v/>
      </c>
      <c r="D314" s="887"/>
      <c r="E314" s="1090" t="str">
        <f>IF(【3】見・旅費!E314="","",【3】見・旅費!E314)</f>
        <v/>
      </c>
      <c r="F314" s="887"/>
      <c r="G314" s="893"/>
      <c r="H314" s="1099" t="str">
        <f>IF(【3】見・旅費!H314="","",【3】見・旅費!H314)</f>
        <v/>
      </c>
      <c r="I314" s="613" t="str">
        <f>IF(【3】見・旅費!I314="","",【3】見・旅費!I314)</f>
        <v/>
      </c>
      <c r="J314" s="613" t="str">
        <f>IF(【3】見・旅費!J314="","",【3】見・旅費!J314)</f>
        <v/>
      </c>
      <c r="K314" s="631" t="str">
        <f>IF(【3】見・旅費!K314="","",【3】見・旅費!K314)</f>
        <v/>
      </c>
      <c r="L314" s="614" t="str">
        <f>IF(【3】見・旅費!L314="","",【3】見・旅費!L314)</f>
        <v/>
      </c>
      <c r="M314" s="615" t="str">
        <f>IF(【3】見・旅費!M314="","",【3】見・旅費!M314)</f>
        <v/>
      </c>
      <c r="N314" s="592" t="str">
        <f>IF(I314="","",(SUM(L314:M314)))</f>
        <v/>
      </c>
      <c r="O314" s="332" t="str">
        <f>IF(【3】見・旅費!O314="","",【3】見・旅費!O314)</f>
        <v/>
      </c>
      <c r="P314" s="594" t="str">
        <f t="shared" ref="P314:P317" si="59">IF(O314="","",(IF(O314="",0,(N314*O314))))</f>
        <v/>
      </c>
      <c r="Q314" s="876"/>
      <c r="R314" s="853"/>
      <c r="S314" s="853"/>
      <c r="T314" s="855"/>
      <c r="U314" s="853"/>
      <c r="V314" s="853"/>
      <c r="W314" s="1105"/>
      <c r="X314" s="1090" t="str">
        <f>IF(【3】見・旅費!X314="","",【3】見・旅費!X314)</f>
        <v/>
      </c>
    </row>
    <row r="315" spans="3:24" ht="19.5" customHeight="1">
      <c r="C315" s="1088"/>
      <c r="D315" s="888"/>
      <c r="E315" s="1091"/>
      <c r="F315" s="888"/>
      <c r="G315" s="894"/>
      <c r="H315" s="1100"/>
      <c r="I315" s="670" t="str">
        <f>IF(【3】見・旅費!I315="","",【3】見・旅費!I315)</f>
        <v/>
      </c>
      <c r="J315" s="616" t="str">
        <f>IF(【3】見・旅費!J315="","",【3】見・旅費!J315)</f>
        <v/>
      </c>
      <c r="K315" s="617" t="str">
        <f>IF(【3】見・旅費!K315="","",【3】見・旅費!K315)</f>
        <v/>
      </c>
      <c r="L315" s="618" t="str">
        <f>IF(【3】見・旅費!L315="","",【3】見・旅費!L315)</f>
        <v/>
      </c>
      <c r="M315" s="619" t="str">
        <f>IF(【3】見・旅費!M315="","",【3】見・旅費!M315)</f>
        <v/>
      </c>
      <c r="N315" s="333" t="str">
        <f>IF(I315="","",(SUM(L315:M315)))</f>
        <v/>
      </c>
      <c r="O315" s="620" t="str">
        <f>IF(【3】見・旅費!O315="","",【3】見・旅費!O315)</f>
        <v/>
      </c>
      <c r="P315" s="600" t="str">
        <f t="shared" si="59"/>
        <v/>
      </c>
      <c r="Q315" s="877"/>
      <c r="R315" s="854"/>
      <c r="S315" s="854"/>
      <c r="T315" s="856"/>
      <c r="U315" s="854"/>
      <c r="V315" s="854"/>
      <c r="W315" s="1105"/>
      <c r="X315" s="1091"/>
    </row>
    <row r="316" spans="3:24" ht="19.5" customHeight="1">
      <c r="C316" s="1088"/>
      <c r="D316" s="888"/>
      <c r="E316" s="1091"/>
      <c r="F316" s="888"/>
      <c r="G316" s="894"/>
      <c r="H316" s="1101"/>
      <c r="I316" s="616" t="str">
        <f>IF(【3】見・旅費!I316="","",【3】見・旅費!I316)</f>
        <v/>
      </c>
      <c r="J316" s="616" t="str">
        <f>IF(【3】見・旅費!J316="","",【3】見・旅費!J316)</f>
        <v/>
      </c>
      <c r="K316" s="617" t="str">
        <f>IF(【3】見・旅費!K316="","",【3】見・旅費!K316)</f>
        <v/>
      </c>
      <c r="L316" s="618" t="str">
        <f>IF(【3】見・旅費!L316="","",【3】見・旅費!L316)</f>
        <v/>
      </c>
      <c r="M316" s="619" t="str">
        <f>IF(【3】見・旅費!M316="","",【3】見・旅費!M316)</f>
        <v/>
      </c>
      <c r="N316" s="598" t="str">
        <f>IF(I316="","",(SUM(L316:M316)))</f>
        <v/>
      </c>
      <c r="O316" s="620" t="str">
        <f>IF(【3】見・旅費!O316="","",【3】見・旅費!O316)</f>
        <v/>
      </c>
      <c r="P316" s="600" t="str">
        <f t="shared" si="59"/>
        <v/>
      </c>
      <c r="Q316" s="877"/>
      <c r="R316" s="854"/>
      <c r="S316" s="854"/>
      <c r="T316" s="856"/>
      <c r="U316" s="854"/>
      <c r="V316" s="854"/>
      <c r="W316" s="1105"/>
      <c r="X316" s="1091"/>
    </row>
    <row r="317" spans="3:24" ht="19.5" customHeight="1">
      <c r="C317" s="1088"/>
      <c r="D317" s="888"/>
      <c r="E317" s="1091"/>
      <c r="F317" s="888"/>
      <c r="G317" s="894"/>
      <c r="H317" s="1101"/>
      <c r="I317" s="621" t="str">
        <f>IF(【3】見・旅費!I317="","",【3】見・旅費!I317)</f>
        <v/>
      </c>
      <c r="J317" s="621" t="str">
        <f>IF(【3】見・旅費!J317="","",【3】見・旅費!J317)</f>
        <v/>
      </c>
      <c r="K317" s="622" t="str">
        <f>IF(【3】見・旅費!K317="","",【3】見・旅費!K317)</f>
        <v/>
      </c>
      <c r="L317" s="623" t="str">
        <f>IF(【3】見・旅費!L317="","",【3】見・旅費!L317)</f>
        <v/>
      </c>
      <c r="M317" s="624" t="str">
        <f>IF(【3】見・旅費!M317="","",【3】見・旅費!M317)</f>
        <v/>
      </c>
      <c r="N317" s="598" t="str">
        <f>IF(I317="","",(SUM(L317:M317)))</f>
        <v/>
      </c>
      <c r="O317" s="625" t="str">
        <f>IF(【3】見・旅費!O317="","",【3】見・旅費!O317)</f>
        <v/>
      </c>
      <c r="P317" s="600" t="str">
        <f t="shared" si="59"/>
        <v/>
      </c>
      <c r="Q317" s="877"/>
      <c r="R317" s="854"/>
      <c r="S317" s="857"/>
      <c r="T317" s="858"/>
      <c r="U317" s="857"/>
      <c r="V317" s="857"/>
      <c r="W317" s="1105"/>
      <c r="X317" s="1091"/>
    </row>
    <row r="318" spans="3:24" ht="19.5" customHeight="1">
      <c r="C318" s="1089"/>
      <c r="D318" s="889"/>
      <c r="E318" s="1092"/>
      <c r="F318" s="889"/>
      <c r="G318" s="895"/>
      <c r="H318" s="1102"/>
      <c r="I318" s="601"/>
      <c r="J318" s="601"/>
      <c r="K318" s="603"/>
      <c r="L318" s="626"/>
      <c r="M318" s="627"/>
      <c r="N318" s="605"/>
      <c r="O318" s="686" t="s">
        <v>453</v>
      </c>
      <c r="P318" s="607">
        <f>SUM(P314:P317)</f>
        <v>0</v>
      </c>
      <c r="Q318" s="899"/>
      <c r="R318" s="900"/>
      <c r="S318" s="747" t="str">
        <f>IF(【3】見・旅費!S318="","",【3】見・旅費!S318)</f>
        <v/>
      </c>
      <c r="T318" s="748" t="str">
        <f>IF(【3】見・旅費!T318="","",【3】見・旅費!T318)</f>
        <v/>
      </c>
      <c r="U318" s="747">
        <f>IF(AND(R318="",T318=""),0,(SUM(Q318*R318+S318*T318)))</f>
        <v>0</v>
      </c>
      <c r="V318" s="612">
        <f>IF(AND(P318="",U318=""),"",SUM(P318+U318))</f>
        <v>0</v>
      </c>
      <c r="W318" s="1105"/>
      <c r="X318" s="1092"/>
    </row>
    <row r="319" spans="3:24" ht="19.5" customHeight="1">
      <c r="C319" s="1087" t="str">
        <f>IF(【3】見・旅費!C319="","",【3】見・旅費!C319)</f>
        <v/>
      </c>
      <c r="D319" s="887"/>
      <c r="E319" s="1090" t="str">
        <f>IF(【3】見・旅費!E319="","",【3】見・旅費!E319)</f>
        <v/>
      </c>
      <c r="F319" s="887"/>
      <c r="G319" s="893"/>
      <c r="H319" s="1099" t="str">
        <f>IF(【3】見・旅費!H319="","",【3】見・旅費!H319)</f>
        <v/>
      </c>
      <c r="I319" s="613" t="str">
        <f>IF(【3】見・旅費!I319="","",【3】見・旅費!I319)</f>
        <v/>
      </c>
      <c r="J319" s="613" t="str">
        <f>IF(【3】見・旅費!J319="","",【3】見・旅費!J319)</f>
        <v/>
      </c>
      <c r="K319" s="631" t="str">
        <f>IF(【3】見・旅費!K319="","",【3】見・旅費!K319)</f>
        <v/>
      </c>
      <c r="L319" s="614" t="str">
        <f>IF(【3】見・旅費!L319="","",【3】見・旅費!L319)</f>
        <v/>
      </c>
      <c r="M319" s="615" t="str">
        <f>IF(【3】見・旅費!M319="","",【3】見・旅費!M319)</f>
        <v/>
      </c>
      <c r="N319" s="592" t="str">
        <f>IF(I319="","",(SUM(L319:M319)))</f>
        <v/>
      </c>
      <c r="O319" s="332" t="str">
        <f>IF(【3】見・旅費!O319="","",【3】見・旅費!O319)</f>
        <v/>
      </c>
      <c r="P319" s="594" t="str">
        <f t="shared" ref="P319:P322" si="60">IF(O319="","",(IF(O319="",0,(N319*O319))))</f>
        <v/>
      </c>
      <c r="Q319" s="876"/>
      <c r="R319" s="853"/>
      <c r="S319" s="853"/>
      <c r="T319" s="855"/>
      <c r="U319" s="853"/>
      <c r="V319" s="853"/>
      <c r="W319" s="1105"/>
      <c r="X319" s="1090" t="str">
        <f>IF(【3】見・旅費!X319="","",【3】見・旅費!X319)</f>
        <v/>
      </c>
    </row>
    <row r="320" spans="3:24" ht="19.5" customHeight="1">
      <c r="C320" s="1088"/>
      <c r="D320" s="888"/>
      <c r="E320" s="1091"/>
      <c r="F320" s="888"/>
      <c r="G320" s="894"/>
      <c r="H320" s="1100"/>
      <c r="I320" s="670" t="str">
        <f>IF(【3】見・旅費!I320="","",【3】見・旅費!I320)</f>
        <v/>
      </c>
      <c r="J320" s="616" t="str">
        <f>IF(【3】見・旅費!J320="","",【3】見・旅費!J320)</f>
        <v/>
      </c>
      <c r="K320" s="617" t="str">
        <f>IF(【3】見・旅費!K320="","",【3】見・旅費!K320)</f>
        <v/>
      </c>
      <c r="L320" s="618" t="str">
        <f>IF(【3】見・旅費!L320="","",【3】見・旅費!L320)</f>
        <v/>
      </c>
      <c r="M320" s="619" t="str">
        <f>IF(【3】見・旅費!M320="","",【3】見・旅費!M320)</f>
        <v/>
      </c>
      <c r="N320" s="333" t="str">
        <f>IF(I320="","",(SUM(L320:M320)))</f>
        <v/>
      </c>
      <c r="O320" s="620" t="str">
        <f>IF(【3】見・旅費!O320="","",【3】見・旅費!O320)</f>
        <v/>
      </c>
      <c r="P320" s="600" t="str">
        <f t="shared" si="60"/>
        <v/>
      </c>
      <c r="Q320" s="877"/>
      <c r="R320" s="854"/>
      <c r="S320" s="854"/>
      <c r="T320" s="856"/>
      <c r="U320" s="854"/>
      <c r="V320" s="854"/>
      <c r="W320" s="1105"/>
      <c r="X320" s="1091"/>
    </row>
    <row r="321" spans="3:24" ht="19.5" customHeight="1">
      <c r="C321" s="1088"/>
      <c r="D321" s="888"/>
      <c r="E321" s="1091"/>
      <c r="F321" s="888"/>
      <c r="G321" s="894"/>
      <c r="H321" s="1101"/>
      <c r="I321" s="616" t="str">
        <f>IF(【3】見・旅費!I321="","",【3】見・旅費!I321)</f>
        <v/>
      </c>
      <c r="J321" s="616" t="str">
        <f>IF(【3】見・旅費!J321="","",【3】見・旅費!J321)</f>
        <v/>
      </c>
      <c r="K321" s="617" t="str">
        <f>IF(【3】見・旅費!K321="","",【3】見・旅費!K321)</f>
        <v/>
      </c>
      <c r="L321" s="618" t="str">
        <f>IF(【3】見・旅費!L321="","",【3】見・旅費!L321)</f>
        <v/>
      </c>
      <c r="M321" s="619" t="str">
        <f>IF(【3】見・旅費!M321="","",【3】見・旅費!M321)</f>
        <v/>
      </c>
      <c r="N321" s="598" t="str">
        <f>IF(I321="","",(SUM(L321:M321)))</f>
        <v/>
      </c>
      <c r="O321" s="620" t="str">
        <f>IF(【3】見・旅費!O321="","",【3】見・旅費!O321)</f>
        <v/>
      </c>
      <c r="P321" s="600" t="str">
        <f t="shared" si="60"/>
        <v/>
      </c>
      <c r="Q321" s="877"/>
      <c r="R321" s="854"/>
      <c r="S321" s="854"/>
      <c r="T321" s="856"/>
      <c r="U321" s="854"/>
      <c r="V321" s="854"/>
      <c r="W321" s="1105"/>
      <c r="X321" s="1091"/>
    </row>
    <row r="322" spans="3:24" ht="19.5" customHeight="1">
      <c r="C322" s="1088"/>
      <c r="D322" s="888"/>
      <c r="E322" s="1091"/>
      <c r="F322" s="888"/>
      <c r="G322" s="894"/>
      <c r="H322" s="1101"/>
      <c r="I322" s="621" t="str">
        <f>IF(【3】見・旅費!I322="","",【3】見・旅費!I322)</f>
        <v/>
      </c>
      <c r="J322" s="621" t="str">
        <f>IF(【3】見・旅費!J322="","",【3】見・旅費!J322)</f>
        <v/>
      </c>
      <c r="K322" s="622" t="str">
        <f>IF(【3】見・旅費!K322="","",【3】見・旅費!K322)</f>
        <v/>
      </c>
      <c r="L322" s="623" t="str">
        <f>IF(【3】見・旅費!L322="","",【3】見・旅費!L322)</f>
        <v/>
      </c>
      <c r="M322" s="624" t="str">
        <f>IF(【3】見・旅費!M322="","",【3】見・旅費!M322)</f>
        <v/>
      </c>
      <c r="N322" s="598" t="str">
        <f>IF(I322="","",(SUM(L322:M322)))</f>
        <v/>
      </c>
      <c r="O322" s="625" t="str">
        <f>IF(【3】見・旅費!O322="","",【3】見・旅費!O322)</f>
        <v/>
      </c>
      <c r="P322" s="600" t="str">
        <f t="shared" si="60"/>
        <v/>
      </c>
      <c r="Q322" s="877"/>
      <c r="R322" s="854"/>
      <c r="S322" s="857"/>
      <c r="T322" s="858"/>
      <c r="U322" s="857"/>
      <c r="V322" s="857"/>
      <c r="W322" s="1105"/>
      <c r="X322" s="1091"/>
    </row>
    <row r="323" spans="3:24" ht="19.5" customHeight="1">
      <c r="C323" s="1089"/>
      <c r="D323" s="889"/>
      <c r="E323" s="1092"/>
      <c r="F323" s="889"/>
      <c r="G323" s="895"/>
      <c r="H323" s="1102"/>
      <c r="I323" s="601"/>
      <c r="J323" s="601"/>
      <c r="K323" s="603"/>
      <c r="L323" s="626"/>
      <c r="M323" s="627"/>
      <c r="N323" s="605"/>
      <c r="O323" s="686" t="s">
        <v>453</v>
      </c>
      <c r="P323" s="607">
        <f>SUM(P319:P322)</f>
        <v>0</v>
      </c>
      <c r="Q323" s="899"/>
      <c r="R323" s="900"/>
      <c r="S323" s="747" t="str">
        <f>IF(【3】見・旅費!S323="","",【3】見・旅費!S323)</f>
        <v/>
      </c>
      <c r="T323" s="748" t="str">
        <f>IF(【3】見・旅費!T323="","",【3】見・旅費!T323)</f>
        <v/>
      </c>
      <c r="U323" s="747">
        <f>IF(AND(R323="",T323=""),0,(SUM(Q323*R323+S323*T323)))</f>
        <v>0</v>
      </c>
      <c r="V323" s="612">
        <f>IF(AND(P323="",U323=""),"",SUM(P323+U323))</f>
        <v>0</v>
      </c>
      <c r="W323" s="1105"/>
      <c r="X323" s="1092"/>
    </row>
    <row r="324" spans="3:24" ht="19.5" customHeight="1">
      <c r="C324" s="1087" t="str">
        <f>IF(【3】見・旅費!C324="","",【3】見・旅費!C324)</f>
        <v/>
      </c>
      <c r="D324" s="887"/>
      <c r="E324" s="1090" t="str">
        <f>IF(【3】見・旅費!E324="","",【3】見・旅費!E324)</f>
        <v/>
      </c>
      <c r="F324" s="887"/>
      <c r="G324" s="893"/>
      <c r="H324" s="1099" t="str">
        <f>IF(【3】見・旅費!H324="","",【3】見・旅費!H324)</f>
        <v/>
      </c>
      <c r="I324" s="613" t="str">
        <f>IF(【3】見・旅費!I324="","",【3】見・旅費!I324)</f>
        <v/>
      </c>
      <c r="J324" s="613" t="str">
        <f>IF(【3】見・旅費!J324="","",【3】見・旅費!J324)</f>
        <v/>
      </c>
      <c r="K324" s="631" t="str">
        <f>IF(【3】見・旅費!K324="","",【3】見・旅費!K324)</f>
        <v/>
      </c>
      <c r="L324" s="614" t="str">
        <f>IF(【3】見・旅費!L324="","",【3】見・旅費!L324)</f>
        <v/>
      </c>
      <c r="M324" s="615" t="str">
        <f>IF(【3】見・旅費!M324="","",【3】見・旅費!M324)</f>
        <v/>
      </c>
      <c r="N324" s="592" t="str">
        <f>IF(I324="","",(SUM(L324:M324)))</f>
        <v/>
      </c>
      <c r="O324" s="332" t="str">
        <f>IF(【3】見・旅費!O324="","",【3】見・旅費!O324)</f>
        <v/>
      </c>
      <c r="P324" s="594" t="str">
        <f t="shared" ref="P324:P327" si="61">IF(O324="","",(IF(O324="",0,(N324*O324))))</f>
        <v/>
      </c>
      <c r="Q324" s="876"/>
      <c r="R324" s="853"/>
      <c r="S324" s="853"/>
      <c r="T324" s="855"/>
      <c r="U324" s="853"/>
      <c r="V324" s="853"/>
      <c r="W324" s="1105"/>
      <c r="X324" s="1090" t="str">
        <f>IF(【3】見・旅費!X324="","",【3】見・旅費!X324)</f>
        <v/>
      </c>
    </row>
    <row r="325" spans="3:24" ht="19.5" customHeight="1">
      <c r="C325" s="1088"/>
      <c r="D325" s="888"/>
      <c r="E325" s="1091"/>
      <c r="F325" s="888"/>
      <c r="G325" s="894"/>
      <c r="H325" s="1100"/>
      <c r="I325" s="670" t="str">
        <f>IF(【3】見・旅費!I325="","",【3】見・旅費!I325)</f>
        <v/>
      </c>
      <c r="J325" s="616" t="str">
        <f>IF(【3】見・旅費!J325="","",【3】見・旅費!J325)</f>
        <v/>
      </c>
      <c r="K325" s="617" t="str">
        <f>IF(【3】見・旅費!K325="","",【3】見・旅費!K325)</f>
        <v/>
      </c>
      <c r="L325" s="618" t="str">
        <f>IF(【3】見・旅費!L325="","",【3】見・旅費!L325)</f>
        <v/>
      </c>
      <c r="M325" s="619" t="str">
        <f>IF(【3】見・旅費!M325="","",【3】見・旅費!M325)</f>
        <v/>
      </c>
      <c r="N325" s="333" t="str">
        <f>IF(I325="","",(SUM(L325:M325)))</f>
        <v/>
      </c>
      <c r="O325" s="620" t="str">
        <f>IF(【3】見・旅費!O325="","",【3】見・旅費!O325)</f>
        <v/>
      </c>
      <c r="P325" s="600" t="str">
        <f t="shared" si="61"/>
        <v/>
      </c>
      <c r="Q325" s="877"/>
      <c r="R325" s="854"/>
      <c r="S325" s="854"/>
      <c r="T325" s="856"/>
      <c r="U325" s="854"/>
      <c r="V325" s="854"/>
      <c r="W325" s="1105"/>
      <c r="X325" s="1091"/>
    </row>
    <row r="326" spans="3:24" ht="19.5" customHeight="1">
      <c r="C326" s="1088"/>
      <c r="D326" s="888"/>
      <c r="E326" s="1091"/>
      <c r="F326" s="888"/>
      <c r="G326" s="894"/>
      <c r="H326" s="1101"/>
      <c r="I326" s="616" t="str">
        <f>IF(【3】見・旅費!I326="","",【3】見・旅費!I326)</f>
        <v/>
      </c>
      <c r="J326" s="616" t="str">
        <f>IF(【3】見・旅費!J326="","",【3】見・旅費!J326)</f>
        <v/>
      </c>
      <c r="K326" s="617" t="str">
        <f>IF(【3】見・旅費!K326="","",【3】見・旅費!K326)</f>
        <v/>
      </c>
      <c r="L326" s="618" t="str">
        <f>IF(【3】見・旅費!L326="","",【3】見・旅費!L326)</f>
        <v/>
      </c>
      <c r="M326" s="619" t="str">
        <f>IF(【3】見・旅費!M326="","",【3】見・旅費!M326)</f>
        <v/>
      </c>
      <c r="N326" s="598" t="str">
        <f>IF(I326="","",(SUM(L326:M326)))</f>
        <v/>
      </c>
      <c r="O326" s="620" t="str">
        <f>IF(【3】見・旅費!O326="","",【3】見・旅費!O326)</f>
        <v/>
      </c>
      <c r="P326" s="600" t="str">
        <f t="shared" si="61"/>
        <v/>
      </c>
      <c r="Q326" s="877"/>
      <c r="R326" s="854"/>
      <c r="S326" s="854"/>
      <c r="T326" s="856"/>
      <c r="U326" s="854"/>
      <c r="V326" s="854"/>
      <c r="W326" s="1105"/>
      <c r="X326" s="1091"/>
    </row>
    <row r="327" spans="3:24" ht="19.5" customHeight="1">
      <c r="C327" s="1088"/>
      <c r="D327" s="888"/>
      <c r="E327" s="1091"/>
      <c r="F327" s="888"/>
      <c r="G327" s="894"/>
      <c r="H327" s="1101"/>
      <c r="I327" s="621" t="str">
        <f>IF(【3】見・旅費!I327="","",【3】見・旅費!I327)</f>
        <v/>
      </c>
      <c r="J327" s="621" t="str">
        <f>IF(【3】見・旅費!J327="","",【3】見・旅費!J327)</f>
        <v/>
      </c>
      <c r="K327" s="622" t="str">
        <f>IF(【3】見・旅費!K327="","",【3】見・旅費!K327)</f>
        <v/>
      </c>
      <c r="L327" s="623" t="str">
        <f>IF(【3】見・旅費!L327="","",【3】見・旅費!L327)</f>
        <v/>
      </c>
      <c r="M327" s="624" t="str">
        <f>IF(【3】見・旅費!M327="","",【3】見・旅費!M327)</f>
        <v/>
      </c>
      <c r="N327" s="658" t="str">
        <f>IF(I327="","",(SUM(L327:M327)))</f>
        <v/>
      </c>
      <c r="O327" s="625" t="str">
        <f>IF(【3】見・旅費!O327="","",【3】見・旅費!O327)</f>
        <v/>
      </c>
      <c r="P327" s="335" t="str">
        <f t="shared" si="61"/>
        <v/>
      </c>
      <c r="Q327" s="877"/>
      <c r="R327" s="854"/>
      <c r="S327" s="857"/>
      <c r="T327" s="858"/>
      <c r="U327" s="857"/>
      <c r="V327" s="857"/>
      <c r="W327" s="1105"/>
      <c r="X327" s="1091"/>
    </row>
    <row r="328" spans="3:24" ht="19.5" customHeight="1">
      <c r="C328" s="1089"/>
      <c r="D328" s="889"/>
      <c r="E328" s="1092"/>
      <c r="F328" s="889"/>
      <c r="G328" s="895"/>
      <c r="H328" s="1102"/>
      <c r="I328" s="601"/>
      <c r="J328" s="601"/>
      <c r="K328" s="603"/>
      <c r="L328" s="626"/>
      <c r="M328" s="627"/>
      <c r="N328" s="605"/>
      <c r="O328" s="686" t="s">
        <v>453</v>
      </c>
      <c r="P328" s="607">
        <f>SUM(P324:P327)</f>
        <v>0</v>
      </c>
      <c r="Q328" s="899"/>
      <c r="R328" s="900"/>
      <c r="S328" s="747" t="str">
        <f>IF(【3】見・旅費!S328="","",【3】見・旅費!S328)</f>
        <v/>
      </c>
      <c r="T328" s="748" t="str">
        <f>IF(【3】見・旅費!T328="","",【3】見・旅費!T328)</f>
        <v/>
      </c>
      <c r="U328" s="747">
        <f>IF(AND(R328="",T328=""),0,(SUM(Q328*R328+S328*T328)))</f>
        <v>0</v>
      </c>
      <c r="V328" s="612">
        <f>IF(AND(P328="",U328=""),"",SUM(P328+U328))</f>
        <v>0</v>
      </c>
      <c r="W328" s="1105"/>
      <c r="X328" s="1092"/>
    </row>
    <row r="329" spans="3:24" ht="19.5" customHeight="1">
      <c r="C329" s="1087" t="str">
        <f>IF(【3】見・旅費!C329="","",【3】見・旅費!C329)</f>
        <v/>
      </c>
      <c r="D329" s="887"/>
      <c r="E329" s="1090" t="str">
        <f>IF(【3】見・旅費!E329="","",【3】見・旅費!E329)</f>
        <v/>
      </c>
      <c r="F329" s="887"/>
      <c r="G329" s="893"/>
      <c r="H329" s="1099" t="str">
        <f>IF(【3】見・旅費!H329="","",【3】見・旅費!H329)</f>
        <v/>
      </c>
      <c r="I329" s="613" t="str">
        <f>IF(【3】見・旅費!I329="","",【3】見・旅費!I329)</f>
        <v/>
      </c>
      <c r="J329" s="613" t="str">
        <f>IF(【3】見・旅費!J329="","",【3】見・旅費!J329)</f>
        <v/>
      </c>
      <c r="K329" s="631" t="str">
        <f>IF(【3】見・旅費!K329="","",【3】見・旅費!K329)</f>
        <v/>
      </c>
      <c r="L329" s="614" t="str">
        <f>IF(【3】見・旅費!L329="","",【3】見・旅費!L329)</f>
        <v/>
      </c>
      <c r="M329" s="615" t="str">
        <f>IF(【3】見・旅費!M329="","",【3】見・旅費!M329)</f>
        <v/>
      </c>
      <c r="N329" s="592" t="str">
        <f>IF(I329="","",(SUM(L329:M329)))</f>
        <v/>
      </c>
      <c r="O329" s="332" t="str">
        <f>IF(【3】見・旅費!O329="","",【3】見・旅費!O329)</f>
        <v/>
      </c>
      <c r="P329" s="594" t="str">
        <f t="shared" ref="P329:P332" si="62">IF(O329="","",(IF(O329="",0,(N329*O329))))</f>
        <v/>
      </c>
      <c r="Q329" s="876"/>
      <c r="R329" s="853"/>
      <c r="S329" s="853"/>
      <c r="T329" s="855"/>
      <c r="U329" s="853"/>
      <c r="V329" s="853"/>
      <c r="W329" s="1105"/>
      <c r="X329" s="1090" t="str">
        <f>IF(【3】見・旅費!X329="","",【3】見・旅費!X329)</f>
        <v/>
      </c>
    </row>
    <row r="330" spans="3:24" ht="19.5" customHeight="1">
      <c r="C330" s="1088"/>
      <c r="D330" s="888"/>
      <c r="E330" s="1091"/>
      <c r="F330" s="888"/>
      <c r="G330" s="894"/>
      <c r="H330" s="1100"/>
      <c r="I330" s="670" t="str">
        <f>IF(【3】見・旅費!I330="","",【3】見・旅費!I330)</f>
        <v/>
      </c>
      <c r="J330" s="616" t="str">
        <f>IF(【3】見・旅費!J330="","",【3】見・旅費!J330)</f>
        <v/>
      </c>
      <c r="K330" s="617" t="str">
        <f>IF(【3】見・旅費!K330="","",【3】見・旅費!K330)</f>
        <v/>
      </c>
      <c r="L330" s="618" t="str">
        <f>IF(【3】見・旅費!L330="","",【3】見・旅費!L330)</f>
        <v/>
      </c>
      <c r="M330" s="619" t="str">
        <f>IF(【3】見・旅費!M330="","",【3】見・旅費!M330)</f>
        <v/>
      </c>
      <c r="N330" s="333" t="str">
        <f>IF(I330="","",(SUM(L330:M330)))</f>
        <v/>
      </c>
      <c r="O330" s="620" t="str">
        <f>IF(【3】見・旅費!O330="","",【3】見・旅費!O330)</f>
        <v/>
      </c>
      <c r="P330" s="600" t="str">
        <f t="shared" si="62"/>
        <v/>
      </c>
      <c r="Q330" s="877"/>
      <c r="R330" s="854"/>
      <c r="S330" s="854"/>
      <c r="T330" s="856"/>
      <c r="U330" s="854"/>
      <c r="V330" s="854"/>
      <c r="W330" s="1105"/>
      <c r="X330" s="1091"/>
    </row>
    <row r="331" spans="3:24" ht="19.5" customHeight="1">
      <c r="C331" s="1088"/>
      <c r="D331" s="888"/>
      <c r="E331" s="1091"/>
      <c r="F331" s="888"/>
      <c r="G331" s="894"/>
      <c r="H331" s="1101"/>
      <c r="I331" s="616" t="str">
        <f>IF(【3】見・旅費!I331="","",【3】見・旅費!I331)</f>
        <v/>
      </c>
      <c r="J331" s="616" t="str">
        <f>IF(【3】見・旅費!J331="","",【3】見・旅費!J331)</f>
        <v/>
      </c>
      <c r="K331" s="617" t="str">
        <f>IF(【3】見・旅費!K331="","",【3】見・旅費!K331)</f>
        <v/>
      </c>
      <c r="L331" s="618" t="str">
        <f>IF(【3】見・旅費!L331="","",【3】見・旅費!L331)</f>
        <v/>
      </c>
      <c r="M331" s="619" t="str">
        <f>IF(【3】見・旅費!M331="","",【3】見・旅費!M331)</f>
        <v/>
      </c>
      <c r="N331" s="598" t="str">
        <f>IF(I331="","",(SUM(L331:M331)))</f>
        <v/>
      </c>
      <c r="O331" s="620" t="str">
        <f>IF(【3】見・旅費!O331="","",【3】見・旅費!O331)</f>
        <v/>
      </c>
      <c r="P331" s="600" t="str">
        <f t="shared" si="62"/>
        <v/>
      </c>
      <c r="Q331" s="877"/>
      <c r="R331" s="854"/>
      <c r="S331" s="854"/>
      <c r="T331" s="856"/>
      <c r="U331" s="854"/>
      <c r="V331" s="854"/>
      <c r="W331" s="1105"/>
      <c r="X331" s="1091"/>
    </row>
    <row r="332" spans="3:24" ht="19.5" customHeight="1">
      <c r="C332" s="1088"/>
      <c r="D332" s="888"/>
      <c r="E332" s="1091"/>
      <c r="F332" s="888"/>
      <c r="G332" s="894"/>
      <c r="H332" s="1101"/>
      <c r="I332" s="621" t="str">
        <f>IF(【3】見・旅費!I332="","",【3】見・旅費!I332)</f>
        <v/>
      </c>
      <c r="J332" s="621" t="str">
        <f>IF(【3】見・旅費!J332="","",【3】見・旅費!J332)</f>
        <v/>
      </c>
      <c r="K332" s="622" t="str">
        <f>IF(【3】見・旅費!K332="","",【3】見・旅費!K332)</f>
        <v/>
      </c>
      <c r="L332" s="623" t="str">
        <f>IF(【3】見・旅費!L332="","",【3】見・旅費!L332)</f>
        <v/>
      </c>
      <c r="M332" s="624" t="str">
        <f>IF(【3】見・旅費!M332="","",【3】見・旅費!M332)</f>
        <v/>
      </c>
      <c r="N332" s="598" t="str">
        <f>IF(I332="","",(SUM(L332:M332)))</f>
        <v/>
      </c>
      <c r="O332" s="625" t="str">
        <f>IF(【3】見・旅費!O332="","",【3】見・旅費!O332)</f>
        <v/>
      </c>
      <c r="P332" s="600" t="str">
        <f t="shared" si="62"/>
        <v/>
      </c>
      <c r="Q332" s="877"/>
      <c r="R332" s="854"/>
      <c r="S332" s="857"/>
      <c r="T332" s="858"/>
      <c r="U332" s="857"/>
      <c r="V332" s="857"/>
      <c r="W332" s="1105"/>
      <c r="X332" s="1091"/>
    </row>
    <row r="333" spans="3:24" ht="19.5" customHeight="1">
      <c r="C333" s="1089"/>
      <c r="D333" s="889"/>
      <c r="E333" s="1092"/>
      <c r="F333" s="889"/>
      <c r="G333" s="895"/>
      <c r="H333" s="1102"/>
      <c r="I333" s="601"/>
      <c r="J333" s="601"/>
      <c r="K333" s="603"/>
      <c r="L333" s="626"/>
      <c r="M333" s="627"/>
      <c r="N333" s="605"/>
      <c r="O333" s="686" t="s">
        <v>453</v>
      </c>
      <c r="P333" s="607">
        <f>SUM(P329:P332)</f>
        <v>0</v>
      </c>
      <c r="Q333" s="899"/>
      <c r="R333" s="900"/>
      <c r="S333" s="747" t="str">
        <f>IF(【3】見・旅費!S333="","",【3】見・旅費!S333)</f>
        <v/>
      </c>
      <c r="T333" s="748" t="str">
        <f>IF(【3】見・旅費!T333="","",【3】見・旅費!T333)</f>
        <v/>
      </c>
      <c r="U333" s="747">
        <f>IF(AND(R333="",T333=""),0,(SUM(Q333*R333+S333*T333)))</f>
        <v>0</v>
      </c>
      <c r="V333" s="612">
        <f>IF(AND(P333="",U333=""),"",SUM(P333+U333))</f>
        <v>0</v>
      </c>
      <c r="W333" s="1105"/>
      <c r="X333" s="1092"/>
    </row>
    <row r="334" spans="3:24" ht="19.5" customHeight="1">
      <c r="C334" s="1087" t="str">
        <f>IF(【3】見・旅費!C334="","",【3】見・旅費!C334)</f>
        <v/>
      </c>
      <c r="D334" s="887"/>
      <c r="E334" s="1090" t="str">
        <f>IF(【3】見・旅費!E334="","",【3】見・旅費!E334)</f>
        <v/>
      </c>
      <c r="F334" s="887"/>
      <c r="G334" s="893"/>
      <c r="H334" s="1099" t="str">
        <f>IF(【3】見・旅費!H334="","",【3】見・旅費!H334)</f>
        <v/>
      </c>
      <c r="I334" s="613" t="str">
        <f>IF(【3】見・旅費!I334="","",【3】見・旅費!I334)</f>
        <v/>
      </c>
      <c r="J334" s="613" t="str">
        <f>IF(【3】見・旅費!J334="","",【3】見・旅費!J334)</f>
        <v/>
      </c>
      <c r="K334" s="631" t="str">
        <f>IF(【3】見・旅費!K334="","",【3】見・旅費!K334)</f>
        <v/>
      </c>
      <c r="L334" s="614" t="str">
        <f>IF(【3】見・旅費!L334="","",【3】見・旅費!L334)</f>
        <v/>
      </c>
      <c r="M334" s="615" t="str">
        <f>IF(【3】見・旅費!M334="","",【3】見・旅費!M334)</f>
        <v/>
      </c>
      <c r="N334" s="592" t="str">
        <f>IF(I334="","",(SUM(L334:M334)))</f>
        <v/>
      </c>
      <c r="O334" s="332" t="str">
        <f>IF(【3】見・旅費!O334="","",【3】見・旅費!O334)</f>
        <v/>
      </c>
      <c r="P334" s="594" t="str">
        <f t="shared" ref="P334:P337" si="63">IF(O334="","",(IF(O334="",0,(N334*O334))))</f>
        <v/>
      </c>
      <c r="Q334" s="876"/>
      <c r="R334" s="853"/>
      <c r="S334" s="853"/>
      <c r="T334" s="855"/>
      <c r="U334" s="853"/>
      <c r="V334" s="853"/>
      <c r="W334" s="1105"/>
      <c r="X334" s="1090" t="str">
        <f>IF(【3】見・旅費!X334="","",【3】見・旅費!X334)</f>
        <v/>
      </c>
    </row>
    <row r="335" spans="3:24" ht="19.5" customHeight="1">
      <c r="C335" s="1088"/>
      <c r="D335" s="888"/>
      <c r="E335" s="1091"/>
      <c r="F335" s="888"/>
      <c r="G335" s="894"/>
      <c r="H335" s="1100"/>
      <c r="I335" s="670" t="str">
        <f>IF(【3】見・旅費!I335="","",【3】見・旅費!I335)</f>
        <v/>
      </c>
      <c r="J335" s="616" t="str">
        <f>IF(【3】見・旅費!J335="","",【3】見・旅費!J335)</f>
        <v/>
      </c>
      <c r="K335" s="617" t="str">
        <f>IF(【3】見・旅費!K335="","",【3】見・旅費!K335)</f>
        <v/>
      </c>
      <c r="L335" s="618" t="str">
        <f>IF(【3】見・旅費!L335="","",【3】見・旅費!L335)</f>
        <v/>
      </c>
      <c r="M335" s="619" t="str">
        <f>IF(【3】見・旅費!M335="","",【3】見・旅費!M335)</f>
        <v/>
      </c>
      <c r="N335" s="333" t="str">
        <f>IF(I335="","",(SUM(L335:M335)))</f>
        <v/>
      </c>
      <c r="O335" s="620" t="str">
        <f>IF(【3】見・旅費!O335="","",【3】見・旅費!O335)</f>
        <v/>
      </c>
      <c r="P335" s="600" t="str">
        <f t="shared" si="63"/>
        <v/>
      </c>
      <c r="Q335" s="877"/>
      <c r="R335" s="854"/>
      <c r="S335" s="854"/>
      <c r="T335" s="856"/>
      <c r="U335" s="854"/>
      <c r="V335" s="854"/>
      <c r="W335" s="1105"/>
      <c r="X335" s="1091"/>
    </row>
    <row r="336" spans="3:24" ht="19.5" customHeight="1">
      <c r="C336" s="1088"/>
      <c r="D336" s="888"/>
      <c r="E336" s="1091"/>
      <c r="F336" s="888"/>
      <c r="G336" s="894"/>
      <c r="H336" s="1101"/>
      <c r="I336" s="616" t="str">
        <f>IF(【3】見・旅費!I336="","",【3】見・旅費!I336)</f>
        <v/>
      </c>
      <c r="J336" s="616" t="str">
        <f>IF(【3】見・旅費!J336="","",【3】見・旅費!J336)</f>
        <v/>
      </c>
      <c r="K336" s="617" t="str">
        <f>IF(【3】見・旅費!K336="","",【3】見・旅費!K336)</f>
        <v/>
      </c>
      <c r="L336" s="618" t="str">
        <f>IF(【3】見・旅費!L336="","",【3】見・旅費!L336)</f>
        <v/>
      </c>
      <c r="M336" s="619" t="str">
        <f>IF(【3】見・旅費!M336="","",【3】見・旅費!M336)</f>
        <v/>
      </c>
      <c r="N336" s="598" t="str">
        <f>IF(I336="","",(SUM(L336:M336)))</f>
        <v/>
      </c>
      <c r="O336" s="620" t="str">
        <f>IF(【3】見・旅費!O336="","",【3】見・旅費!O336)</f>
        <v/>
      </c>
      <c r="P336" s="600" t="str">
        <f t="shared" si="63"/>
        <v/>
      </c>
      <c r="Q336" s="877"/>
      <c r="R336" s="854"/>
      <c r="S336" s="854"/>
      <c r="T336" s="856"/>
      <c r="U336" s="854"/>
      <c r="V336" s="854"/>
      <c r="W336" s="1105"/>
      <c r="X336" s="1091"/>
    </row>
    <row r="337" spans="3:24" ht="19.5" customHeight="1">
      <c r="C337" s="1088"/>
      <c r="D337" s="888"/>
      <c r="E337" s="1091"/>
      <c r="F337" s="888"/>
      <c r="G337" s="894"/>
      <c r="H337" s="1101"/>
      <c r="I337" s="621" t="str">
        <f>IF(【3】見・旅費!I337="","",【3】見・旅費!I337)</f>
        <v/>
      </c>
      <c r="J337" s="621" t="str">
        <f>IF(【3】見・旅費!J337="","",【3】見・旅費!J337)</f>
        <v/>
      </c>
      <c r="K337" s="622" t="str">
        <f>IF(【3】見・旅費!K337="","",【3】見・旅費!K337)</f>
        <v/>
      </c>
      <c r="L337" s="623" t="str">
        <f>IF(【3】見・旅費!L337="","",【3】見・旅費!L337)</f>
        <v/>
      </c>
      <c r="M337" s="624" t="str">
        <f>IF(【3】見・旅費!M337="","",【3】見・旅費!M337)</f>
        <v/>
      </c>
      <c r="N337" s="598" t="str">
        <f>IF(I337="","",(SUM(L337:M337)))</f>
        <v/>
      </c>
      <c r="O337" s="625" t="str">
        <f>IF(【3】見・旅費!O337="","",【3】見・旅費!O337)</f>
        <v/>
      </c>
      <c r="P337" s="600" t="str">
        <f t="shared" si="63"/>
        <v/>
      </c>
      <c r="Q337" s="877"/>
      <c r="R337" s="854"/>
      <c r="S337" s="857"/>
      <c r="T337" s="858"/>
      <c r="U337" s="857"/>
      <c r="V337" s="857"/>
      <c r="W337" s="1105"/>
      <c r="X337" s="1091"/>
    </row>
    <row r="338" spans="3:24" ht="19.5" customHeight="1">
      <c r="C338" s="1089"/>
      <c r="D338" s="889"/>
      <c r="E338" s="1092"/>
      <c r="F338" s="889"/>
      <c r="G338" s="895"/>
      <c r="H338" s="1102"/>
      <c r="I338" s="601"/>
      <c r="J338" s="601"/>
      <c r="K338" s="603"/>
      <c r="L338" s="626"/>
      <c r="M338" s="627"/>
      <c r="N338" s="605"/>
      <c r="O338" s="686" t="s">
        <v>453</v>
      </c>
      <c r="P338" s="607">
        <f>SUM(P334:P337)</f>
        <v>0</v>
      </c>
      <c r="Q338" s="899"/>
      <c r="R338" s="900"/>
      <c r="S338" s="747" t="str">
        <f>IF(【3】見・旅費!S338="","",【3】見・旅費!S338)</f>
        <v/>
      </c>
      <c r="T338" s="748" t="str">
        <f>IF(【3】見・旅費!T338="","",【3】見・旅費!T338)</f>
        <v/>
      </c>
      <c r="U338" s="747">
        <f>IF(AND(R338="",T338=""),0,(SUM(Q338*R338+S338*T338)))</f>
        <v>0</v>
      </c>
      <c r="V338" s="612">
        <f>IF(AND(P338="",U338=""),"",SUM(P338+U338))</f>
        <v>0</v>
      </c>
      <c r="W338" s="1105"/>
      <c r="X338" s="1092"/>
    </row>
    <row r="339" spans="3:24" ht="19.5" customHeight="1">
      <c r="C339" s="1087" t="str">
        <f>IF(【3】見・旅費!C339="","",【3】見・旅費!C339)</f>
        <v/>
      </c>
      <c r="D339" s="887"/>
      <c r="E339" s="1090" t="str">
        <f>IF(【3】見・旅費!E339="","",【3】見・旅費!E339)</f>
        <v/>
      </c>
      <c r="F339" s="887"/>
      <c r="G339" s="893"/>
      <c r="H339" s="1099" t="str">
        <f>IF(【3】見・旅費!H339="","",【3】見・旅費!H339)</f>
        <v/>
      </c>
      <c r="I339" s="630" t="str">
        <f>IF(【3】見・旅費!I339="","",【3】見・旅費!I339)</f>
        <v/>
      </c>
      <c r="J339" s="613" t="str">
        <f>IF(【3】見・旅費!J339="","",【3】見・旅費!J339)</f>
        <v/>
      </c>
      <c r="K339" s="631" t="str">
        <f>IF(【3】見・旅費!K339="","",【3】見・旅費!K339)</f>
        <v/>
      </c>
      <c r="L339" s="614" t="str">
        <f>IF(【3】見・旅費!L339="","",【3】見・旅費!L339)</f>
        <v/>
      </c>
      <c r="M339" s="615" t="str">
        <f>IF(【3】見・旅費!M339="","",【3】見・旅費!M339)</f>
        <v/>
      </c>
      <c r="N339" s="592" t="str">
        <f>IF(I339="","",(SUM(L339:M339)))</f>
        <v/>
      </c>
      <c r="O339" s="332" t="str">
        <f>IF(【3】見・旅費!O339="","",【3】見・旅費!O339)</f>
        <v/>
      </c>
      <c r="P339" s="594" t="str">
        <f t="shared" ref="P339:P342" si="64">IF(O339="","",(IF(O339="",0,(N339*O339))))</f>
        <v/>
      </c>
      <c r="Q339" s="876"/>
      <c r="R339" s="853"/>
      <c r="S339" s="853"/>
      <c r="T339" s="855"/>
      <c r="U339" s="853"/>
      <c r="V339" s="853"/>
      <c r="W339" s="1105"/>
      <c r="X339" s="1090" t="str">
        <f>IF(【3】見・旅費!X339="","",【3】見・旅費!X339)</f>
        <v/>
      </c>
    </row>
    <row r="340" spans="3:24" ht="19.5" customHeight="1">
      <c r="C340" s="1088"/>
      <c r="D340" s="888"/>
      <c r="E340" s="1091"/>
      <c r="F340" s="888"/>
      <c r="G340" s="894"/>
      <c r="H340" s="1101"/>
      <c r="I340" s="334" t="str">
        <f>IF(【3】見・旅費!I340="","",【3】見・旅費!I340)</f>
        <v/>
      </c>
      <c r="J340" s="616" t="str">
        <f>IF(【3】見・旅費!J340="","",【3】見・旅費!J340)</f>
        <v/>
      </c>
      <c r="K340" s="617" t="str">
        <f>IF(【3】見・旅費!K340="","",【3】見・旅費!K340)</f>
        <v/>
      </c>
      <c r="L340" s="618" t="str">
        <f>IF(【3】見・旅費!L340="","",【3】見・旅費!L340)</f>
        <v/>
      </c>
      <c r="M340" s="619" t="str">
        <f>IF(【3】見・旅費!M340="","",【3】見・旅費!M340)</f>
        <v/>
      </c>
      <c r="N340" s="333" t="str">
        <f>IF(I340="","",(SUM(L340:M340)))</f>
        <v/>
      </c>
      <c r="O340" s="620" t="str">
        <f>IF(【3】見・旅費!O340="","",【3】見・旅費!O340)</f>
        <v/>
      </c>
      <c r="P340" s="600" t="str">
        <f t="shared" si="64"/>
        <v/>
      </c>
      <c r="Q340" s="877"/>
      <c r="R340" s="854"/>
      <c r="S340" s="854"/>
      <c r="T340" s="856"/>
      <c r="U340" s="854"/>
      <c r="V340" s="854"/>
      <c r="W340" s="1105"/>
      <c r="X340" s="1091"/>
    </row>
    <row r="341" spans="3:24" ht="19.5" customHeight="1">
      <c r="C341" s="1088"/>
      <c r="D341" s="888"/>
      <c r="E341" s="1091"/>
      <c r="F341" s="888"/>
      <c r="G341" s="894"/>
      <c r="H341" s="1101"/>
      <c r="I341" s="632" t="str">
        <f>IF(【3】見・旅費!I341="","",【3】見・旅費!I341)</f>
        <v/>
      </c>
      <c r="J341" s="616" t="str">
        <f>IF(【3】見・旅費!J341="","",【3】見・旅費!J341)</f>
        <v/>
      </c>
      <c r="K341" s="617" t="str">
        <f>IF(【3】見・旅費!K341="","",【3】見・旅費!K341)</f>
        <v/>
      </c>
      <c r="L341" s="618" t="str">
        <f>IF(【3】見・旅費!L341="","",【3】見・旅費!L341)</f>
        <v/>
      </c>
      <c r="M341" s="619" t="str">
        <f>IF(【3】見・旅費!M341="","",【3】見・旅費!M341)</f>
        <v/>
      </c>
      <c r="N341" s="333" t="str">
        <f>IF(I341="","",(SUM(L341:M341)))</f>
        <v/>
      </c>
      <c r="O341" s="620" t="str">
        <f>IF(【3】見・旅費!O341="","",【3】見・旅費!O341)</f>
        <v/>
      </c>
      <c r="P341" s="600" t="str">
        <f t="shared" si="64"/>
        <v/>
      </c>
      <c r="Q341" s="877"/>
      <c r="R341" s="854"/>
      <c r="S341" s="854"/>
      <c r="T341" s="856"/>
      <c r="U341" s="854"/>
      <c r="V341" s="854"/>
      <c r="W341" s="1105"/>
      <c r="X341" s="1091"/>
    </row>
    <row r="342" spans="3:24" ht="19.5" customHeight="1">
      <c r="C342" s="1088"/>
      <c r="D342" s="888"/>
      <c r="E342" s="1091"/>
      <c r="F342" s="888"/>
      <c r="G342" s="894"/>
      <c r="H342" s="1101"/>
      <c r="I342" s="633" t="str">
        <f>IF(【3】見・旅費!I342="","",【3】見・旅費!I342)</f>
        <v/>
      </c>
      <c r="J342" s="621" t="str">
        <f>IF(【3】見・旅費!J342="","",【3】見・旅費!J342)</f>
        <v/>
      </c>
      <c r="K342" s="622" t="str">
        <f>IF(【3】見・旅費!K342="","",【3】見・旅費!K342)</f>
        <v/>
      </c>
      <c r="L342" s="623" t="str">
        <f>IF(【3】見・旅費!L342="","",【3】見・旅費!L342)</f>
        <v/>
      </c>
      <c r="M342" s="624" t="str">
        <f>IF(【3】見・旅費!M342="","",【3】見・旅費!M342)</f>
        <v/>
      </c>
      <c r="N342" s="333" t="str">
        <f>IF(I342="","",(SUM(L342:M342)))</f>
        <v/>
      </c>
      <c r="O342" s="625" t="str">
        <f>IF(【3】見・旅費!O342="","",【3】見・旅費!O342)</f>
        <v/>
      </c>
      <c r="P342" s="600" t="str">
        <f t="shared" si="64"/>
        <v/>
      </c>
      <c r="Q342" s="877"/>
      <c r="R342" s="854"/>
      <c r="S342" s="857"/>
      <c r="T342" s="858"/>
      <c r="U342" s="857"/>
      <c r="V342" s="857"/>
      <c r="W342" s="1105"/>
      <c r="X342" s="1091"/>
    </row>
    <row r="343" spans="3:24" ht="19.5" customHeight="1">
      <c r="C343" s="1089"/>
      <c r="D343" s="889"/>
      <c r="E343" s="1092"/>
      <c r="F343" s="889"/>
      <c r="G343" s="895"/>
      <c r="H343" s="1102"/>
      <c r="I343" s="601"/>
      <c r="J343" s="601"/>
      <c r="K343" s="529"/>
      <c r="L343" s="529"/>
      <c r="M343" s="530"/>
      <c r="N343" s="605"/>
      <c r="O343" s="686" t="s">
        <v>453</v>
      </c>
      <c r="P343" s="607">
        <f>SUM(P339:P342)</f>
        <v>0</v>
      </c>
      <c r="Q343" s="899"/>
      <c r="R343" s="900"/>
      <c r="S343" s="747" t="str">
        <f>IF(【3】見・旅費!S343="","",【3】見・旅費!S343)</f>
        <v/>
      </c>
      <c r="T343" s="748" t="str">
        <f>IF(【3】見・旅費!T343="","",【3】見・旅費!T343)</f>
        <v/>
      </c>
      <c r="U343" s="747">
        <f>IF(AND(R343="",T343=""),0,(SUM(Q343*R343+S343*T343)))</f>
        <v>0</v>
      </c>
      <c r="V343" s="612">
        <f>IF(AND(P343="",U343=""),"",SUM(P343+U343))</f>
        <v>0</v>
      </c>
      <c r="W343" s="1105"/>
      <c r="X343" s="1092"/>
    </row>
    <row r="344" spans="3:24" ht="22.5" customHeight="1">
      <c r="T344" s="862" t="s">
        <v>303</v>
      </c>
      <c r="U344" s="863"/>
      <c r="V344" s="117">
        <f>SUM(V239:V343)</f>
        <v>0</v>
      </c>
    </row>
    <row r="345" spans="3:24" ht="22.5" customHeight="1">
      <c r="T345" s="862" t="s">
        <v>304</v>
      </c>
      <c r="U345" s="863"/>
      <c r="V345" s="117">
        <f>SUM(V239:V343)/1.1</f>
        <v>0</v>
      </c>
    </row>
    <row r="346" spans="3:24" ht="19.5" customHeight="1">
      <c r="T346" s="54"/>
      <c r="U346" s="54"/>
      <c r="V346" s="119"/>
      <c r="X346" s="66"/>
    </row>
    <row r="347" spans="3:24" ht="19.5" customHeight="1">
      <c r="C347" s="43" t="s">
        <v>312</v>
      </c>
      <c r="X347" s="108" t="s">
        <v>224</v>
      </c>
    </row>
    <row r="348" spans="3:24" ht="19.5" customHeight="1">
      <c r="C348" s="901" t="s">
        <v>273</v>
      </c>
      <c r="D348" s="855"/>
      <c r="E348" s="901" t="s">
        <v>313</v>
      </c>
      <c r="F348" s="855"/>
      <c r="G348" s="855"/>
      <c r="H348" s="901" t="s">
        <v>278</v>
      </c>
      <c r="I348" s="904" t="s">
        <v>279</v>
      </c>
      <c r="J348" s="905"/>
      <c r="K348" s="498" t="s">
        <v>280</v>
      </c>
      <c r="L348" s="904" t="s">
        <v>513</v>
      </c>
      <c r="M348" s="908"/>
      <c r="N348" s="905"/>
      <c r="O348" s="910" t="s">
        <v>514</v>
      </c>
      <c r="P348" s="687" t="s">
        <v>283</v>
      </c>
      <c r="Q348" s="906"/>
      <c r="R348" s="855"/>
      <c r="S348" s="883" t="s">
        <v>308</v>
      </c>
      <c r="T348" s="881" t="s">
        <v>309</v>
      </c>
      <c r="U348" s="883" t="s">
        <v>511</v>
      </c>
      <c r="V348" s="332" t="s">
        <v>349</v>
      </c>
      <c r="W348" s="1104" t="s">
        <v>512</v>
      </c>
      <c r="X348" s="909" t="s">
        <v>289</v>
      </c>
    </row>
    <row r="349" spans="3:24" ht="19.5" customHeight="1">
      <c r="C349" s="902"/>
      <c r="D349" s="903"/>
      <c r="E349" s="902"/>
      <c r="F349" s="903"/>
      <c r="G349" s="903"/>
      <c r="H349" s="902"/>
      <c r="I349" s="112" t="s">
        <v>290</v>
      </c>
      <c r="J349" s="461" t="s">
        <v>291</v>
      </c>
      <c r="K349" s="112" t="s">
        <v>292</v>
      </c>
      <c r="L349" s="112" t="s">
        <v>293</v>
      </c>
      <c r="M349" s="112" t="s">
        <v>294</v>
      </c>
      <c r="N349" s="112" t="s">
        <v>295</v>
      </c>
      <c r="O349" s="911"/>
      <c r="P349" s="688" t="s">
        <v>515</v>
      </c>
      <c r="Q349" s="907"/>
      <c r="R349" s="903"/>
      <c r="S349" s="882"/>
      <c r="T349" s="882"/>
      <c r="U349" s="882"/>
      <c r="V349" s="461" t="s">
        <v>302</v>
      </c>
      <c r="W349" s="1104"/>
      <c r="X349" s="909"/>
    </row>
    <row r="350" spans="3:24" ht="18.75" customHeight="1">
      <c r="C350" s="1087" t="str">
        <f>IF(【3】見・旅費!C350="","",【3】見・旅費!C350)</f>
        <v/>
      </c>
      <c r="D350" s="887"/>
      <c r="E350" s="1103" t="str">
        <f>IF(【3】見・旅費!E350="","",【3】見・旅費!E350)</f>
        <v/>
      </c>
      <c r="F350" s="887"/>
      <c r="G350" s="893"/>
      <c r="H350" s="1099" t="str">
        <f>IF(【3】見・旅費!H350="","",【3】見・旅費!H350)</f>
        <v/>
      </c>
      <c r="I350" s="613" t="str">
        <f>IF(【3】見・旅費!I350="","",【3】見・旅費!I350)</f>
        <v/>
      </c>
      <c r="J350" s="613" t="str">
        <f>IF(【3】見・旅費!J350="","",【3】見・旅費!J350)</f>
        <v/>
      </c>
      <c r="K350" s="631" t="str">
        <f>IF(【3】見・旅費!K350="","",【3】見・旅費!K350)</f>
        <v/>
      </c>
      <c r="L350" s="614" t="str">
        <f>IF(【3】見・旅費!L350="","",【3】見・旅費!L350)</f>
        <v/>
      </c>
      <c r="M350" s="615" t="str">
        <f>IF(【3】見・旅費!M350="","",【3】見・旅費!M350)</f>
        <v/>
      </c>
      <c r="N350" s="592" t="str">
        <f>IF(I350="","",(SUM(L350:M350)))</f>
        <v/>
      </c>
      <c r="O350" s="332" t="str">
        <f>IF(【3】見・旅費!O350="","",【3】見・旅費!O350)</f>
        <v/>
      </c>
      <c r="P350" s="594" t="str">
        <f>IF(O350="","",(IF(O350="",0,(N350*O350))))</f>
        <v/>
      </c>
      <c r="Q350" s="876"/>
      <c r="R350" s="853"/>
      <c r="S350" s="853"/>
      <c r="T350" s="855"/>
      <c r="U350" s="853"/>
      <c r="V350" s="853"/>
      <c r="W350" s="1105"/>
      <c r="X350" s="1090"/>
    </row>
    <row r="351" spans="3:24" ht="18.75" customHeight="1">
      <c r="C351" s="1088"/>
      <c r="D351" s="888"/>
      <c r="E351" s="1015"/>
      <c r="F351" s="888"/>
      <c r="G351" s="894"/>
      <c r="H351" s="1100"/>
      <c r="I351" s="670" t="str">
        <f>IF(【3】見・旅費!I351="","",【3】見・旅費!I351)</f>
        <v/>
      </c>
      <c r="J351" s="616" t="str">
        <f>IF(【3】見・旅費!J351="","",【3】見・旅費!J351)</f>
        <v/>
      </c>
      <c r="K351" s="617" t="str">
        <f>IF(【3】見・旅費!K351="","",【3】見・旅費!K351)</f>
        <v/>
      </c>
      <c r="L351" s="618" t="str">
        <f>IF(【3】見・旅費!L351="","",【3】見・旅費!L351)</f>
        <v/>
      </c>
      <c r="M351" s="619" t="str">
        <f>IF(【3】見・旅費!M351="","",【3】見・旅費!M351)</f>
        <v/>
      </c>
      <c r="N351" s="333" t="str">
        <f>IF(I351="","",(SUM(L351:M351)))</f>
        <v/>
      </c>
      <c r="O351" s="620" t="str">
        <f>IF(【3】見・旅費!O351="","",【3】見・旅費!O351)</f>
        <v/>
      </c>
      <c r="P351" s="600" t="str">
        <f t="shared" ref="P351:P353" si="65">IF(O351="","",(IF(O351="",0,(N351*O351))))</f>
        <v/>
      </c>
      <c r="Q351" s="877"/>
      <c r="R351" s="854"/>
      <c r="S351" s="854"/>
      <c r="T351" s="856"/>
      <c r="U351" s="854"/>
      <c r="V351" s="854"/>
      <c r="W351" s="1105"/>
      <c r="X351" s="1091"/>
    </row>
    <row r="352" spans="3:24" ht="18.75" customHeight="1">
      <c r="C352" s="1088"/>
      <c r="D352" s="888"/>
      <c r="E352" s="1015"/>
      <c r="F352" s="888"/>
      <c r="G352" s="894"/>
      <c r="H352" s="1101"/>
      <c r="I352" s="616" t="str">
        <f>IF(【3】見・旅費!I352="","",【3】見・旅費!I352)</f>
        <v/>
      </c>
      <c r="J352" s="616" t="str">
        <f>IF(【3】見・旅費!J352="","",【3】見・旅費!J352)</f>
        <v/>
      </c>
      <c r="K352" s="617" t="str">
        <f>IF(【3】見・旅費!K352="","",【3】見・旅費!K352)</f>
        <v/>
      </c>
      <c r="L352" s="618" t="str">
        <f>IF(【3】見・旅費!L352="","",【3】見・旅費!L352)</f>
        <v/>
      </c>
      <c r="M352" s="619" t="str">
        <f>IF(【3】見・旅費!M352="","",【3】見・旅費!M352)</f>
        <v/>
      </c>
      <c r="N352" s="598" t="str">
        <f>IF(I352="","",(SUM(L352:M352)))</f>
        <v/>
      </c>
      <c r="O352" s="620" t="str">
        <f>IF(【3】見・旅費!O352="","",【3】見・旅費!O352)</f>
        <v/>
      </c>
      <c r="P352" s="600" t="str">
        <f t="shared" si="65"/>
        <v/>
      </c>
      <c r="Q352" s="877"/>
      <c r="R352" s="854"/>
      <c r="S352" s="854"/>
      <c r="T352" s="856"/>
      <c r="U352" s="854"/>
      <c r="V352" s="854"/>
      <c r="W352" s="1105"/>
      <c r="X352" s="1091"/>
    </row>
    <row r="353" spans="3:24" ht="18.75" customHeight="1">
      <c r="C353" s="1088"/>
      <c r="D353" s="888"/>
      <c r="E353" s="1015"/>
      <c r="F353" s="888"/>
      <c r="G353" s="894"/>
      <c r="H353" s="1101"/>
      <c r="I353" s="621" t="str">
        <f>IF(【3】見・旅費!I353="","",【3】見・旅費!I353)</f>
        <v/>
      </c>
      <c r="J353" s="621" t="str">
        <f>IF(【3】見・旅費!J353="","",【3】見・旅費!J353)</f>
        <v/>
      </c>
      <c r="K353" s="622" t="str">
        <f>IF(【3】見・旅費!K353="","",【3】見・旅費!K353)</f>
        <v/>
      </c>
      <c r="L353" s="623" t="str">
        <f>IF(【3】見・旅費!L353="","",【3】見・旅費!L353)</f>
        <v/>
      </c>
      <c r="M353" s="624" t="str">
        <f>IF(【3】見・旅費!M353="","",【3】見・旅費!M353)</f>
        <v/>
      </c>
      <c r="N353" s="598" t="str">
        <f>IF(I353="","",(SUM(L353:M353)))</f>
        <v/>
      </c>
      <c r="O353" s="625" t="str">
        <f>IF(【3】見・旅費!O353="","",【3】見・旅費!O353)</f>
        <v/>
      </c>
      <c r="P353" s="335" t="str">
        <f t="shared" si="65"/>
        <v/>
      </c>
      <c r="Q353" s="877"/>
      <c r="R353" s="854"/>
      <c r="S353" s="857"/>
      <c r="T353" s="858"/>
      <c r="U353" s="857"/>
      <c r="V353" s="857"/>
      <c r="W353" s="1105"/>
      <c r="X353" s="1091"/>
    </row>
    <row r="354" spans="3:24" ht="18.75" customHeight="1">
      <c r="C354" s="1089"/>
      <c r="D354" s="889"/>
      <c r="E354" s="1016"/>
      <c r="F354" s="889"/>
      <c r="G354" s="895"/>
      <c r="H354" s="1102"/>
      <c r="I354" s="601"/>
      <c r="J354" s="601"/>
      <c r="K354" s="603"/>
      <c r="L354" s="626"/>
      <c r="M354" s="627"/>
      <c r="N354" s="605"/>
      <c r="O354" s="628"/>
      <c r="P354" s="607">
        <f>SUM(P350:P353)</f>
        <v>0</v>
      </c>
      <c r="Q354" s="899"/>
      <c r="R354" s="900"/>
      <c r="S354" s="747" t="str">
        <f>IF(【3】見・旅費!S354="","",【3】見・旅費!S354)</f>
        <v/>
      </c>
      <c r="T354" s="748" t="str">
        <f>IF(【3】見・旅費!T354="","",【3】見・旅費!T354)</f>
        <v/>
      </c>
      <c r="U354" s="747">
        <f>IF(AND(R354="",T354=""),0,(SUM(Q354*R354+S354*T354)))</f>
        <v>0</v>
      </c>
      <c r="V354" s="612">
        <f>IF(AND(P354="",U354=""),"",SUM(P354+U354))</f>
        <v>0</v>
      </c>
      <c r="W354" s="1105"/>
      <c r="X354" s="1092"/>
    </row>
    <row r="355" spans="3:24" ht="18.75" customHeight="1">
      <c r="C355" s="1087" t="str">
        <f>IF(【3】見・旅費!C355="","",【3】見・旅費!C355)</f>
        <v/>
      </c>
      <c r="D355" s="887"/>
      <c r="E355" s="1103" t="str">
        <f>IF(【3】見・旅費!E355="","",【3】見・旅費!E355)</f>
        <v/>
      </c>
      <c r="F355" s="887"/>
      <c r="G355" s="893"/>
      <c r="H355" s="1099" t="str">
        <f>IF(【3】見・旅費!H355="","",【3】見・旅費!H355)</f>
        <v/>
      </c>
      <c r="I355" s="613" t="str">
        <f>IF(【3】見・旅費!I355="","",【3】見・旅費!I355)</f>
        <v/>
      </c>
      <c r="J355" s="613" t="str">
        <f>IF(【3】見・旅費!J355="","",【3】見・旅費!J355)</f>
        <v/>
      </c>
      <c r="K355" s="631" t="str">
        <f>IF(【3】見・旅費!K355="","",【3】見・旅費!K355)</f>
        <v/>
      </c>
      <c r="L355" s="614" t="str">
        <f>IF(【3】見・旅費!L355="","",【3】見・旅費!L355)</f>
        <v/>
      </c>
      <c r="M355" s="615" t="str">
        <f>IF(【3】見・旅費!M355="","",【3】見・旅費!M355)</f>
        <v/>
      </c>
      <c r="N355" s="592" t="str">
        <f>IF(I355="","",(SUM(L355:M355)))</f>
        <v/>
      </c>
      <c r="O355" s="332" t="str">
        <f>IF(【3】見・旅費!O355="","",【3】見・旅費!O355)</f>
        <v/>
      </c>
      <c r="P355" s="594" t="str">
        <f t="shared" ref="P355:P358" si="66">IF(O355="","",(IF(O355="",0,(N355*O355))))</f>
        <v/>
      </c>
      <c r="Q355" s="876"/>
      <c r="R355" s="853"/>
      <c r="S355" s="853"/>
      <c r="T355" s="855"/>
      <c r="U355" s="853"/>
      <c r="V355" s="853"/>
      <c r="W355" s="1105"/>
      <c r="X355" s="1090" t="str">
        <f>IF(【3】見・旅費!X355="","",【3】見・旅費!X355)</f>
        <v/>
      </c>
    </row>
    <row r="356" spans="3:24" ht="18.75" customHeight="1">
      <c r="C356" s="1088"/>
      <c r="D356" s="888"/>
      <c r="E356" s="1015"/>
      <c r="F356" s="888"/>
      <c r="G356" s="894"/>
      <c r="H356" s="1101"/>
      <c r="I356" s="616" t="str">
        <f>IF(【3】見・旅費!I356="","",【3】見・旅費!I356)</f>
        <v/>
      </c>
      <c r="J356" s="616" t="str">
        <f>IF(【3】見・旅費!J356="","",【3】見・旅費!J356)</f>
        <v/>
      </c>
      <c r="K356" s="617" t="str">
        <f>IF(【3】見・旅費!K356="","",【3】見・旅費!K356)</f>
        <v/>
      </c>
      <c r="L356" s="618" t="str">
        <f>IF(【3】見・旅費!L356="","",【3】見・旅費!L356)</f>
        <v/>
      </c>
      <c r="M356" s="619" t="str">
        <f>IF(【3】見・旅費!M356="","",【3】見・旅費!M356)</f>
        <v/>
      </c>
      <c r="N356" s="598" t="str">
        <f>IF(I356="","",(SUM(L356:M356)))</f>
        <v/>
      </c>
      <c r="O356" s="620" t="str">
        <f>IF(【3】見・旅費!O356="","",【3】見・旅費!O356)</f>
        <v/>
      </c>
      <c r="P356" s="600" t="str">
        <f t="shared" si="66"/>
        <v/>
      </c>
      <c r="Q356" s="877"/>
      <c r="R356" s="854"/>
      <c r="S356" s="854"/>
      <c r="T356" s="856"/>
      <c r="U356" s="854"/>
      <c r="V356" s="854"/>
      <c r="W356" s="1105"/>
      <c r="X356" s="1091"/>
    </row>
    <row r="357" spans="3:24" ht="18.75" customHeight="1">
      <c r="C357" s="1088"/>
      <c r="D357" s="888"/>
      <c r="E357" s="1015"/>
      <c r="F357" s="888"/>
      <c r="G357" s="894"/>
      <c r="H357" s="1101"/>
      <c r="I357" s="616" t="str">
        <f>IF(【3】見・旅費!I357="","",【3】見・旅費!I357)</f>
        <v/>
      </c>
      <c r="J357" s="616" t="str">
        <f>IF(【3】見・旅費!J357="","",【3】見・旅費!J357)</f>
        <v/>
      </c>
      <c r="K357" s="617" t="str">
        <f>IF(【3】見・旅費!K357="","",【3】見・旅費!K357)</f>
        <v/>
      </c>
      <c r="L357" s="618" t="str">
        <f>IF(【3】見・旅費!L357="","",【3】見・旅費!L357)</f>
        <v/>
      </c>
      <c r="M357" s="619" t="str">
        <f>IF(【3】見・旅費!M357="","",【3】見・旅費!M357)</f>
        <v/>
      </c>
      <c r="N357" s="598" t="str">
        <f>IF(I357="","",(SUM(L357:M357)))</f>
        <v/>
      </c>
      <c r="O357" s="620" t="str">
        <f>IF(【3】見・旅費!O357="","",【3】見・旅費!O357)</f>
        <v/>
      </c>
      <c r="P357" s="600" t="str">
        <f t="shared" si="66"/>
        <v/>
      </c>
      <c r="Q357" s="877"/>
      <c r="R357" s="854"/>
      <c r="S357" s="854"/>
      <c r="T357" s="856"/>
      <c r="U357" s="854"/>
      <c r="V357" s="854"/>
      <c r="W357" s="1105"/>
      <c r="X357" s="1091"/>
    </row>
    <row r="358" spans="3:24" ht="18.75" customHeight="1">
      <c r="C358" s="1088"/>
      <c r="D358" s="888"/>
      <c r="E358" s="1015"/>
      <c r="F358" s="888"/>
      <c r="G358" s="894"/>
      <c r="H358" s="1101"/>
      <c r="I358" s="621" t="str">
        <f>IF(【3】見・旅費!I358="","",【3】見・旅費!I358)</f>
        <v/>
      </c>
      <c r="J358" s="621" t="str">
        <f>IF(【3】見・旅費!J358="","",【3】見・旅費!J358)</f>
        <v/>
      </c>
      <c r="K358" s="622" t="str">
        <f>IF(【3】見・旅費!K358="","",【3】見・旅費!K358)</f>
        <v/>
      </c>
      <c r="L358" s="623" t="str">
        <f>IF(【3】見・旅費!L358="","",【3】見・旅費!L358)</f>
        <v/>
      </c>
      <c r="M358" s="624" t="str">
        <f>IF(【3】見・旅費!M358="","",【3】見・旅費!M358)</f>
        <v/>
      </c>
      <c r="N358" s="598" t="str">
        <f>IF(I358="","",(SUM(L358:M358)))</f>
        <v/>
      </c>
      <c r="O358" s="625" t="str">
        <f>IF(【3】見・旅費!O358="","",【3】見・旅費!O358)</f>
        <v/>
      </c>
      <c r="P358" s="600" t="str">
        <f t="shared" si="66"/>
        <v/>
      </c>
      <c r="Q358" s="877"/>
      <c r="R358" s="854"/>
      <c r="S358" s="857"/>
      <c r="T358" s="858"/>
      <c r="U358" s="857"/>
      <c r="V358" s="857"/>
      <c r="W358" s="1105"/>
      <c r="X358" s="1091"/>
    </row>
    <row r="359" spans="3:24" ht="18.75" customHeight="1">
      <c r="C359" s="1089"/>
      <c r="D359" s="889"/>
      <c r="E359" s="1016"/>
      <c r="F359" s="889"/>
      <c r="G359" s="895"/>
      <c r="H359" s="1102"/>
      <c r="I359" s="601"/>
      <c r="J359" s="601"/>
      <c r="K359" s="603"/>
      <c r="L359" s="626"/>
      <c r="M359" s="627"/>
      <c r="N359" s="605"/>
      <c r="O359" s="628"/>
      <c r="P359" s="607">
        <f>SUM(P355:P358)</f>
        <v>0</v>
      </c>
      <c r="Q359" s="899"/>
      <c r="R359" s="900"/>
      <c r="S359" s="747" t="str">
        <f>IF(【3】見・旅費!S359="","",【3】見・旅費!S359)</f>
        <v/>
      </c>
      <c r="T359" s="748" t="str">
        <f>IF(【3】見・旅費!T359="","",【3】見・旅費!T359)</f>
        <v/>
      </c>
      <c r="U359" s="747">
        <f>IF(AND(R359="",T359=""),0,(SUM(Q359*R359+S359*T359)))</f>
        <v>0</v>
      </c>
      <c r="V359" s="612">
        <f>IF(AND(P359="",U359=""),"",SUM(P359+U359))</f>
        <v>0</v>
      </c>
      <c r="W359" s="1105"/>
      <c r="X359" s="1092"/>
    </row>
    <row r="360" spans="3:24" ht="18.75" customHeight="1">
      <c r="C360" s="1087" t="str">
        <f>IF(【3】見・旅費!C360="","",【3】見・旅費!C360)</f>
        <v/>
      </c>
      <c r="D360" s="887"/>
      <c r="E360" s="1103" t="str">
        <f>IF(【3】見・旅費!E360="","",【3】見・旅費!E360)</f>
        <v/>
      </c>
      <c r="F360" s="887"/>
      <c r="G360" s="893"/>
      <c r="H360" s="1099" t="str">
        <f>IF(【3】見・旅費!H360="","",【3】見・旅費!H360)</f>
        <v/>
      </c>
      <c r="I360" s="613" t="str">
        <f>IF(【3】見・旅費!I360="","",【3】見・旅費!I360)</f>
        <v/>
      </c>
      <c r="J360" s="613" t="str">
        <f>IF(【3】見・旅費!J360="","",【3】見・旅費!J360)</f>
        <v/>
      </c>
      <c r="K360" s="631" t="str">
        <f>IF(【3】見・旅費!K360="","",【3】見・旅費!K360)</f>
        <v/>
      </c>
      <c r="L360" s="614" t="str">
        <f>IF(【3】見・旅費!L360="","",【3】見・旅費!L360)</f>
        <v/>
      </c>
      <c r="M360" s="615" t="str">
        <f>IF(【3】見・旅費!M360="","",【3】見・旅費!M360)</f>
        <v/>
      </c>
      <c r="N360" s="592" t="str">
        <f>IF(I360="","",(SUM(L360:M360)))</f>
        <v/>
      </c>
      <c r="O360" s="332" t="str">
        <f>IF(【3】見・旅費!O360="","",【3】見・旅費!O360)</f>
        <v/>
      </c>
      <c r="P360" s="594" t="str">
        <f t="shared" ref="P360:P363" si="67">IF(O360="","",(IF(O360="",0,(N360*O360))))</f>
        <v/>
      </c>
      <c r="Q360" s="876"/>
      <c r="R360" s="853"/>
      <c r="S360" s="853"/>
      <c r="T360" s="855"/>
      <c r="U360" s="853"/>
      <c r="V360" s="853"/>
      <c r="W360" s="1105"/>
      <c r="X360" s="1090" t="str">
        <f>IF(【3】見・旅費!X360="","",【3】見・旅費!X360)</f>
        <v/>
      </c>
    </row>
    <row r="361" spans="3:24" ht="18.75" customHeight="1">
      <c r="C361" s="1088"/>
      <c r="D361" s="888"/>
      <c r="E361" s="1015"/>
      <c r="F361" s="888"/>
      <c r="G361" s="894"/>
      <c r="H361" s="1101"/>
      <c r="I361" s="616" t="str">
        <f>IF(【3】見・旅費!I361="","",【3】見・旅費!I361)</f>
        <v/>
      </c>
      <c r="J361" s="616" t="str">
        <f>IF(【3】見・旅費!J361="","",【3】見・旅費!J361)</f>
        <v/>
      </c>
      <c r="K361" s="617" t="str">
        <f>IF(【3】見・旅費!K361="","",【3】見・旅費!K361)</f>
        <v/>
      </c>
      <c r="L361" s="618" t="str">
        <f>IF(【3】見・旅費!L361="","",【3】見・旅費!L361)</f>
        <v/>
      </c>
      <c r="M361" s="619" t="str">
        <f>IF(【3】見・旅費!M361="","",【3】見・旅費!M361)</f>
        <v/>
      </c>
      <c r="N361" s="598" t="str">
        <f>IF(I361="","",(SUM(L361:M361)))</f>
        <v/>
      </c>
      <c r="O361" s="620" t="str">
        <f>IF(【3】見・旅費!O361="","",【3】見・旅費!O361)</f>
        <v/>
      </c>
      <c r="P361" s="600" t="str">
        <f t="shared" si="67"/>
        <v/>
      </c>
      <c r="Q361" s="877"/>
      <c r="R361" s="854"/>
      <c r="S361" s="854"/>
      <c r="T361" s="856"/>
      <c r="U361" s="854"/>
      <c r="V361" s="854"/>
      <c r="W361" s="1105"/>
      <c r="X361" s="1091"/>
    </row>
    <row r="362" spans="3:24" ht="18.75" customHeight="1">
      <c r="C362" s="1088"/>
      <c r="D362" s="888"/>
      <c r="E362" s="1015"/>
      <c r="F362" s="888"/>
      <c r="G362" s="894"/>
      <c r="H362" s="1101"/>
      <c r="I362" s="616" t="str">
        <f>IF(【3】見・旅費!I362="","",【3】見・旅費!I362)</f>
        <v/>
      </c>
      <c r="J362" s="616" t="str">
        <f>IF(【3】見・旅費!J362="","",【3】見・旅費!J362)</f>
        <v/>
      </c>
      <c r="K362" s="617" t="str">
        <f>IF(【3】見・旅費!K362="","",【3】見・旅費!K362)</f>
        <v/>
      </c>
      <c r="L362" s="618" t="str">
        <f>IF(【3】見・旅費!L362="","",【3】見・旅費!L362)</f>
        <v/>
      </c>
      <c r="M362" s="619" t="str">
        <f>IF(【3】見・旅費!M362="","",【3】見・旅費!M362)</f>
        <v/>
      </c>
      <c r="N362" s="598" t="str">
        <f>IF(I362="","",(SUM(L362:M362)))</f>
        <v/>
      </c>
      <c r="O362" s="620" t="str">
        <f>IF(【3】見・旅費!O362="","",【3】見・旅費!O362)</f>
        <v/>
      </c>
      <c r="P362" s="600" t="str">
        <f t="shared" si="67"/>
        <v/>
      </c>
      <c r="Q362" s="877"/>
      <c r="R362" s="854"/>
      <c r="S362" s="854"/>
      <c r="T362" s="856"/>
      <c r="U362" s="854"/>
      <c r="V362" s="854"/>
      <c r="W362" s="1105"/>
      <c r="X362" s="1091"/>
    </row>
    <row r="363" spans="3:24" ht="18.75" customHeight="1">
      <c r="C363" s="1088"/>
      <c r="D363" s="888"/>
      <c r="E363" s="1015"/>
      <c r="F363" s="888"/>
      <c r="G363" s="894"/>
      <c r="H363" s="1101"/>
      <c r="I363" s="621" t="str">
        <f>IF(【3】見・旅費!I363="","",【3】見・旅費!I363)</f>
        <v/>
      </c>
      <c r="J363" s="621" t="str">
        <f>IF(【3】見・旅費!J363="","",【3】見・旅費!J363)</f>
        <v/>
      </c>
      <c r="K363" s="622" t="str">
        <f>IF(【3】見・旅費!K363="","",【3】見・旅費!K363)</f>
        <v/>
      </c>
      <c r="L363" s="623" t="str">
        <f>IF(【3】見・旅費!L363="","",【3】見・旅費!L363)</f>
        <v/>
      </c>
      <c r="M363" s="624" t="str">
        <f>IF(【3】見・旅費!M363="","",【3】見・旅費!M363)</f>
        <v/>
      </c>
      <c r="N363" s="598" t="str">
        <f>IF(I363="","",(SUM(L363:M363)))</f>
        <v/>
      </c>
      <c r="O363" s="625" t="str">
        <f>IF(【3】見・旅費!O363="","",【3】見・旅費!O363)</f>
        <v/>
      </c>
      <c r="P363" s="600" t="str">
        <f t="shared" si="67"/>
        <v/>
      </c>
      <c r="Q363" s="877"/>
      <c r="R363" s="854"/>
      <c r="S363" s="857"/>
      <c r="T363" s="858"/>
      <c r="U363" s="857"/>
      <c r="V363" s="857"/>
      <c r="W363" s="1105"/>
      <c r="X363" s="1091"/>
    </row>
    <row r="364" spans="3:24" ht="18.75" customHeight="1">
      <c r="C364" s="1089"/>
      <c r="D364" s="889"/>
      <c r="E364" s="1016"/>
      <c r="F364" s="889"/>
      <c r="G364" s="895"/>
      <c r="H364" s="1102"/>
      <c r="I364" s="601"/>
      <c r="J364" s="601"/>
      <c r="K364" s="603"/>
      <c r="L364" s="626"/>
      <c r="M364" s="627"/>
      <c r="N364" s="605"/>
      <c r="O364" s="628"/>
      <c r="P364" s="607">
        <f>SUM(P360:P363)</f>
        <v>0</v>
      </c>
      <c r="Q364" s="899"/>
      <c r="R364" s="900"/>
      <c r="S364" s="747" t="str">
        <f>IF(【3】見・旅費!S364="","",【3】見・旅費!S364)</f>
        <v/>
      </c>
      <c r="T364" s="748" t="str">
        <f>IF(【3】見・旅費!T364="","",【3】見・旅費!T364)</f>
        <v/>
      </c>
      <c r="U364" s="747">
        <f>IF(AND(R364="",T364=""),0,(SUM(Q364*R364+S364*T364)))</f>
        <v>0</v>
      </c>
      <c r="V364" s="612">
        <f>IF(AND(P364="",U364=""),"",SUM(P364+U364))</f>
        <v>0</v>
      </c>
      <c r="W364" s="1105"/>
      <c r="X364" s="1092"/>
    </row>
    <row r="365" spans="3:24" ht="18.75" customHeight="1">
      <c r="C365" s="1087" t="str">
        <f>IF(【3】見・旅費!C365="","",【3】見・旅費!C365)</f>
        <v/>
      </c>
      <c r="D365" s="887"/>
      <c r="E365" s="1103" t="str">
        <f>IF(【3】見・旅費!E365="","",【3】見・旅費!E365)</f>
        <v/>
      </c>
      <c r="F365" s="887"/>
      <c r="G365" s="893"/>
      <c r="H365" s="1099" t="str">
        <f>IF(【3】見・旅費!H365="","",【3】見・旅費!H365)</f>
        <v/>
      </c>
      <c r="I365" s="613" t="str">
        <f>IF(【3】見・旅費!I365="","",【3】見・旅費!I365)</f>
        <v/>
      </c>
      <c r="J365" s="613" t="str">
        <f>IF(【3】見・旅費!J365="","",【3】見・旅費!J365)</f>
        <v/>
      </c>
      <c r="K365" s="631" t="str">
        <f>IF(【3】見・旅費!K365="","",【3】見・旅費!K365)</f>
        <v/>
      </c>
      <c r="L365" s="614" t="str">
        <f>IF(【3】見・旅費!L365="","",【3】見・旅費!L365)</f>
        <v/>
      </c>
      <c r="M365" s="615" t="str">
        <f>IF(【3】見・旅費!M365="","",【3】見・旅費!M365)</f>
        <v/>
      </c>
      <c r="N365" s="592" t="str">
        <f>IF(I365="","",(SUM(L365:M365)))</f>
        <v/>
      </c>
      <c r="O365" s="332" t="str">
        <f>IF(【3】見・旅費!O365="","",【3】見・旅費!O365)</f>
        <v/>
      </c>
      <c r="P365" s="594" t="str">
        <f t="shared" ref="P365:P368" si="68">IF(O365="","",(IF(O365="",0,(N365*O365))))</f>
        <v/>
      </c>
      <c r="Q365" s="876"/>
      <c r="R365" s="853"/>
      <c r="S365" s="853"/>
      <c r="T365" s="855"/>
      <c r="U365" s="853"/>
      <c r="V365" s="853"/>
      <c r="W365" s="1105"/>
      <c r="X365" s="1090" t="str">
        <f>IF(【3】見・旅費!X365="","",【3】見・旅費!X365)</f>
        <v/>
      </c>
    </row>
    <row r="366" spans="3:24" ht="18.75" customHeight="1">
      <c r="C366" s="1088"/>
      <c r="D366" s="888"/>
      <c r="E366" s="1015"/>
      <c r="F366" s="888"/>
      <c r="G366" s="894"/>
      <c r="H366" s="1101"/>
      <c r="I366" s="616" t="str">
        <f>IF(【3】見・旅費!I366="","",【3】見・旅費!I366)</f>
        <v/>
      </c>
      <c r="J366" s="616" t="str">
        <f>IF(【3】見・旅費!J366="","",【3】見・旅費!J366)</f>
        <v/>
      </c>
      <c r="K366" s="617" t="str">
        <f>IF(【3】見・旅費!K366="","",【3】見・旅費!K366)</f>
        <v/>
      </c>
      <c r="L366" s="618" t="str">
        <f>IF(【3】見・旅費!L366="","",【3】見・旅費!L366)</f>
        <v/>
      </c>
      <c r="M366" s="619" t="str">
        <f>IF(【3】見・旅費!M366="","",【3】見・旅費!M366)</f>
        <v/>
      </c>
      <c r="N366" s="598" t="str">
        <f>IF(I366="","",(SUM(L366:M366)))</f>
        <v/>
      </c>
      <c r="O366" s="620" t="str">
        <f>IF(【3】見・旅費!O366="","",【3】見・旅費!O366)</f>
        <v/>
      </c>
      <c r="P366" s="600" t="str">
        <f t="shared" si="68"/>
        <v/>
      </c>
      <c r="Q366" s="877"/>
      <c r="R366" s="854"/>
      <c r="S366" s="854"/>
      <c r="T366" s="856"/>
      <c r="U366" s="854"/>
      <c r="V366" s="854"/>
      <c r="W366" s="1105"/>
      <c r="X366" s="1091"/>
    </row>
    <row r="367" spans="3:24" ht="18.75" customHeight="1">
      <c r="C367" s="1088"/>
      <c r="D367" s="888"/>
      <c r="E367" s="1015"/>
      <c r="F367" s="888"/>
      <c r="G367" s="894"/>
      <c r="H367" s="1101"/>
      <c r="I367" s="616" t="str">
        <f>IF(【3】見・旅費!I367="","",【3】見・旅費!I367)</f>
        <v/>
      </c>
      <c r="J367" s="616" t="str">
        <f>IF(【3】見・旅費!J367="","",【3】見・旅費!J367)</f>
        <v/>
      </c>
      <c r="K367" s="617" t="str">
        <f>IF(【3】見・旅費!K367="","",【3】見・旅費!K367)</f>
        <v/>
      </c>
      <c r="L367" s="618" t="str">
        <f>IF(【3】見・旅費!L367="","",【3】見・旅費!L367)</f>
        <v/>
      </c>
      <c r="M367" s="619" t="str">
        <f>IF(【3】見・旅費!M367="","",【3】見・旅費!M367)</f>
        <v/>
      </c>
      <c r="N367" s="598" t="str">
        <f>IF(I367="","",(SUM(L367:M367)))</f>
        <v/>
      </c>
      <c r="O367" s="620" t="str">
        <f>IF(【3】見・旅費!O367="","",【3】見・旅費!O367)</f>
        <v/>
      </c>
      <c r="P367" s="600" t="str">
        <f t="shared" si="68"/>
        <v/>
      </c>
      <c r="Q367" s="877"/>
      <c r="R367" s="854"/>
      <c r="S367" s="854"/>
      <c r="T367" s="856"/>
      <c r="U367" s="854"/>
      <c r="V367" s="854"/>
      <c r="W367" s="1105"/>
      <c r="X367" s="1091"/>
    </row>
    <row r="368" spans="3:24" ht="18.75" customHeight="1">
      <c r="C368" s="1088"/>
      <c r="D368" s="888"/>
      <c r="E368" s="1015"/>
      <c r="F368" s="888"/>
      <c r="G368" s="894"/>
      <c r="H368" s="1101"/>
      <c r="I368" s="621" t="str">
        <f>IF(【3】見・旅費!I368="","",【3】見・旅費!I368)</f>
        <v/>
      </c>
      <c r="J368" s="621" t="str">
        <f>IF(【3】見・旅費!J368="","",【3】見・旅費!J368)</f>
        <v/>
      </c>
      <c r="K368" s="622" t="str">
        <f>IF(【3】見・旅費!K368="","",【3】見・旅費!K368)</f>
        <v/>
      </c>
      <c r="L368" s="623" t="str">
        <f>IF(【3】見・旅費!L368="","",【3】見・旅費!L368)</f>
        <v/>
      </c>
      <c r="M368" s="624" t="str">
        <f>IF(【3】見・旅費!M368="","",【3】見・旅費!M368)</f>
        <v/>
      </c>
      <c r="N368" s="598" t="str">
        <f>IF(I368="","",(SUM(L368:M368)))</f>
        <v/>
      </c>
      <c r="O368" s="625" t="str">
        <f>IF(【3】見・旅費!O368="","",【3】見・旅費!O368)</f>
        <v/>
      </c>
      <c r="P368" s="600" t="str">
        <f t="shared" si="68"/>
        <v/>
      </c>
      <c r="Q368" s="877"/>
      <c r="R368" s="854"/>
      <c r="S368" s="857"/>
      <c r="T368" s="858"/>
      <c r="U368" s="857"/>
      <c r="V368" s="857"/>
      <c r="W368" s="1105"/>
      <c r="X368" s="1091"/>
    </row>
    <row r="369" spans="3:24" ht="18.75" customHeight="1">
      <c r="C369" s="1089"/>
      <c r="D369" s="889"/>
      <c r="E369" s="1016"/>
      <c r="F369" s="889"/>
      <c r="G369" s="895"/>
      <c r="H369" s="1102"/>
      <c r="I369" s="601"/>
      <c r="J369" s="601"/>
      <c r="K369" s="603"/>
      <c r="L369" s="626"/>
      <c r="M369" s="627"/>
      <c r="N369" s="605"/>
      <c r="O369" s="628"/>
      <c r="P369" s="607">
        <f>SUM(P365:P368)</f>
        <v>0</v>
      </c>
      <c r="Q369" s="899"/>
      <c r="R369" s="900"/>
      <c r="S369" s="747" t="str">
        <f>IF(【3】見・旅費!S369="","",【3】見・旅費!S369)</f>
        <v/>
      </c>
      <c r="T369" s="748" t="str">
        <f>IF(【3】見・旅費!T369="","",【3】見・旅費!T369)</f>
        <v/>
      </c>
      <c r="U369" s="747">
        <f>IF(AND(R369="",T369=""),0,(SUM(Q369*R369+S369*T369)))</f>
        <v>0</v>
      </c>
      <c r="V369" s="612">
        <f>IF(AND(P369="",U369=""),"",SUM(P369+U369))</f>
        <v>0</v>
      </c>
      <c r="W369" s="1105"/>
      <c r="X369" s="1092"/>
    </row>
    <row r="370" spans="3:24" ht="18.75" customHeight="1">
      <c r="C370" s="1087" t="str">
        <f>IF(【3】見・旅費!C370="","",【3】見・旅費!C370)</f>
        <v/>
      </c>
      <c r="D370" s="887"/>
      <c r="E370" s="1103" t="str">
        <f>IF(【3】見・旅費!E370="","",【3】見・旅費!E370)</f>
        <v/>
      </c>
      <c r="F370" s="887"/>
      <c r="G370" s="893"/>
      <c r="H370" s="1099" t="str">
        <f>IF(【3】見・旅費!H370="","",【3】見・旅費!H370)</f>
        <v/>
      </c>
      <c r="I370" s="613" t="str">
        <f>IF(【3】見・旅費!I370="","",【3】見・旅費!I370)</f>
        <v/>
      </c>
      <c r="J370" s="613" t="str">
        <f>IF(【3】見・旅費!J370="","",【3】見・旅費!J370)</f>
        <v/>
      </c>
      <c r="K370" s="631" t="str">
        <f>IF(【3】見・旅費!K370="","",【3】見・旅費!K370)</f>
        <v/>
      </c>
      <c r="L370" s="614" t="str">
        <f>IF(【3】見・旅費!L370="","",【3】見・旅費!L370)</f>
        <v/>
      </c>
      <c r="M370" s="615" t="str">
        <f>IF(【3】見・旅費!M370="","",【3】見・旅費!M370)</f>
        <v/>
      </c>
      <c r="N370" s="592" t="str">
        <f>IF(I370="","",(SUM(L370:M370)))</f>
        <v/>
      </c>
      <c r="O370" s="332" t="str">
        <f>IF(【3】見・旅費!O370="","",【3】見・旅費!O370)</f>
        <v/>
      </c>
      <c r="P370" s="594" t="str">
        <f t="shared" ref="P370:P373" si="69">IF(O370="","",(IF(O370="",0,(N370*O370))))</f>
        <v/>
      </c>
      <c r="Q370" s="876"/>
      <c r="R370" s="853"/>
      <c r="S370" s="853"/>
      <c r="T370" s="855"/>
      <c r="U370" s="853"/>
      <c r="V370" s="853"/>
      <c r="W370" s="1105"/>
      <c r="X370" s="1090" t="str">
        <f>IF(【3】見・旅費!X370="","",【3】見・旅費!X370)</f>
        <v/>
      </c>
    </row>
    <row r="371" spans="3:24" ht="18.75" customHeight="1">
      <c r="C371" s="1088"/>
      <c r="D371" s="888"/>
      <c r="E371" s="1015"/>
      <c r="F371" s="888"/>
      <c r="G371" s="894"/>
      <c r="H371" s="1101"/>
      <c r="I371" s="616" t="str">
        <f>IF(【3】見・旅費!I371="","",【3】見・旅費!I371)</f>
        <v/>
      </c>
      <c r="J371" s="616" t="str">
        <f>IF(【3】見・旅費!J371="","",【3】見・旅費!J371)</f>
        <v/>
      </c>
      <c r="K371" s="617" t="str">
        <f>IF(【3】見・旅費!K371="","",【3】見・旅費!K371)</f>
        <v/>
      </c>
      <c r="L371" s="618" t="str">
        <f>IF(【3】見・旅費!L371="","",【3】見・旅費!L371)</f>
        <v/>
      </c>
      <c r="M371" s="619" t="str">
        <f>IF(【3】見・旅費!M371="","",【3】見・旅費!M371)</f>
        <v/>
      </c>
      <c r="N371" s="598" t="str">
        <f>IF(I371="","",(SUM(L371:M371)))</f>
        <v/>
      </c>
      <c r="O371" s="620" t="str">
        <f>IF(【3】見・旅費!O371="","",【3】見・旅費!O371)</f>
        <v/>
      </c>
      <c r="P371" s="600" t="str">
        <f t="shared" si="69"/>
        <v/>
      </c>
      <c r="Q371" s="877"/>
      <c r="R371" s="854"/>
      <c r="S371" s="854"/>
      <c r="T371" s="856"/>
      <c r="U371" s="854"/>
      <c r="V371" s="854"/>
      <c r="W371" s="1105"/>
      <c r="X371" s="1091"/>
    </row>
    <row r="372" spans="3:24" ht="18.75" customHeight="1">
      <c r="C372" s="1088"/>
      <c r="D372" s="888"/>
      <c r="E372" s="1015"/>
      <c r="F372" s="888"/>
      <c r="G372" s="894"/>
      <c r="H372" s="1101"/>
      <c r="I372" s="616" t="str">
        <f>IF(【3】見・旅費!I372="","",【3】見・旅費!I372)</f>
        <v/>
      </c>
      <c r="J372" s="616" t="str">
        <f>IF(【3】見・旅費!J372="","",【3】見・旅費!J372)</f>
        <v/>
      </c>
      <c r="K372" s="617" t="str">
        <f>IF(【3】見・旅費!K372="","",【3】見・旅費!K372)</f>
        <v/>
      </c>
      <c r="L372" s="618" t="str">
        <f>IF(【3】見・旅費!L372="","",【3】見・旅費!L372)</f>
        <v/>
      </c>
      <c r="M372" s="619" t="str">
        <f>IF(【3】見・旅費!M372="","",【3】見・旅費!M372)</f>
        <v/>
      </c>
      <c r="N372" s="598" t="str">
        <f>IF(I372="","",(SUM(L372:M372)))</f>
        <v/>
      </c>
      <c r="O372" s="620" t="str">
        <f>IF(【3】見・旅費!O372="","",【3】見・旅費!O372)</f>
        <v/>
      </c>
      <c r="P372" s="600" t="str">
        <f t="shared" si="69"/>
        <v/>
      </c>
      <c r="Q372" s="877"/>
      <c r="R372" s="854"/>
      <c r="S372" s="854"/>
      <c r="T372" s="856"/>
      <c r="U372" s="854"/>
      <c r="V372" s="854"/>
      <c r="W372" s="1105"/>
      <c r="X372" s="1091"/>
    </row>
    <row r="373" spans="3:24" ht="18.75" customHeight="1">
      <c r="C373" s="1088"/>
      <c r="D373" s="888"/>
      <c r="E373" s="1015"/>
      <c r="F373" s="888"/>
      <c r="G373" s="894"/>
      <c r="H373" s="1101"/>
      <c r="I373" s="621" t="str">
        <f>IF(【3】見・旅費!I373="","",【3】見・旅費!I373)</f>
        <v/>
      </c>
      <c r="J373" s="621" t="str">
        <f>IF(【3】見・旅費!J373="","",【3】見・旅費!J373)</f>
        <v/>
      </c>
      <c r="K373" s="622" t="str">
        <f>IF(【3】見・旅費!K373="","",【3】見・旅費!K373)</f>
        <v/>
      </c>
      <c r="L373" s="623" t="str">
        <f>IF(【3】見・旅費!L373="","",【3】見・旅費!L373)</f>
        <v/>
      </c>
      <c r="M373" s="624" t="str">
        <f>IF(【3】見・旅費!M373="","",【3】見・旅費!M373)</f>
        <v/>
      </c>
      <c r="N373" s="598" t="str">
        <f>IF(I373="","",(SUM(L373:M373)))</f>
        <v/>
      </c>
      <c r="O373" s="625" t="str">
        <f>IF(【3】見・旅費!O373="","",【3】見・旅費!O373)</f>
        <v/>
      </c>
      <c r="P373" s="600" t="str">
        <f t="shared" si="69"/>
        <v/>
      </c>
      <c r="Q373" s="877"/>
      <c r="R373" s="854"/>
      <c r="S373" s="857"/>
      <c r="T373" s="858"/>
      <c r="U373" s="857"/>
      <c r="V373" s="857"/>
      <c r="W373" s="1105"/>
      <c r="X373" s="1091"/>
    </row>
    <row r="374" spans="3:24" ht="18.75" customHeight="1">
      <c r="C374" s="1089"/>
      <c r="D374" s="889"/>
      <c r="E374" s="1016"/>
      <c r="F374" s="889"/>
      <c r="G374" s="895"/>
      <c r="H374" s="1102"/>
      <c r="I374" s="601"/>
      <c r="J374" s="601"/>
      <c r="K374" s="603"/>
      <c r="L374" s="626"/>
      <c r="M374" s="627"/>
      <c r="N374" s="605"/>
      <c r="O374" s="628"/>
      <c r="P374" s="607">
        <f>SUM(P370:P373)</f>
        <v>0</v>
      </c>
      <c r="Q374" s="899"/>
      <c r="R374" s="900"/>
      <c r="S374" s="747" t="str">
        <f>IF(【3】見・旅費!S374="","",【3】見・旅費!S374)</f>
        <v/>
      </c>
      <c r="T374" s="748" t="str">
        <f>IF(【3】見・旅費!T374="","",【3】見・旅費!T374)</f>
        <v/>
      </c>
      <c r="U374" s="747">
        <f>IF(AND(R374="",T374=""),0,(SUM(Q374*R374+S374*T374)))</f>
        <v>0</v>
      </c>
      <c r="V374" s="612">
        <f>IF(AND(P374="",U374=""),"",SUM(P374+U374))</f>
        <v>0</v>
      </c>
      <c r="W374" s="1105"/>
      <c r="X374" s="1092"/>
    </row>
    <row r="375" spans="3:24" ht="18.75" customHeight="1">
      <c r="C375" s="1087" t="str">
        <f>IF(【3】見・旅費!C375="","",【3】見・旅費!C375)</f>
        <v/>
      </c>
      <c r="D375" s="887"/>
      <c r="E375" s="1103" t="str">
        <f>IF(【3】見・旅費!E375="","",【3】見・旅費!E375)</f>
        <v/>
      </c>
      <c r="F375" s="887"/>
      <c r="G375" s="893"/>
      <c r="H375" s="1099" t="str">
        <f>IF(【3】見・旅費!H375="","",【3】見・旅費!H375)</f>
        <v/>
      </c>
      <c r="I375" s="613" t="str">
        <f>IF(【3】見・旅費!I375="","",【3】見・旅費!I375)</f>
        <v/>
      </c>
      <c r="J375" s="613" t="str">
        <f>IF(【3】見・旅費!J375="","",【3】見・旅費!J375)</f>
        <v/>
      </c>
      <c r="K375" s="631" t="str">
        <f>IF(【3】見・旅費!K375="","",【3】見・旅費!K375)</f>
        <v/>
      </c>
      <c r="L375" s="614" t="str">
        <f>IF(【3】見・旅費!L375="","",【3】見・旅費!L375)</f>
        <v/>
      </c>
      <c r="M375" s="615" t="str">
        <f>IF(【3】見・旅費!M375="","",【3】見・旅費!M375)</f>
        <v/>
      </c>
      <c r="N375" s="592" t="str">
        <f>IF(I375="","",(SUM(L375:M375)))</f>
        <v/>
      </c>
      <c r="O375" s="332" t="str">
        <f>IF(【3】見・旅費!O375="","",【3】見・旅費!O375)</f>
        <v/>
      </c>
      <c r="P375" s="594" t="str">
        <f t="shared" ref="P375:P378" si="70">IF(O375="","",(IF(O375="",0,(N375*O375))))</f>
        <v/>
      </c>
      <c r="Q375" s="876"/>
      <c r="R375" s="853"/>
      <c r="S375" s="853"/>
      <c r="T375" s="855"/>
      <c r="U375" s="853"/>
      <c r="V375" s="853"/>
      <c r="W375" s="1105"/>
      <c r="X375" s="1090" t="str">
        <f>IF(【3】見・旅費!X375="","",【3】見・旅費!X375)</f>
        <v/>
      </c>
    </row>
    <row r="376" spans="3:24" ht="18.75" customHeight="1">
      <c r="C376" s="1088"/>
      <c r="D376" s="888"/>
      <c r="E376" s="1015"/>
      <c r="F376" s="888"/>
      <c r="G376" s="894"/>
      <c r="H376" s="1101"/>
      <c r="I376" s="616" t="str">
        <f>IF(【3】見・旅費!I376="","",【3】見・旅費!I376)</f>
        <v/>
      </c>
      <c r="J376" s="616" t="str">
        <f>IF(【3】見・旅費!J376="","",【3】見・旅費!J376)</f>
        <v/>
      </c>
      <c r="K376" s="617" t="str">
        <f>IF(【3】見・旅費!K376="","",【3】見・旅費!K376)</f>
        <v/>
      </c>
      <c r="L376" s="618" t="str">
        <f>IF(【3】見・旅費!L376="","",【3】見・旅費!L376)</f>
        <v/>
      </c>
      <c r="M376" s="619" t="str">
        <f>IF(【3】見・旅費!M376="","",【3】見・旅費!M376)</f>
        <v/>
      </c>
      <c r="N376" s="598" t="str">
        <f>IF(I376="","",(SUM(L376:M376)))</f>
        <v/>
      </c>
      <c r="O376" s="620" t="str">
        <f>IF(【3】見・旅費!O376="","",【3】見・旅費!O376)</f>
        <v/>
      </c>
      <c r="P376" s="600" t="str">
        <f t="shared" si="70"/>
        <v/>
      </c>
      <c r="Q376" s="877"/>
      <c r="R376" s="854"/>
      <c r="S376" s="854"/>
      <c r="T376" s="856"/>
      <c r="U376" s="854"/>
      <c r="V376" s="854"/>
      <c r="W376" s="1105"/>
      <c r="X376" s="1091"/>
    </row>
    <row r="377" spans="3:24" ht="18.75" customHeight="1">
      <c r="C377" s="1088"/>
      <c r="D377" s="888"/>
      <c r="E377" s="1015"/>
      <c r="F377" s="888"/>
      <c r="G377" s="894"/>
      <c r="H377" s="1101"/>
      <c r="I377" s="616" t="str">
        <f>IF(【3】見・旅費!I377="","",【3】見・旅費!I377)</f>
        <v/>
      </c>
      <c r="J377" s="616" t="str">
        <f>IF(【3】見・旅費!J377="","",【3】見・旅費!J377)</f>
        <v/>
      </c>
      <c r="K377" s="617" t="str">
        <f>IF(【3】見・旅費!K377="","",【3】見・旅費!K377)</f>
        <v/>
      </c>
      <c r="L377" s="618" t="str">
        <f>IF(【3】見・旅費!L377="","",【3】見・旅費!L377)</f>
        <v/>
      </c>
      <c r="M377" s="619" t="str">
        <f>IF(【3】見・旅費!M377="","",【3】見・旅費!M377)</f>
        <v/>
      </c>
      <c r="N377" s="598" t="str">
        <f>IF(I377="","",(SUM(L377:M377)))</f>
        <v/>
      </c>
      <c r="O377" s="620" t="str">
        <f>IF(【3】見・旅費!O377="","",【3】見・旅費!O377)</f>
        <v/>
      </c>
      <c r="P377" s="600" t="str">
        <f t="shared" si="70"/>
        <v/>
      </c>
      <c r="Q377" s="877"/>
      <c r="R377" s="854"/>
      <c r="S377" s="854"/>
      <c r="T377" s="856"/>
      <c r="U377" s="854"/>
      <c r="V377" s="854"/>
      <c r="W377" s="1105"/>
      <c r="X377" s="1091"/>
    </row>
    <row r="378" spans="3:24" ht="18.75" customHeight="1">
      <c r="C378" s="1088"/>
      <c r="D378" s="888"/>
      <c r="E378" s="1015"/>
      <c r="F378" s="888"/>
      <c r="G378" s="894"/>
      <c r="H378" s="1101"/>
      <c r="I378" s="621" t="str">
        <f>IF(【3】見・旅費!I378="","",【3】見・旅費!I378)</f>
        <v/>
      </c>
      <c r="J378" s="621" t="str">
        <f>IF(【3】見・旅費!J378="","",【3】見・旅費!J378)</f>
        <v/>
      </c>
      <c r="K378" s="622" t="str">
        <f>IF(【3】見・旅費!K378="","",【3】見・旅費!K378)</f>
        <v/>
      </c>
      <c r="L378" s="623" t="str">
        <f>IF(【3】見・旅費!L378="","",【3】見・旅費!L378)</f>
        <v/>
      </c>
      <c r="M378" s="624" t="str">
        <f>IF(【3】見・旅費!M378="","",【3】見・旅費!M378)</f>
        <v/>
      </c>
      <c r="N378" s="598" t="str">
        <f>IF(I378="","",(SUM(L378:M378)))</f>
        <v/>
      </c>
      <c r="O378" s="625" t="str">
        <f>IF(【3】見・旅費!O378="","",【3】見・旅費!O378)</f>
        <v/>
      </c>
      <c r="P378" s="600" t="str">
        <f t="shared" si="70"/>
        <v/>
      </c>
      <c r="Q378" s="877"/>
      <c r="R378" s="854"/>
      <c r="S378" s="857"/>
      <c r="T378" s="858"/>
      <c r="U378" s="857"/>
      <c r="V378" s="857"/>
      <c r="W378" s="1105"/>
      <c r="X378" s="1091"/>
    </row>
    <row r="379" spans="3:24" ht="18.75" customHeight="1">
      <c r="C379" s="1089"/>
      <c r="D379" s="889"/>
      <c r="E379" s="1016"/>
      <c r="F379" s="889"/>
      <c r="G379" s="895"/>
      <c r="H379" s="1102"/>
      <c r="I379" s="601"/>
      <c r="J379" s="601"/>
      <c r="K379" s="603"/>
      <c r="L379" s="626"/>
      <c r="M379" s="627"/>
      <c r="N379" s="605"/>
      <c r="O379" s="628"/>
      <c r="P379" s="607">
        <f>SUM(P375:P378)</f>
        <v>0</v>
      </c>
      <c r="Q379" s="899"/>
      <c r="R379" s="900"/>
      <c r="S379" s="747" t="str">
        <f>IF(【3】見・旅費!S379="","",【3】見・旅費!S379)</f>
        <v/>
      </c>
      <c r="T379" s="748" t="str">
        <f>IF(【3】見・旅費!T379="","",【3】見・旅費!T379)</f>
        <v/>
      </c>
      <c r="U379" s="747">
        <f>IF(AND(R379="",T379=""),0,(SUM(Q379*R379+S379*T379)))</f>
        <v>0</v>
      </c>
      <c r="V379" s="612">
        <f>IF(AND(P379="",U379=""),"",SUM(P379+U379))</f>
        <v>0</v>
      </c>
      <c r="W379" s="1105"/>
      <c r="X379" s="1092"/>
    </row>
    <row r="380" spans="3:24" ht="18.75" customHeight="1">
      <c r="C380" s="1087" t="str">
        <f>IF(【3】見・旅費!C380="","",【3】見・旅費!C380)</f>
        <v/>
      </c>
      <c r="D380" s="887"/>
      <c r="E380" s="1103" t="str">
        <f>IF(【3】見・旅費!E380="","",【3】見・旅費!E380)</f>
        <v/>
      </c>
      <c r="F380" s="887"/>
      <c r="G380" s="893"/>
      <c r="H380" s="1099" t="str">
        <f>IF(【3】見・旅費!H380="","",【3】見・旅費!H380)</f>
        <v/>
      </c>
      <c r="I380" s="613" t="str">
        <f>IF(【3】見・旅費!I380="","",【3】見・旅費!I380)</f>
        <v/>
      </c>
      <c r="J380" s="613" t="str">
        <f>IF(【3】見・旅費!J380="","",【3】見・旅費!J380)</f>
        <v/>
      </c>
      <c r="K380" s="631" t="str">
        <f>IF(【3】見・旅費!K380="","",【3】見・旅費!K380)</f>
        <v/>
      </c>
      <c r="L380" s="614" t="str">
        <f>IF(【3】見・旅費!L380="","",【3】見・旅費!L380)</f>
        <v/>
      </c>
      <c r="M380" s="615" t="str">
        <f>IF(【3】見・旅費!M380="","",【3】見・旅費!M380)</f>
        <v/>
      </c>
      <c r="N380" s="592" t="str">
        <f>IF(I380="","",(SUM(L380:M380)))</f>
        <v/>
      </c>
      <c r="O380" s="332" t="str">
        <f>IF(【3】見・旅費!O380="","",【3】見・旅費!O380)</f>
        <v/>
      </c>
      <c r="P380" s="594" t="str">
        <f t="shared" ref="P380:P383" si="71">IF(O380="","",(IF(O380="",0,(N380*O380))))</f>
        <v/>
      </c>
      <c r="Q380" s="876"/>
      <c r="R380" s="853"/>
      <c r="S380" s="853"/>
      <c r="T380" s="855"/>
      <c r="U380" s="853"/>
      <c r="V380" s="853"/>
      <c r="W380" s="1105"/>
      <c r="X380" s="1090" t="str">
        <f>IF(【3】見・旅費!X380="","",【3】見・旅費!X380)</f>
        <v/>
      </c>
    </row>
    <row r="381" spans="3:24" ht="18.75" customHeight="1">
      <c r="C381" s="1088"/>
      <c r="D381" s="888"/>
      <c r="E381" s="1015"/>
      <c r="F381" s="888"/>
      <c r="G381" s="894"/>
      <c r="H381" s="1101"/>
      <c r="I381" s="616" t="str">
        <f>IF(【3】見・旅費!I381="","",【3】見・旅費!I381)</f>
        <v/>
      </c>
      <c r="J381" s="616" t="str">
        <f>IF(【3】見・旅費!J381="","",【3】見・旅費!J381)</f>
        <v/>
      </c>
      <c r="K381" s="617" t="str">
        <f>IF(【3】見・旅費!K381="","",【3】見・旅費!K381)</f>
        <v/>
      </c>
      <c r="L381" s="618" t="str">
        <f>IF(【3】見・旅費!L381="","",【3】見・旅費!L381)</f>
        <v/>
      </c>
      <c r="M381" s="619" t="str">
        <f>IF(【3】見・旅費!M381="","",【3】見・旅費!M381)</f>
        <v/>
      </c>
      <c r="N381" s="598" t="str">
        <f>IF(I381="","",(SUM(L381:M381)))</f>
        <v/>
      </c>
      <c r="O381" s="620" t="str">
        <f>IF(【3】見・旅費!O381="","",【3】見・旅費!O381)</f>
        <v/>
      </c>
      <c r="P381" s="600" t="str">
        <f t="shared" si="71"/>
        <v/>
      </c>
      <c r="Q381" s="877"/>
      <c r="R381" s="854"/>
      <c r="S381" s="854"/>
      <c r="T381" s="856"/>
      <c r="U381" s="854"/>
      <c r="V381" s="854"/>
      <c r="W381" s="1105"/>
      <c r="X381" s="1091"/>
    </row>
    <row r="382" spans="3:24" ht="18.75" customHeight="1">
      <c r="C382" s="1088"/>
      <c r="D382" s="888"/>
      <c r="E382" s="1015"/>
      <c r="F382" s="888"/>
      <c r="G382" s="894"/>
      <c r="H382" s="1101"/>
      <c r="I382" s="616" t="str">
        <f>IF(【3】見・旅費!I382="","",【3】見・旅費!I382)</f>
        <v/>
      </c>
      <c r="J382" s="616" t="str">
        <f>IF(【3】見・旅費!J382="","",【3】見・旅費!J382)</f>
        <v/>
      </c>
      <c r="K382" s="617" t="str">
        <f>IF(【3】見・旅費!K382="","",【3】見・旅費!K382)</f>
        <v/>
      </c>
      <c r="L382" s="618" t="str">
        <f>IF(【3】見・旅費!L382="","",【3】見・旅費!L382)</f>
        <v/>
      </c>
      <c r="M382" s="619" t="str">
        <f>IF(【3】見・旅費!M382="","",【3】見・旅費!M382)</f>
        <v/>
      </c>
      <c r="N382" s="598" t="str">
        <f>IF(I382="","",(SUM(L382:M382)))</f>
        <v/>
      </c>
      <c r="O382" s="620" t="str">
        <f>IF(【3】見・旅費!O382="","",【3】見・旅費!O382)</f>
        <v/>
      </c>
      <c r="P382" s="600" t="str">
        <f t="shared" si="71"/>
        <v/>
      </c>
      <c r="Q382" s="877"/>
      <c r="R382" s="854"/>
      <c r="S382" s="854"/>
      <c r="T382" s="856"/>
      <c r="U382" s="854"/>
      <c r="V382" s="854"/>
      <c r="W382" s="1105"/>
      <c r="X382" s="1091"/>
    </row>
    <row r="383" spans="3:24" ht="18.75" customHeight="1">
      <c r="C383" s="1088"/>
      <c r="D383" s="888"/>
      <c r="E383" s="1015"/>
      <c r="F383" s="888"/>
      <c r="G383" s="894"/>
      <c r="H383" s="1101"/>
      <c r="I383" s="621" t="str">
        <f>IF(【3】見・旅費!I383="","",【3】見・旅費!I383)</f>
        <v/>
      </c>
      <c r="J383" s="621" t="str">
        <f>IF(【3】見・旅費!J383="","",【3】見・旅費!J383)</f>
        <v/>
      </c>
      <c r="K383" s="622" t="str">
        <f>IF(【3】見・旅費!K383="","",【3】見・旅費!K383)</f>
        <v/>
      </c>
      <c r="L383" s="623" t="str">
        <f>IF(【3】見・旅費!L383="","",【3】見・旅費!L383)</f>
        <v/>
      </c>
      <c r="M383" s="624" t="str">
        <f>IF(【3】見・旅費!M383="","",【3】見・旅費!M383)</f>
        <v/>
      </c>
      <c r="N383" s="598" t="str">
        <f>IF(I383="","",(SUM(L383:M383)))</f>
        <v/>
      </c>
      <c r="O383" s="625" t="str">
        <f>IF(【3】見・旅費!O383="","",【3】見・旅費!O383)</f>
        <v/>
      </c>
      <c r="P383" s="600" t="str">
        <f t="shared" si="71"/>
        <v/>
      </c>
      <c r="Q383" s="877"/>
      <c r="R383" s="854"/>
      <c r="S383" s="857"/>
      <c r="T383" s="858"/>
      <c r="U383" s="857"/>
      <c r="V383" s="857"/>
      <c r="W383" s="1105"/>
      <c r="X383" s="1091"/>
    </row>
    <row r="384" spans="3:24" ht="18.75" customHeight="1">
      <c r="C384" s="1089"/>
      <c r="D384" s="889"/>
      <c r="E384" s="1016"/>
      <c r="F384" s="889"/>
      <c r="G384" s="895"/>
      <c r="H384" s="1102"/>
      <c r="I384" s="601"/>
      <c r="J384" s="601"/>
      <c r="K384" s="603"/>
      <c r="L384" s="626"/>
      <c r="M384" s="627"/>
      <c r="N384" s="605"/>
      <c r="O384" s="628"/>
      <c r="P384" s="607">
        <f>SUM(P380:P383)</f>
        <v>0</v>
      </c>
      <c r="Q384" s="899"/>
      <c r="R384" s="900"/>
      <c r="S384" s="747" t="str">
        <f>IF(【3】見・旅費!S384="","",【3】見・旅費!S384)</f>
        <v/>
      </c>
      <c r="T384" s="748" t="str">
        <f>IF(【3】見・旅費!T384="","",【3】見・旅費!T384)</f>
        <v/>
      </c>
      <c r="U384" s="747">
        <f>IF(AND(R384="",T384=""),0,(SUM(Q384*R384+S384*T384)))</f>
        <v>0</v>
      </c>
      <c r="V384" s="612">
        <f>IF(AND(P384="",U384=""),"",SUM(P384+U384))</f>
        <v>0</v>
      </c>
      <c r="W384" s="1105"/>
      <c r="X384" s="1092"/>
    </row>
    <row r="385" spans="3:24" ht="18.75" customHeight="1">
      <c r="C385" s="1087" t="str">
        <f>IF(【3】見・旅費!C385="","",【3】見・旅費!C385)</f>
        <v/>
      </c>
      <c r="D385" s="887"/>
      <c r="E385" s="1103" t="str">
        <f>IF(【3】見・旅費!E385="","",【3】見・旅費!E385)</f>
        <v/>
      </c>
      <c r="F385" s="887"/>
      <c r="G385" s="893"/>
      <c r="H385" s="1099" t="str">
        <f>IF(【3】見・旅費!H385="","",【3】見・旅費!H385)</f>
        <v/>
      </c>
      <c r="I385" s="613" t="str">
        <f>IF(【3】見・旅費!I385="","",【3】見・旅費!I385)</f>
        <v/>
      </c>
      <c r="J385" s="613" t="str">
        <f>IF(【3】見・旅費!J385="","",【3】見・旅費!J385)</f>
        <v/>
      </c>
      <c r="K385" s="631" t="str">
        <f>IF(【3】見・旅費!K385="","",【3】見・旅費!K385)</f>
        <v/>
      </c>
      <c r="L385" s="614" t="str">
        <f>IF(【3】見・旅費!L385="","",【3】見・旅費!L385)</f>
        <v/>
      </c>
      <c r="M385" s="615" t="str">
        <f>IF(【3】見・旅費!M385="","",【3】見・旅費!M385)</f>
        <v/>
      </c>
      <c r="N385" s="592" t="str">
        <f>IF(I385="","",(SUM(L385:M385)))</f>
        <v/>
      </c>
      <c r="O385" s="332" t="str">
        <f>IF(【3】見・旅費!O385="","",【3】見・旅費!O385)</f>
        <v/>
      </c>
      <c r="P385" s="594" t="str">
        <f t="shared" ref="P385:P388" si="72">IF(O385="","",(IF(O385="",0,(N385*O385))))</f>
        <v/>
      </c>
      <c r="Q385" s="876"/>
      <c r="R385" s="853"/>
      <c r="S385" s="853"/>
      <c r="T385" s="855"/>
      <c r="U385" s="853"/>
      <c r="V385" s="853"/>
      <c r="W385" s="1105"/>
      <c r="X385" s="1090" t="str">
        <f>IF(【3】見・旅費!X385="","",【3】見・旅費!X385)</f>
        <v/>
      </c>
    </row>
    <row r="386" spans="3:24" ht="18.75" customHeight="1">
      <c r="C386" s="1088"/>
      <c r="D386" s="888"/>
      <c r="E386" s="1015"/>
      <c r="F386" s="888"/>
      <c r="G386" s="894"/>
      <c r="H386" s="1101"/>
      <c r="I386" s="616" t="str">
        <f>IF(【3】見・旅費!I386="","",【3】見・旅費!I386)</f>
        <v/>
      </c>
      <c r="J386" s="616" t="str">
        <f>IF(【3】見・旅費!J386="","",【3】見・旅費!J386)</f>
        <v/>
      </c>
      <c r="K386" s="617" t="str">
        <f>IF(【3】見・旅費!K386="","",【3】見・旅費!K386)</f>
        <v/>
      </c>
      <c r="L386" s="618" t="str">
        <f>IF(【3】見・旅費!L386="","",【3】見・旅費!L386)</f>
        <v/>
      </c>
      <c r="M386" s="619" t="str">
        <f>IF(【3】見・旅費!M386="","",【3】見・旅費!M386)</f>
        <v/>
      </c>
      <c r="N386" s="598" t="str">
        <f>IF(I386="","",(SUM(L386:M386)))</f>
        <v/>
      </c>
      <c r="O386" s="620" t="str">
        <f>IF(【3】見・旅費!O386="","",【3】見・旅費!O386)</f>
        <v/>
      </c>
      <c r="P386" s="600" t="str">
        <f t="shared" si="72"/>
        <v/>
      </c>
      <c r="Q386" s="877"/>
      <c r="R386" s="854"/>
      <c r="S386" s="854"/>
      <c r="T386" s="856"/>
      <c r="U386" s="854"/>
      <c r="V386" s="854"/>
      <c r="W386" s="1105"/>
      <c r="X386" s="1091"/>
    </row>
    <row r="387" spans="3:24" ht="18.75" customHeight="1">
      <c r="C387" s="1088"/>
      <c r="D387" s="888"/>
      <c r="E387" s="1015"/>
      <c r="F387" s="888"/>
      <c r="G387" s="894"/>
      <c r="H387" s="1101"/>
      <c r="I387" s="616" t="str">
        <f>IF(【3】見・旅費!I387="","",【3】見・旅費!I387)</f>
        <v/>
      </c>
      <c r="J387" s="616" t="str">
        <f>IF(【3】見・旅費!J387="","",【3】見・旅費!J387)</f>
        <v/>
      </c>
      <c r="K387" s="617" t="str">
        <f>IF(【3】見・旅費!K387="","",【3】見・旅費!K387)</f>
        <v/>
      </c>
      <c r="L387" s="618" t="str">
        <f>IF(【3】見・旅費!L387="","",【3】見・旅費!L387)</f>
        <v/>
      </c>
      <c r="M387" s="619" t="str">
        <f>IF(【3】見・旅費!M387="","",【3】見・旅費!M387)</f>
        <v/>
      </c>
      <c r="N387" s="598" t="str">
        <f>IF(I387="","",(SUM(L387:M387)))</f>
        <v/>
      </c>
      <c r="O387" s="620" t="str">
        <f>IF(【3】見・旅費!O387="","",【3】見・旅費!O387)</f>
        <v/>
      </c>
      <c r="P387" s="600" t="str">
        <f t="shared" si="72"/>
        <v/>
      </c>
      <c r="Q387" s="877"/>
      <c r="R387" s="854"/>
      <c r="S387" s="854"/>
      <c r="T387" s="856"/>
      <c r="U387" s="854"/>
      <c r="V387" s="854"/>
      <c r="W387" s="1105"/>
      <c r="X387" s="1091"/>
    </row>
    <row r="388" spans="3:24" ht="18.75" customHeight="1">
      <c r="C388" s="1088"/>
      <c r="D388" s="888"/>
      <c r="E388" s="1015"/>
      <c r="F388" s="888"/>
      <c r="G388" s="894"/>
      <c r="H388" s="1101"/>
      <c r="I388" s="621" t="str">
        <f>IF(【3】見・旅費!I388="","",【3】見・旅費!I388)</f>
        <v/>
      </c>
      <c r="J388" s="621" t="str">
        <f>IF(【3】見・旅費!J388="","",【3】見・旅費!J388)</f>
        <v/>
      </c>
      <c r="K388" s="622" t="str">
        <f>IF(【3】見・旅費!K388="","",【3】見・旅費!K388)</f>
        <v/>
      </c>
      <c r="L388" s="623" t="str">
        <f>IF(【3】見・旅費!L388="","",【3】見・旅費!L388)</f>
        <v/>
      </c>
      <c r="M388" s="624" t="str">
        <f>IF(【3】見・旅費!M388="","",【3】見・旅費!M388)</f>
        <v/>
      </c>
      <c r="N388" s="598" t="str">
        <f>IF(I388="","",(SUM(L388:M388)))</f>
        <v/>
      </c>
      <c r="O388" s="625" t="str">
        <f>IF(【3】見・旅費!O388="","",【3】見・旅費!O388)</f>
        <v/>
      </c>
      <c r="P388" s="600" t="str">
        <f t="shared" si="72"/>
        <v/>
      </c>
      <c r="Q388" s="877"/>
      <c r="R388" s="854"/>
      <c r="S388" s="857"/>
      <c r="T388" s="858"/>
      <c r="U388" s="857"/>
      <c r="V388" s="857"/>
      <c r="W388" s="1105"/>
      <c r="X388" s="1091"/>
    </row>
    <row r="389" spans="3:24" ht="18.75" customHeight="1">
      <c r="C389" s="1089"/>
      <c r="D389" s="889"/>
      <c r="E389" s="1016"/>
      <c r="F389" s="889"/>
      <c r="G389" s="895"/>
      <c r="H389" s="1102"/>
      <c r="I389" s="601"/>
      <c r="J389" s="601"/>
      <c r="K389" s="603"/>
      <c r="L389" s="626"/>
      <c r="M389" s="627"/>
      <c r="N389" s="605"/>
      <c r="O389" s="628"/>
      <c r="P389" s="607">
        <f>SUM(P385:P388)</f>
        <v>0</v>
      </c>
      <c r="Q389" s="899"/>
      <c r="R389" s="900"/>
      <c r="S389" s="747" t="str">
        <f>IF(【3】見・旅費!S389="","",【3】見・旅費!S389)</f>
        <v/>
      </c>
      <c r="T389" s="748" t="str">
        <f>IF(【3】見・旅費!T389="","",【3】見・旅費!T389)</f>
        <v/>
      </c>
      <c r="U389" s="747">
        <f>IF(AND(R389="",T389=""),0,(SUM(Q389*R389+S389*T389)))</f>
        <v>0</v>
      </c>
      <c r="V389" s="612">
        <f>IF(AND(P389="",U389=""),"",SUM(P389+U389))</f>
        <v>0</v>
      </c>
      <c r="W389" s="1105"/>
      <c r="X389" s="1092"/>
    </row>
    <row r="390" spans="3:24" ht="18.75" customHeight="1">
      <c r="C390" s="1087" t="str">
        <f>IF(【3】見・旅費!C390="","",【3】見・旅費!C390)</f>
        <v/>
      </c>
      <c r="D390" s="887"/>
      <c r="E390" s="1103" t="str">
        <f>IF(【3】見・旅費!E390="","",【3】見・旅費!E390)</f>
        <v/>
      </c>
      <c r="F390" s="887"/>
      <c r="G390" s="893"/>
      <c r="H390" s="1099" t="str">
        <f>IF(【3】見・旅費!H390="","",【3】見・旅費!H390)</f>
        <v/>
      </c>
      <c r="I390" s="613" t="str">
        <f>IF(【3】見・旅費!I390="","",【3】見・旅費!I390)</f>
        <v/>
      </c>
      <c r="J390" s="613" t="str">
        <f>IF(【3】見・旅費!J390="","",【3】見・旅費!J390)</f>
        <v/>
      </c>
      <c r="K390" s="631" t="str">
        <f>IF(【3】見・旅費!K390="","",【3】見・旅費!K390)</f>
        <v/>
      </c>
      <c r="L390" s="614" t="str">
        <f>IF(【3】見・旅費!L390="","",【3】見・旅費!L390)</f>
        <v/>
      </c>
      <c r="M390" s="615" t="str">
        <f>IF(【3】見・旅費!M390="","",【3】見・旅費!M390)</f>
        <v/>
      </c>
      <c r="N390" s="592" t="str">
        <f>IF(I390="","",(SUM(L390:M390)))</f>
        <v/>
      </c>
      <c r="O390" s="332" t="str">
        <f>IF(【3】見・旅費!O390="","",【3】見・旅費!O390)</f>
        <v/>
      </c>
      <c r="P390" s="594" t="str">
        <f t="shared" ref="P390:P393" si="73">IF(O390="","",(IF(O390="",0,(N390*O390))))</f>
        <v/>
      </c>
      <c r="Q390" s="876"/>
      <c r="R390" s="853"/>
      <c r="S390" s="853"/>
      <c r="T390" s="855"/>
      <c r="U390" s="853"/>
      <c r="V390" s="853"/>
      <c r="W390" s="1105"/>
      <c r="X390" s="1090" t="str">
        <f>IF(【3】見・旅費!X390="","",【3】見・旅費!X390)</f>
        <v/>
      </c>
    </row>
    <row r="391" spans="3:24" ht="18.75" customHeight="1">
      <c r="C391" s="1088"/>
      <c r="D391" s="888"/>
      <c r="E391" s="1015"/>
      <c r="F391" s="888"/>
      <c r="G391" s="894"/>
      <c r="H391" s="1101"/>
      <c r="I391" s="616" t="str">
        <f>IF(【3】見・旅費!I391="","",【3】見・旅費!I391)</f>
        <v/>
      </c>
      <c r="J391" s="616" t="str">
        <f>IF(【3】見・旅費!J391="","",【3】見・旅費!J391)</f>
        <v/>
      </c>
      <c r="K391" s="617" t="str">
        <f>IF(【3】見・旅費!K391="","",【3】見・旅費!K391)</f>
        <v/>
      </c>
      <c r="L391" s="618" t="str">
        <f>IF(【3】見・旅費!L391="","",【3】見・旅費!L391)</f>
        <v/>
      </c>
      <c r="M391" s="619" t="str">
        <f>IF(【3】見・旅費!M391="","",【3】見・旅費!M391)</f>
        <v/>
      </c>
      <c r="N391" s="598" t="str">
        <f>IF(I391="","",(SUM(L391:M391)))</f>
        <v/>
      </c>
      <c r="O391" s="620" t="str">
        <f>IF(【3】見・旅費!O391="","",【3】見・旅費!O391)</f>
        <v/>
      </c>
      <c r="P391" s="600" t="str">
        <f t="shared" si="73"/>
        <v/>
      </c>
      <c r="Q391" s="877"/>
      <c r="R391" s="854"/>
      <c r="S391" s="854"/>
      <c r="T391" s="856"/>
      <c r="U391" s="854"/>
      <c r="V391" s="854"/>
      <c r="W391" s="1105"/>
      <c r="X391" s="1091"/>
    </row>
    <row r="392" spans="3:24" ht="18.75" customHeight="1">
      <c r="C392" s="1088"/>
      <c r="D392" s="888"/>
      <c r="E392" s="1015"/>
      <c r="F392" s="888"/>
      <c r="G392" s="894"/>
      <c r="H392" s="1101"/>
      <c r="I392" s="616" t="str">
        <f>IF(【3】見・旅費!I392="","",【3】見・旅費!I392)</f>
        <v/>
      </c>
      <c r="J392" s="616" t="str">
        <f>IF(【3】見・旅費!J392="","",【3】見・旅費!J392)</f>
        <v/>
      </c>
      <c r="K392" s="617" t="str">
        <f>IF(【3】見・旅費!K392="","",【3】見・旅費!K392)</f>
        <v/>
      </c>
      <c r="L392" s="618" t="str">
        <f>IF(【3】見・旅費!L392="","",【3】見・旅費!L392)</f>
        <v/>
      </c>
      <c r="M392" s="619" t="str">
        <f>IF(【3】見・旅費!M392="","",【3】見・旅費!M392)</f>
        <v/>
      </c>
      <c r="N392" s="598" t="str">
        <f>IF(I392="","",(SUM(L392:M392)))</f>
        <v/>
      </c>
      <c r="O392" s="620" t="str">
        <f>IF(【3】見・旅費!O392="","",【3】見・旅費!O392)</f>
        <v/>
      </c>
      <c r="P392" s="600" t="str">
        <f t="shared" si="73"/>
        <v/>
      </c>
      <c r="Q392" s="877"/>
      <c r="R392" s="854"/>
      <c r="S392" s="854"/>
      <c r="T392" s="856"/>
      <c r="U392" s="854"/>
      <c r="V392" s="854"/>
      <c r="W392" s="1105"/>
      <c r="X392" s="1091"/>
    </row>
    <row r="393" spans="3:24" ht="18.75" customHeight="1">
      <c r="C393" s="1088"/>
      <c r="D393" s="888"/>
      <c r="E393" s="1015"/>
      <c r="F393" s="888"/>
      <c r="G393" s="894"/>
      <c r="H393" s="1101"/>
      <c r="I393" s="621" t="str">
        <f>IF(【3】見・旅費!I393="","",【3】見・旅費!I393)</f>
        <v/>
      </c>
      <c r="J393" s="621" t="str">
        <f>IF(【3】見・旅費!J393="","",【3】見・旅費!J393)</f>
        <v/>
      </c>
      <c r="K393" s="622" t="str">
        <f>IF(【3】見・旅費!K393="","",【3】見・旅費!K393)</f>
        <v/>
      </c>
      <c r="L393" s="623" t="str">
        <f>IF(【3】見・旅費!L393="","",【3】見・旅費!L393)</f>
        <v/>
      </c>
      <c r="M393" s="624" t="str">
        <f>IF(【3】見・旅費!M393="","",【3】見・旅費!M393)</f>
        <v/>
      </c>
      <c r="N393" s="598" t="str">
        <f>IF(I393="","",(SUM(L393:M393)))</f>
        <v/>
      </c>
      <c r="O393" s="625" t="str">
        <f>IF(【3】見・旅費!O393="","",【3】見・旅費!O393)</f>
        <v/>
      </c>
      <c r="P393" s="600" t="str">
        <f t="shared" si="73"/>
        <v/>
      </c>
      <c r="Q393" s="877"/>
      <c r="R393" s="854"/>
      <c r="S393" s="857"/>
      <c r="T393" s="858"/>
      <c r="U393" s="857"/>
      <c r="V393" s="857"/>
      <c r="W393" s="1105"/>
      <c r="X393" s="1091"/>
    </row>
    <row r="394" spans="3:24" ht="18.75" customHeight="1">
      <c r="C394" s="1089"/>
      <c r="D394" s="889"/>
      <c r="E394" s="1016"/>
      <c r="F394" s="889"/>
      <c r="G394" s="895"/>
      <c r="H394" s="1102"/>
      <c r="I394" s="601"/>
      <c r="J394" s="601"/>
      <c r="K394" s="603"/>
      <c r="L394" s="626"/>
      <c r="M394" s="627"/>
      <c r="N394" s="605"/>
      <c r="O394" s="628"/>
      <c r="P394" s="607">
        <f>SUM(P390:P393)</f>
        <v>0</v>
      </c>
      <c r="Q394" s="899"/>
      <c r="R394" s="900"/>
      <c r="S394" s="747" t="str">
        <f>IF(【3】見・旅費!S394="","",【3】見・旅費!S394)</f>
        <v/>
      </c>
      <c r="T394" s="748" t="str">
        <f>IF(【3】見・旅費!T394="","",【3】見・旅費!T394)</f>
        <v/>
      </c>
      <c r="U394" s="747">
        <f>IF(AND(R394="",T394=""),0,(SUM(Q394*R394+S394*T394)))</f>
        <v>0</v>
      </c>
      <c r="V394" s="612">
        <f>IF(AND(P394="",U394=""),"",SUM(P394+U394))</f>
        <v>0</v>
      </c>
      <c r="W394" s="1105"/>
      <c r="X394" s="1092"/>
    </row>
    <row r="395" spans="3:24" ht="18.75" customHeight="1">
      <c r="C395" s="1087" t="str">
        <f>IF(【3】見・旅費!C395="","",【3】見・旅費!C395)</f>
        <v/>
      </c>
      <c r="D395" s="887"/>
      <c r="E395" s="1103" t="str">
        <f>IF(【3】見・旅費!E395="","",【3】見・旅費!E395)</f>
        <v/>
      </c>
      <c r="F395" s="887"/>
      <c r="G395" s="893"/>
      <c r="H395" s="1099" t="str">
        <f>IF(【3】見・旅費!H395="","",【3】見・旅費!H395)</f>
        <v/>
      </c>
      <c r="I395" s="613" t="str">
        <f>IF(【3】見・旅費!I395="","",【3】見・旅費!I395)</f>
        <v/>
      </c>
      <c r="J395" s="613" t="str">
        <f>IF(【3】見・旅費!J395="","",【3】見・旅費!J395)</f>
        <v/>
      </c>
      <c r="K395" s="631" t="str">
        <f>IF(【3】見・旅費!K395="","",【3】見・旅費!K395)</f>
        <v/>
      </c>
      <c r="L395" s="614" t="str">
        <f>IF(【3】見・旅費!L395="","",【3】見・旅費!L395)</f>
        <v/>
      </c>
      <c r="M395" s="615" t="str">
        <f>IF(【3】見・旅費!M395="","",【3】見・旅費!M395)</f>
        <v/>
      </c>
      <c r="N395" s="592" t="str">
        <f>IF(I395="","",(SUM(L395:M395)))</f>
        <v/>
      </c>
      <c r="O395" s="332" t="str">
        <f>IF(【3】見・旅費!O395="","",【3】見・旅費!O395)</f>
        <v/>
      </c>
      <c r="P395" s="594" t="str">
        <f t="shared" ref="P395:P398" si="74">IF(O395="","",(IF(O395="",0,(N395*O395))))</f>
        <v/>
      </c>
      <c r="Q395" s="876"/>
      <c r="R395" s="853"/>
      <c r="S395" s="853"/>
      <c r="T395" s="855"/>
      <c r="U395" s="853"/>
      <c r="V395" s="853"/>
      <c r="W395" s="1105"/>
      <c r="X395" s="1090" t="str">
        <f>IF(【3】見・旅費!X395="","",【3】見・旅費!X395)</f>
        <v/>
      </c>
    </row>
    <row r="396" spans="3:24" ht="18.75" customHeight="1">
      <c r="C396" s="1088"/>
      <c r="D396" s="888"/>
      <c r="E396" s="1015"/>
      <c r="F396" s="888"/>
      <c r="G396" s="894"/>
      <c r="H396" s="1101"/>
      <c r="I396" s="616" t="str">
        <f>IF(【3】見・旅費!I396="","",【3】見・旅費!I396)</f>
        <v/>
      </c>
      <c r="J396" s="616" t="str">
        <f>IF(【3】見・旅費!J396="","",【3】見・旅費!J396)</f>
        <v/>
      </c>
      <c r="K396" s="617" t="str">
        <f>IF(【3】見・旅費!K396="","",【3】見・旅費!K396)</f>
        <v/>
      </c>
      <c r="L396" s="618" t="str">
        <f>IF(【3】見・旅費!L396="","",【3】見・旅費!L396)</f>
        <v/>
      </c>
      <c r="M396" s="619" t="str">
        <f>IF(【3】見・旅費!M396="","",【3】見・旅費!M396)</f>
        <v/>
      </c>
      <c r="N396" s="598" t="str">
        <f>IF(I396="","",(SUM(L396:M396)))</f>
        <v/>
      </c>
      <c r="O396" s="620" t="str">
        <f>IF(【3】見・旅費!O396="","",【3】見・旅費!O396)</f>
        <v/>
      </c>
      <c r="P396" s="600" t="str">
        <f t="shared" si="74"/>
        <v/>
      </c>
      <c r="Q396" s="877"/>
      <c r="R396" s="854"/>
      <c r="S396" s="854"/>
      <c r="T396" s="856"/>
      <c r="U396" s="854"/>
      <c r="V396" s="854"/>
      <c r="W396" s="1105"/>
      <c r="X396" s="1091"/>
    </row>
    <row r="397" spans="3:24" ht="18.75" customHeight="1">
      <c r="C397" s="1088"/>
      <c r="D397" s="888"/>
      <c r="E397" s="1015"/>
      <c r="F397" s="888"/>
      <c r="G397" s="894"/>
      <c r="H397" s="1101"/>
      <c r="I397" s="616" t="str">
        <f>IF(【3】見・旅費!I397="","",【3】見・旅費!I397)</f>
        <v/>
      </c>
      <c r="J397" s="616" t="str">
        <f>IF(【3】見・旅費!J397="","",【3】見・旅費!J397)</f>
        <v/>
      </c>
      <c r="K397" s="617" t="str">
        <f>IF(【3】見・旅費!K397="","",【3】見・旅費!K397)</f>
        <v/>
      </c>
      <c r="L397" s="618" t="str">
        <f>IF(【3】見・旅費!L397="","",【3】見・旅費!L397)</f>
        <v/>
      </c>
      <c r="M397" s="619" t="str">
        <f>IF(【3】見・旅費!M397="","",【3】見・旅費!M397)</f>
        <v/>
      </c>
      <c r="N397" s="598" t="str">
        <f>IF(I397="","",(SUM(L397:M397)))</f>
        <v/>
      </c>
      <c r="O397" s="620" t="str">
        <f>IF(【3】見・旅費!O397="","",【3】見・旅費!O397)</f>
        <v/>
      </c>
      <c r="P397" s="600" t="str">
        <f t="shared" si="74"/>
        <v/>
      </c>
      <c r="Q397" s="877"/>
      <c r="R397" s="854"/>
      <c r="S397" s="854"/>
      <c r="T397" s="856"/>
      <c r="U397" s="854"/>
      <c r="V397" s="854"/>
      <c r="W397" s="1105"/>
      <c r="X397" s="1091"/>
    </row>
    <row r="398" spans="3:24" ht="18.75" customHeight="1">
      <c r="C398" s="1088"/>
      <c r="D398" s="888"/>
      <c r="E398" s="1015"/>
      <c r="F398" s="888"/>
      <c r="G398" s="894"/>
      <c r="H398" s="1101"/>
      <c r="I398" s="621" t="str">
        <f>IF(【3】見・旅費!I398="","",【3】見・旅費!I398)</f>
        <v/>
      </c>
      <c r="J398" s="621" t="str">
        <f>IF(【3】見・旅費!J398="","",【3】見・旅費!J398)</f>
        <v/>
      </c>
      <c r="K398" s="622" t="str">
        <f>IF(【3】見・旅費!K398="","",【3】見・旅費!K398)</f>
        <v/>
      </c>
      <c r="L398" s="623" t="str">
        <f>IF(【3】見・旅費!L398="","",【3】見・旅費!L398)</f>
        <v/>
      </c>
      <c r="M398" s="624" t="str">
        <f>IF(【3】見・旅費!M398="","",【3】見・旅費!M398)</f>
        <v/>
      </c>
      <c r="N398" s="598" t="str">
        <f>IF(I398="","",(SUM(L398:M398)))</f>
        <v/>
      </c>
      <c r="O398" s="625" t="str">
        <f>IF(【3】見・旅費!O398="","",【3】見・旅費!O398)</f>
        <v/>
      </c>
      <c r="P398" s="600" t="str">
        <f t="shared" si="74"/>
        <v/>
      </c>
      <c r="Q398" s="877"/>
      <c r="R398" s="854"/>
      <c r="S398" s="857"/>
      <c r="T398" s="858"/>
      <c r="U398" s="857"/>
      <c r="V398" s="857"/>
      <c r="W398" s="1105"/>
      <c r="X398" s="1091"/>
    </row>
    <row r="399" spans="3:24" ht="18.75" customHeight="1">
      <c r="C399" s="1089"/>
      <c r="D399" s="889"/>
      <c r="E399" s="1016"/>
      <c r="F399" s="889"/>
      <c r="G399" s="895"/>
      <c r="H399" s="1102"/>
      <c r="I399" s="601"/>
      <c r="J399" s="601"/>
      <c r="K399" s="603"/>
      <c r="L399" s="626"/>
      <c r="M399" s="627"/>
      <c r="N399" s="605"/>
      <c r="O399" s="628"/>
      <c r="P399" s="607">
        <f>SUM(P395:P398)</f>
        <v>0</v>
      </c>
      <c r="Q399" s="899"/>
      <c r="R399" s="900"/>
      <c r="S399" s="747" t="str">
        <f>IF(【3】見・旅費!S399="","",【3】見・旅費!S399)</f>
        <v/>
      </c>
      <c r="T399" s="748" t="str">
        <f>IF(【3】見・旅費!T399="","",【3】見・旅費!T399)</f>
        <v/>
      </c>
      <c r="U399" s="747">
        <f>IF(AND(R399="",T399=""),0,(SUM(Q399*R399+S399*T399)))</f>
        <v>0</v>
      </c>
      <c r="V399" s="612">
        <f>IF(AND(P399="",U399=""),"",SUM(P399+U399))</f>
        <v>0</v>
      </c>
      <c r="W399" s="1105"/>
      <c r="X399" s="1092"/>
    </row>
    <row r="400" spans="3:24" ht="19.5" customHeight="1">
      <c r="C400" s="1087" t="str">
        <f>IF(【3】見・旅費!C400="","",【3】見・旅費!C400)</f>
        <v/>
      </c>
      <c r="D400" s="887"/>
      <c r="E400" s="1103" t="str">
        <f>IF(【3】見・旅費!E400="","",【3】見・旅費!E400)</f>
        <v/>
      </c>
      <c r="F400" s="887"/>
      <c r="G400" s="893"/>
      <c r="H400" s="1099" t="str">
        <f>IF(【3】見・旅費!H400="","",【3】見・旅費!H400)</f>
        <v/>
      </c>
      <c r="I400" s="613" t="str">
        <f>IF(【3】見・旅費!I400="","",【3】見・旅費!I400)</f>
        <v/>
      </c>
      <c r="J400" s="613" t="str">
        <f>IF(【3】見・旅費!J400="","",【3】見・旅費!J400)</f>
        <v/>
      </c>
      <c r="K400" s="631" t="str">
        <f>IF(【3】見・旅費!K400="","",【3】見・旅費!K400)</f>
        <v/>
      </c>
      <c r="L400" s="614" t="str">
        <f>IF(【3】見・旅費!L400="","",【3】見・旅費!L400)</f>
        <v/>
      </c>
      <c r="M400" s="615" t="str">
        <f>IF(【3】見・旅費!M400="","",【3】見・旅費!M400)</f>
        <v/>
      </c>
      <c r="N400" s="592" t="str">
        <f>IF(I400="","",(SUM(L400:M400)))</f>
        <v/>
      </c>
      <c r="O400" s="332" t="str">
        <f>IF(【3】見・旅費!O400="","",【3】見・旅費!O400)</f>
        <v/>
      </c>
      <c r="P400" s="594" t="str">
        <f t="shared" ref="P400:P403" si="75">IF(O400="","",(IF(O400="",0,(N400*O400))))</f>
        <v/>
      </c>
      <c r="Q400" s="876"/>
      <c r="R400" s="853"/>
      <c r="S400" s="853"/>
      <c r="T400" s="855"/>
      <c r="U400" s="853"/>
      <c r="V400" s="853"/>
      <c r="W400" s="1105"/>
      <c r="X400" s="1090" t="str">
        <f>IF(【3】見・旅費!X400="","",【3】見・旅費!X400)</f>
        <v/>
      </c>
    </row>
    <row r="401" spans="3:24" ht="19.5" customHeight="1">
      <c r="C401" s="1088"/>
      <c r="D401" s="888"/>
      <c r="E401" s="1015"/>
      <c r="F401" s="888"/>
      <c r="G401" s="894"/>
      <c r="H401" s="1101"/>
      <c r="I401" s="616" t="str">
        <f>IF(【3】見・旅費!I401="","",【3】見・旅費!I401)</f>
        <v/>
      </c>
      <c r="J401" s="616" t="str">
        <f>IF(【3】見・旅費!J401="","",【3】見・旅費!J401)</f>
        <v/>
      </c>
      <c r="K401" s="617" t="str">
        <f>IF(【3】見・旅費!K401="","",【3】見・旅費!K401)</f>
        <v/>
      </c>
      <c r="L401" s="618" t="str">
        <f>IF(【3】見・旅費!L401="","",【3】見・旅費!L401)</f>
        <v/>
      </c>
      <c r="M401" s="619" t="str">
        <f>IF(【3】見・旅費!M401="","",【3】見・旅費!M401)</f>
        <v/>
      </c>
      <c r="N401" s="598" t="str">
        <f>IF(I401="","",(SUM(L401:M401)))</f>
        <v/>
      </c>
      <c r="O401" s="620" t="str">
        <f>IF(【3】見・旅費!O401="","",【3】見・旅費!O401)</f>
        <v/>
      </c>
      <c r="P401" s="600" t="str">
        <f t="shared" si="75"/>
        <v/>
      </c>
      <c r="Q401" s="877"/>
      <c r="R401" s="854"/>
      <c r="S401" s="854"/>
      <c r="T401" s="856"/>
      <c r="U401" s="854"/>
      <c r="V401" s="854"/>
      <c r="W401" s="1105"/>
      <c r="X401" s="1091"/>
    </row>
    <row r="402" spans="3:24" ht="19.5" customHeight="1">
      <c r="C402" s="1088"/>
      <c r="D402" s="888"/>
      <c r="E402" s="1015"/>
      <c r="F402" s="888"/>
      <c r="G402" s="894"/>
      <c r="H402" s="1101"/>
      <c r="I402" s="616" t="str">
        <f>IF(【3】見・旅費!I402="","",【3】見・旅費!I402)</f>
        <v/>
      </c>
      <c r="J402" s="616" t="str">
        <f>IF(【3】見・旅費!J402="","",【3】見・旅費!J402)</f>
        <v/>
      </c>
      <c r="K402" s="617" t="str">
        <f>IF(【3】見・旅費!K402="","",【3】見・旅費!K402)</f>
        <v/>
      </c>
      <c r="L402" s="618" t="str">
        <f>IF(【3】見・旅費!L402="","",【3】見・旅費!L402)</f>
        <v/>
      </c>
      <c r="M402" s="619" t="str">
        <f>IF(【3】見・旅費!M402="","",【3】見・旅費!M402)</f>
        <v/>
      </c>
      <c r="N402" s="598" t="str">
        <f>IF(I402="","",(SUM(L402:M402)))</f>
        <v/>
      </c>
      <c r="O402" s="620" t="str">
        <f>IF(【3】見・旅費!O402="","",【3】見・旅費!O402)</f>
        <v/>
      </c>
      <c r="P402" s="600" t="str">
        <f t="shared" si="75"/>
        <v/>
      </c>
      <c r="Q402" s="877"/>
      <c r="R402" s="854"/>
      <c r="S402" s="854"/>
      <c r="T402" s="856"/>
      <c r="U402" s="854"/>
      <c r="V402" s="854"/>
      <c r="W402" s="1105"/>
      <c r="X402" s="1091"/>
    </row>
    <row r="403" spans="3:24" ht="19.5" customHeight="1">
      <c r="C403" s="1088"/>
      <c r="D403" s="888"/>
      <c r="E403" s="1015"/>
      <c r="F403" s="888"/>
      <c r="G403" s="894"/>
      <c r="H403" s="1101"/>
      <c r="I403" s="621" t="str">
        <f>IF(【3】見・旅費!I403="","",【3】見・旅費!I403)</f>
        <v/>
      </c>
      <c r="J403" s="621" t="str">
        <f>IF(【3】見・旅費!J403="","",【3】見・旅費!J403)</f>
        <v/>
      </c>
      <c r="K403" s="622" t="str">
        <f>IF(【3】見・旅費!K403="","",【3】見・旅費!K403)</f>
        <v/>
      </c>
      <c r="L403" s="623" t="str">
        <f>IF(【3】見・旅費!L403="","",【3】見・旅費!L403)</f>
        <v/>
      </c>
      <c r="M403" s="624" t="str">
        <f>IF(【3】見・旅費!M403="","",【3】見・旅費!M403)</f>
        <v/>
      </c>
      <c r="N403" s="598" t="str">
        <f>IF(I403="","",(SUM(L403:M403)))</f>
        <v/>
      </c>
      <c r="O403" s="625" t="str">
        <f>IF(【3】見・旅費!O403="","",【3】見・旅費!O403)</f>
        <v/>
      </c>
      <c r="P403" s="600" t="str">
        <f t="shared" si="75"/>
        <v/>
      </c>
      <c r="Q403" s="877"/>
      <c r="R403" s="854"/>
      <c r="S403" s="857"/>
      <c r="T403" s="858"/>
      <c r="U403" s="857"/>
      <c r="V403" s="857"/>
      <c r="W403" s="1105"/>
      <c r="X403" s="1091"/>
    </row>
    <row r="404" spans="3:24" ht="19.5" customHeight="1">
      <c r="C404" s="1089"/>
      <c r="D404" s="889"/>
      <c r="E404" s="1016"/>
      <c r="F404" s="889"/>
      <c r="G404" s="895"/>
      <c r="H404" s="1102"/>
      <c r="I404" s="601"/>
      <c r="J404" s="601"/>
      <c r="K404" s="603"/>
      <c r="L404" s="626"/>
      <c r="M404" s="627"/>
      <c r="N404" s="605"/>
      <c r="O404" s="628"/>
      <c r="P404" s="607">
        <f>SUM(P400:P403)</f>
        <v>0</v>
      </c>
      <c r="Q404" s="899"/>
      <c r="R404" s="900"/>
      <c r="S404" s="747" t="str">
        <f>IF(【3】見・旅費!S404="","",【3】見・旅費!S404)</f>
        <v/>
      </c>
      <c r="T404" s="748" t="str">
        <f>IF(【3】見・旅費!T404="","",【3】見・旅費!T404)</f>
        <v/>
      </c>
      <c r="U404" s="747">
        <f>IF(AND(R404="",T404=""),0,(SUM(Q404*R404+S404*T404)))</f>
        <v>0</v>
      </c>
      <c r="V404" s="612">
        <f>IF(AND(P404="",U404=""),"",SUM(P404+U404))</f>
        <v>0</v>
      </c>
      <c r="W404" s="1105"/>
      <c r="X404" s="1092"/>
    </row>
    <row r="405" spans="3:24" ht="19.5" customHeight="1">
      <c r="C405" s="1087" t="str">
        <f>IF(【3】見・旅費!C405="","",【3】見・旅費!C405)</f>
        <v/>
      </c>
      <c r="D405" s="887"/>
      <c r="E405" s="1103" t="str">
        <f>IF(【3】見・旅費!E405="","",【3】見・旅費!E405)</f>
        <v/>
      </c>
      <c r="F405" s="887"/>
      <c r="G405" s="893"/>
      <c r="H405" s="1099" t="str">
        <f>IF(【3】見・旅費!H405="","",【3】見・旅費!H405)</f>
        <v/>
      </c>
      <c r="I405" s="613" t="str">
        <f>IF(【3】見・旅費!I405="","",【3】見・旅費!I405)</f>
        <v/>
      </c>
      <c r="J405" s="613" t="str">
        <f>IF(【3】見・旅費!J405="","",【3】見・旅費!J405)</f>
        <v/>
      </c>
      <c r="K405" s="631" t="str">
        <f>IF(【3】見・旅費!K405="","",【3】見・旅費!K405)</f>
        <v/>
      </c>
      <c r="L405" s="614" t="str">
        <f>IF(【3】見・旅費!L405="","",【3】見・旅費!L405)</f>
        <v/>
      </c>
      <c r="M405" s="615" t="str">
        <f>IF(【3】見・旅費!M405="","",【3】見・旅費!M405)</f>
        <v/>
      </c>
      <c r="N405" s="592" t="str">
        <f>IF(I405="","",(SUM(L405:M405)))</f>
        <v/>
      </c>
      <c r="O405" s="332" t="str">
        <f>IF(【3】見・旅費!O405="","",【3】見・旅費!O405)</f>
        <v/>
      </c>
      <c r="P405" s="594" t="str">
        <f t="shared" ref="P405:P408" si="76">IF(O405="","",(IF(O405="",0,(N405*O405))))</f>
        <v/>
      </c>
      <c r="Q405" s="876"/>
      <c r="R405" s="853"/>
      <c r="S405" s="853"/>
      <c r="T405" s="855"/>
      <c r="U405" s="853"/>
      <c r="V405" s="853"/>
      <c r="W405" s="1105"/>
      <c r="X405" s="1090" t="str">
        <f>IF(【3】見・旅費!X405="","",【3】見・旅費!X405)</f>
        <v/>
      </c>
    </row>
    <row r="406" spans="3:24" ht="19.5" customHeight="1">
      <c r="C406" s="1088"/>
      <c r="D406" s="888"/>
      <c r="E406" s="1015"/>
      <c r="F406" s="888"/>
      <c r="G406" s="894"/>
      <c r="H406" s="1101"/>
      <c r="I406" s="616" t="str">
        <f>IF(【3】見・旅費!I406="","",【3】見・旅費!I406)</f>
        <v/>
      </c>
      <c r="J406" s="616" t="str">
        <f>IF(【3】見・旅費!J406="","",【3】見・旅費!J406)</f>
        <v/>
      </c>
      <c r="K406" s="617" t="str">
        <f>IF(【3】見・旅費!K406="","",【3】見・旅費!K406)</f>
        <v/>
      </c>
      <c r="L406" s="618" t="str">
        <f>IF(【3】見・旅費!L406="","",【3】見・旅費!L406)</f>
        <v/>
      </c>
      <c r="M406" s="619" t="str">
        <f>IF(【3】見・旅費!M406="","",【3】見・旅費!M406)</f>
        <v/>
      </c>
      <c r="N406" s="598" t="str">
        <f>IF(I406="","",(SUM(L406:M406)))</f>
        <v/>
      </c>
      <c r="O406" s="620" t="str">
        <f>IF(【3】見・旅費!O406="","",【3】見・旅費!O406)</f>
        <v/>
      </c>
      <c r="P406" s="600" t="str">
        <f t="shared" si="76"/>
        <v/>
      </c>
      <c r="Q406" s="877"/>
      <c r="R406" s="854"/>
      <c r="S406" s="854"/>
      <c r="T406" s="856"/>
      <c r="U406" s="854"/>
      <c r="V406" s="854"/>
      <c r="W406" s="1105"/>
      <c r="X406" s="1091"/>
    </row>
    <row r="407" spans="3:24" ht="19.5" customHeight="1">
      <c r="C407" s="1088"/>
      <c r="D407" s="888"/>
      <c r="E407" s="1015"/>
      <c r="F407" s="888"/>
      <c r="G407" s="894"/>
      <c r="H407" s="1101"/>
      <c r="I407" s="616" t="str">
        <f>IF(【3】見・旅費!I407="","",【3】見・旅費!I407)</f>
        <v/>
      </c>
      <c r="J407" s="616" t="str">
        <f>IF(【3】見・旅費!J407="","",【3】見・旅費!J407)</f>
        <v/>
      </c>
      <c r="K407" s="617" t="str">
        <f>IF(【3】見・旅費!K407="","",【3】見・旅費!K407)</f>
        <v/>
      </c>
      <c r="L407" s="618" t="str">
        <f>IF(【3】見・旅費!L407="","",【3】見・旅費!L407)</f>
        <v/>
      </c>
      <c r="M407" s="619" t="str">
        <f>IF(【3】見・旅費!M407="","",【3】見・旅費!M407)</f>
        <v/>
      </c>
      <c r="N407" s="598" t="str">
        <f>IF(I407="","",(SUM(L407:M407)))</f>
        <v/>
      </c>
      <c r="O407" s="620" t="str">
        <f>IF(【3】見・旅費!O407="","",【3】見・旅費!O407)</f>
        <v/>
      </c>
      <c r="P407" s="600" t="str">
        <f t="shared" si="76"/>
        <v/>
      </c>
      <c r="Q407" s="877"/>
      <c r="R407" s="854"/>
      <c r="S407" s="854"/>
      <c r="T407" s="856"/>
      <c r="U407" s="854"/>
      <c r="V407" s="854"/>
      <c r="W407" s="1105"/>
      <c r="X407" s="1091"/>
    </row>
    <row r="408" spans="3:24" ht="19.5" customHeight="1">
      <c r="C408" s="1088"/>
      <c r="D408" s="888"/>
      <c r="E408" s="1015"/>
      <c r="F408" s="888"/>
      <c r="G408" s="894"/>
      <c r="H408" s="1101"/>
      <c r="I408" s="621" t="str">
        <f>IF(【3】見・旅費!I408="","",【3】見・旅費!I408)</f>
        <v/>
      </c>
      <c r="J408" s="621" t="str">
        <f>IF(【3】見・旅費!J408="","",【3】見・旅費!J408)</f>
        <v/>
      </c>
      <c r="K408" s="622" t="str">
        <f>IF(【3】見・旅費!K408="","",【3】見・旅費!K408)</f>
        <v/>
      </c>
      <c r="L408" s="623" t="str">
        <f>IF(【3】見・旅費!L408="","",【3】見・旅費!L408)</f>
        <v/>
      </c>
      <c r="M408" s="624" t="str">
        <f>IF(【3】見・旅費!M408="","",【3】見・旅費!M408)</f>
        <v/>
      </c>
      <c r="N408" s="598" t="str">
        <f>IF(I408="","",(SUM(L408:M408)))</f>
        <v/>
      </c>
      <c r="O408" s="625" t="str">
        <f>IF(【3】見・旅費!O408="","",【3】見・旅費!O408)</f>
        <v/>
      </c>
      <c r="P408" s="600" t="str">
        <f t="shared" si="76"/>
        <v/>
      </c>
      <c r="Q408" s="877"/>
      <c r="R408" s="854"/>
      <c r="S408" s="857"/>
      <c r="T408" s="858"/>
      <c r="U408" s="857"/>
      <c r="V408" s="857"/>
      <c r="W408" s="1105"/>
      <c r="X408" s="1091"/>
    </row>
    <row r="409" spans="3:24" ht="19.5" customHeight="1">
      <c r="C409" s="1089"/>
      <c r="D409" s="889"/>
      <c r="E409" s="1016"/>
      <c r="F409" s="889"/>
      <c r="G409" s="895"/>
      <c r="H409" s="1102"/>
      <c r="I409" s="601"/>
      <c r="J409" s="601"/>
      <c r="K409" s="603"/>
      <c r="L409" s="626"/>
      <c r="M409" s="627"/>
      <c r="N409" s="605"/>
      <c r="O409" s="628"/>
      <c r="P409" s="607">
        <f>SUM(P405:P408)</f>
        <v>0</v>
      </c>
      <c r="Q409" s="899"/>
      <c r="R409" s="900"/>
      <c r="S409" s="747" t="str">
        <f>IF(【3】見・旅費!S409="","",【3】見・旅費!S409)</f>
        <v/>
      </c>
      <c r="T409" s="748" t="str">
        <f>IF(【3】見・旅費!T409="","",【3】見・旅費!T409)</f>
        <v/>
      </c>
      <c r="U409" s="747">
        <f>IF(AND(R409="",T409=""),0,(SUM(Q409*R409+S409*T409)))</f>
        <v>0</v>
      </c>
      <c r="V409" s="612">
        <f>IF(AND(P409="",U409=""),"",SUM(P409+U409))</f>
        <v>0</v>
      </c>
      <c r="W409" s="1105"/>
      <c r="X409" s="1092"/>
    </row>
    <row r="410" spans="3:24" ht="19.5" customHeight="1">
      <c r="C410" s="1087" t="str">
        <f>IF(【3】見・旅費!C410="","",【3】見・旅費!C410)</f>
        <v/>
      </c>
      <c r="D410" s="887"/>
      <c r="E410" s="1103" t="str">
        <f>IF(【3】見・旅費!E410="","",【3】見・旅費!E410)</f>
        <v/>
      </c>
      <c r="F410" s="887"/>
      <c r="G410" s="893"/>
      <c r="H410" s="1099" t="str">
        <f>IF(【3】見・旅費!H410="","",【3】見・旅費!H410)</f>
        <v/>
      </c>
      <c r="I410" s="613" t="str">
        <f>IF(【3】見・旅費!I410="","",【3】見・旅費!I410)</f>
        <v/>
      </c>
      <c r="J410" s="613" t="str">
        <f>IF(【3】見・旅費!J410="","",【3】見・旅費!J410)</f>
        <v/>
      </c>
      <c r="K410" s="631" t="str">
        <f>IF(【3】見・旅費!K410="","",【3】見・旅費!K410)</f>
        <v/>
      </c>
      <c r="L410" s="614" t="str">
        <f>IF(【3】見・旅費!L410="","",【3】見・旅費!L410)</f>
        <v/>
      </c>
      <c r="M410" s="615" t="str">
        <f>IF(【3】見・旅費!M410="","",【3】見・旅費!M410)</f>
        <v/>
      </c>
      <c r="N410" s="592" t="str">
        <f>IF(I410="","",(SUM(L410:M410)))</f>
        <v/>
      </c>
      <c r="O410" s="332" t="str">
        <f>IF(【3】見・旅費!O410="","",【3】見・旅費!O410)</f>
        <v/>
      </c>
      <c r="P410" s="594" t="str">
        <f t="shared" ref="P410:P413" si="77">IF(O410="","",(IF(O410="",0,(N410*O410))))</f>
        <v/>
      </c>
      <c r="Q410" s="876"/>
      <c r="R410" s="853"/>
      <c r="S410" s="853"/>
      <c r="T410" s="855"/>
      <c r="U410" s="853"/>
      <c r="V410" s="853"/>
      <c r="W410" s="1105"/>
      <c r="X410" s="1090" t="str">
        <f>IF(【3】見・旅費!X410="","",【3】見・旅費!X410)</f>
        <v/>
      </c>
    </row>
    <row r="411" spans="3:24" ht="19.5" customHeight="1">
      <c r="C411" s="1088"/>
      <c r="D411" s="888"/>
      <c r="E411" s="1015"/>
      <c r="F411" s="888"/>
      <c r="G411" s="894"/>
      <c r="H411" s="1101"/>
      <c r="I411" s="616" t="str">
        <f>IF(【3】見・旅費!I411="","",【3】見・旅費!I411)</f>
        <v/>
      </c>
      <c r="J411" s="616" t="str">
        <f>IF(【3】見・旅費!J411="","",【3】見・旅費!J411)</f>
        <v/>
      </c>
      <c r="K411" s="617" t="str">
        <f>IF(【3】見・旅費!K411="","",【3】見・旅費!K411)</f>
        <v/>
      </c>
      <c r="L411" s="618" t="str">
        <f>IF(【3】見・旅費!L411="","",【3】見・旅費!L411)</f>
        <v/>
      </c>
      <c r="M411" s="619" t="str">
        <f>IF(【3】見・旅費!M411="","",【3】見・旅費!M411)</f>
        <v/>
      </c>
      <c r="N411" s="598" t="str">
        <f>IF(I411="","",(SUM(L411:M411)))</f>
        <v/>
      </c>
      <c r="O411" s="620" t="str">
        <f>IF(【3】見・旅費!O411="","",【3】見・旅費!O411)</f>
        <v/>
      </c>
      <c r="P411" s="600" t="str">
        <f t="shared" si="77"/>
        <v/>
      </c>
      <c r="Q411" s="877"/>
      <c r="R411" s="854"/>
      <c r="S411" s="854"/>
      <c r="T411" s="856"/>
      <c r="U411" s="854"/>
      <c r="V411" s="854"/>
      <c r="W411" s="1105"/>
      <c r="X411" s="1091"/>
    </row>
    <row r="412" spans="3:24" ht="19.5" customHeight="1">
      <c r="C412" s="1088"/>
      <c r="D412" s="888"/>
      <c r="E412" s="1015"/>
      <c r="F412" s="888"/>
      <c r="G412" s="894"/>
      <c r="H412" s="1101"/>
      <c r="I412" s="616" t="str">
        <f>IF(【3】見・旅費!I412="","",【3】見・旅費!I412)</f>
        <v/>
      </c>
      <c r="J412" s="616" t="str">
        <f>IF(【3】見・旅費!J412="","",【3】見・旅費!J412)</f>
        <v/>
      </c>
      <c r="K412" s="617" t="str">
        <f>IF(【3】見・旅費!K412="","",【3】見・旅費!K412)</f>
        <v/>
      </c>
      <c r="L412" s="618" t="str">
        <f>IF(【3】見・旅費!L412="","",【3】見・旅費!L412)</f>
        <v/>
      </c>
      <c r="M412" s="619" t="str">
        <f>IF(【3】見・旅費!M412="","",【3】見・旅費!M412)</f>
        <v/>
      </c>
      <c r="N412" s="598" t="str">
        <f>IF(I412="","",(SUM(L412:M412)))</f>
        <v/>
      </c>
      <c r="O412" s="620" t="str">
        <f>IF(【3】見・旅費!O412="","",【3】見・旅費!O412)</f>
        <v/>
      </c>
      <c r="P412" s="600" t="str">
        <f t="shared" si="77"/>
        <v/>
      </c>
      <c r="Q412" s="877"/>
      <c r="R412" s="854"/>
      <c r="S412" s="854"/>
      <c r="T412" s="856"/>
      <c r="U412" s="854"/>
      <c r="V412" s="854"/>
      <c r="W412" s="1105"/>
      <c r="X412" s="1091"/>
    </row>
    <row r="413" spans="3:24" ht="19.5" customHeight="1">
      <c r="C413" s="1088"/>
      <c r="D413" s="888"/>
      <c r="E413" s="1015"/>
      <c r="F413" s="888"/>
      <c r="G413" s="894"/>
      <c r="H413" s="1101"/>
      <c r="I413" s="621" t="str">
        <f>IF(【3】見・旅費!I413="","",【3】見・旅費!I413)</f>
        <v/>
      </c>
      <c r="J413" s="621" t="str">
        <f>IF(【3】見・旅費!J413="","",【3】見・旅費!J413)</f>
        <v/>
      </c>
      <c r="K413" s="622" t="str">
        <f>IF(【3】見・旅費!K413="","",【3】見・旅費!K413)</f>
        <v/>
      </c>
      <c r="L413" s="623" t="str">
        <f>IF(【3】見・旅費!L413="","",【3】見・旅費!L413)</f>
        <v/>
      </c>
      <c r="M413" s="624" t="str">
        <f>IF(【3】見・旅費!M413="","",【3】見・旅費!M413)</f>
        <v/>
      </c>
      <c r="N413" s="598" t="str">
        <f>IF(I413="","",(SUM(L413:M413)))</f>
        <v/>
      </c>
      <c r="O413" s="625" t="str">
        <f>IF(【3】見・旅費!O413="","",【3】見・旅費!O413)</f>
        <v/>
      </c>
      <c r="P413" s="600" t="str">
        <f t="shared" si="77"/>
        <v/>
      </c>
      <c r="Q413" s="877"/>
      <c r="R413" s="854"/>
      <c r="S413" s="857"/>
      <c r="T413" s="858"/>
      <c r="U413" s="857"/>
      <c r="V413" s="857"/>
      <c r="W413" s="1105"/>
      <c r="X413" s="1091"/>
    </row>
    <row r="414" spans="3:24" ht="19.5" customHeight="1">
      <c r="C414" s="1089"/>
      <c r="D414" s="889"/>
      <c r="E414" s="1016"/>
      <c r="F414" s="889"/>
      <c r="G414" s="895"/>
      <c r="H414" s="1102"/>
      <c r="I414" s="601"/>
      <c r="J414" s="601"/>
      <c r="K414" s="603"/>
      <c r="L414" s="626"/>
      <c r="M414" s="627"/>
      <c r="N414" s="605"/>
      <c r="O414" s="628"/>
      <c r="P414" s="607">
        <f>SUM(P410:P413)</f>
        <v>0</v>
      </c>
      <c r="Q414" s="899"/>
      <c r="R414" s="900"/>
      <c r="S414" s="747" t="str">
        <f>IF(【3】見・旅費!S414="","",【3】見・旅費!S414)</f>
        <v/>
      </c>
      <c r="T414" s="748" t="str">
        <f>IF(【3】見・旅費!T414="","",【3】見・旅費!T414)</f>
        <v/>
      </c>
      <c r="U414" s="747">
        <f>IF(AND(R414="",T414=""),0,(SUM(Q414*R414+S414*T414)))</f>
        <v>0</v>
      </c>
      <c r="V414" s="612">
        <f>IF(AND(P414="",U414=""),"",SUM(P414+U414))</f>
        <v>0</v>
      </c>
      <c r="W414" s="1105"/>
      <c r="X414" s="1092"/>
    </row>
    <row r="415" spans="3:24" ht="19.5" customHeight="1">
      <c r="C415" s="1087" t="str">
        <f>IF(【3】見・旅費!C415="","",【3】見・旅費!C415)</f>
        <v/>
      </c>
      <c r="D415" s="887"/>
      <c r="E415" s="1103" t="str">
        <f>IF(【3】見・旅費!E415="","",【3】見・旅費!E415)</f>
        <v/>
      </c>
      <c r="F415" s="887"/>
      <c r="G415" s="893"/>
      <c r="H415" s="1099" t="str">
        <f>IF(【3】見・旅費!H415="","",【3】見・旅費!H415)</f>
        <v/>
      </c>
      <c r="I415" s="613" t="str">
        <f>IF(【3】見・旅費!I415="","",【3】見・旅費!I415)</f>
        <v/>
      </c>
      <c r="J415" s="613" t="str">
        <f>IF(【3】見・旅費!J415="","",【3】見・旅費!J415)</f>
        <v/>
      </c>
      <c r="K415" s="631" t="str">
        <f>IF(【3】見・旅費!K415="","",【3】見・旅費!K415)</f>
        <v/>
      </c>
      <c r="L415" s="614" t="str">
        <f>IF(【3】見・旅費!L415="","",【3】見・旅費!L415)</f>
        <v/>
      </c>
      <c r="M415" s="615" t="str">
        <f>IF(【3】見・旅費!M415="","",【3】見・旅費!M415)</f>
        <v/>
      </c>
      <c r="N415" s="592" t="str">
        <f>IF(I415="","",(SUM(L415:M415)))</f>
        <v/>
      </c>
      <c r="O415" s="332" t="str">
        <f>IF(【3】見・旅費!O415="","",【3】見・旅費!O415)</f>
        <v/>
      </c>
      <c r="P415" s="594" t="str">
        <f t="shared" ref="P415:P418" si="78">IF(O415="","",(IF(O415="",0,(N415*O415))))</f>
        <v/>
      </c>
      <c r="Q415" s="876"/>
      <c r="R415" s="853"/>
      <c r="S415" s="853"/>
      <c r="T415" s="855"/>
      <c r="U415" s="853"/>
      <c r="V415" s="853"/>
      <c r="W415" s="1105"/>
      <c r="X415" s="1090" t="str">
        <f>IF(【3】見・旅費!X415="","",【3】見・旅費!X415)</f>
        <v/>
      </c>
    </row>
    <row r="416" spans="3:24" ht="19.5" customHeight="1">
      <c r="C416" s="1088"/>
      <c r="D416" s="888"/>
      <c r="E416" s="1015"/>
      <c r="F416" s="888"/>
      <c r="G416" s="894"/>
      <c r="H416" s="1101"/>
      <c r="I416" s="616" t="str">
        <f>IF(【3】見・旅費!I416="","",【3】見・旅費!I416)</f>
        <v/>
      </c>
      <c r="J416" s="616" t="str">
        <f>IF(【3】見・旅費!J416="","",【3】見・旅費!J416)</f>
        <v/>
      </c>
      <c r="K416" s="617" t="str">
        <f>IF(【3】見・旅費!K416="","",【3】見・旅費!K416)</f>
        <v/>
      </c>
      <c r="L416" s="618" t="str">
        <f>IF(【3】見・旅費!L416="","",【3】見・旅費!L416)</f>
        <v/>
      </c>
      <c r="M416" s="619" t="str">
        <f>IF(【3】見・旅費!M416="","",【3】見・旅費!M416)</f>
        <v/>
      </c>
      <c r="N416" s="598" t="str">
        <f>IF(I416="","",(SUM(L416:M416)))</f>
        <v/>
      </c>
      <c r="O416" s="620" t="str">
        <f>IF(【3】見・旅費!O416="","",【3】見・旅費!O416)</f>
        <v/>
      </c>
      <c r="P416" s="600" t="str">
        <f t="shared" si="78"/>
        <v/>
      </c>
      <c r="Q416" s="877"/>
      <c r="R416" s="854"/>
      <c r="S416" s="854"/>
      <c r="T416" s="856"/>
      <c r="U416" s="854"/>
      <c r="V416" s="854"/>
      <c r="W416" s="1105"/>
      <c r="X416" s="1091"/>
    </row>
    <row r="417" spans="3:24" ht="19.5" customHeight="1">
      <c r="C417" s="1088"/>
      <c r="D417" s="888"/>
      <c r="E417" s="1015"/>
      <c r="F417" s="888"/>
      <c r="G417" s="894"/>
      <c r="H417" s="1101"/>
      <c r="I417" s="616" t="str">
        <f>IF(【3】見・旅費!I417="","",【3】見・旅費!I417)</f>
        <v/>
      </c>
      <c r="J417" s="616" t="str">
        <f>IF(【3】見・旅費!J417="","",【3】見・旅費!J417)</f>
        <v/>
      </c>
      <c r="K417" s="617" t="str">
        <f>IF(【3】見・旅費!K417="","",【3】見・旅費!K417)</f>
        <v/>
      </c>
      <c r="L417" s="618" t="str">
        <f>IF(【3】見・旅費!L417="","",【3】見・旅費!L417)</f>
        <v/>
      </c>
      <c r="M417" s="619" t="str">
        <f>IF(【3】見・旅費!M417="","",【3】見・旅費!M417)</f>
        <v/>
      </c>
      <c r="N417" s="598" t="str">
        <f>IF(I417="","",(SUM(L417:M417)))</f>
        <v/>
      </c>
      <c r="O417" s="620" t="str">
        <f>IF(【3】見・旅費!O417="","",【3】見・旅費!O417)</f>
        <v/>
      </c>
      <c r="P417" s="600" t="str">
        <f t="shared" si="78"/>
        <v/>
      </c>
      <c r="Q417" s="877"/>
      <c r="R417" s="854"/>
      <c r="S417" s="854"/>
      <c r="T417" s="856"/>
      <c r="U417" s="854"/>
      <c r="V417" s="854"/>
      <c r="W417" s="1105"/>
      <c r="X417" s="1091"/>
    </row>
    <row r="418" spans="3:24" ht="19.5" customHeight="1">
      <c r="C418" s="1088"/>
      <c r="D418" s="888"/>
      <c r="E418" s="1015"/>
      <c r="F418" s="888"/>
      <c r="G418" s="894"/>
      <c r="H418" s="1101"/>
      <c r="I418" s="621" t="str">
        <f>IF(【3】見・旅費!I418="","",【3】見・旅費!I418)</f>
        <v/>
      </c>
      <c r="J418" s="621" t="str">
        <f>IF(【3】見・旅費!J418="","",【3】見・旅費!J418)</f>
        <v/>
      </c>
      <c r="K418" s="622" t="str">
        <f>IF(【3】見・旅費!K418="","",【3】見・旅費!K418)</f>
        <v/>
      </c>
      <c r="L418" s="623" t="str">
        <f>IF(【3】見・旅費!L418="","",【3】見・旅費!L418)</f>
        <v/>
      </c>
      <c r="M418" s="624" t="str">
        <f>IF(【3】見・旅費!M418="","",【3】見・旅費!M418)</f>
        <v/>
      </c>
      <c r="N418" s="598" t="str">
        <f>IF(I418="","",(SUM(L418:M418)))</f>
        <v/>
      </c>
      <c r="O418" s="625" t="str">
        <f>IF(【3】見・旅費!O418="","",【3】見・旅費!O418)</f>
        <v/>
      </c>
      <c r="P418" s="600" t="str">
        <f t="shared" si="78"/>
        <v/>
      </c>
      <c r="Q418" s="877"/>
      <c r="R418" s="854"/>
      <c r="S418" s="857"/>
      <c r="T418" s="858"/>
      <c r="U418" s="857"/>
      <c r="V418" s="857"/>
      <c r="W418" s="1105"/>
      <c r="X418" s="1091"/>
    </row>
    <row r="419" spans="3:24" ht="19.5" customHeight="1">
      <c r="C419" s="1089"/>
      <c r="D419" s="889"/>
      <c r="E419" s="1016"/>
      <c r="F419" s="889"/>
      <c r="G419" s="895"/>
      <c r="H419" s="1102"/>
      <c r="I419" s="601"/>
      <c r="J419" s="601"/>
      <c r="K419" s="603"/>
      <c r="L419" s="626"/>
      <c r="M419" s="627"/>
      <c r="N419" s="605"/>
      <c r="O419" s="628"/>
      <c r="P419" s="607">
        <f>SUM(P415:P418)</f>
        <v>0</v>
      </c>
      <c r="Q419" s="899"/>
      <c r="R419" s="900"/>
      <c r="S419" s="747" t="str">
        <f>IF(【3】見・旅費!S419="","",【3】見・旅費!S419)</f>
        <v/>
      </c>
      <c r="T419" s="748" t="str">
        <f>IF(【3】見・旅費!T419="","",【3】見・旅費!T419)</f>
        <v/>
      </c>
      <c r="U419" s="747">
        <f>IF(AND(R419="",T419=""),0,(SUM(Q419*R419+S419*T419)))</f>
        <v>0</v>
      </c>
      <c r="V419" s="612">
        <f>IF(AND(P419="",U419=""),"",SUM(P419+U419))</f>
        <v>0</v>
      </c>
      <c r="W419" s="1105"/>
      <c r="X419" s="1092"/>
    </row>
    <row r="420" spans="3:24" ht="19.5" customHeight="1">
      <c r="C420" s="1087" t="str">
        <f>IF(【3】見・旅費!C420="","",【3】見・旅費!C420)</f>
        <v/>
      </c>
      <c r="D420" s="887"/>
      <c r="E420" s="1103" t="str">
        <f>IF(【3】見・旅費!E420="","",【3】見・旅費!E420)</f>
        <v/>
      </c>
      <c r="F420" s="887"/>
      <c r="G420" s="893"/>
      <c r="H420" s="1099" t="str">
        <f>IF(【3】見・旅費!H420="","",【3】見・旅費!H420)</f>
        <v/>
      </c>
      <c r="I420" s="613" t="str">
        <f>IF(【3】見・旅費!I420="","",【3】見・旅費!I420)</f>
        <v/>
      </c>
      <c r="J420" s="613" t="str">
        <f>IF(【3】見・旅費!J420="","",【3】見・旅費!J420)</f>
        <v/>
      </c>
      <c r="K420" s="631" t="str">
        <f>IF(【3】見・旅費!K420="","",【3】見・旅費!K420)</f>
        <v/>
      </c>
      <c r="L420" s="614" t="str">
        <f>IF(【3】見・旅費!L420="","",【3】見・旅費!L420)</f>
        <v/>
      </c>
      <c r="M420" s="615" t="str">
        <f>IF(【3】見・旅費!M420="","",【3】見・旅費!M420)</f>
        <v/>
      </c>
      <c r="N420" s="592" t="str">
        <f>IF(I420="","",(SUM(L420:M420)))</f>
        <v/>
      </c>
      <c r="O420" s="332" t="str">
        <f>IF(【3】見・旅費!O420="","",【3】見・旅費!O420)</f>
        <v/>
      </c>
      <c r="P420" s="594" t="str">
        <f t="shared" ref="P420:P423" si="79">IF(O420="","",(IF(O420="",0,(N420*O420))))</f>
        <v/>
      </c>
      <c r="Q420" s="876"/>
      <c r="R420" s="853"/>
      <c r="S420" s="853"/>
      <c r="T420" s="855"/>
      <c r="U420" s="853"/>
      <c r="V420" s="853"/>
      <c r="W420" s="1105"/>
      <c r="X420" s="1090" t="str">
        <f>IF(【3】見・旅費!X420="","",【3】見・旅費!X420)</f>
        <v/>
      </c>
    </row>
    <row r="421" spans="3:24" ht="19.5" customHeight="1">
      <c r="C421" s="1088"/>
      <c r="D421" s="888"/>
      <c r="E421" s="1015"/>
      <c r="F421" s="888"/>
      <c r="G421" s="894"/>
      <c r="H421" s="1101"/>
      <c r="I421" s="616" t="str">
        <f>IF(【3】見・旅費!I421="","",【3】見・旅費!I421)</f>
        <v/>
      </c>
      <c r="J421" s="616" t="str">
        <f>IF(【3】見・旅費!J421="","",【3】見・旅費!J421)</f>
        <v/>
      </c>
      <c r="K421" s="617" t="str">
        <f>IF(【3】見・旅費!K421="","",【3】見・旅費!K421)</f>
        <v/>
      </c>
      <c r="L421" s="618" t="str">
        <f>IF(【3】見・旅費!L421="","",【3】見・旅費!L421)</f>
        <v/>
      </c>
      <c r="M421" s="619" t="str">
        <f>IF(【3】見・旅費!M421="","",【3】見・旅費!M421)</f>
        <v/>
      </c>
      <c r="N421" s="598" t="str">
        <f>IF(I421="","",(SUM(L421:M421)))</f>
        <v/>
      </c>
      <c r="O421" s="620" t="str">
        <f>IF(【3】見・旅費!O421="","",【3】見・旅費!O421)</f>
        <v/>
      </c>
      <c r="P421" s="600" t="str">
        <f t="shared" si="79"/>
        <v/>
      </c>
      <c r="Q421" s="877"/>
      <c r="R421" s="854"/>
      <c r="S421" s="854"/>
      <c r="T421" s="856"/>
      <c r="U421" s="854"/>
      <c r="V421" s="854"/>
      <c r="W421" s="1105"/>
      <c r="X421" s="1091"/>
    </row>
    <row r="422" spans="3:24" ht="19.5" customHeight="1">
      <c r="C422" s="1088"/>
      <c r="D422" s="888"/>
      <c r="E422" s="1015"/>
      <c r="F422" s="888"/>
      <c r="G422" s="894"/>
      <c r="H422" s="1101"/>
      <c r="I422" s="616" t="str">
        <f>IF(【3】見・旅費!I422="","",【3】見・旅費!I422)</f>
        <v/>
      </c>
      <c r="J422" s="616" t="str">
        <f>IF(【3】見・旅費!J422="","",【3】見・旅費!J422)</f>
        <v/>
      </c>
      <c r="K422" s="617" t="str">
        <f>IF(【3】見・旅費!K422="","",【3】見・旅費!K422)</f>
        <v/>
      </c>
      <c r="L422" s="618" t="str">
        <f>IF(【3】見・旅費!L422="","",【3】見・旅費!L422)</f>
        <v/>
      </c>
      <c r="M422" s="619" t="str">
        <f>IF(【3】見・旅費!M422="","",【3】見・旅費!M422)</f>
        <v/>
      </c>
      <c r="N422" s="598" t="str">
        <f>IF(I422="","",(SUM(L422:M422)))</f>
        <v/>
      </c>
      <c r="O422" s="620" t="str">
        <f>IF(【3】見・旅費!O422="","",【3】見・旅費!O422)</f>
        <v/>
      </c>
      <c r="P422" s="600" t="str">
        <f t="shared" si="79"/>
        <v/>
      </c>
      <c r="Q422" s="877"/>
      <c r="R422" s="854"/>
      <c r="S422" s="854"/>
      <c r="T422" s="856"/>
      <c r="U422" s="854"/>
      <c r="V422" s="854"/>
      <c r="W422" s="1105"/>
      <c r="X422" s="1091"/>
    </row>
    <row r="423" spans="3:24" ht="19.5" customHeight="1">
      <c r="C423" s="1088"/>
      <c r="D423" s="888"/>
      <c r="E423" s="1015"/>
      <c r="F423" s="888"/>
      <c r="G423" s="894"/>
      <c r="H423" s="1101"/>
      <c r="I423" s="621" t="str">
        <f>IF(【3】見・旅費!I423="","",【3】見・旅費!I423)</f>
        <v/>
      </c>
      <c r="J423" s="621" t="str">
        <f>IF(【3】見・旅費!J423="","",【3】見・旅費!J423)</f>
        <v/>
      </c>
      <c r="K423" s="622" t="str">
        <f>IF(【3】見・旅費!K423="","",【3】見・旅費!K423)</f>
        <v/>
      </c>
      <c r="L423" s="623" t="str">
        <f>IF(【3】見・旅費!L423="","",【3】見・旅費!L423)</f>
        <v/>
      </c>
      <c r="M423" s="624" t="str">
        <f>IF(【3】見・旅費!M423="","",【3】見・旅費!M423)</f>
        <v/>
      </c>
      <c r="N423" s="598" t="str">
        <f>IF(I423="","",(SUM(L423:M423)))</f>
        <v/>
      </c>
      <c r="O423" s="625" t="str">
        <f>IF(【3】見・旅費!O423="","",【3】見・旅費!O423)</f>
        <v/>
      </c>
      <c r="P423" s="600" t="str">
        <f t="shared" si="79"/>
        <v/>
      </c>
      <c r="Q423" s="877"/>
      <c r="R423" s="854"/>
      <c r="S423" s="857"/>
      <c r="T423" s="858"/>
      <c r="U423" s="857"/>
      <c r="V423" s="857"/>
      <c r="W423" s="1105"/>
      <c r="X423" s="1091"/>
    </row>
    <row r="424" spans="3:24" ht="19.5" customHeight="1">
      <c r="C424" s="1089"/>
      <c r="D424" s="889"/>
      <c r="E424" s="1016"/>
      <c r="F424" s="889"/>
      <c r="G424" s="895"/>
      <c r="H424" s="1102"/>
      <c r="I424" s="601"/>
      <c r="J424" s="601"/>
      <c r="K424" s="603"/>
      <c r="L424" s="626"/>
      <c r="M424" s="627"/>
      <c r="N424" s="605"/>
      <c r="O424" s="628"/>
      <c r="P424" s="607">
        <f>SUM(P420:P423)</f>
        <v>0</v>
      </c>
      <c r="Q424" s="899"/>
      <c r="R424" s="900"/>
      <c r="S424" s="747" t="str">
        <f>IF(【3】見・旅費!S424="","",【3】見・旅費!S424)</f>
        <v/>
      </c>
      <c r="T424" s="748" t="str">
        <f>IF(【3】見・旅費!T424="","",【3】見・旅費!T424)</f>
        <v/>
      </c>
      <c r="U424" s="747">
        <f>IF(AND(R424="",T424=""),0,(SUM(Q424*R424+S424*T424)))</f>
        <v>0</v>
      </c>
      <c r="V424" s="612">
        <f>IF(AND(P424="",U424=""),"",SUM(P424+U424))</f>
        <v>0</v>
      </c>
      <c r="W424" s="1105"/>
      <c r="X424" s="1092"/>
    </row>
    <row r="425" spans="3:24" ht="19.5" customHeight="1">
      <c r="C425" s="1087" t="str">
        <f>IF(【3】見・旅費!C425="","",【3】見・旅費!C425)</f>
        <v/>
      </c>
      <c r="D425" s="887"/>
      <c r="E425" s="1103" t="str">
        <f>IF(【3】見・旅費!E425="","",【3】見・旅費!E425)</f>
        <v/>
      </c>
      <c r="F425" s="887"/>
      <c r="G425" s="893"/>
      <c r="H425" s="1099" t="str">
        <f>IF(【3】見・旅費!H425="","",【3】見・旅費!H425)</f>
        <v/>
      </c>
      <c r="I425" s="613" t="str">
        <f>IF(【3】見・旅費!I425="","",【3】見・旅費!I425)</f>
        <v/>
      </c>
      <c r="J425" s="613" t="str">
        <f>IF(【3】見・旅費!J425="","",【3】見・旅費!J425)</f>
        <v/>
      </c>
      <c r="K425" s="631" t="str">
        <f>IF(【3】見・旅費!K425="","",【3】見・旅費!K425)</f>
        <v/>
      </c>
      <c r="L425" s="614" t="str">
        <f>IF(【3】見・旅費!L425="","",【3】見・旅費!L425)</f>
        <v/>
      </c>
      <c r="M425" s="615" t="str">
        <f>IF(【3】見・旅費!M425="","",【3】見・旅費!M425)</f>
        <v/>
      </c>
      <c r="N425" s="592" t="str">
        <f>IF(I425="","",(SUM(L425:M425)))</f>
        <v/>
      </c>
      <c r="O425" s="332" t="str">
        <f>IF(【3】見・旅費!O425="","",【3】見・旅費!O425)</f>
        <v/>
      </c>
      <c r="P425" s="594" t="str">
        <f t="shared" ref="P425:P428" si="80">IF(O425="","",(IF(O425="",0,(N425*O425))))</f>
        <v/>
      </c>
      <c r="Q425" s="876"/>
      <c r="R425" s="853"/>
      <c r="S425" s="853"/>
      <c r="T425" s="855"/>
      <c r="U425" s="853"/>
      <c r="V425" s="853"/>
      <c r="W425" s="1105"/>
      <c r="X425" s="1090" t="str">
        <f>IF(【3】見・旅費!X425="","",【3】見・旅費!X425)</f>
        <v/>
      </c>
    </row>
    <row r="426" spans="3:24" ht="19.5" customHeight="1">
      <c r="C426" s="1088"/>
      <c r="D426" s="888"/>
      <c r="E426" s="1015"/>
      <c r="F426" s="888"/>
      <c r="G426" s="894"/>
      <c r="H426" s="1101"/>
      <c r="I426" s="616" t="str">
        <f>IF(【3】見・旅費!I426="","",【3】見・旅費!I426)</f>
        <v/>
      </c>
      <c r="J426" s="616" t="str">
        <f>IF(【3】見・旅費!J426="","",【3】見・旅費!J426)</f>
        <v/>
      </c>
      <c r="K426" s="617" t="str">
        <f>IF(【3】見・旅費!K426="","",【3】見・旅費!K426)</f>
        <v/>
      </c>
      <c r="L426" s="618" t="str">
        <f>IF(【3】見・旅費!L426="","",【3】見・旅費!L426)</f>
        <v/>
      </c>
      <c r="M426" s="619" t="str">
        <f>IF(【3】見・旅費!M426="","",【3】見・旅費!M426)</f>
        <v/>
      </c>
      <c r="N426" s="598" t="str">
        <f>IF(I426="","",(SUM(L426:M426)))</f>
        <v/>
      </c>
      <c r="O426" s="620" t="str">
        <f>IF(【3】見・旅費!O426="","",【3】見・旅費!O426)</f>
        <v/>
      </c>
      <c r="P426" s="600" t="str">
        <f t="shared" si="80"/>
        <v/>
      </c>
      <c r="Q426" s="877"/>
      <c r="R426" s="854"/>
      <c r="S426" s="854"/>
      <c r="T426" s="856"/>
      <c r="U426" s="854"/>
      <c r="V426" s="854"/>
      <c r="W426" s="1105"/>
      <c r="X426" s="1091"/>
    </row>
    <row r="427" spans="3:24" ht="19.5" customHeight="1">
      <c r="C427" s="1088"/>
      <c r="D427" s="888"/>
      <c r="E427" s="1015"/>
      <c r="F427" s="888"/>
      <c r="G427" s="894"/>
      <c r="H427" s="1101"/>
      <c r="I427" s="616" t="str">
        <f>IF(【3】見・旅費!I427="","",【3】見・旅費!I427)</f>
        <v/>
      </c>
      <c r="J427" s="616" t="str">
        <f>IF(【3】見・旅費!J427="","",【3】見・旅費!J427)</f>
        <v/>
      </c>
      <c r="K427" s="617" t="str">
        <f>IF(【3】見・旅費!K427="","",【3】見・旅費!K427)</f>
        <v/>
      </c>
      <c r="L427" s="618" t="str">
        <f>IF(【3】見・旅費!L427="","",【3】見・旅費!L427)</f>
        <v/>
      </c>
      <c r="M427" s="619" t="str">
        <f>IF(【3】見・旅費!M427="","",【3】見・旅費!M427)</f>
        <v/>
      </c>
      <c r="N427" s="598" t="str">
        <f>IF(I427="","",(SUM(L427:M427)))</f>
        <v/>
      </c>
      <c r="O427" s="620" t="str">
        <f>IF(【3】見・旅費!O427="","",【3】見・旅費!O427)</f>
        <v/>
      </c>
      <c r="P427" s="600" t="str">
        <f t="shared" si="80"/>
        <v/>
      </c>
      <c r="Q427" s="877"/>
      <c r="R427" s="854"/>
      <c r="S427" s="854"/>
      <c r="T427" s="856"/>
      <c r="U427" s="854"/>
      <c r="V427" s="854"/>
      <c r="W427" s="1105"/>
      <c r="X427" s="1091"/>
    </row>
    <row r="428" spans="3:24" ht="19.5" customHeight="1">
      <c r="C428" s="1088"/>
      <c r="D428" s="888"/>
      <c r="E428" s="1015"/>
      <c r="F428" s="888"/>
      <c r="G428" s="894"/>
      <c r="H428" s="1101"/>
      <c r="I428" s="621" t="str">
        <f>IF(【3】見・旅費!I428="","",【3】見・旅費!I428)</f>
        <v/>
      </c>
      <c r="J428" s="621" t="str">
        <f>IF(【3】見・旅費!J428="","",【3】見・旅費!J428)</f>
        <v/>
      </c>
      <c r="K428" s="622" t="str">
        <f>IF(【3】見・旅費!K428="","",【3】見・旅費!K428)</f>
        <v/>
      </c>
      <c r="L428" s="623" t="str">
        <f>IF(【3】見・旅費!L428="","",【3】見・旅費!L428)</f>
        <v/>
      </c>
      <c r="M428" s="624" t="str">
        <f>IF(【3】見・旅費!M428="","",【3】見・旅費!M428)</f>
        <v/>
      </c>
      <c r="N428" s="598" t="str">
        <f>IF(I428="","",(SUM(L428:M428)))</f>
        <v/>
      </c>
      <c r="O428" s="625" t="str">
        <f>IF(【3】見・旅費!O428="","",【3】見・旅費!O428)</f>
        <v/>
      </c>
      <c r="P428" s="600" t="str">
        <f t="shared" si="80"/>
        <v/>
      </c>
      <c r="Q428" s="877"/>
      <c r="R428" s="854"/>
      <c r="S428" s="857"/>
      <c r="T428" s="858"/>
      <c r="U428" s="857"/>
      <c r="V428" s="857"/>
      <c r="W428" s="1105"/>
      <c r="X428" s="1091"/>
    </row>
    <row r="429" spans="3:24" ht="19.5" customHeight="1">
      <c r="C429" s="1089"/>
      <c r="D429" s="889"/>
      <c r="E429" s="1016"/>
      <c r="F429" s="889"/>
      <c r="G429" s="895"/>
      <c r="H429" s="1102"/>
      <c r="I429" s="601"/>
      <c r="J429" s="601"/>
      <c r="K429" s="603"/>
      <c r="L429" s="626"/>
      <c r="M429" s="627"/>
      <c r="N429" s="605"/>
      <c r="O429" s="628"/>
      <c r="P429" s="607">
        <f>SUM(P425:P428)</f>
        <v>0</v>
      </c>
      <c r="Q429" s="899"/>
      <c r="R429" s="900"/>
      <c r="S429" s="747" t="str">
        <f>IF(【3】見・旅費!S429="","",【3】見・旅費!S429)</f>
        <v/>
      </c>
      <c r="T429" s="748" t="str">
        <f>IF(【3】見・旅費!T429="","",【3】見・旅費!T429)</f>
        <v/>
      </c>
      <c r="U429" s="747">
        <f>IF(AND(R429="",T429=""),0,(SUM(Q429*R429+S429*T429)))</f>
        <v>0</v>
      </c>
      <c r="V429" s="612">
        <f>IF(AND(P429="",U429=""),"",SUM(P429+U429))</f>
        <v>0</v>
      </c>
      <c r="W429" s="1105"/>
      <c r="X429" s="1092"/>
    </row>
    <row r="430" spans="3:24" ht="19.5" customHeight="1">
      <c r="C430" s="1087" t="str">
        <f>IF(【3】見・旅費!C430="","",【3】見・旅費!C430)</f>
        <v/>
      </c>
      <c r="D430" s="887"/>
      <c r="E430" s="1103" t="str">
        <f>IF(【3】見・旅費!E430="","",【3】見・旅費!E430)</f>
        <v/>
      </c>
      <c r="F430" s="887"/>
      <c r="G430" s="893"/>
      <c r="H430" s="1099" t="str">
        <f>IF(【3】見・旅費!H430="","",【3】見・旅費!H430)</f>
        <v/>
      </c>
      <c r="I430" s="613" t="str">
        <f>IF(【3】見・旅費!I430="","",【3】見・旅費!I430)</f>
        <v/>
      </c>
      <c r="J430" s="613" t="str">
        <f>IF(【3】見・旅費!J430="","",【3】見・旅費!J430)</f>
        <v/>
      </c>
      <c r="K430" s="631" t="str">
        <f>IF(【3】見・旅費!K430="","",【3】見・旅費!K430)</f>
        <v/>
      </c>
      <c r="L430" s="614" t="str">
        <f>IF(【3】見・旅費!L430="","",【3】見・旅費!L430)</f>
        <v/>
      </c>
      <c r="M430" s="615" t="str">
        <f>IF(【3】見・旅費!M430="","",【3】見・旅費!M430)</f>
        <v/>
      </c>
      <c r="N430" s="592" t="str">
        <f>IF(I430="","",(SUM(L430:M430)))</f>
        <v/>
      </c>
      <c r="O430" s="332" t="str">
        <f>IF(【3】見・旅費!O430="","",【3】見・旅費!O430)</f>
        <v/>
      </c>
      <c r="P430" s="594" t="str">
        <f t="shared" ref="P430:P433" si="81">IF(O430="","",(IF(O430="",0,(N430*O430))))</f>
        <v/>
      </c>
      <c r="Q430" s="876"/>
      <c r="R430" s="853"/>
      <c r="S430" s="853"/>
      <c r="T430" s="855"/>
      <c r="U430" s="853"/>
      <c r="V430" s="853"/>
      <c r="W430" s="1105"/>
      <c r="X430" s="1090" t="str">
        <f>IF(【3】見・旅費!X430="","",【3】見・旅費!X430)</f>
        <v/>
      </c>
    </row>
    <row r="431" spans="3:24" ht="19.5" customHeight="1">
      <c r="C431" s="1088"/>
      <c r="D431" s="888"/>
      <c r="E431" s="1015"/>
      <c r="F431" s="888"/>
      <c r="G431" s="894"/>
      <c r="H431" s="1101"/>
      <c r="I431" s="616" t="str">
        <f>IF(【3】見・旅費!I431="","",【3】見・旅費!I431)</f>
        <v/>
      </c>
      <c r="J431" s="616" t="str">
        <f>IF(【3】見・旅費!J431="","",【3】見・旅費!J431)</f>
        <v/>
      </c>
      <c r="K431" s="617" t="str">
        <f>IF(【3】見・旅費!K431="","",【3】見・旅費!K431)</f>
        <v/>
      </c>
      <c r="L431" s="618" t="str">
        <f>IF(【3】見・旅費!L431="","",【3】見・旅費!L431)</f>
        <v/>
      </c>
      <c r="M431" s="619" t="str">
        <f>IF(【3】見・旅費!M431="","",【3】見・旅費!M431)</f>
        <v/>
      </c>
      <c r="N431" s="598" t="str">
        <f>IF(I431="","",(SUM(L431:M431)))</f>
        <v/>
      </c>
      <c r="O431" s="620" t="str">
        <f>IF(【3】見・旅費!O431="","",【3】見・旅費!O431)</f>
        <v/>
      </c>
      <c r="P431" s="600" t="str">
        <f t="shared" si="81"/>
        <v/>
      </c>
      <c r="Q431" s="877"/>
      <c r="R431" s="854"/>
      <c r="S431" s="854"/>
      <c r="T431" s="856"/>
      <c r="U431" s="854"/>
      <c r="V431" s="854"/>
      <c r="W431" s="1105"/>
      <c r="X431" s="1091"/>
    </row>
    <row r="432" spans="3:24" ht="19.5" customHeight="1">
      <c r="C432" s="1088"/>
      <c r="D432" s="888"/>
      <c r="E432" s="1015"/>
      <c r="F432" s="888"/>
      <c r="G432" s="894"/>
      <c r="H432" s="1101"/>
      <c r="I432" s="616" t="str">
        <f>IF(【3】見・旅費!I432="","",【3】見・旅費!I432)</f>
        <v/>
      </c>
      <c r="J432" s="616" t="str">
        <f>IF(【3】見・旅費!J432="","",【3】見・旅費!J432)</f>
        <v/>
      </c>
      <c r="K432" s="617" t="str">
        <f>IF(【3】見・旅費!K432="","",【3】見・旅費!K432)</f>
        <v/>
      </c>
      <c r="L432" s="618" t="str">
        <f>IF(【3】見・旅費!L432="","",【3】見・旅費!L432)</f>
        <v/>
      </c>
      <c r="M432" s="619" t="str">
        <f>IF(【3】見・旅費!M432="","",【3】見・旅費!M432)</f>
        <v/>
      </c>
      <c r="N432" s="598" t="str">
        <f>IF(I432="","",(SUM(L432:M432)))</f>
        <v/>
      </c>
      <c r="O432" s="620" t="str">
        <f>IF(【3】見・旅費!O432="","",【3】見・旅費!O432)</f>
        <v/>
      </c>
      <c r="P432" s="600" t="str">
        <f t="shared" si="81"/>
        <v/>
      </c>
      <c r="Q432" s="877"/>
      <c r="R432" s="854"/>
      <c r="S432" s="854"/>
      <c r="T432" s="856"/>
      <c r="U432" s="854"/>
      <c r="V432" s="854"/>
      <c r="W432" s="1105"/>
      <c r="X432" s="1091"/>
    </row>
    <row r="433" spans="3:24" ht="19.5" customHeight="1">
      <c r="C433" s="1088"/>
      <c r="D433" s="888"/>
      <c r="E433" s="1015"/>
      <c r="F433" s="888"/>
      <c r="G433" s="894"/>
      <c r="H433" s="1101"/>
      <c r="I433" s="621" t="str">
        <f>IF(【3】見・旅費!I433="","",【3】見・旅費!I433)</f>
        <v/>
      </c>
      <c r="J433" s="621" t="str">
        <f>IF(【3】見・旅費!J433="","",【3】見・旅費!J433)</f>
        <v/>
      </c>
      <c r="K433" s="622" t="str">
        <f>IF(【3】見・旅費!K433="","",【3】見・旅費!K433)</f>
        <v/>
      </c>
      <c r="L433" s="623" t="str">
        <f>IF(【3】見・旅費!L433="","",【3】見・旅費!L433)</f>
        <v/>
      </c>
      <c r="M433" s="624" t="str">
        <f>IF(【3】見・旅費!M433="","",【3】見・旅費!M433)</f>
        <v/>
      </c>
      <c r="N433" s="598" t="str">
        <f>IF(I433="","",(SUM(L433:M433)))</f>
        <v/>
      </c>
      <c r="O433" s="625" t="str">
        <f>IF(【3】見・旅費!O433="","",【3】見・旅費!O433)</f>
        <v/>
      </c>
      <c r="P433" s="600" t="str">
        <f t="shared" si="81"/>
        <v/>
      </c>
      <c r="Q433" s="877"/>
      <c r="R433" s="854"/>
      <c r="S433" s="857"/>
      <c r="T433" s="858"/>
      <c r="U433" s="857"/>
      <c r="V433" s="857"/>
      <c r="W433" s="1105"/>
      <c r="X433" s="1091"/>
    </row>
    <row r="434" spans="3:24" ht="19.5" customHeight="1">
      <c r="C434" s="1089"/>
      <c r="D434" s="889"/>
      <c r="E434" s="1016"/>
      <c r="F434" s="889"/>
      <c r="G434" s="895"/>
      <c r="H434" s="1102"/>
      <c r="I434" s="601"/>
      <c r="J434" s="601"/>
      <c r="K434" s="603"/>
      <c r="L434" s="626"/>
      <c r="M434" s="627"/>
      <c r="N434" s="605"/>
      <c r="O434" s="628"/>
      <c r="P434" s="607">
        <f>SUM(P425:P428)</f>
        <v>0</v>
      </c>
      <c r="Q434" s="899"/>
      <c r="R434" s="900"/>
      <c r="S434" s="747" t="str">
        <f>IF(【3】見・旅費!S434="","",【3】見・旅費!S434)</f>
        <v/>
      </c>
      <c r="T434" s="748" t="str">
        <f>IF(【3】見・旅費!T434="","",【3】見・旅費!T434)</f>
        <v/>
      </c>
      <c r="U434" s="747">
        <f>IF(AND(R434="",T434=""),0,(SUM(Q434*R434+S434*T434)))</f>
        <v>0</v>
      </c>
      <c r="V434" s="612">
        <f>IF(AND(P434="",U434=""),"",SUM(P434+U434))</f>
        <v>0</v>
      </c>
      <c r="W434" s="1105"/>
      <c r="X434" s="1092"/>
    </row>
    <row r="435" spans="3:24" ht="19.5" customHeight="1">
      <c r="C435" s="1087" t="str">
        <f>IF(【3】見・旅費!C435="","",【3】見・旅費!C435)</f>
        <v/>
      </c>
      <c r="D435" s="887"/>
      <c r="E435" s="1103" t="str">
        <f>IF(【3】見・旅費!E435="","",【3】見・旅費!E435)</f>
        <v/>
      </c>
      <c r="F435" s="887"/>
      <c r="G435" s="893"/>
      <c r="H435" s="1099" t="str">
        <f>IF(【3】見・旅費!H435="","",【3】見・旅費!H435)</f>
        <v/>
      </c>
      <c r="I435" s="613" t="str">
        <f>IF(【3】見・旅費!I435="","",【3】見・旅費!I435)</f>
        <v/>
      </c>
      <c r="J435" s="613" t="str">
        <f>IF(【3】見・旅費!J435="","",【3】見・旅費!J435)</f>
        <v/>
      </c>
      <c r="K435" s="631" t="str">
        <f>IF(【3】見・旅費!K435="","",【3】見・旅費!K435)</f>
        <v/>
      </c>
      <c r="L435" s="614" t="str">
        <f>IF(【3】見・旅費!L435="","",【3】見・旅費!L435)</f>
        <v/>
      </c>
      <c r="M435" s="615" t="str">
        <f>IF(【3】見・旅費!M435="","",【3】見・旅費!M435)</f>
        <v/>
      </c>
      <c r="N435" s="592" t="str">
        <f>IF(I435="","",(SUM(L435:M435)))</f>
        <v/>
      </c>
      <c r="O435" s="332" t="str">
        <f>IF(【3】見・旅費!O435="","",【3】見・旅費!O435)</f>
        <v/>
      </c>
      <c r="P435" s="594" t="str">
        <f t="shared" ref="P435:P438" si="82">IF(O435="","",(IF(O435="",0,(N435*O435))))</f>
        <v/>
      </c>
      <c r="Q435" s="876"/>
      <c r="R435" s="853"/>
      <c r="S435" s="853"/>
      <c r="T435" s="855"/>
      <c r="U435" s="853"/>
      <c r="V435" s="853"/>
      <c r="W435" s="1105"/>
      <c r="X435" s="1090" t="str">
        <f>IF(【3】見・旅費!X435="","",【3】見・旅費!X435)</f>
        <v/>
      </c>
    </row>
    <row r="436" spans="3:24" ht="19.5" customHeight="1">
      <c r="C436" s="1088"/>
      <c r="D436" s="888"/>
      <c r="E436" s="1015"/>
      <c r="F436" s="888"/>
      <c r="G436" s="894"/>
      <c r="H436" s="1101"/>
      <c r="I436" s="616" t="str">
        <f>IF(【3】見・旅費!I436="","",【3】見・旅費!I436)</f>
        <v/>
      </c>
      <c r="J436" s="616" t="str">
        <f>IF(【3】見・旅費!J436="","",【3】見・旅費!J436)</f>
        <v/>
      </c>
      <c r="K436" s="617" t="str">
        <f>IF(【3】見・旅費!K436="","",【3】見・旅費!K436)</f>
        <v/>
      </c>
      <c r="L436" s="618" t="str">
        <f>IF(【3】見・旅費!L436="","",【3】見・旅費!L436)</f>
        <v/>
      </c>
      <c r="M436" s="619" t="str">
        <f>IF(【3】見・旅費!M436="","",【3】見・旅費!M436)</f>
        <v/>
      </c>
      <c r="N436" s="598" t="str">
        <f>IF(I436="","",(SUM(L436:M436)))</f>
        <v/>
      </c>
      <c r="O436" s="620" t="str">
        <f>IF(【3】見・旅費!O436="","",【3】見・旅費!O436)</f>
        <v/>
      </c>
      <c r="P436" s="600" t="str">
        <f t="shared" si="82"/>
        <v/>
      </c>
      <c r="Q436" s="877"/>
      <c r="R436" s="854"/>
      <c r="S436" s="854"/>
      <c r="T436" s="856"/>
      <c r="U436" s="854"/>
      <c r="V436" s="854"/>
      <c r="W436" s="1105"/>
      <c r="X436" s="1091"/>
    </row>
    <row r="437" spans="3:24" ht="19.5" customHeight="1">
      <c r="C437" s="1088"/>
      <c r="D437" s="888"/>
      <c r="E437" s="1015"/>
      <c r="F437" s="888"/>
      <c r="G437" s="894"/>
      <c r="H437" s="1101"/>
      <c r="I437" s="616" t="str">
        <f>IF(【3】見・旅費!I437="","",【3】見・旅費!I437)</f>
        <v/>
      </c>
      <c r="J437" s="616" t="str">
        <f>IF(【3】見・旅費!J437="","",【3】見・旅費!J437)</f>
        <v/>
      </c>
      <c r="K437" s="617" t="str">
        <f>IF(【3】見・旅費!K437="","",【3】見・旅費!K437)</f>
        <v/>
      </c>
      <c r="L437" s="618" t="str">
        <f>IF(【3】見・旅費!L437="","",【3】見・旅費!L437)</f>
        <v/>
      </c>
      <c r="M437" s="619" t="str">
        <f>IF(【3】見・旅費!M437="","",【3】見・旅費!M437)</f>
        <v/>
      </c>
      <c r="N437" s="598" t="str">
        <f>IF(I437="","",(SUM(L437:M437)))</f>
        <v/>
      </c>
      <c r="O437" s="620" t="str">
        <f>IF(【3】見・旅費!O437="","",【3】見・旅費!O437)</f>
        <v/>
      </c>
      <c r="P437" s="600" t="str">
        <f t="shared" si="82"/>
        <v/>
      </c>
      <c r="Q437" s="877"/>
      <c r="R437" s="854"/>
      <c r="S437" s="854"/>
      <c r="T437" s="856"/>
      <c r="U437" s="854"/>
      <c r="V437" s="854"/>
      <c r="W437" s="1105"/>
      <c r="X437" s="1091"/>
    </row>
    <row r="438" spans="3:24" ht="19.5" customHeight="1">
      <c r="C438" s="1088"/>
      <c r="D438" s="888"/>
      <c r="E438" s="1015"/>
      <c r="F438" s="888"/>
      <c r="G438" s="894"/>
      <c r="H438" s="1101"/>
      <c r="I438" s="621" t="str">
        <f>IF(【3】見・旅費!I438="","",【3】見・旅費!I438)</f>
        <v/>
      </c>
      <c r="J438" s="621" t="str">
        <f>IF(【3】見・旅費!J438="","",【3】見・旅費!J438)</f>
        <v/>
      </c>
      <c r="K438" s="622" t="str">
        <f>IF(【3】見・旅費!K438="","",【3】見・旅費!K438)</f>
        <v/>
      </c>
      <c r="L438" s="623" t="str">
        <f>IF(【3】見・旅費!L438="","",【3】見・旅費!L438)</f>
        <v/>
      </c>
      <c r="M438" s="624" t="str">
        <f>IF(【3】見・旅費!M438="","",【3】見・旅費!M438)</f>
        <v/>
      </c>
      <c r="N438" s="598" t="str">
        <f>IF(I438="","",(SUM(L438:M438)))</f>
        <v/>
      </c>
      <c r="O438" s="625" t="str">
        <f>IF(【3】見・旅費!O438="","",【3】見・旅費!O438)</f>
        <v/>
      </c>
      <c r="P438" s="600" t="str">
        <f t="shared" si="82"/>
        <v/>
      </c>
      <c r="Q438" s="877"/>
      <c r="R438" s="854"/>
      <c r="S438" s="857"/>
      <c r="T438" s="858"/>
      <c r="U438" s="857"/>
      <c r="V438" s="857"/>
      <c r="W438" s="1105"/>
      <c r="X438" s="1091"/>
    </row>
    <row r="439" spans="3:24" ht="19.5" customHeight="1">
      <c r="C439" s="1089"/>
      <c r="D439" s="889"/>
      <c r="E439" s="1016"/>
      <c r="F439" s="889"/>
      <c r="G439" s="895"/>
      <c r="H439" s="1102"/>
      <c r="I439" s="601"/>
      <c r="J439" s="601"/>
      <c r="K439" s="603"/>
      <c r="L439" s="626"/>
      <c r="M439" s="627"/>
      <c r="N439" s="605"/>
      <c r="O439" s="628"/>
      <c r="P439" s="607">
        <f>SUM(P430:P433)</f>
        <v>0</v>
      </c>
      <c r="Q439" s="899"/>
      <c r="R439" s="900"/>
      <c r="S439" s="747" t="str">
        <f>IF(【3】見・旅費!S439="","",【3】見・旅費!S439)</f>
        <v/>
      </c>
      <c r="T439" s="748" t="str">
        <f>IF(【3】見・旅費!T439="","",【3】見・旅費!T439)</f>
        <v/>
      </c>
      <c r="U439" s="747">
        <f>IF(AND(R439="",T439=""),0,(SUM(Q439*R439+S439*T439)))</f>
        <v>0</v>
      </c>
      <c r="V439" s="612">
        <f>IF(AND(P439="",U439=""),"",SUM(P439+U439))</f>
        <v>0</v>
      </c>
      <c r="W439" s="1105"/>
      <c r="X439" s="1092"/>
    </row>
    <row r="440" spans="3:24" ht="19.5" customHeight="1">
      <c r="C440" s="1087" t="str">
        <f>IF(【3】見・旅費!C440="","",【3】見・旅費!C440)</f>
        <v/>
      </c>
      <c r="D440" s="887"/>
      <c r="E440" s="1103" t="str">
        <f>IF(【3】見・旅費!E440="","",【3】見・旅費!E440)</f>
        <v/>
      </c>
      <c r="F440" s="887"/>
      <c r="G440" s="893"/>
      <c r="H440" s="1099" t="str">
        <f>IF(【3】見・旅費!H440="","",【3】見・旅費!H440)</f>
        <v/>
      </c>
      <c r="I440" s="613" t="str">
        <f>IF(【3】見・旅費!I440="","",【3】見・旅費!I440)</f>
        <v/>
      </c>
      <c r="J440" s="613" t="str">
        <f>IF(【3】見・旅費!J440="","",【3】見・旅費!J440)</f>
        <v/>
      </c>
      <c r="K440" s="631" t="str">
        <f>IF(【3】見・旅費!K440="","",【3】見・旅費!K440)</f>
        <v/>
      </c>
      <c r="L440" s="614" t="str">
        <f>IF(【3】見・旅費!L440="","",【3】見・旅費!L440)</f>
        <v/>
      </c>
      <c r="M440" s="615" t="str">
        <f>IF(【3】見・旅費!M440="","",【3】見・旅費!M440)</f>
        <v/>
      </c>
      <c r="N440" s="592" t="str">
        <f>IF(I440="","",(SUM(L440:M440)))</f>
        <v/>
      </c>
      <c r="O440" s="332" t="str">
        <f>IF(【3】見・旅費!O440="","",【3】見・旅費!O440)</f>
        <v/>
      </c>
      <c r="P440" s="594" t="str">
        <f t="shared" ref="P440:P448" si="83">IF(O440="","",(IF(O440="",0,(N440*O440))))</f>
        <v/>
      </c>
      <c r="Q440" s="876"/>
      <c r="R440" s="853"/>
      <c r="S440" s="853"/>
      <c r="T440" s="855"/>
      <c r="U440" s="853"/>
      <c r="V440" s="853"/>
      <c r="W440" s="1105"/>
      <c r="X440" s="1090" t="str">
        <f>IF(【3】見・旅費!X440="","",【3】見・旅費!X440)</f>
        <v/>
      </c>
    </row>
    <row r="441" spans="3:24" ht="19.5" customHeight="1">
      <c r="C441" s="1088"/>
      <c r="D441" s="888"/>
      <c r="E441" s="1015"/>
      <c r="F441" s="888"/>
      <c r="G441" s="894"/>
      <c r="H441" s="1101"/>
      <c r="I441" s="616" t="str">
        <f>IF(【3】見・旅費!I441="","",【3】見・旅費!I441)</f>
        <v/>
      </c>
      <c r="J441" s="616" t="str">
        <f>IF(【3】見・旅費!J441="","",【3】見・旅費!J441)</f>
        <v/>
      </c>
      <c r="K441" s="617" t="str">
        <f>IF(【3】見・旅費!K441="","",【3】見・旅費!K441)</f>
        <v/>
      </c>
      <c r="L441" s="618" t="str">
        <f>IF(【3】見・旅費!L441="","",【3】見・旅費!L441)</f>
        <v/>
      </c>
      <c r="M441" s="619" t="str">
        <f>IF(【3】見・旅費!M441="","",【3】見・旅費!M441)</f>
        <v/>
      </c>
      <c r="N441" s="598" t="str">
        <f>IF(I441="","",(SUM(L441:M441)))</f>
        <v/>
      </c>
      <c r="O441" s="620" t="str">
        <f>IF(【3】見・旅費!O441="","",【3】見・旅費!O441)</f>
        <v/>
      </c>
      <c r="P441" s="600" t="str">
        <f t="shared" si="83"/>
        <v/>
      </c>
      <c r="Q441" s="877"/>
      <c r="R441" s="854"/>
      <c r="S441" s="854"/>
      <c r="T441" s="856"/>
      <c r="U441" s="854"/>
      <c r="V441" s="854"/>
      <c r="W441" s="1105"/>
      <c r="X441" s="1091"/>
    </row>
    <row r="442" spans="3:24" ht="19.5" customHeight="1">
      <c r="C442" s="1088"/>
      <c r="D442" s="888"/>
      <c r="E442" s="1015"/>
      <c r="F442" s="888"/>
      <c r="G442" s="894"/>
      <c r="H442" s="1101"/>
      <c r="I442" s="616" t="str">
        <f>IF(【3】見・旅費!I442="","",【3】見・旅費!I442)</f>
        <v/>
      </c>
      <c r="J442" s="616" t="str">
        <f>IF(【3】見・旅費!J442="","",【3】見・旅費!J442)</f>
        <v/>
      </c>
      <c r="K442" s="617" t="str">
        <f>IF(【3】見・旅費!K442="","",【3】見・旅費!K442)</f>
        <v/>
      </c>
      <c r="L442" s="618" t="str">
        <f>IF(【3】見・旅費!L442="","",【3】見・旅費!L442)</f>
        <v/>
      </c>
      <c r="M442" s="619" t="str">
        <f>IF(【3】見・旅費!M442="","",【3】見・旅費!M442)</f>
        <v/>
      </c>
      <c r="N442" s="598" t="str">
        <f>IF(I442="","",(SUM(L442:M442)))</f>
        <v/>
      </c>
      <c r="O442" s="620" t="str">
        <f>IF(【3】見・旅費!O442="","",【3】見・旅費!O442)</f>
        <v/>
      </c>
      <c r="P442" s="600" t="str">
        <f t="shared" si="83"/>
        <v/>
      </c>
      <c r="Q442" s="877"/>
      <c r="R442" s="854"/>
      <c r="S442" s="854"/>
      <c r="T442" s="856"/>
      <c r="U442" s="854"/>
      <c r="V442" s="854"/>
      <c r="W442" s="1105"/>
      <c r="X442" s="1091"/>
    </row>
    <row r="443" spans="3:24" ht="19.5" customHeight="1">
      <c r="C443" s="1088"/>
      <c r="D443" s="888"/>
      <c r="E443" s="1015"/>
      <c r="F443" s="888"/>
      <c r="G443" s="894"/>
      <c r="H443" s="1101"/>
      <c r="I443" s="621" t="str">
        <f>IF(【3】見・旅費!I443="","",【3】見・旅費!I443)</f>
        <v/>
      </c>
      <c r="J443" s="621" t="str">
        <f>IF(【3】見・旅費!J443="","",【3】見・旅費!J443)</f>
        <v/>
      </c>
      <c r="K443" s="622" t="str">
        <f>IF(【3】見・旅費!K443="","",【3】見・旅費!K443)</f>
        <v/>
      </c>
      <c r="L443" s="623" t="str">
        <f>IF(【3】見・旅費!L443="","",【3】見・旅費!L443)</f>
        <v/>
      </c>
      <c r="M443" s="624" t="str">
        <f>IF(【3】見・旅費!M443="","",【3】見・旅費!M443)</f>
        <v/>
      </c>
      <c r="N443" s="598" t="str">
        <f>IF(I443="","",(SUM(L443:M443)))</f>
        <v/>
      </c>
      <c r="O443" s="625" t="str">
        <f>IF(【3】見・旅費!O443="","",【3】見・旅費!O443)</f>
        <v/>
      </c>
      <c r="P443" s="600" t="str">
        <f t="shared" si="83"/>
        <v/>
      </c>
      <c r="Q443" s="877"/>
      <c r="R443" s="854"/>
      <c r="S443" s="857"/>
      <c r="T443" s="858"/>
      <c r="U443" s="857"/>
      <c r="V443" s="857"/>
      <c r="W443" s="1105"/>
      <c r="X443" s="1091"/>
    </row>
    <row r="444" spans="3:24" ht="19.5" customHeight="1">
      <c r="C444" s="1089"/>
      <c r="D444" s="889"/>
      <c r="E444" s="1016"/>
      <c r="F444" s="889"/>
      <c r="G444" s="895"/>
      <c r="H444" s="1102"/>
      <c r="I444" s="601"/>
      <c r="J444" s="601"/>
      <c r="K444" s="603"/>
      <c r="L444" s="626"/>
      <c r="M444" s="627"/>
      <c r="N444" s="605"/>
      <c r="O444" s="628"/>
      <c r="P444" s="607">
        <f>SUM(P440:P443)</f>
        <v>0</v>
      </c>
      <c r="Q444" s="899"/>
      <c r="R444" s="900"/>
      <c r="S444" s="747" t="str">
        <f>IF(【3】見・旅費!S444="","",【3】見・旅費!S444)</f>
        <v/>
      </c>
      <c r="T444" s="748" t="str">
        <f>IF(【3】見・旅費!T444="","",【3】見・旅費!T444)</f>
        <v/>
      </c>
      <c r="U444" s="747">
        <f>IF(AND(R444="",T444=""),0,(SUM(Q444*R444+S444*T444)))</f>
        <v>0</v>
      </c>
      <c r="V444" s="612">
        <f>IF(AND(P444="",U444=""),"",SUM(P444+U444))</f>
        <v>0</v>
      </c>
      <c r="W444" s="1105"/>
      <c r="X444" s="1092"/>
    </row>
    <row r="445" spans="3:24" ht="19.5" customHeight="1">
      <c r="C445" s="1087" t="str">
        <f>IF(【3】見・旅費!C445="","",【3】見・旅費!C445)</f>
        <v/>
      </c>
      <c r="D445" s="887"/>
      <c r="E445" s="1103" t="str">
        <f>IF(【3】見・旅費!E445="","",【3】見・旅費!E445)</f>
        <v/>
      </c>
      <c r="F445" s="887"/>
      <c r="G445" s="893"/>
      <c r="H445" s="1099" t="str">
        <f>IF(【3】見・旅費!H445="","",【3】見・旅費!H445)</f>
        <v/>
      </c>
      <c r="I445" s="613" t="str">
        <f>IF(【3】見・旅費!I445="","",【3】見・旅費!I445)</f>
        <v/>
      </c>
      <c r="J445" s="613" t="str">
        <f>IF(【3】見・旅費!J445="","",【3】見・旅費!J445)</f>
        <v/>
      </c>
      <c r="K445" s="631" t="str">
        <f>IF(【3】見・旅費!K445="","",【3】見・旅費!K445)</f>
        <v/>
      </c>
      <c r="L445" s="614" t="str">
        <f>IF(【3】見・旅費!L445="","",【3】見・旅費!L445)</f>
        <v/>
      </c>
      <c r="M445" s="615" t="str">
        <f>IF(【3】見・旅費!M445="","",【3】見・旅費!M445)</f>
        <v/>
      </c>
      <c r="N445" s="592" t="str">
        <f>IF(I445="","",(SUM(L445:M445)))</f>
        <v/>
      </c>
      <c r="O445" s="332" t="str">
        <f>IF(【3】見・旅費!O445="","",【3】見・旅費!O445)</f>
        <v/>
      </c>
      <c r="P445" s="594" t="str">
        <f t="shared" si="83"/>
        <v/>
      </c>
      <c r="Q445" s="876"/>
      <c r="R445" s="853"/>
      <c r="S445" s="853"/>
      <c r="T445" s="855"/>
      <c r="U445" s="853"/>
      <c r="V445" s="853"/>
      <c r="W445" s="1105"/>
      <c r="X445" s="1090" t="str">
        <f>IF(【3】見・旅費!X445="","",【3】見・旅費!X445)</f>
        <v/>
      </c>
    </row>
    <row r="446" spans="3:24" ht="19.5" customHeight="1">
      <c r="C446" s="1088"/>
      <c r="D446" s="888"/>
      <c r="E446" s="1015"/>
      <c r="F446" s="888"/>
      <c r="G446" s="894"/>
      <c r="H446" s="1101"/>
      <c r="I446" s="616" t="str">
        <f>IF(【3】見・旅費!I446="","",【3】見・旅費!I446)</f>
        <v/>
      </c>
      <c r="J446" s="616" t="str">
        <f>IF(【3】見・旅費!J446="","",【3】見・旅費!J446)</f>
        <v/>
      </c>
      <c r="K446" s="617" t="str">
        <f>IF(【3】見・旅費!K446="","",【3】見・旅費!K446)</f>
        <v/>
      </c>
      <c r="L446" s="618" t="str">
        <f>IF(【3】見・旅費!L446="","",【3】見・旅費!L446)</f>
        <v/>
      </c>
      <c r="M446" s="619" t="str">
        <f>IF(【3】見・旅費!M446="","",【3】見・旅費!M446)</f>
        <v/>
      </c>
      <c r="N446" s="598" t="str">
        <f>IF(I446="","",(SUM(L446:M446)))</f>
        <v/>
      </c>
      <c r="O446" s="620" t="str">
        <f>IF(【3】見・旅費!O446="","",【3】見・旅費!O446)</f>
        <v/>
      </c>
      <c r="P446" s="600" t="str">
        <f t="shared" si="83"/>
        <v/>
      </c>
      <c r="Q446" s="877"/>
      <c r="R446" s="854"/>
      <c r="S446" s="854"/>
      <c r="T446" s="856"/>
      <c r="U446" s="854"/>
      <c r="V446" s="854"/>
      <c r="W446" s="1105"/>
      <c r="X446" s="1091"/>
    </row>
    <row r="447" spans="3:24" ht="19.5" customHeight="1">
      <c r="C447" s="1088"/>
      <c r="D447" s="888"/>
      <c r="E447" s="1015"/>
      <c r="F447" s="888"/>
      <c r="G447" s="894"/>
      <c r="H447" s="1101"/>
      <c r="I447" s="616" t="str">
        <f>IF(【3】見・旅費!I447="","",【3】見・旅費!I447)</f>
        <v/>
      </c>
      <c r="J447" s="616" t="str">
        <f>IF(【3】見・旅費!J447="","",【3】見・旅費!J447)</f>
        <v/>
      </c>
      <c r="K447" s="617" t="str">
        <f>IF(【3】見・旅費!K447="","",【3】見・旅費!K447)</f>
        <v/>
      </c>
      <c r="L447" s="618" t="str">
        <f>IF(【3】見・旅費!L447="","",【3】見・旅費!L447)</f>
        <v/>
      </c>
      <c r="M447" s="619" t="str">
        <f>IF(【3】見・旅費!M447="","",【3】見・旅費!M447)</f>
        <v/>
      </c>
      <c r="N447" s="598" t="str">
        <f>IF(I447="","",(SUM(L447:M447)))</f>
        <v/>
      </c>
      <c r="O447" s="620" t="str">
        <f>IF(【3】見・旅費!O447="","",【3】見・旅費!O447)</f>
        <v/>
      </c>
      <c r="P447" s="600" t="str">
        <f t="shared" si="83"/>
        <v/>
      </c>
      <c r="Q447" s="877"/>
      <c r="R447" s="854"/>
      <c r="S447" s="854"/>
      <c r="T447" s="856"/>
      <c r="U447" s="854"/>
      <c r="V447" s="854"/>
      <c r="W447" s="1105"/>
      <c r="X447" s="1091"/>
    </row>
    <row r="448" spans="3:24" ht="19.5" customHeight="1">
      <c r="C448" s="1088"/>
      <c r="D448" s="888"/>
      <c r="E448" s="1015"/>
      <c r="F448" s="888"/>
      <c r="G448" s="894"/>
      <c r="H448" s="1101"/>
      <c r="I448" s="621" t="str">
        <f>IF(【3】見・旅費!I448="","",【3】見・旅費!I448)</f>
        <v/>
      </c>
      <c r="J448" s="621" t="str">
        <f>IF(【3】見・旅費!J448="","",【3】見・旅費!J448)</f>
        <v/>
      </c>
      <c r="K448" s="622" t="str">
        <f>IF(【3】見・旅費!K448="","",【3】見・旅費!K448)</f>
        <v/>
      </c>
      <c r="L448" s="623" t="str">
        <f>IF(【3】見・旅費!L448="","",【3】見・旅費!L448)</f>
        <v/>
      </c>
      <c r="M448" s="624" t="str">
        <f>IF(【3】見・旅費!M448="","",【3】見・旅費!M448)</f>
        <v/>
      </c>
      <c r="N448" s="598" t="str">
        <f>IF(I448="","",(SUM(L448:M448)))</f>
        <v/>
      </c>
      <c r="O448" s="625" t="str">
        <f>IF(【3】見・旅費!O448="","",【3】見・旅費!O448)</f>
        <v/>
      </c>
      <c r="P448" s="600" t="str">
        <f t="shared" si="83"/>
        <v/>
      </c>
      <c r="Q448" s="877"/>
      <c r="R448" s="854"/>
      <c r="S448" s="857"/>
      <c r="T448" s="858"/>
      <c r="U448" s="857"/>
      <c r="V448" s="857"/>
      <c r="W448" s="1105"/>
      <c r="X448" s="1091"/>
    </row>
    <row r="449" spans="3:24" ht="19.5" customHeight="1">
      <c r="C449" s="1089"/>
      <c r="D449" s="889"/>
      <c r="E449" s="1016"/>
      <c r="F449" s="889"/>
      <c r="G449" s="895"/>
      <c r="H449" s="1102"/>
      <c r="I449" s="601"/>
      <c r="J449" s="601"/>
      <c r="K449" s="603"/>
      <c r="L449" s="626"/>
      <c r="M449" s="627"/>
      <c r="N449" s="605"/>
      <c r="O449" s="628"/>
      <c r="P449" s="607">
        <f>SUM(P445:P448)</f>
        <v>0</v>
      </c>
      <c r="Q449" s="899"/>
      <c r="R449" s="900"/>
      <c r="S449" s="747" t="str">
        <f>IF(【3】見・旅費!S449="","",【3】見・旅費!S449)</f>
        <v/>
      </c>
      <c r="T449" s="748" t="str">
        <f>IF(【3】見・旅費!T449="","",【3】見・旅費!T449)</f>
        <v/>
      </c>
      <c r="U449" s="747">
        <f>IF(AND(R449="",T449=""),0,(SUM(Q449*R449+S449*T449)))</f>
        <v>0</v>
      </c>
      <c r="V449" s="612">
        <f>IF(AND(P449="",U449=""),"",SUM(P449+U449))</f>
        <v>0</v>
      </c>
      <c r="W449" s="1105"/>
      <c r="X449" s="1092"/>
    </row>
    <row r="450" spans="3:24" ht="19.5" customHeight="1">
      <c r="C450" s="1087" t="str">
        <f>IF(【3】見・旅費!C450="","",【3】見・旅費!C450)</f>
        <v/>
      </c>
      <c r="D450" s="887"/>
      <c r="E450" s="1103" t="str">
        <f>IF(【3】見・旅費!E450="","",【3】見・旅費!E450)</f>
        <v/>
      </c>
      <c r="F450" s="887"/>
      <c r="G450" s="893"/>
      <c r="H450" s="1099" t="str">
        <f>IF(【3】見・旅費!H450="","",【3】見・旅費!H450)</f>
        <v/>
      </c>
      <c r="I450" s="613" t="str">
        <f>IF(【3】見・旅費!I450="","",【3】見・旅費!I450)</f>
        <v/>
      </c>
      <c r="J450" s="613" t="str">
        <f>IF(【3】見・旅費!J450="","",【3】見・旅費!J450)</f>
        <v/>
      </c>
      <c r="K450" s="631" t="str">
        <f>IF(【3】見・旅費!K450="","",【3】見・旅費!K450)</f>
        <v/>
      </c>
      <c r="L450" s="614" t="str">
        <f>IF(【3】見・旅費!L450="","",【3】見・旅費!L450)</f>
        <v/>
      </c>
      <c r="M450" s="615" t="str">
        <f>IF(【3】見・旅費!M450="","",【3】見・旅費!M450)</f>
        <v/>
      </c>
      <c r="N450" s="592" t="str">
        <f>IF(I450="","",(SUM(L450:M450)))</f>
        <v/>
      </c>
      <c r="O450" s="332" t="str">
        <f>IF(【3】見・旅費!O450="","",【3】見・旅費!O450)</f>
        <v/>
      </c>
      <c r="P450" s="594" t="str">
        <f t="shared" ref="P450:P458" si="84">IF(O450="","",(IF(O450="",0,(N450*O450))))</f>
        <v/>
      </c>
      <c r="Q450" s="876"/>
      <c r="R450" s="853"/>
      <c r="S450" s="853"/>
      <c r="T450" s="855"/>
      <c r="U450" s="853"/>
      <c r="V450" s="853"/>
      <c r="W450" s="1105"/>
      <c r="X450" s="1090" t="str">
        <f>IF(【3】見・旅費!X450="","",【3】見・旅費!X450)</f>
        <v/>
      </c>
    </row>
    <row r="451" spans="3:24" ht="19.5" customHeight="1">
      <c r="C451" s="1088"/>
      <c r="D451" s="888"/>
      <c r="E451" s="1015"/>
      <c r="F451" s="888"/>
      <c r="G451" s="894"/>
      <c r="H451" s="1101"/>
      <c r="I451" s="616" t="str">
        <f>IF(【3】見・旅費!I451="","",【3】見・旅費!I451)</f>
        <v/>
      </c>
      <c r="J451" s="616" t="str">
        <f>IF(【3】見・旅費!J451="","",【3】見・旅費!J451)</f>
        <v/>
      </c>
      <c r="K451" s="617" t="str">
        <f>IF(【3】見・旅費!K451="","",【3】見・旅費!K451)</f>
        <v/>
      </c>
      <c r="L451" s="618" t="str">
        <f>IF(【3】見・旅費!L451="","",【3】見・旅費!L451)</f>
        <v/>
      </c>
      <c r="M451" s="619" t="str">
        <f>IF(【3】見・旅費!M451="","",【3】見・旅費!M451)</f>
        <v/>
      </c>
      <c r="N451" s="598" t="str">
        <f>IF(I451="","",(SUM(L451:M451)))</f>
        <v/>
      </c>
      <c r="O451" s="620" t="str">
        <f>IF(【3】見・旅費!O451="","",【3】見・旅費!O451)</f>
        <v/>
      </c>
      <c r="P451" s="600" t="str">
        <f t="shared" si="84"/>
        <v/>
      </c>
      <c r="Q451" s="877"/>
      <c r="R451" s="854"/>
      <c r="S451" s="854"/>
      <c r="T451" s="856"/>
      <c r="U451" s="854"/>
      <c r="V451" s="854"/>
      <c r="W451" s="1105"/>
      <c r="X451" s="1091"/>
    </row>
    <row r="452" spans="3:24" ht="19.5" customHeight="1">
      <c r="C452" s="1088"/>
      <c r="D452" s="888"/>
      <c r="E452" s="1015"/>
      <c r="F452" s="888"/>
      <c r="G452" s="894"/>
      <c r="H452" s="1101"/>
      <c r="I452" s="616" t="str">
        <f>IF(【3】見・旅費!I452="","",【3】見・旅費!I452)</f>
        <v/>
      </c>
      <c r="J452" s="616" t="str">
        <f>IF(【3】見・旅費!J452="","",【3】見・旅費!J452)</f>
        <v/>
      </c>
      <c r="K452" s="617" t="str">
        <f>IF(【3】見・旅費!K452="","",【3】見・旅費!K452)</f>
        <v/>
      </c>
      <c r="L452" s="618" t="str">
        <f>IF(【3】見・旅費!L452="","",【3】見・旅費!L452)</f>
        <v/>
      </c>
      <c r="M452" s="619" t="str">
        <f>IF(【3】見・旅費!M452="","",【3】見・旅費!M452)</f>
        <v/>
      </c>
      <c r="N452" s="598" t="str">
        <f>IF(I452="","",(SUM(L452:M452)))</f>
        <v/>
      </c>
      <c r="O452" s="620" t="str">
        <f>IF(【3】見・旅費!O452="","",【3】見・旅費!O452)</f>
        <v/>
      </c>
      <c r="P452" s="600" t="str">
        <f t="shared" si="84"/>
        <v/>
      </c>
      <c r="Q452" s="877"/>
      <c r="R452" s="854"/>
      <c r="S452" s="854"/>
      <c r="T452" s="856"/>
      <c r="U452" s="854"/>
      <c r="V452" s="854"/>
      <c r="W452" s="1105"/>
      <c r="X452" s="1091"/>
    </row>
    <row r="453" spans="3:24" ht="19.5" customHeight="1">
      <c r="C453" s="1088"/>
      <c r="D453" s="888"/>
      <c r="E453" s="1015"/>
      <c r="F453" s="888"/>
      <c r="G453" s="894"/>
      <c r="H453" s="1101"/>
      <c r="I453" s="621" t="str">
        <f>IF(【3】見・旅費!I453="","",【3】見・旅費!I453)</f>
        <v/>
      </c>
      <c r="J453" s="621" t="str">
        <f>IF(【3】見・旅費!J453="","",【3】見・旅費!J453)</f>
        <v/>
      </c>
      <c r="K453" s="622" t="str">
        <f>IF(【3】見・旅費!K453="","",【3】見・旅費!K453)</f>
        <v/>
      </c>
      <c r="L453" s="623" t="str">
        <f>IF(【3】見・旅費!L453="","",【3】見・旅費!L453)</f>
        <v/>
      </c>
      <c r="M453" s="624" t="str">
        <f>IF(【3】見・旅費!M453="","",【3】見・旅費!M453)</f>
        <v/>
      </c>
      <c r="N453" s="598" t="str">
        <f>IF(I453="","",(SUM(L453:M453)))</f>
        <v/>
      </c>
      <c r="O453" s="625" t="str">
        <f>IF(【3】見・旅費!O453="","",【3】見・旅費!O453)</f>
        <v/>
      </c>
      <c r="P453" s="600" t="str">
        <f t="shared" si="84"/>
        <v/>
      </c>
      <c r="Q453" s="877"/>
      <c r="R453" s="854"/>
      <c r="S453" s="857"/>
      <c r="T453" s="858"/>
      <c r="U453" s="857"/>
      <c r="V453" s="857"/>
      <c r="W453" s="1105"/>
      <c r="X453" s="1091"/>
    </row>
    <row r="454" spans="3:24" ht="19.5" customHeight="1">
      <c r="C454" s="1089"/>
      <c r="D454" s="889"/>
      <c r="E454" s="1016"/>
      <c r="F454" s="889"/>
      <c r="G454" s="895"/>
      <c r="H454" s="1102"/>
      <c r="I454" s="601"/>
      <c r="J454" s="601"/>
      <c r="K454" s="603"/>
      <c r="L454" s="626"/>
      <c r="M454" s="627"/>
      <c r="N454" s="605"/>
      <c r="O454" s="628"/>
      <c r="P454" s="607">
        <f>SUM(P450:P453)</f>
        <v>0</v>
      </c>
      <c r="Q454" s="899"/>
      <c r="R454" s="900"/>
      <c r="S454" s="747" t="str">
        <f>IF(【3】見・旅費!S454="","",【3】見・旅費!S454)</f>
        <v/>
      </c>
      <c r="T454" s="748" t="str">
        <f>IF(【3】見・旅費!T454="","",【3】見・旅費!T454)</f>
        <v/>
      </c>
      <c r="U454" s="747">
        <f>IF(AND(R454="",T454=""),0,(SUM(Q454*R454+S454*T454)))</f>
        <v>0</v>
      </c>
      <c r="V454" s="612">
        <f>IF(AND(P454="",U454=""),"",SUM(P454+U454))</f>
        <v>0</v>
      </c>
      <c r="W454" s="1105"/>
      <c r="X454" s="1092"/>
    </row>
    <row r="455" spans="3:24" ht="19.5" customHeight="1">
      <c r="C455" s="1087" t="str">
        <f>IF(【3】見・旅費!C455="","",【3】見・旅費!C455)</f>
        <v/>
      </c>
      <c r="D455" s="887"/>
      <c r="E455" s="1103" t="str">
        <f>IF(【3】見・旅費!E455="","",【3】見・旅費!E455)</f>
        <v/>
      </c>
      <c r="F455" s="887"/>
      <c r="G455" s="893"/>
      <c r="H455" s="1099" t="str">
        <f>IF(【3】見・旅費!H455="","",【3】見・旅費!H455)</f>
        <v/>
      </c>
      <c r="I455" s="613" t="str">
        <f>IF(【3】見・旅費!I455="","",【3】見・旅費!I455)</f>
        <v/>
      </c>
      <c r="J455" s="613" t="str">
        <f>IF(【3】見・旅費!J455="","",【3】見・旅費!J455)</f>
        <v/>
      </c>
      <c r="K455" s="631" t="str">
        <f>IF(【3】見・旅費!K455="","",【3】見・旅費!K455)</f>
        <v/>
      </c>
      <c r="L455" s="614" t="str">
        <f>IF(【3】見・旅費!L455="","",【3】見・旅費!L455)</f>
        <v/>
      </c>
      <c r="M455" s="615" t="str">
        <f>IF(【3】見・旅費!M455="","",【3】見・旅費!M455)</f>
        <v/>
      </c>
      <c r="N455" s="592" t="str">
        <f>IF(I455="","",(SUM(L455:M455)))</f>
        <v/>
      </c>
      <c r="O455" s="332" t="str">
        <f>IF(【3】見・旅費!O455="","",【3】見・旅費!O455)</f>
        <v/>
      </c>
      <c r="P455" s="594" t="str">
        <f t="shared" si="84"/>
        <v/>
      </c>
      <c r="Q455" s="876"/>
      <c r="R455" s="853"/>
      <c r="S455" s="853"/>
      <c r="T455" s="855"/>
      <c r="U455" s="853"/>
      <c r="V455" s="853"/>
      <c r="W455" s="1105"/>
      <c r="X455" s="1090" t="str">
        <f>IF(【3】見・旅費!X455="","",【3】見・旅費!X455)</f>
        <v/>
      </c>
    </row>
    <row r="456" spans="3:24" ht="19.5" customHeight="1">
      <c r="C456" s="1088"/>
      <c r="D456" s="888"/>
      <c r="E456" s="1015"/>
      <c r="F456" s="888"/>
      <c r="G456" s="894"/>
      <c r="H456" s="1101"/>
      <c r="I456" s="616" t="str">
        <f>IF(【3】見・旅費!I456="","",【3】見・旅費!I456)</f>
        <v/>
      </c>
      <c r="J456" s="616" t="str">
        <f>IF(【3】見・旅費!J456="","",【3】見・旅費!J456)</f>
        <v/>
      </c>
      <c r="K456" s="617" t="str">
        <f>IF(【3】見・旅費!K456="","",【3】見・旅費!K456)</f>
        <v/>
      </c>
      <c r="L456" s="618" t="str">
        <f>IF(【3】見・旅費!L456="","",【3】見・旅費!L456)</f>
        <v/>
      </c>
      <c r="M456" s="619" t="str">
        <f>IF(【3】見・旅費!M456="","",【3】見・旅費!M456)</f>
        <v/>
      </c>
      <c r="N456" s="598" t="str">
        <f>IF(I456="","",(SUM(L456:M456)))</f>
        <v/>
      </c>
      <c r="O456" s="620" t="str">
        <f>IF(【3】見・旅費!O456="","",【3】見・旅費!O456)</f>
        <v/>
      </c>
      <c r="P456" s="600" t="str">
        <f t="shared" si="84"/>
        <v/>
      </c>
      <c r="Q456" s="877"/>
      <c r="R456" s="854"/>
      <c r="S456" s="854"/>
      <c r="T456" s="856"/>
      <c r="U456" s="854"/>
      <c r="V456" s="854"/>
      <c r="W456" s="1105"/>
      <c r="X456" s="1091"/>
    </row>
    <row r="457" spans="3:24" ht="19.5" customHeight="1">
      <c r="C457" s="1088"/>
      <c r="D457" s="888"/>
      <c r="E457" s="1015"/>
      <c r="F457" s="888"/>
      <c r="G457" s="894"/>
      <c r="H457" s="1101"/>
      <c r="I457" s="616" t="str">
        <f>IF(【3】見・旅費!I457="","",【3】見・旅費!I457)</f>
        <v/>
      </c>
      <c r="J457" s="616" t="str">
        <f>IF(【3】見・旅費!J457="","",【3】見・旅費!J457)</f>
        <v/>
      </c>
      <c r="K457" s="617" t="str">
        <f>IF(【3】見・旅費!K457="","",【3】見・旅費!K457)</f>
        <v/>
      </c>
      <c r="L457" s="618" t="str">
        <f>IF(【3】見・旅費!L457="","",【3】見・旅費!L457)</f>
        <v/>
      </c>
      <c r="M457" s="619" t="str">
        <f>IF(【3】見・旅費!M457="","",【3】見・旅費!M457)</f>
        <v/>
      </c>
      <c r="N457" s="598" t="str">
        <f>IF(I457="","",(SUM(L457:M457)))</f>
        <v/>
      </c>
      <c r="O457" s="620" t="str">
        <f>IF(【3】見・旅費!O457="","",【3】見・旅費!O457)</f>
        <v/>
      </c>
      <c r="P457" s="600" t="str">
        <f t="shared" si="84"/>
        <v/>
      </c>
      <c r="Q457" s="877"/>
      <c r="R457" s="854"/>
      <c r="S457" s="854"/>
      <c r="T457" s="856"/>
      <c r="U457" s="854"/>
      <c r="V457" s="854"/>
      <c r="W457" s="1105"/>
      <c r="X457" s="1091"/>
    </row>
    <row r="458" spans="3:24" ht="19.5" customHeight="1">
      <c r="C458" s="1088"/>
      <c r="D458" s="888"/>
      <c r="E458" s="1015"/>
      <c r="F458" s="888"/>
      <c r="G458" s="894"/>
      <c r="H458" s="1101"/>
      <c r="I458" s="621" t="str">
        <f>IF(【3】見・旅費!I458="","",【3】見・旅費!I458)</f>
        <v/>
      </c>
      <c r="J458" s="621" t="str">
        <f>IF(【3】見・旅費!J458="","",【3】見・旅費!J458)</f>
        <v/>
      </c>
      <c r="K458" s="622" t="str">
        <f>IF(【3】見・旅費!K458="","",【3】見・旅費!K458)</f>
        <v/>
      </c>
      <c r="L458" s="623" t="str">
        <f>IF(【3】見・旅費!L458="","",【3】見・旅費!L458)</f>
        <v/>
      </c>
      <c r="M458" s="624" t="str">
        <f>IF(【3】見・旅費!M458="","",【3】見・旅費!M458)</f>
        <v/>
      </c>
      <c r="N458" s="598" t="str">
        <f>IF(I458="","",(SUM(L458:M458)))</f>
        <v/>
      </c>
      <c r="O458" s="625" t="str">
        <f>IF(【3】見・旅費!O458="","",【3】見・旅費!O458)</f>
        <v/>
      </c>
      <c r="P458" s="600" t="str">
        <f t="shared" si="84"/>
        <v/>
      </c>
      <c r="Q458" s="877"/>
      <c r="R458" s="854"/>
      <c r="S458" s="857"/>
      <c r="T458" s="858"/>
      <c r="U458" s="857"/>
      <c r="V458" s="857"/>
      <c r="W458" s="1105"/>
      <c r="X458" s="1091"/>
    </row>
    <row r="459" spans="3:24" ht="19.5" customHeight="1">
      <c r="C459" s="1089"/>
      <c r="D459" s="889"/>
      <c r="E459" s="1016"/>
      <c r="F459" s="889"/>
      <c r="G459" s="895"/>
      <c r="H459" s="1102"/>
      <c r="I459" s="601"/>
      <c r="J459" s="601"/>
      <c r="K459" s="603"/>
      <c r="L459" s="626"/>
      <c r="M459" s="627"/>
      <c r="N459" s="605"/>
      <c r="O459" s="628"/>
      <c r="P459" s="607">
        <f>SUM(P455:P458)</f>
        <v>0</v>
      </c>
      <c r="Q459" s="899"/>
      <c r="R459" s="900"/>
      <c r="S459" s="747" t="str">
        <f>IF(【3】見・旅費!S459="","",【3】見・旅費!S459)</f>
        <v/>
      </c>
      <c r="T459" s="748" t="str">
        <f>IF(【3】見・旅費!T459="","",【3】見・旅費!T459)</f>
        <v/>
      </c>
      <c r="U459" s="747">
        <f>IF(AND(R459="",T459=""),0,(SUM(Q459*R459+S459*T459)))</f>
        <v>0</v>
      </c>
      <c r="V459" s="612">
        <f>IF(AND(P459="",U459=""),"",SUM(P459+U459))</f>
        <v>0</v>
      </c>
      <c r="W459" s="1105"/>
      <c r="X459" s="1092"/>
    </row>
    <row r="460" spans="3:24" ht="22.5" customHeight="1">
      <c r="T460" s="862" t="s">
        <v>303</v>
      </c>
      <c r="U460" s="863"/>
      <c r="V460" s="117">
        <f>SUM(V350:V459)</f>
        <v>0</v>
      </c>
    </row>
    <row r="461" spans="3:24" ht="22.5" customHeight="1">
      <c r="T461" s="862" t="s">
        <v>304</v>
      </c>
      <c r="U461" s="863"/>
      <c r="V461" s="117">
        <f>SUM(V350:V459)/1.1</f>
        <v>0</v>
      </c>
    </row>
  </sheetData>
  <mergeCells count="1279">
    <mergeCell ref="Q47:Q50"/>
    <mergeCell ref="C77:C81"/>
    <mergeCell ref="D77:D81"/>
    <mergeCell ref="E77:E81"/>
    <mergeCell ref="F77:F81"/>
    <mergeCell ref="G77:G81"/>
    <mergeCell ref="H77:H81"/>
    <mergeCell ref="Q77:Q80"/>
    <mergeCell ref="C334:C338"/>
    <mergeCell ref="E329:E333"/>
    <mergeCell ref="F329:F333"/>
    <mergeCell ref="C329:C333"/>
    <mergeCell ref="D355:D359"/>
    <mergeCell ref="F57:F61"/>
    <mergeCell ref="E57:E61"/>
    <mergeCell ref="C319:C323"/>
    <mergeCell ref="G3:H3"/>
    <mergeCell ref="E3:F3"/>
    <mergeCell ref="C37:C41"/>
    <mergeCell ref="D37:D41"/>
    <mergeCell ref="E37:E41"/>
    <mergeCell ref="Q279:Q283"/>
    <mergeCell ref="Q309:Q313"/>
    <mergeCell ref="O348:O349"/>
    <mergeCell ref="H324:H328"/>
    <mergeCell ref="Q324:Q328"/>
    <mergeCell ref="E178:E182"/>
    <mergeCell ref="C188:C192"/>
    <mergeCell ref="D188:D192"/>
    <mergeCell ref="F183:F187"/>
    <mergeCell ref="G329:G333"/>
    <mergeCell ref="H329:H333"/>
    <mergeCell ref="E430:E434"/>
    <mergeCell ref="F430:F434"/>
    <mergeCell ref="G430:G434"/>
    <mergeCell ref="H430:H434"/>
    <mergeCell ref="C435:C439"/>
    <mergeCell ref="D435:D439"/>
    <mergeCell ref="E435:E439"/>
    <mergeCell ref="F435:F439"/>
    <mergeCell ref="G435:G439"/>
    <mergeCell ref="H435:H439"/>
    <mergeCell ref="H188:H192"/>
    <mergeCell ref="G47:G51"/>
    <mergeCell ref="H47:H51"/>
    <mergeCell ref="D380:D384"/>
    <mergeCell ref="D365:D369"/>
    <mergeCell ref="C348:C349"/>
    <mergeCell ref="C395:C399"/>
    <mergeCell ref="D395:D399"/>
    <mergeCell ref="E395:E399"/>
    <mergeCell ref="H198:H202"/>
    <mergeCell ref="E380:E384"/>
    <mergeCell ref="F380:F384"/>
    <mergeCell ref="E360:E364"/>
    <mergeCell ref="H279:H283"/>
    <mergeCell ref="H309:H313"/>
    <mergeCell ref="C47:C51"/>
    <mergeCell ref="D47:D51"/>
    <mergeCell ref="E47:E51"/>
    <mergeCell ref="F47:F51"/>
    <mergeCell ref="E365:E369"/>
    <mergeCell ref="C52:C56"/>
    <mergeCell ref="D52:D56"/>
    <mergeCell ref="C168:C172"/>
    <mergeCell ref="E52:E56"/>
    <mergeCell ref="F52:F56"/>
    <mergeCell ref="C57:C61"/>
    <mergeCell ref="D57:D61"/>
    <mergeCell ref="E264:E268"/>
    <mergeCell ref="F264:F268"/>
    <mergeCell ref="G264:G268"/>
    <mergeCell ref="H264:H268"/>
    <mergeCell ref="F360:F364"/>
    <mergeCell ref="C324:C328"/>
    <mergeCell ref="R188:R191"/>
    <mergeCell ref="C62:C66"/>
    <mergeCell ref="D62:D66"/>
    <mergeCell ref="E62:E66"/>
    <mergeCell ref="F62:F66"/>
    <mergeCell ref="G62:G66"/>
    <mergeCell ref="H62:H66"/>
    <mergeCell ref="Q62:Q65"/>
    <mergeCell ref="R62:R65"/>
    <mergeCell ref="E324:E328"/>
    <mergeCell ref="C299:C303"/>
    <mergeCell ref="D299:D303"/>
    <mergeCell ref="F324:F328"/>
    <mergeCell ref="G324:G328"/>
    <mergeCell ref="R324:R328"/>
    <mergeCell ref="R309:R313"/>
    <mergeCell ref="Q188:Q191"/>
    <mergeCell ref="L237:N237"/>
    <mergeCell ref="C67:C71"/>
    <mergeCell ref="D67:D71"/>
    <mergeCell ref="E67:E71"/>
    <mergeCell ref="C82:C86"/>
    <mergeCell ref="H82:H86"/>
    <mergeCell ref="Q82:Q85"/>
    <mergeCell ref="R82:R85"/>
    <mergeCell ref="S82:S85"/>
    <mergeCell ref="T82:T85"/>
    <mergeCell ref="U82:U85"/>
    <mergeCell ref="V82:V85"/>
    <mergeCell ref="W82:W86"/>
    <mergeCell ref="X82:X86"/>
    <mergeCell ref="D87:D91"/>
    <mergeCell ref="E87:E91"/>
    <mergeCell ref="F87:F91"/>
    <mergeCell ref="G87:G91"/>
    <mergeCell ref="H87:H91"/>
    <mergeCell ref="Q87:Q90"/>
    <mergeCell ref="R87:R90"/>
    <mergeCell ref="S87:S90"/>
    <mergeCell ref="T87:T90"/>
    <mergeCell ref="U87:U90"/>
    <mergeCell ref="V87:V90"/>
    <mergeCell ref="W87:W91"/>
    <mergeCell ref="X87:X91"/>
    <mergeCell ref="T57:T60"/>
    <mergeCell ref="U57:U60"/>
    <mergeCell ref="V57:V60"/>
    <mergeCell ref="S62:S65"/>
    <mergeCell ref="T62:T65"/>
    <mergeCell ref="U62:U65"/>
    <mergeCell ref="V62:V65"/>
    <mergeCell ref="W62:W66"/>
    <mergeCell ref="W57:W61"/>
    <mergeCell ref="X57:X61"/>
    <mergeCell ref="G52:G56"/>
    <mergeCell ref="H52:H56"/>
    <mergeCell ref="Q52:Q55"/>
    <mergeCell ref="R52:R55"/>
    <mergeCell ref="S52:S55"/>
    <mergeCell ref="T52:T55"/>
    <mergeCell ref="U52:U55"/>
    <mergeCell ref="V52:V55"/>
    <mergeCell ref="W52:W56"/>
    <mergeCell ref="X52:X56"/>
    <mergeCell ref="G67:G71"/>
    <mergeCell ref="H67:H71"/>
    <mergeCell ref="Q67:Q70"/>
    <mergeCell ref="R67:R70"/>
    <mergeCell ref="S67:S70"/>
    <mergeCell ref="T67:T70"/>
    <mergeCell ref="U67:U70"/>
    <mergeCell ref="V67:V70"/>
    <mergeCell ref="W67:W71"/>
    <mergeCell ref="X67:X71"/>
    <mergeCell ref="C72:C76"/>
    <mergeCell ref="D72:D76"/>
    <mergeCell ref="E72:E76"/>
    <mergeCell ref="F72:F76"/>
    <mergeCell ref="G72:G76"/>
    <mergeCell ref="H72:H76"/>
    <mergeCell ref="Q72:Q75"/>
    <mergeCell ref="R72:R75"/>
    <mergeCell ref="S72:S75"/>
    <mergeCell ref="T72:T75"/>
    <mergeCell ref="U72:U75"/>
    <mergeCell ref="V72:V75"/>
    <mergeCell ref="W72:W76"/>
    <mergeCell ref="X72:X76"/>
    <mergeCell ref="F67:F71"/>
    <mergeCell ref="W415:W419"/>
    <mergeCell ref="X415:X419"/>
    <mergeCell ref="C420:C424"/>
    <mergeCell ref="D420:D424"/>
    <mergeCell ref="E420:E424"/>
    <mergeCell ref="F420:F424"/>
    <mergeCell ref="G420:G424"/>
    <mergeCell ref="H420:H424"/>
    <mergeCell ref="Q420:Q424"/>
    <mergeCell ref="R420:R424"/>
    <mergeCell ref="G415:G419"/>
    <mergeCell ref="H415:H419"/>
    <mergeCell ref="Q415:Q419"/>
    <mergeCell ref="R415:R419"/>
    <mergeCell ref="V395:V398"/>
    <mergeCell ref="W395:W399"/>
    <mergeCell ref="X395:X399"/>
    <mergeCell ref="C410:C414"/>
    <mergeCell ref="D410:D414"/>
    <mergeCell ref="E410:E414"/>
    <mergeCell ref="F410:F414"/>
    <mergeCell ref="G410:G414"/>
    <mergeCell ref="H410:H414"/>
    <mergeCell ref="Q410:Q414"/>
    <mergeCell ref="X405:X409"/>
    <mergeCell ref="S400:S403"/>
    <mergeCell ref="T400:T403"/>
    <mergeCell ref="U400:U403"/>
    <mergeCell ref="S405:S408"/>
    <mergeCell ref="T405:T408"/>
    <mergeCell ref="U405:U408"/>
    <mergeCell ref="E405:E409"/>
    <mergeCell ref="X289:X293"/>
    <mergeCell ref="V385:V388"/>
    <mergeCell ref="W385:W389"/>
    <mergeCell ref="X385:X389"/>
    <mergeCell ref="F385:F389"/>
    <mergeCell ref="G385:G389"/>
    <mergeCell ref="H385:H389"/>
    <mergeCell ref="Q385:Q389"/>
    <mergeCell ref="R385:R389"/>
    <mergeCell ref="H365:H369"/>
    <mergeCell ref="Q365:Q369"/>
    <mergeCell ref="R365:R369"/>
    <mergeCell ref="V375:V378"/>
    <mergeCell ref="W375:W379"/>
    <mergeCell ref="X375:X379"/>
    <mergeCell ref="G370:G374"/>
    <mergeCell ref="H370:H374"/>
    <mergeCell ref="Q370:Q374"/>
    <mergeCell ref="F365:F369"/>
    <mergeCell ref="G365:G369"/>
    <mergeCell ref="F370:F374"/>
    <mergeCell ref="V380:V383"/>
    <mergeCell ref="W380:W384"/>
    <mergeCell ref="X380:X384"/>
    <mergeCell ref="V365:V368"/>
    <mergeCell ref="Q289:Q293"/>
    <mergeCell ref="X319:X323"/>
    <mergeCell ref="X304:X308"/>
    <mergeCell ref="W365:W369"/>
    <mergeCell ref="G360:G364"/>
    <mergeCell ref="H360:H364"/>
    <mergeCell ref="Q360:Q364"/>
    <mergeCell ref="C218:C222"/>
    <mergeCell ref="D218:D222"/>
    <mergeCell ref="T239:T242"/>
    <mergeCell ref="S239:S242"/>
    <mergeCell ref="E218:E222"/>
    <mergeCell ref="F218:F222"/>
    <mergeCell ref="C237:C238"/>
    <mergeCell ref="E228:E232"/>
    <mergeCell ref="F254:F258"/>
    <mergeCell ref="G254:G258"/>
    <mergeCell ref="H254:H258"/>
    <mergeCell ref="Q254:Q258"/>
    <mergeCell ref="R254:R258"/>
    <mergeCell ref="F274:F278"/>
    <mergeCell ref="G274:G278"/>
    <mergeCell ref="H274:H278"/>
    <mergeCell ref="Q274:Q278"/>
    <mergeCell ref="E249:E253"/>
    <mergeCell ref="F249:F253"/>
    <mergeCell ref="Q269:Q273"/>
    <mergeCell ref="R269:R273"/>
    <mergeCell ref="R249:R253"/>
    <mergeCell ref="T274:T277"/>
    <mergeCell ref="S244:S247"/>
    <mergeCell ref="T244:T247"/>
    <mergeCell ref="S249:S252"/>
    <mergeCell ref="X223:X227"/>
    <mergeCell ref="Q237:Q238"/>
    <mergeCell ref="C228:C232"/>
    <mergeCell ref="D228:D232"/>
    <mergeCell ref="U237:U238"/>
    <mergeCell ref="X228:X232"/>
    <mergeCell ref="T237:T238"/>
    <mergeCell ref="T233:U233"/>
    <mergeCell ref="E239:E243"/>
    <mergeCell ref="F239:F243"/>
    <mergeCell ref="G239:G243"/>
    <mergeCell ref="H284:H288"/>
    <mergeCell ref="R284:R288"/>
    <mergeCell ref="C284:C288"/>
    <mergeCell ref="D284:D288"/>
    <mergeCell ref="E284:E288"/>
    <mergeCell ref="F284:F288"/>
    <mergeCell ref="G284:G288"/>
    <mergeCell ref="V223:V226"/>
    <mergeCell ref="V279:V282"/>
    <mergeCell ref="V284:V287"/>
    <mergeCell ref="V269:V272"/>
    <mergeCell ref="V254:V257"/>
    <mergeCell ref="U274:U277"/>
    <mergeCell ref="U244:U247"/>
    <mergeCell ref="X284:X288"/>
    <mergeCell ref="U249:U252"/>
    <mergeCell ref="S254:S257"/>
    <mergeCell ref="T254:T257"/>
    <mergeCell ref="X309:X313"/>
    <mergeCell ref="W324:W328"/>
    <mergeCell ref="X324:X328"/>
    <mergeCell ref="G304:G308"/>
    <mergeCell ref="R239:R243"/>
    <mergeCell ref="V239:V242"/>
    <mergeCell ref="C239:C243"/>
    <mergeCell ref="D239:D243"/>
    <mergeCell ref="V244:V247"/>
    <mergeCell ref="W244:W248"/>
    <mergeCell ref="E244:E248"/>
    <mergeCell ref="F244:F248"/>
    <mergeCell ref="C244:C248"/>
    <mergeCell ref="D244:D248"/>
    <mergeCell ref="X244:X248"/>
    <mergeCell ref="G244:G248"/>
    <mergeCell ref="H244:H248"/>
    <mergeCell ref="Q244:Q248"/>
    <mergeCell ref="R244:R248"/>
    <mergeCell ref="V294:V297"/>
    <mergeCell ref="W294:W298"/>
    <mergeCell ref="X294:X298"/>
    <mergeCell ref="C279:C283"/>
    <mergeCell ref="D279:D283"/>
    <mergeCell ref="X299:X303"/>
    <mergeCell ref="Q299:Q303"/>
    <mergeCell ref="R299:R303"/>
    <mergeCell ref="E279:E283"/>
    <mergeCell ref="F279:F283"/>
    <mergeCell ref="D319:D323"/>
    <mergeCell ref="E319:E323"/>
    <mergeCell ref="F319:F323"/>
    <mergeCell ref="X329:X333"/>
    <mergeCell ref="R314:R318"/>
    <mergeCell ref="Q355:Q359"/>
    <mergeCell ref="W339:W343"/>
    <mergeCell ref="X365:X369"/>
    <mergeCell ref="R348:R349"/>
    <mergeCell ref="V360:V363"/>
    <mergeCell ref="W360:W364"/>
    <mergeCell ref="X360:X364"/>
    <mergeCell ref="G380:G384"/>
    <mergeCell ref="H380:H384"/>
    <mergeCell ref="Q380:Q384"/>
    <mergeCell ref="R380:R384"/>
    <mergeCell ref="R334:R338"/>
    <mergeCell ref="S334:S337"/>
    <mergeCell ref="T334:T337"/>
    <mergeCell ref="U334:U337"/>
    <mergeCell ref="S339:S342"/>
    <mergeCell ref="T339:T342"/>
    <mergeCell ref="U339:U342"/>
    <mergeCell ref="S350:S353"/>
    <mergeCell ref="R370:R374"/>
    <mergeCell ref="V370:V373"/>
    <mergeCell ref="W370:W374"/>
    <mergeCell ref="X370:X374"/>
    <mergeCell ref="Q334:Q338"/>
    <mergeCell ref="G355:G359"/>
    <mergeCell ref="H355:H359"/>
    <mergeCell ref="S360:S363"/>
    <mergeCell ref="S370:S373"/>
    <mergeCell ref="X334:X338"/>
    <mergeCell ref="V324:V327"/>
    <mergeCell ref="C350:C354"/>
    <mergeCell ref="D350:D354"/>
    <mergeCell ref="E350:E354"/>
    <mergeCell ref="F350:F354"/>
    <mergeCell ref="R355:R359"/>
    <mergeCell ref="G334:G338"/>
    <mergeCell ref="C370:C374"/>
    <mergeCell ref="C365:C369"/>
    <mergeCell ref="C380:C384"/>
    <mergeCell ref="C390:C394"/>
    <mergeCell ref="D390:D394"/>
    <mergeCell ref="V355:V358"/>
    <mergeCell ref="W355:W359"/>
    <mergeCell ref="X355:X359"/>
    <mergeCell ref="H319:H323"/>
    <mergeCell ref="X279:X283"/>
    <mergeCell ref="W314:W318"/>
    <mergeCell ref="V299:V302"/>
    <mergeCell ref="V304:V307"/>
    <mergeCell ref="W304:W308"/>
    <mergeCell ref="H314:H318"/>
    <mergeCell ref="W329:W333"/>
    <mergeCell ref="T279:T282"/>
    <mergeCell ref="U279:U282"/>
    <mergeCell ref="S284:S287"/>
    <mergeCell ref="T284:T287"/>
    <mergeCell ref="U284:U287"/>
    <mergeCell ref="S289:S292"/>
    <mergeCell ref="T289:T292"/>
    <mergeCell ref="U289:U292"/>
    <mergeCell ref="S294:S297"/>
    <mergeCell ref="T294:T297"/>
    <mergeCell ref="E334:E338"/>
    <mergeCell ref="C360:C364"/>
    <mergeCell ref="D348:D349"/>
    <mergeCell ref="D370:D374"/>
    <mergeCell ref="F334:F338"/>
    <mergeCell ref="Q319:Q323"/>
    <mergeCell ref="R319:R323"/>
    <mergeCell ref="C355:C359"/>
    <mergeCell ref="E348:E349"/>
    <mergeCell ref="F348:F349"/>
    <mergeCell ref="Q329:Q333"/>
    <mergeCell ref="C425:C429"/>
    <mergeCell ref="D425:D429"/>
    <mergeCell ref="E425:E429"/>
    <mergeCell ref="F425:F429"/>
    <mergeCell ref="Q425:Q429"/>
    <mergeCell ref="C405:C409"/>
    <mergeCell ref="D405:D409"/>
    <mergeCell ref="F395:F399"/>
    <mergeCell ref="F405:F409"/>
    <mergeCell ref="G405:G409"/>
    <mergeCell ref="Q395:Q399"/>
    <mergeCell ref="E385:E389"/>
    <mergeCell ref="E390:E394"/>
    <mergeCell ref="F390:F394"/>
    <mergeCell ref="G390:G394"/>
    <mergeCell ref="H390:H394"/>
    <mergeCell ref="Q390:Q394"/>
    <mergeCell ref="R395:R399"/>
    <mergeCell ref="R360:R364"/>
    <mergeCell ref="C385:C389"/>
    <mergeCell ref="D324:D328"/>
    <mergeCell ref="W425:W429"/>
    <mergeCell ref="W430:W434"/>
    <mergeCell ref="E314:E318"/>
    <mergeCell ref="V390:V393"/>
    <mergeCell ref="C440:C444"/>
    <mergeCell ref="C430:C434"/>
    <mergeCell ref="D430:D434"/>
    <mergeCell ref="V415:V418"/>
    <mergeCell ref="C314:C318"/>
    <mergeCell ref="G395:G399"/>
    <mergeCell ref="H395:H399"/>
    <mergeCell ref="F375:F379"/>
    <mergeCell ref="G375:G379"/>
    <mergeCell ref="H375:H379"/>
    <mergeCell ref="Q375:Q379"/>
    <mergeCell ref="R375:R379"/>
    <mergeCell ref="D334:D338"/>
    <mergeCell ref="D329:D333"/>
    <mergeCell ref="D385:D389"/>
    <mergeCell ref="F314:F318"/>
    <mergeCell ref="Q314:Q318"/>
    <mergeCell ref="C400:C404"/>
    <mergeCell ref="D400:D404"/>
    <mergeCell ref="E355:E359"/>
    <mergeCell ref="F355:F359"/>
    <mergeCell ref="E370:E374"/>
    <mergeCell ref="C375:C379"/>
    <mergeCell ref="D375:D379"/>
    <mergeCell ref="E375:E379"/>
    <mergeCell ref="D360:D364"/>
    <mergeCell ref="H334:H338"/>
    <mergeCell ref="G425:G429"/>
    <mergeCell ref="F299:F303"/>
    <mergeCell ref="G299:G303"/>
    <mergeCell ref="H299:H303"/>
    <mergeCell ref="F289:F293"/>
    <mergeCell ref="G289:G293"/>
    <mergeCell ref="R289:R293"/>
    <mergeCell ref="H294:H298"/>
    <mergeCell ref="Q294:Q298"/>
    <mergeCell ref="R294:R298"/>
    <mergeCell ref="V314:V317"/>
    <mergeCell ref="C445:C449"/>
    <mergeCell ref="F400:F404"/>
    <mergeCell ref="G400:G404"/>
    <mergeCell ref="D445:D449"/>
    <mergeCell ref="E445:E449"/>
    <mergeCell ref="F445:F449"/>
    <mergeCell ref="G445:G449"/>
    <mergeCell ref="H445:H449"/>
    <mergeCell ref="Q445:Q449"/>
    <mergeCell ref="R445:R449"/>
    <mergeCell ref="C415:C419"/>
    <mergeCell ref="D415:D419"/>
    <mergeCell ref="E415:E419"/>
    <mergeCell ref="F440:F444"/>
    <mergeCell ref="G440:G444"/>
    <mergeCell ref="V440:V443"/>
    <mergeCell ref="V425:V428"/>
    <mergeCell ref="H425:H429"/>
    <mergeCell ref="R425:R429"/>
    <mergeCell ref="E400:E404"/>
    <mergeCell ref="D440:D444"/>
    <mergeCell ref="G319:G323"/>
    <mergeCell ref="D314:D318"/>
    <mergeCell ref="G314:G318"/>
    <mergeCell ref="W259:W263"/>
    <mergeCell ref="X259:X263"/>
    <mergeCell ref="C269:C273"/>
    <mergeCell ref="D269:D273"/>
    <mergeCell ref="E269:E273"/>
    <mergeCell ref="F269:F273"/>
    <mergeCell ref="G269:G273"/>
    <mergeCell ref="H269:H273"/>
    <mergeCell ref="V309:V312"/>
    <mergeCell ref="W264:W268"/>
    <mergeCell ref="G279:G283"/>
    <mergeCell ref="R279:R283"/>
    <mergeCell ref="H289:H293"/>
    <mergeCell ref="R264:R268"/>
    <mergeCell ref="C254:C258"/>
    <mergeCell ref="D254:D258"/>
    <mergeCell ref="V274:V277"/>
    <mergeCell ref="W274:W278"/>
    <mergeCell ref="E274:E278"/>
    <mergeCell ref="X274:X278"/>
    <mergeCell ref="W269:W273"/>
    <mergeCell ref="S259:S262"/>
    <mergeCell ref="T259:T262"/>
    <mergeCell ref="U259:U262"/>
    <mergeCell ref="S264:S267"/>
    <mergeCell ref="T264:T267"/>
    <mergeCell ref="U264:U267"/>
    <mergeCell ref="U269:U272"/>
    <mergeCell ref="S274:S277"/>
    <mergeCell ref="W284:W288"/>
    <mergeCell ref="G208:G212"/>
    <mergeCell ref="C213:C217"/>
    <mergeCell ref="D213:D217"/>
    <mergeCell ref="E213:E217"/>
    <mergeCell ref="F213:F217"/>
    <mergeCell ref="G213:G217"/>
    <mergeCell ref="H213:H217"/>
    <mergeCell ref="Q213:Q216"/>
    <mergeCell ref="R213:R216"/>
    <mergeCell ref="S213:S216"/>
    <mergeCell ref="V249:V252"/>
    <mergeCell ref="W249:W253"/>
    <mergeCell ref="X249:X253"/>
    <mergeCell ref="X264:X268"/>
    <mergeCell ref="C274:C278"/>
    <mergeCell ref="D274:D278"/>
    <mergeCell ref="R274:R278"/>
    <mergeCell ref="X269:X273"/>
    <mergeCell ref="I237:J237"/>
    <mergeCell ref="C264:C268"/>
    <mergeCell ref="D264:D268"/>
    <mergeCell ref="X254:X258"/>
    <mergeCell ref="V259:V262"/>
    <mergeCell ref="C249:C253"/>
    <mergeCell ref="D249:D253"/>
    <mergeCell ref="H249:H253"/>
    <mergeCell ref="Q249:Q253"/>
    <mergeCell ref="R237:R238"/>
    <mergeCell ref="S237:S238"/>
    <mergeCell ref="G249:G253"/>
    <mergeCell ref="W239:W243"/>
    <mergeCell ref="U254:U257"/>
    <mergeCell ref="T460:U460"/>
    <mergeCell ref="V455:V458"/>
    <mergeCell ref="W455:W459"/>
    <mergeCell ref="X455:X459"/>
    <mergeCell ref="E455:E459"/>
    <mergeCell ref="F455:F459"/>
    <mergeCell ref="G455:G459"/>
    <mergeCell ref="H455:H459"/>
    <mergeCell ref="Q455:Q459"/>
    <mergeCell ref="R455:R459"/>
    <mergeCell ref="H400:H404"/>
    <mergeCell ref="Q400:Q404"/>
    <mergeCell ref="R400:R404"/>
    <mergeCell ref="R405:R409"/>
    <mergeCell ref="F415:F419"/>
    <mergeCell ref="H440:H444"/>
    <mergeCell ref="Q440:Q444"/>
    <mergeCell ref="R440:R444"/>
    <mergeCell ref="W450:W454"/>
    <mergeCell ref="X450:X454"/>
    <mergeCell ref="E440:E444"/>
    <mergeCell ref="W405:W409"/>
    <mergeCell ref="V445:V448"/>
    <mergeCell ref="W445:W449"/>
    <mergeCell ref="X445:X449"/>
    <mergeCell ref="X420:X424"/>
    <mergeCell ref="W435:W439"/>
    <mergeCell ref="X435:X439"/>
    <mergeCell ref="X430:X434"/>
    <mergeCell ref="V420:V423"/>
    <mergeCell ref="W420:W424"/>
    <mergeCell ref="X425:X429"/>
    <mergeCell ref="T329:T332"/>
    <mergeCell ref="S279:S282"/>
    <mergeCell ref="W237:W238"/>
    <mergeCell ref="H239:H243"/>
    <mergeCell ref="Q264:Q268"/>
    <mergeCell ref="V410:V413"/>
    <mergeCell ref="W410:W414"/>
    <mergeCell ref="V319:V322"/>
    <mergeCell ref="W319:W323"/>
    <mergeCell ref="U239:U242"/>
    <mergeCell ref="W228:W232"/>
    <mergeCell ref="S228:S231"/>
    <mergeCell ref="T218:T221"/>
    <mergeCell ref="U218:U221"/>
    <mergeCell ref="V218:V221"/>
    <mergeCell ref="V228:V231"/>
    <mergeCell ref="W254:W258"/>
    <mergeCell ref="U294:U297"/>
    <mergeCell ref="S299:S302"/>
    <mergeCell ref="T299:T302"/>
    <mergeCell ref="W299:W303"/>
    <mergeCell ref="T360:T363"/>
    <mergeCell ref="U360:U363"/>
    <mergeCell ref="V289:V292"/>
    <mergeCell ref="W289:W293"/>
    <mergeCell ref="W279:W283"/>
    <mergeCell ref="W309:W313"/>
    <mergeCell ref="W223:W227"/>
    <mergeCell ref="U198:U201"/>
    <mergeCell ref="V198:V201"/>
    <mergeCell ref="T208:T211"/>
    <mergeCell ref="U208:U211"/>
    <mergeCell ref="H405:H409"/>
    <mergeCell ref="Q405:Q409"/>
    <mergeCell ref="Q198:Q201"/>
    <mergeCell ref="R198:R201"/>
    <mergeCell ref="U329:U332"/>
    <mergeCell ref="T350:T353"/>
    <mergeCell ref="U350:U353"/>
    <mergeCell ref="S355:S358"/>
    <mergeCell ref="T355:T358"/>
    <mergeCell ref="U355:U358"/>
    <mergeCell ref="S365:S368"/>
    <mergeCell ref="T365:T368"/>
    <mergeCell ref="L348:N348"/>
    <mergeCell ref="R390:R394"/>
    <mergeCell ref="Q239:Q243"/>
    <mergeCell ref="T269:T272"/>
    <mergeCell ref="S304:S307"/>
    <mergeCell ref="T304:T307"/>
    <mergeCell ref="U304:U307"/>
    <mergeCell ref="U385:U388"/>
    <mergeCell ref="S390:S393"/>
    <mergeCell ref="T390:T393"/>
    <mergeCell ref="U390:U393"/>
    <mergeCell ref="S395:S398"/>
    <mergeCell ref="T395:T398"/>
    <mergeCell ref="U395:U398"/>
    <mergeCell ref="U365:U368"/>
    <mergeCell ref="T249:T252"/>
    <mergeCell ref="W440:W444"/>
    <mergeCell ref="X440:X444"/>
    <mergeCell ref="V435:V438"/>
    <mergeCell ref="V430:V433"/>
    <mergeCell ref="X237:X238"/>
    <mergeCell ref="Q203:Q206"/>
    <mergeCell ref="R203:R206"/>
    <mergeCell ref="X410:X414"/>
    <mergeCell ref="X350:X354"/>
    <mergeCell ref="V400:V403"/>
    <mergeCell ref="W400:W404"/>
    <mergeCell ref="X400:X404"/>
    <mergeCell ref="X314:X318"/>
    <mergeCell ref="R410:R414"/>
    <mergeCell ref="V350:V353"/>
    <mergeCell ref="W350:W354"/>
    <mergeCell ref="V334:V337"/>
    <mergeCell ref="W334:W338"/>
    <mergeCell ref="X348:X349"/>
    <mergeCell ref="T309:T312"/>
    <mergeCell ref="U309:U312"/>
    <mergeCell ref="S314:S317"/>
    <mergeCell ref="T314:T317"/>
    <mergeCell ref="U314:U317"/>
    <mergeCell ref="S319:S322"/>
    <mergeCell ref="T319:T322"/>
    <mergeCell ref="U319:U322"/>
    <mergeCell ref="S324:S327"/>
    <mergeCell ref="T324:T327"/>
    <mergeCell ref="U324:U327"/>
    <mergeCell ref="S329:S332"/>
    <mergeCell ref="S309:S312"/>
    <mergeCell ref="D294:D298"/>
    <mergeCell ref="V450:V453"/>
    <mergeCell ref="H450:H454"/>
    <mergeCell ref="Q450:Q454"/>
    <mergeCell ref="R450:R454"/>
    <mergeCell ref="Q348:Q349"/>
    <mergeCell ref="R329:R333"/>
    <mergeCell ref="V329:V332"/>
    <mergeCell ref="T228:T231"/>
    <mergeCell ref="U228:U231"/>
    <mergeCell ref="W193:W197"/>
    <mergeCell ref="Q284:Q288"/>
    <mergeCell ref="Q259:Q263"/>
    <mergeCell ref="R259:R263"/>
    <mergeCell ref="V264:V267"/>
    <mergeCell ref="W390:W394"/>
    <mergeCell ref="E254:E258"/>
    <mergeCell ref="F228:F232"/>
    <mergeCell ref="G228:G232"/>
    <mergeCell ref="H228:H232"/>
    <mergeCell ref="Q228:Q231"/>
    <mergeCell ref="R228:R231"/>
    <mergeCell ref="E223:E227"/>
    <mergeCell ref="F223:F227"/>
    <mergeCell ref="G223:G227"/>
    <mergeCell ref="H223:H227"/>
    <mergeCell ref="Q223:Q226"/>
    <mergeCell ref="R223:R226"/>
    <mergeCell ref="S223:S226"/>
    <mergeCell ref="G348:G349"/>
    <mergeCell ref="H348:H349"/>
    <mergeCell ref="I348:J348"/>
    <mergeCell ref="X390:X394"/>
    <mergeCell ref="C455:C459"/>
    <mergeCell ref="D455:D459"/>
    <mergeCell ref="Q107:Q110"/>
    <mergeCell ref="R107:R110"/>
    <mergeCell ref="S107:S110"/>
    <mergeCell ref="C112:C116"/>
    <mergeCell ref="D112:D116"/>
    <mergeCell ref="E112:E116"/>
    <mergeCell ref="F112:F116"/>
    <mergeCell ref="G112:G116"/>
    <mergeCell ref="H112:H116"/>
    <mergeCell ref="Q112:Q115"/>
    <mergeCell ref="R112:R115"/>
    <mergeCell ref="S112:S115"/>
    <mergeCell ref="T112:T115"/>
    <mergeCell ref="U112:U115"/>
    <mergeCell ref="V112:V115"/>
    <mergeCell ref="G350:G354"/>
    <mergeCell ref="H350:H354"/>
    <mergeCell ref="Q350:Q354"/>
    <mergeCell ref="R350:R354"/>
    <mergeCell ref="F259:F263"/>
    <mergeCell ref="G259:G263"/>
    <mergeCell ref="H259:H263"/>
    <mergeCell ref="C294:C298"/>
    <mergeCell ref="S269:S272"/>
    <mergeCell ref="E294:E298"/>
    <mergeCell ref="F294:F298"/>
    <mergeCell ref="G294:G298"/>
    <mergeCell ref="C223:C227"/>
    <mergeCell ref="X239:X243"/>
    <mergeCell ref="C450:C454"/>
    <mergeCell ref="D450:D454"/>
    <mergeCell ref="E450:E454"/>
    <mergeCell ref="F450:F454"/>
    <mergeCell ref="G450:G454"/>
    <mergeCell ref="V405:V408"/>
    <mergeCell ref="X339:X343"/>
    <mergeCell ref="T344:U344"/>
    <mergeCell ref="Q339:Q343"/>
    <mergeCell ref="R339:R343"/>
    <mergeCell ref="V339:V342"/>
    <mergeCell ref="C339:C343"/>
    <mergeCell ref="D339:D343"/>
    <mergeCell ref="E339:E343"/>
    <mergeCell ref="F339:F343"/>
    <mergeCell ref="G339:G343"/>
    <mergeCell ref="H339:H343"/>
    <mergeCell ref="S348:S349"/>
    <mergeCell ref="T348:T349"/>
    <mergeCell ref="U348:U349"/>
    <mergeCell ref="W348:W349"/>
    <mergeCell ref="T370:T373"/>
    <mergeCell ref="U370:U373"/>
    <mergeCell ref="S375:S378"/>
    <mergeCell ref="T375:T378"/>
    <mergeCell ref="U375:U378"/>
    <mergeCell ref="T345:U345"/>
    <mergeCell ref="S380:S383"/>
    <mergeCell ref="T380:T383"/>
    <mergeCell ref="U380:U383"/>
    <mergeCell ref="S385:S388"/>
    <mergeCell ref="T385:T388"/>
    <mergeCell ref="W178:W182"/>
    <mergeCell ref="G203:G207"/>
    <mergeCell ref="H203:H207"/>
    <mergeCell ref="H208:H212"/>
    <mergeCell ref="Q208:Q211"/>
    <mergeCell ref="R208:R211"/>
    <mergeCell ref="S208:S211"/>
    <mergeCell ref="G198:G202"/>
    <mergeCell ref="X218:X222"/>
    <mergeCell ref="W203:W207"/>
    <mergeCell ref="C309:C313"/>
    <mergeCell ref="D309:D313"/>
    <mergeCell ref="E309:E313"/>
    <mergeCell ref="F309:F313"/>
    <mergeCell ref="G309:G313"/>
    <mergeCell ref="E299:E303"/>
    <mergeCell ref="C304:C308"/>
    <mergeCell ref="D304:D308"/>
    <mergeCell ref="E304:E308"/>
    <mergeCell ref="F304:F308"/>
    <mergeCell ref="C289:C293"/>
    <mergeCell ref="D289:D293"/>
    <mergeCell ref="E289:E293"/>
    <mergeCell ref="H304:H308"/>
    <mergeCell ref="Q304:Q308"/>
    <mergeCell ref="R304:R308"/>
    <mergeCell ref="C259:C263"/>
    <mergeCell ref="D259:D263"/>
    <mergeCell ref="E259:E263"/>
    <mergeCell ref="W218:W222"/>
    <mergeCell ref="X208:X212"/>
    <mergeCell ref="U299:U302"/>
    <mergeCell ref="E198:E202"/>
    <mergeCell ref="F198:F202"/>
    <mergeCell ref="D237:D238"/>
    <mergeCell ref="E237:E238"/>
    <mergeCell ref="F237:F238"/>
    <mergeCell ref="G237:G238"/>
    <mergeCell ref="H237:H238"/>
    <mergeCell ref="T178:T181"/>
    <mergeCell ref="U178:U181"/>
    <mergeCell ref="V178:V181"/>
    <mergeCell ref="D223:D227"/>
    <mergeCell ref="T223:T226"/>
    <mergeCell ref="T234:U234"/>
    <mergeCell ref="U183:U186"/>
    <mergeCell ref="V183:V186"/>
    <mergeCell ref="D183:D187"/>
    <mergeCell ref="D193:D197"/>
    <mergeCell ref="T193:T196"/>
    <mergeCell ref="U193:U196"/>
    <mergeCell ref="S183:S186"/>
    <mergeCell ref="F178:F182"/>
    <mergeCell ref="G178:G182"/>
    <mergeCell ref="U203:U206"/>
    <mergeCell ref="Q178:Q181"/>
    <mergeCell ref="R178:R181"/>
    <mergeCell ref="S178:S181"/>
    <mergeCell ref="G218:G222"/>
    <mergeCell ref="H218:H222"/>
    <mergeCell ref="Q218:Q221"/>
    <mergeCell ref="R218:R221"/>
    <mergeCell ref="S218:S221"/>
    <mergeCell ref="U223:U226"/>
    <mergeCell ref="C173:C177"/>
    <mergeCell ref="Q168:Q171"/>
    <mergeCell ref="R168:R171"/>
    <mergeCell ref="S168:S171"/>
    <mergeCell ref="T168:T171"/>
    <mergeCell ref="U168:U171"/>
    <mergeCell ref="V168:V171"/>
    <mergeCell ref="V193:V196"/>
    <mergeCell ref="S198:S201"/>
    <mergeCell ref="T213:T216"/>
    <mergeCell ref="U213:U216"/>
    <mergeCell ref="V213:V216"/>
    <mergeCell ref="U188:U191"/>
    <mergeCell ref="G183:G187"/>
    <mergeCell ref="C183:C187"/>
    <mergeCell ref="V188:V191"/>
    <mergeCell ref="W188:W192"/>
    <mergeCell ref="H178:H182"/>
    <mergeCell ref="R183:R186"/>
    <mergeCell ref="C203:C207"/>
    <mergeCell ref="E188:E192"/>
    <mergeCell ref="F188:F192"/>
    <mergeCell ref="G188:G192"/>
    <mergeCell ref="S188:S191"/>
    <mergeCell ref="C193:C197"/>
    <mergeCell ref="E193:E197"/>
    <mergeCell ref="F193:F197"/>
    <mergeCell ref="G193:G197"/>
    <mergeCell ref="H193:H197"/>
    <mergeCell ref="Q193:Q196"/>
    <mergeCell ref="R193:R196"/>
    <mergeCell ref="S193:S196"/>
    <mergeCell ref="X178:X182"/>
    <mergeCell ref="T183:T186"/>
    <mergeCell ref="X193:X197"/>
    <mergeCell ref="W198:W202"/>
    <mergeCell ref="X198:X202"/>
    <mergeCell ref="W213:W217"/>
    <mergeCell ref="X213:X217"/>
    <mergeCell ref="X203:X207"/>
    <mergeCell ref="E203:E207"/>
    <mergeCell ref="F203:F207"/>
    <mergeCell ref="C208:C212"/>
    <mergeCell ref="D208:D212"/>
    <mergeCell ref="E208:E212"/>
    <mergeCell ref="F208:F212"/>
    <mergeCell ref="T198:T201"/>
    <mergeCell ref="V203:V206"/>
    <mergeCell ref="D203:D207"/>
    <mergeCell ref="S203:S206"/>
    <mergeCell ref="T203:T206"/>
    <mergeCell ref="X188:X192"/>
    <mergeCell ref="C178:C182"/>
    <mergeCell ref="D178:D182"/>
    <mergeCell ref="W183:W187"/>
    <mergeCell ref="E183:E187"/>
    <mergeCell ref="H183:H187"/>
    <mergeCell ref="Q183:Q186"/>
    <mergeCell ref="X183:X187"/>
    <mergeCell ref="T188:T191"/>
    <mergeCell ref="V208:V211"/>
    <mergeCell ref="W208:W212"/>
    <mergeCell ref="C198:C202"/>
    <mergeCell ref="D198:D202"/>
    <mergeCell ref="X173:X177"/>
    <mergeCell ref="R173:R176"/>
    <mergeCell ref="S173:S176"/>
    <mergeCell ref="T173:T176"/>
    <mergeCell ref="U173:U176"/>
    <mergeCell ref="V173:V176"/>
    <mergeCell ref="W173:W177"/>
    <mergeCell ref="D173:D177"/>
    <mergeCell ref="E173:E177"/>
    <mergeCell ref="V163:V166"/>
    <mergeCell ref="W163:W167"/>
    <mergeCell ref="X163:X167"/>
    <mergeCell ref="H163:H167"/>
    <mergeCell ref="Q163:Q166"/>
    <mergeCell ref="R163:R166"/>
    <mergeCell ref="S163:S166"/>
    <mergeCell ref="T163:T166"/>
    <mergeCell ref="U163:U166"/>
    <mergeCell ref="F173:F177"/>
    <mergeCell ref="G173:G177"/>
    <mergeCell ref="H173:H177"/>
    <mergeCell ref="Q173:Q176"/>
    <mergeCell ref="W168:W172"/>
    <mergeCell ref="X168:X172"/>
    <mergeCell ref="D168:D172"/>
    <mergeCell ref="E168:E172"/>
    <mergeCell ref="F168:F172"/>
    <mergeCell ref="G168:G172"/>
    <mergeCell ref="H168:H172"/>
    <mergeCell ref="C158:C162"/>
    <mergeCell ref="D158:D162"/>
    <mergeCell ref="C163:C167"/>
    <mergeCell ref="D163:D167"/>
    <mergeCell ref="E163:E167"/>
    <mergeCell ref="F163:F167"/>
    <mergeCell ref="G163:G167"/>
    <mergeCell ref="S158:S161"/>
    <mergeCell ref="T158:T161"/>
    <mergeCell ref="W158:W162"/>
    <mergeCell ref="X158:X162"/>
    <mergeCell ref="E158:E162"/>
    <mergeCell ref="F158:F162"/>
    <mergeCell ref="G158:G162"/>
    <mergeCell ref="H158:H162"/>
    <mergeCell ref="Q158:Q161"/>
    <mergeCell ref="R158:R161"/>
    <mergeCell ref="U158:U161"/>
    <mergeCell ref="V158:V161"/>
    <mergeCell ref="S148:S151"/>
    <mergeCell ref="T148:T151"/>
    <mergeCell ref="U148:U151"/>
    <mergeCell ref="V148:V151"/>
    <mergeCell ref="C148:C152"/>
    <mergeCell ref="D148:D152"/>
    <mergeCell ref="E148:E152"/>
    <mergeCell ref="F148:F152"/>
    <mergeCell ref="G148:G152"/>
    <mergeCell ref="H148:H152"/>
    <mergeCell ref="X153:X157"/>
    <mergeCell ref="R153:R156"/>
    <mergeCell ref="S153:S156"/>
    <mergeCell ref="T153:T156"/>
    <mergeCell ref="U153:U156"/>
    <mergeCell ref="V153:V156"/>
    <mergeCell ref="W153:W157"/>
    <mergeCell ref="D153:D157"/>
    <mergeCell ref="E153:E157"/>
    <mergeCell ref="F153:F157"/>
    <mergeCell ref="G153:G157"/>
    <mergeCell ref="H153:H157"/>
    <mergeCell ref="Q153:Q156"/>
    <mergeCell ref="W148:W152"/>
    <mergeCell ref="X148:X152"/>
    <mergeCell ref="Q148:Q151"/>
    <mergeCell ref="R148:R151"/>
    <mergeCell ref="C138:C142"/>
    <mergeCell ref="D138:D142"/>
    <mergeCell ref="C143:C147"/>
    <mergeCell ref="D143:D147"/>
    <mergeCell ref="E143:E147"/>
    <mergeCell ref="F143:F147"/>
    <mergeCell ref="G143:G147"/>
    <mergeCell ref="S138:S141"/>
    <mergeCell ref="T138:T141"/>
    <mergeCell ref="W138:W142"/>
    <mergeCell ref="X138:X142"/>
    <mergeCell ref="E138:E142"/>
    <mergeCell ref="F138:F142"/>
    <mergeCell ref="G138:G142"/>
    <mergeCell ref="H138:H142"/>
    <mergeCell ref="Q138:Q141"/>
    <mergeCell ref="R138:R141"/>
    <mergeCell ref="U138:U141"/>
    <mergeCell ref="V138:V141"/>
    <mergeCell ref="X97:X101"/>
    <mergeCell ref="X133:X137"/>
    <mergeCell ref="R133:R136"/>
    <mergeCell ref="V133:V136"/>
    <mergeCell ref="W133:W137"/>
    <mergeCell ref="D133:D137"/>
    <mergeCell ref="E133:E137"/>
    <mergeCell ref="R92:R95"/>
    <mergeCell ref="S92:S95"/>
    <mergeCell ref="T107:T110"/>
    <mergeCell ref="U107:U110"/>
    <mergeCell ref="V107:V110"/>
    <mergeCell ref="W107:W111"/>
    <mergeCell ref="X107:X111"/>
    <mergeCell ref="D107:D111"/>
    <mergeCell ref="V143:V146"/>
    <mergeCell ref="W143:W147"/>
    <mergeCell ref="X143:X147"/>
    <mergeCell ref="H143:H147"/>
    <mergeCell ref="Q143:Q146"/>
    <mergeCell ref="R143:R146"/>
    <mergeCell ref="S143:S146"/>
    <mergeCell ref="T143:T146"/>
    <mergeCell ref="U143:U146"/>
    <mergeCell ref="W128:W132"/>
    <mergeCell ref="X128:X132"/>
    <mergeCell ref="Q128:Q131"/>
    <mergeCell ref="R128:R131"/>
    <mergeCell ref="S128:S131"/>
    <mergeCell ref="T128:T131"/>
    <mergeCell ref="U128:U131"/>
    <mergeCell ref="V128:V131"/>
    <mergeCell ref="G128:G132"/>
    <mergeCell ref="H128:H132"/>
    <mergeCell ref="V123:V126"/>
    <mergeCell ref="W123:W127"/>
    <mergeCell ref="X123:X127"/>
    <mergeCell ref="H123:H127"/>
    <mergeCell ref="Q123:Q126"/>
    <mergeCell ref="R123:R126"/>
    <mergeCell ref="S123:S126"/>
    <mergeCell ref="T123:T126"/>
    <mergeCell ref="U123:U126"/>
    <mergeCell ref="C107:C111"/>
    <mergeCell ref="E107:E111"/>
    <mergeCell ref="F107:F111"/>
    <mergeCell ref="G107:G111"/>
    <mergeCell ref="H107:H111"/>
    <mergeCell ref="W112:W116"/>
    <mergeCell ref="X112:X116"/>
    <mergeCell ref="V102:V105"/>
    <mergeCell ref="W102:W106"/>
    <mergeCell ref="X102:X106"/>
    <mergeCell ref="W121:W122"/>
    <mergeCell ref="X121:X122"/>
    <mergeCell ref="C121:C122"/>
    <mergeCell ref="D121:D122"/>
    <mergeCell ref="E121:E122"/>
    <mergeCell ref="F121:F122"/>
    <mergeCell ref="T92:T95"/>
    <mergeCell ref="U92:U95"/>
    <mergeCell ref="V92:V95"/>
    <mergeCell ref="W92:W96"/>
    <mergeCell ref="X92:X96"/>
    <mergeCell ref="C97:C101"/>
    <mergeCell ref="D97:D101"/>
    <mergeCell ref="E97:E101"/>
    <mergeCell ref="F97:F101"/>
    <mergeCell ref="G97:G101"/>
    <mergeCell ref="H97:H101"/>
    <mergeCell ref="Q97:Q100"/>
    <mergeCell ref="R97:R100"/>
    <mergeCell ref="S97:S100"/>
    <mergeCell ref="T97:T100"/>
    <mergeCell ref="U97:U100"/>
    <mergeCell ref="V97:V100"/>
    <mergeCell ref="W97:W101"/>
    <mergeCell ref="C92:C96"/>
    <mergeCell ref="D92:D96"/>
    <mergeCell ref="E92:E96"/>
    <mergeCell ref="F92:F96"/>
    <mergeCell ref="G92:G96"/>
    <mergeCell ref="V32:V35"/>
    <mergeCell ref="W32:W36"/>
    <mergeCell ref="X32:X36"/>
    <mergeCell ref="D42:D46"/>
    <mergeCell ref="E42:E46"/>
    <mergeCell ref="F42:F46"/>
    <mergeCell ref="G42:G46"/>
    <mergeCell ref="R42:R45"/>
    <mergeCell ref="S42:S45"/>
    <mergeCell ref="T42:T45"/>
    <mergeCell ref="U42:U45"/>
    <mergeCell ref="V42:V45"/>
    <mergeCell ref="W42:W46"/>
    <mergeCell ref="X42:X46"/>
    <mergeCell ref="H42:H46"/>
    <mergeCell ref="Q42:Q45"/>
    <mergeCell ref="F37:F41"/>
    <mergeCell ref="G37:G41"/>
    <mergeCell ref="H37:H41"/>
    <mergeCell ref="Q37:Q40"/>
    <mergeCell ref="R37:R40"/>
    <mergeCell ref="S37:S40"/>
    <mergeCell ref="T37:T40"/>
    <mergeCell ref="U37:U40"/>
    <mergeCell ref="V37:V40"/>
    <mergeCell ref="W37:W41"/>
    <mergeCell ref="H32:H36"/>
    <mergeCell ref="Q32:Q35"/>
    <mergeCell ref="V27:V30"/>
    <mergeCell ref="X27:X31"/>
    <mergeCell ref="E27:E31"/>
    <mergeCell ref="F27:F31"/>
    <mergeCell ref="G27:G31"/>
    <mergeCell ref="H27:H31"/>
    <mergeCell ref="Q27:Q30"/>
    <mergeCell ref="R27:R30"/>
    <mergeCell ref="X37:X41"/>
    <mergeCell ref="H5:H6"/>
    <mergeCell ref="I5:J5"/>
    <mergeCell ref="L5:N5"/>
    <mergeCell ref="W5:W6"/>
    <mergeCell ref="R77:R80"/>
    <mergeCell ref="S77:S80"/>
    <mergeCell ref="T77:T80"/>
    <mergeCell ref="U77:U80"/>
    <mergeCell ref="V77:V80"/>
    <mergeCell ref="W77:W81"/>
    <mergeCell ref="X77:X81"/>
    <mergeCell ref="R47:R50"/>
    <mergeCell ref="S47:S50"/>
    <mergeCell ref="T47:T50"/>
    <mergeCell ref="U47:U50"/>
    <mergeCell ref="V47:V50"/>
    <mergeCell ref="W47:W51"/>
    <mergeCell ref="X47:X51"/>
    <mergeCell ref="X62:X66"/>
    <mergeCell ref="G57:G61"/>
    <mergeCell ref="H57:H61"/>
    <mergeCell ref="Q57:Q60"/>
    <mergeCell ref="R57:R60"/>
    <mergeCell ref="C17:C21"/>
    <mergeCell ref="D17:D21"/>
    <mergeCell ref="E17:E21"/>
    <mergeCell ref="F17:F21"/>
    <mergeCell ref="G17:G21"/>
    <mergeCell ref="H17:H21"/>
    <mergeCell ref="X5:X6"/>
    <mergeCell ref="C5:C6"/>
    <mergeCell ref="D5:D6"/>
    <mergeCell ref="E5:E6"/>
    <mergeCell ref="F5:F6"/>
    <mergeCell ref="G5:G6"/>
    <mergeCell ref="U7:U10"/>
    <mergeCell ref="V7:V10"/>
    <mergeCell ref="W7:W11"/>
    <mergeCell ref="X7:X11"/>
    <mergeCell ref="G7:G11"/>
    <mergeCell ref="H7:H11"/>
    <mergeCell ref="Q7:Q10"/>
    <mergeCell ref="R7:R10"/>
    <mergeCell ref="S7:S10"/>
    <mergeCell ref="T7:T10"/>
    <mergeCell ref="C7:C11"/>
    <mergeCell ref="D7:D11"/>
    <mergeCell ref="E7:E11"/>
    <mergeCell ref="F7:F11"/>
    <mergeCell ref="D12:D16"/>
    <mergeCell ref="E12:E16"/>
    <mergeCell ref="F12:F16"/>
    <mergeCell ref="G12:G16"/>
    <mergeCell ref="C22:C26"/>
    <mergeCell ref="W17:W21"/>
    <mergeCell ref="X17:X21"/>
    <mergeCell ref="Q17:Q20"/>
    <mergeCell ref="R17:R20"/>
    <mergeCell ref="S17:S20"/>
    <mergeCell ref="X12:X16"/>
    <mergeCell ref="H12:H16"/>
    <mergeCell ref="Q12:Q15"/>
    <mergeCell ref="R12:R15"/>
    <mergeCell ref="S12:S15"/>
    <mergeCell ref="V12:V15"/>
    <mergeCell ref="W12:W16"/>
    <mergeCell ref="T12:T15"/>
    <mergeCell ref="U12:U15"/>
    <mergeCell ref="T17:T20"/>
    <mergeCell ref="U17:U20"/>
    <mergeCell ref="V17:V20"/>
    <mergeCell ref="X22:X26"/>
    <mergeCell ref="R22:R25"/>
    <mergeCell ref="S22:S25"/>
    <mergeCell ref="T22:T25"/>
    <mergeCell ref="U22:U25"/>
    <mergeCell ref="C12:C16"/>
    <mergeCell ref="V22:V25"/>
    <mergeCell ref="W22:W26"/>
    <mergeCell ref="D22:D26"/>
    <mergeCell ref="E22:E26"/>
    <mergeCell ref="F22:F26"/>
    <mergeCell ref="G22:G26"/>
    <mergeCell ref="H22:H26"/>
    <mergeCell ref="Q22:Q25"/>
    <mergeCell ref="C133:C137"/>
    <mergeCell ref="C128:C132"/>
    <mergeCell ref="S133:S136"/>
    <mergeCell ref="T133:T136"/>
    <mergeCell ref="U133:U136"/>
    <mergeCell ref="C153:C157"/>
    <mergeCell ref="F133:F137"/>
    <mergeCell ref="G133:G137"/>
    <mergeCell ref="H133:H137"/>
    <mergeCell ref="Q133:Q136"/>
    <mergeCell ref="T118:U118"/>
    <mergeCell ref="T117:U117"/>
    <mergeCell ref="R32:R35"/>
    <mergeCell ref="S32:S35"/>
    <mergeCell ref="D27:D31"/>
    <mergeCell ref="H121:H122"/>
    <mergeCell ref="I121:J121"/>
    <mergeCell ref="L121:N121"/>
    <mergeCell ref="H92:H96"/>
    <mergeCell ref="Q92:Q95"/>
    <mergeCell ref="S27:S30"/>
    <mergeCell ref="T27:T30"/>
    <mergeCell ref="U27:U30"/>
    <mergeCell ref="D82:D86"/>
    <mergeCell ref="E82:E86"/>
    <mergeCell ref="F82:F86"/>
    <mergeCell ref="G82:G86"/>
    <mergeCell ref="T32:T35"/>
    <mergeCell ref="U32:U35"/>
    <mergeCell ref="D128:D132"/>
    <mergeCell ref="E128:E132"/>
    <mergeCell ref="F128:F132"/>
    <mergeCell ref="W27:W31"/>
    <mergeCell ref="C42:C46"/>
    <mergeCell ref="S57:S60"/>
    <mergeCell ref="Q430:Q434"/>
    <mergeCell ref="R430:R434"/>
    <mergeCell ref="Q435:Q439"/>
    <mergeCell ref="R435:R439"/>
    <mergeCell ref="T461:U461"/>
    <mergeCell ref="C102:C106"/>
    <mergeCell ref="D102:D106"/>
    <mergeCell ref="E102:E106"/>
    <mergeCell ref="F102:F106"/>
    <mergeCell ref="G102:G106"/>
    <mergeCell ref="H102:H106"/>
    <mergeCell ref="Q102:Q105"/>
    <mergeCell ref="R102:R105"/>
    <mergeCell ref="S102:S105"/>
    <mergeCell ref="T102:T105"/>
    <mergeCell ref="U102:U105"/>
    <mergeCell ref="C123:C127"/>
    <mergeCell ref="D123:D127"/>
    <mergeCell ref="E123:E127"/>
    <mergeCell ref="F123:F127"/>
    <mergeCell ref="G123:G127"/>
    <mergeCell ref="G121:G122"/>
    <mergeCell ref="C27:C31"/>
    <mergeCell ref="C87:C91"/>
    <mergeCell ref="C32:C36"/>
    <mergeCell ref="D32:D36"/>
    <mergeCell ref="E32:E36"/>
    <mergeCell ref="F32:F36"/>
    <mergeCell ref="G32:G36"/>
    <mergeCell ref="S440:S443"/>
    <mergeCell ref="T440:T443"/>
    <mergeCell ref="U440:U443"/>
    <mergeCell ref="S445:S448"/>
    <mergeCell ref="T445:T448"/>
    <mergeCell ref="U445:U448"/>
    <mergeCell ref="S450:S453"/>
    <mergeCell ref="T450:T453"/>
    <mergeCell ref="U450:U453"/>
    <mergeCell ref="S455:S458"/>
    <mergeCell ref="T455:T458"/>
    <mergeCell ref="U455:U458"/>
    <mergeCell ref="S410:S413"/>
    <mergeCell ref="T410:T413"/>
    <mergeCell ref="U410:U413"/>
    <mergeCell ref="S415:S418"/>
    <mergeCell ref="T415:T418"/>
    <mergeCell ref="U415:U418"/>
    <mergeCell ref="S420:S423"/>
    <mergeCell ref="T420:T423"/>
    <mergeCell ref="U420:U423"/>
    <mergeCell ref="S425:S428"/>
    <mergeCell ref="T425:T428"/>
    <mergeCell ref="U425:U428"/>
    <mergeCell ref="S430:S433"/>
    <mergeCell ref="T430:T433"/>
    <mergeCell ref="U430:U433"/>
    <mergeCell ref="S435:S438"/>
    <mergeCell ref="T435:T438"/>
    <mergeCell ref="U435:U438"/>
  </mergeCells>
  <phoneticPr fontId="6"/>
  <dataValidations count="2">
    <dataValidation imeMode="on" allowBlank="1" showInputMessage="1" showErrorMessage="1" sqref="E239:E343 H350:J459 H239:J343 X239:X343 X350:X435 D123:F232 H123:J232 X123:X232 X440:X459 X7:X116 D7:F116 H7:J116" xr:uid="{00000000-0002-0000-1500-000000000000}"/>
    <dataValidation imeMode="off" allowBlank="1" showInputMessage="1" showErrorMessage="1" sqref="R11 R16 T11 R21 T127 R222 T21 R127 T16 R232 T132 T137 T142 T147 T152 T157 T162 T167 T172 T177 T232 R132 R137 R142 R147 R152 R157 R162 R167 R172 R26 T26 R101 R96 T111 R111 T96 R182 T227 R227 T182 T222 T116 K239:M343 T217 R187 T207 R207 R212 R202 T197 R197 T202 T212 R217 R177 R116 O350:O459 R41 C239:C343 O123:O232 R31 R76 T71 T91 R71 R91 T31 T56 T66 R56 R61 R66 T61 T46 R36 T51 R46 R51 T81 T76 R81 R86 T86 E350:E459 T36 T41 K350:M459 R192 C123:C232 O7:O116 K123:M232 T187 T192 C350:C459 K7:M116 R106 C7:C116 T101 T106 O239:O343" xr:uid="{00000000-0002-0000-1500-000001000000}"/>
  </dataValidations>
  <pageMargins left="0.59055118110236227" right="0.59055118110236227" top="0.59055118110236227" bottom="0.59055118110236227" header="0.31496062992125984" footer="0.31496062992125984"/>
  <pageSetup paperSize="9" scale="65" orientation="landscape" r:id="rId1"/>
  <rowBreaks count="11" manualBreakCount="11">
    <brk id="41" min="2" max="23" man="1"/>
    <brk id="81" min="2" max="23" man="1"/>
    <brk id="118" min="2" max="23" man="1"/>
    <brk id="157" min="2" max="23" man="1"/>
    <brk id="197" min="2" max="23" man="1"/>
    <brk id="235" min="2" max="23" man="1"/>
    <brk id="273" min="2" max="23" man="1"/>
    <brk id="313" min="2" max="23" man="1"/>
    <brk id="354" min="2" max="23" man="1"/>
    <brk id="394" min="2" max="23" man="1"/>
    <brk id="434" min="2" max="2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500-000002000000}">
          <x14:formula1>
            <xm:f>"1,2,3,4"</xm:f>
          </x14:formula1>
          <xm:sqref>IG10 SC10 ABY10 ALU10 AVQ10 BFM10 BPI10 BZE10 CJA10 CSW10 DCS10 DMO10 DWK10 EGG10 EQC10 EZY10 FJU10 FTQ10 GDM10 GNI10 GXE10 HHA10 HQW10 IAS10 IKO10 IUK10 JEG10 JOC10 JXY10 KHU10 KRQ10 LBM10 LLI10 LVE10 MFA10 MOW10 MYS10 NIO10 NSK10 OCG10 OMC10 OVY10 PFU10 PPQ10 PZM10 QJI10 QTE10 RDA10 RMW10 RWS10 SGO10 SQK10 TAG10 TKC10 TTY10 UDU10 UNQ10 UXM10 VHI10 VRE10 WBA10 WKW10 WUS10 VRE30 IG7 SC7 ABY7 ALU7 AVQ7 BFM7 BPI7 BZE7 CJA7 CSW7 DCS7 DMO7 DWK7 EGG7 EQC7 EZY7 FJU7 FTQ7 GDM7 GNI7 GXE7 HHA7 HQW7 IAS7 IKO7 IUK7 JEG7 JOC7 JXY7 KHU7 KRQ7 LBM7 LLI7 LVE7 MFA7 MOW7 MYS7 NIO7 NSK7 OCG7 OMC7 OVY7 PFU7 PPQ7 PZM7 QJI7 QTE7 RDA7 RMW7 RWS7 SGO7 SQK7 TAG7 TKC7 TTY7 UDU7 UNQ7 UXM7 VHI7 VRE7 WBA7 WKW7 WUS7 WBA30 WKW30 WUS30 VRE27 IG126 SC126 ABY126 ALU126 AVQ126 BFM126 BPI126 BZE126 CJA126 CSW126 DCS126 DMO126 DWK126 EGG126 EQC126 EZY126 FJU126 FTQ126 GDM126 GNI126 GXE126 HHA126 HQW126 IAS126 IKO126 IUK126 JEG126 JOC126 JXY126 KHU126 KRQ126 LBM126 LLI126 LVE126 MFA126 MOW126 MYS126 NIO126 NSK126 OCG126 OMC126 OVY126 PFU126 PPQ126 PZM126 QJI126 QTE126 RDA126 RMW126 RWS126 SGO126 SQK126 TAG126 TKC126 TTY126 UDU126 UNQ126 UXM126 VHI126 VRE126 WBA126 WKW126 WUS126 IG27 IG123 SC123 ABY123 ALU123 AVQ123 BFM123 BPI123 BZE123 CJA123 CSW123 DCS123 DMO123 DWK123 EGG123 EQC123 EZY123 FJU123 FTQ123 GDM123 GNI123 GXE123 HHA123 HQW123 IAS123 IKO123 IUK123 JEG123 JOC123 JXY123 KHU123 KRQ123 LBM123 LLI123 LVE123 MFA123 MOW123 MYS123 NIO123 NSK123 OCG123 OMC123 OVY123 PFU123 PPQ123 PZM123 QJI123 QTE123 RDA123 RMW123 RWS123 SGO123 SQK123 TAG123 TKC123 TTY123 UDU123 UNQ123 UXM123 VHI123 VRE123 WBA123 WKW123 WUS123 SC27 IG176 SC176 ABY176 ALU176 AVQ176 BFM176 BPI176 BZE176 CJA176 CSW176 DCS176 DMO176 DWK176 EGG176 EQC176 EZY176 FJU176 FTQ176 GDM176 GNI176 GXE176 HHA176 HQW176 IAS176 IKO176 IUK176 JEG176 JOC176 JXY176 KHU176 KRQ176 LBM176 LLI176 LVE176 MFA176 MOW176 MYS176 NIO176 NSK176 OCG176 OMC176 OVY176 PFU176 PPQ176 PZM176 QJI176 QTE176 RDA176 RMW176 RWS176 SGO176 SQK176 TAG176 TKC176 TTY176 UDU176 UNQ176 UXM176 VHI176 VRE176 WBA176 WKW176 WUS176 ABY27 IG173 SC173 ABY173 ALU173 AVQ173 BFM173 BPI173 BZE173 CJA173 CSW173 DCS173 DMO173 DWK173 EGG173 EQC173 EZY173 FJU173 FTQ173 GDM173 GNI173 GXE173 HHA173 HQW173 IAS173 IKO173 IUK173 JEG173 JOC173 JXY173 KHU173 KRQ173 LBM173 LLI173 LVE173 MFA173 MOW173 MYS173 NIO173 NSK173 OCG173 OMC173 OVY173 PFU173 PPQ173 PZM173 QJI173 QTE173 RDA173 RMW173 RWS173 SGO173 SQK173 TAG173 TKC173 TTY173 UDU173 UNQ173 UXM173 VHI173 VRE173 WBA173 WKW173 WUS173 ALU27 IG231 SC231 ABY231 ALU231 AVQ231 BFM231 BPI231 BZE231 CJA231 CSW231 DCS231 DMO231 DWK231 EGG231 EQC231 EZY231 FJU231 FTQ231 GDM231 GNI231 GXE231 HHA231 HQW231 IAS231 IKO231 IUK231 JEG231 JOC231 JXY231 KHU231 KRQ231 LBM231 LLI231 LVE231 MFA231 MOW231 MYS231 NIO231 NSK231 OCG231 OMC231 OVY231 PFU231 PPQ231 PZM231 QJI231 QTE231 RDA231 RMW231 RWS231 SGO231 SQK231 TAG231 TKC231 TTY231 UDU231 UNQ231 UXM231 VHI231 VRE231 WBA231 WKW231 WUS231 AVQ27 IG228 SC228 ABY228 ALU228 AVQ228 BFM228 BPI228 BZE228 CJA228 CSW228 DCS228 DMO228 DWK228 EGG228 EQC228 EZY228 FJU228 FTQ228 GDM228 GNI228 GXE228 HHA228 HQW228 IAS228 IKO228 IUK228 JEG228 JOC228 JXY228 KHU228 KRQ228 LBM228 LLI228 LVE228 MFA228 MOW228 MYS228 NIO228 NSK228 OCG228 OMC228 OVY228 PFU228 PPQ228 PZM228 QJI228 QTE228 RDA228 RMW228 RWS228 SGO228 SQK228 TAG228 TKC228 TTY228 UDU228 UNQ228 UXM228 VHI228 VRE228 WBA228 WKW228 WUS228 IG242 SC242 ABY242 ALU242 AVQ242 BFM242 BPI242 BZE242 CJA242 CSW242 DCS242 DMO242 DWK242 EGG242 EQC242 EZY242 FJU242 FTQ242 GDM242 GNI242 GXE242 HHA242 HQW242 IAS242 IKO242 IUK242 JEG242 JOC242 JXY242 KHU242 KRQ242 LBM242 LLI242 LVE242 MFA242 MOW242 MYS242 NIO242 NSK242 OCG242 OMC242 OVY242 PFU242 PPQ242 PZM242 QJI242 QTE242 RDA242 RMW242 RWS242 SGO242 SQK242 TAG242 TKC242 TTY242 UDU242 UNQ242 UXM242 VHI242 VRE242 WBA242 WKW242 WUS242 IG239 SC239 ABY239 ALU239 AVQ239 BFM239 BPI239 BZE239 CJA239 CSW239 DCS239 DMO239 DWK239 EGG239 EQC239 EZY239 FJU239 FTQ239 GDM239 GNI239 GXE239 HHA239 HQW239 IAS239 IKO239 IUK239 JEG239 JOC239 JXY239 KHU239 KRQ239 LBM239 LLI239 LVE239 MFA239 MOW239 MYS239 NIO239 NSK239 OCG239 OMC239 OVY239 PFU239 PPQ239 PZM239 QJI239 QTE239 RDA239 RMW239 RWS239 SGO239 SQK239 TAG239 TKC239 TTY239 UDU239 UNQ239 UXM239 VHI239 VRE239 WBA239 WKW239 WUS239 IG342 SC342 ABY342 ALU342 AVQ342 BFM342 BPI342 BZE342 CJA342 CSW342 DCS342 DMO342 DWK342 EGG342 EQC342 EZY342 FJU342 FTQ342 GDM342 GNI342 GXE342 HHA342 HQW342 IAS342 IKO342 IUK342 JEG342 JOC342 JXY342 KHU342 KRQ342 LBM342 LLI342 LVE342 MFA342 MOW342 MYS342 NIO342 NSK342 OCG342 OMC342 OVY342 PFU342 PPQ342 PZM342 QJI342 QTE342 RDA342 RMW342 RWS342 SGO342 SQK342 TAG342 TKC342 TTY342 UDU342 UNQ342 UXM342 VHI342 VRE342 WBA342 WKW342 WUS342 IG339 SC339 ABY339 ALU339 AVQ339 BFM339 BPI339 BZE339 CJA339 CSW339 DCS339 DMO339 DWK339 EGG339 EQC339 EZY339 FJU339 FTQ339 GDM339 GNI339 GXE339 HHA339 HQW339 IAS339 IKO339 IUK339 JEG339 JOC339 JXY339 KHU339 KRQ339 LBM339 LLI339 LVE339 MFA339 MOW339 MYS339 NIO339 NSK339 OCG339 OMC339 OVY339 PFU339 PPQ339 PZM339 QJI339 QTE339 RDA339 RMW339 RWS339 SGO339 SQK339 TAG339 TKC339 TTY339 UDU339 UNQ339 UXM339 VHI339 VRE339 WBA339 WKW339 WUS339 IG353 SC353 ABY353 ALU353 AVQ353 BFM353 BPI353 BZE353 CJA353 CSW353 DCS353 DMO353 DWK353 EGG353 EQC353 EZY353 FJU353 FTQ353 GDM353 GNI353 GXE353 HHA353 HQW353 IAS353 IKO353 IUK353 JEG353 JOC353 JXY353 KHU353 KRQ353 LBM353 LLI353 LVE353 MFA353 MOW353 MYS353 NIO353 NSK353 OCG353 OMC353 OVY353 PFU353 PPQ353 PZM353 QJI353 QTE353 RDA353 RMW353 RWS353 SGO353 SQK353 TAG353 TKC353 TTY353 UDU353 UNQ353 UXM353 VHI353 VRE353 WBA353 WKW353 WUS353 IG350 SC350 ABY350 ALU350 AVQ350 BFM350 BPI350 BZE350 CJA350 CSW350 DCS350 DMO350 DWK350 EGG350 EQC350 EZY350 FJU350 FTQ350 GDM350 GNI350 GXE350 HHA350 HQW350 IAS350 IKO350 IUK350 JEG350 JOC350 JXY350 KHU350 KRQ350 LBM350 LLI350 LVE350 MFA350 MOW350 MYS350 NIO350 NSK350 OCG350 OMC350 OVY350 PFU350 PPQ350 PZM350 QJI350 QTE350 RDA350 RMW350 RWS350 SGO350 SQK350 TAG350 TKC350 TTY350 UDU350 UNQ350 UXM350 VHI350 VRE350 WBA350 WKW350 WUS350 IG458 SC458 ABY458 ALU458 AVQ458 BFM458 BPI458 BZE458 CJA458 CSW458 DCS458 DMO458 DWK458 EGG458 EQC458 EZY458 FJU458 FTQ458 GDM458 GNI458 GXE458 HHA458 HQW458 IAS458 IKO458 IUK458 JEG458 JOC458 JXY458 KHU458 KRQ458 LBM458 LLI458 LVE458 MFA458 MOW458 MYS458 NIO458 NSK458 OCG458 OMC458 OVY458 PFU458 PPQ458 PZM458 QJI458 QTE458 RDA458 RMW458 RWS458 SGO458 SQK458 TAG458 TKC458 TTY458 UDU458 UNQ458 UXM458 VHI458 VRE458 WBA458 WKW458 WUS458 IG455 SC455 ABY455 ALU455 AVQ455 BFM455 BPI455 BZE455 CJA455 CSW455 DCS455 DMO455 DWK455 EGG455 EQC455 EZY455 FJU455 FTQ455 GDM455 GNI455 GXE455 HHA455 HQW455 IAS455 IKO455 IUK455 JEG455 JOC455 JXY455 KHU455 KRQ455 LBM455 LLI455 LVE455 MFA455 MOW455 MYS455 NIO455 NSK455 OCG455 OMC455 OVY455 PFU455 PPQ455 PZM455 QJI455 QTE455 RDA455 RMW455 RWS455 SGO455 SQK455 TAG455 TKC455 TTY455 UDU455 UNQ455 UXM455 VHI455 VRE455 WBA455 WKW455 WUS455 BFM27 BPI27 BZE27 CJA27 CSW27 DCS27 DMO27 DWK27 EGG27 EQC27 EZY27 FJU27 FTQ27 GDM27 GNI27 GXE27 HHA27 HQW27 VRE12 IG171 SC171 ABY171 ALU171 AVQ171 BFM171 BPI171 BZE171 CJA171 CSW171 DCS171 DMO171 DWK171 EGG171 EQC171 EZY171 FJU171 FTQ171 GDM171 GNI171 GXE171 HHA171 HQW171 IAS171 IKO171 IUK171 JEG171 JOC171 JXY171 KHU171 KRQ171 LBM171 LLI171 LVE171 MFA171 MOW171 MYS171 NIO171 NSK171 OCG171 OMC171 OVY171 PFU171 PPQ171 PZM171 QJI171 QTE171 RDA171 RMW171 RWS171 SGO171 SQK171 TAG171 TKC171 TTY171 UDU171 UNQ171 UXM171 VHI171 VRE171 WBA171 WKW171 WUS171 IG168 SC168 ABY168 ALU168 AVQ168 BFM168 BPI168 BZE168 CJA168 CSW168 DCS168 DMO168 DWK168 EGG168 EQC168 EZY168 FJU168 FTQ168 GDM168 GNI168 GXE168 HHA168 HQW168 IAS168 IKO168 IUK168 JEG168 JOC168 JXY168 KHU168 KRQ168 LBM168 LLI168 LVE168 MFA168 MOW168 MYS168 NIO168 NSK168 OCG168 OMC168 OVY168 PFU168 PPQ168 PZM168 QJI168 QTE168 RDA168 RMW168 RWS168 SGO168 SQK168 TAG168 TKC168 TTY168 UDU168 UNQ168 UXM168 VHI168 VRE168 WBA168 WKW168 WUS168 IAS27 IKO27 IUK27 JEG27 IG337 SC337 ABY337 ALU337 AVQ337 BFM337 BPI337 BZE337 CJA337 CSW337 DCS337 DMO337 DWK337 EGG337 EQC337 EZY337 FJU337 FTQ337 GDM337 GNI337 GXE337 HHA337 HQW337 IAS337 IKO337 IUK337 JEG337 JOC337 JXY337 KHU337 KRQ337 LBM337 LLI337 LVE337 MFA337 MOW337 MYS337 NIO337 NSK337 OCG337 OMC337 OVY337 PFU337 PPQ337 PZM337 QJI337 QTE337 RDA337 RMW337 RWS337 SGO337 SQK337 TAG337 TKC337 TTY337 UDU337 UNQ337 UXM337 VHI337 VRE337 WBA337 WKW337 WUS337 IG334 SC334 ABY334 ALU334 AVQ334 BFM334 BPI334 BZE334 CJA334 CSW334 DCS334 DMO334 DWK334 EGG334 EQC334 EZY334 FJU334 FTQ334 GDM334 GNI334 GXE334 HHA334 HQW334 IAS334 IKO334 IUK334 JEG334 JOC334 JXY334 KHU334 KRQ334 LBM334 LLI334 LVE334 MFA334 MOW334 MYS334 NIO334 NSK334 OCG334 OMC334 OVY334 PFU334 PPQ334 PZM334 QJI334 QTE334 RDA334 RMW334 RWS334 SGO334 SQK334 TAG334 TKC334 TTY334 UDU334 UNQ334 UXM334 VHI334 VRE334 WBA334 WKW334 WUS334 JOC27 JXY27 IG332 SC332 ABY332 ALU332 AVQ332 BFM332 BPI332 BZE332 CJA332 CSW332 DCS332 DMO332 DWK332 EGG332 EQC332 EZY332 FJU332 FTQ332 GDM332 GNI332 GXE332 HHA332 HQW332 IAS332 IKO332 IUK332 JEG332 JOC332 JXY332 KHU332 KRQ332 LBM332 LLI332 LVE332 MFA332 MOW332 MYS332 NIO332 NSK332 OCG332 OMC332 OVY332 PFU332 PPQ332 PZM332 QJI332 QTE332 RDA332 RMW332 RWS332 SGO332 SQK332 TAG332 TKC332 TTY332 UDU332 UNQ332 UXM332 VHI332 VRE332 WBA332 WKW332 WUS332 IG329 SC329 ABY329 ALU329 AVQ329 BFM329 BPI329 BZE329 CJA329 CSW329 DCS329 DMO329 DWK329 EGG329 EQC329 EZY329 FJU329 FTQ329 GDM329 GNI329 GXE329 HHA329 HQW329 IAS329 IKO329 IUK329 JEG329 JOC329 JXY329 KHU329 KRQ329 LBM329 LLI329 LVE329 MFA329 MOW329 MYS329 NIO329 NSK329 OCG329 OMC329 OVY329 PFU329 PPQ329 PZM329 QJI329 QTE329 RDA329 RMW329 RWS329 SGO329 SQK329 TAG329 TKC329 TTY329 UDU329 UNQ329 UXM329 VHI329 VRE329 WBA329 WKW329 WUS329 KHU27 KRQ27 IG453 SC453 ABY453 ALU453 AVQ453 BFM453 BPI453 BZE453 CJA453 CSW453 DCS453 DMO453 DWK453 EGG453 EQC453 EZY453 FJU453 FTQ453 GDM453 GNI453 GXE453 HHA453 HQW453 IAS453 IKO453 IUK453 JEG453 JOC453 JXY453 KHU453 KRQ453 LBM453 LLI453 LVE453 MFA453 MOW453 MYS453 NIO453 NSK453 OCG453 OMC453 OVY453 PFU453 PPQ453 PZM453 QJI453 QTE453 RDA453 RMW453 RWS453 SGO453 SQK453 TAG453 TKC453 TTY453 UDU453 UNQ453 UXM453 VHI453 VRE453 WBA453 WKW453 WUS453 IG450 SC450 ABY450 ALU450 AVQ450 BFM450 BPI450 BZE450 CJA450 CSW450 DCS450 DMO450 DWK450 EGG450 EQC450 EZY450 FJU450 FTQ450 GDM450 GNI450 GXE450 HHA450 HQW450 IAS450 IKO450 IUK450 JEG450 JOC450 JXY450 KHU450 KRQ450 LBM450 LLI450 LVE450 MFA450 MOW450 MYS450 NIO450 NSK450 OCG450 OMC450 OVY450 PFU450 PPQ450 PZM450 QJI450 QTE450 RDA450 RMW450 RWS450 SGO450 SQK450 TAG450 TKC450 TTY450 UDU450 UNQ450 UXM450 VHI450 VRE450 WBA450 WKW450 WUS450 LBM27 LLI27 LVE27 MFA27 MOW27 MYS27 NIO27 WBA12 WKW12 WUS17 NSK27 IG20 SC20 ABY20 ALU20 AVQ20 BFM20 BPI20 BZE20 CJA20 CSW20 DCS20 DMO20 DWK20 EGG20 EQC20 EZY20 FJU20 FTQ20 GDM20 GNI20 GXE20 HHA20 HQW20 IAS20 IKO20 IUK20 JEG20 JOC20 JXY20 KHU20 KRQ20 LBM20 LLI20 LVE20 MFA20 MOW20 MYS20 NIO20 NSK20 OCG20 OMC20 OVY20 PFU20 PPQ20 PZM20 QJI20 QTE20 RDA20 RMW20 RWS20 SGO20 SQK20 TAG20 TKC20 TTY20 UDU20 UNQ20 UXM20 VHI20 VRE20 WBA20 WKW20 WUS20 OCG27 IG17 SC17 ABY17 ALU17 AVQ17 BFM17 BPI17 BZE17 CJA17 CSW17 DCS17 DMO17 DWK17 EGG17 EQC17 EZY17 FJU17 FTQ17 GDM17 GNI17 GXE17 HHA17 HQW17 IAS17 IKO17 IUK17 JEG17 JOC17 JXY17 KHU17 KRQ17 LBM17 LLI17 LVE17 MFA17 MOW17 MYS17 NIO17 NSK17 OCG17 OMC17 OVY17 PFU17 PPQ17 PZM17 QJI17 QTE17 RDA17 RMW17 RWS17 SGO17 SQK17 TAG17 TKC17 TTY17 UDU17 UNQ17 UXM17 VHI17 VRE17 WBA17 WKW17 WUS12 IG15 SC15 ABY15 ALU15 AVQ15 BFM15 BPI15 BZE15 CJA15 CSW15 DCS15 DMO15 DWK15 EGG15 EQC15 EZY15 FJU15 FTQ15 GDM15 GNI15 GXE15 HHA15 HQW15 IAS15 IKO15 IUK15 JEG15 JOC15 JXY15 KHU15 KRQ15 LBM15 LLI15 LVE15 MFA15 MOW15 MYS15 NIO15 NSK15 OCG15 OMC15 OVY15 PFU15 PPQ15 PZM15 QJI15 QTE15 RDA15 RMW15 RWS15 SGO15 SQK15 TAG15 TKC15 TTY15 UDU15 UNQ15 UXM15 VHI15 VRE15 WBA15 WKW15 WUS15 OMC27 IG12 SC12 ABY12 ALU12 AVQ12 BFM12 BPI12 BZE12 CJA12 CSW12 DCS12 DMO12 DWK12 EGG12 EQC12 EZY12 FJU12 FTQ12 GDM12 GNI12 GXE12 HHA12 HQW12 IAS12 IKO12 IUK12 JEG12 JOC12 JXY12 KHU12 KRQ12 LBM12 LLI12 LVE12 MFA12 MOW12 MYS12 NIO12 NSK12 OCG12 OMC12 OVY12 PFU12 PPQ12 PZM12 QJI12 QTE12 RDA12 RMW12 RWS12 SGO12 SQK12 TAG12 TKC12 TTY12 UDU12 UNQ12 UXM12 VHI12 OVY27 PFU27 IG156 SC156 ABY156 ALU156 AVQ156 BFM156 BPI156 BZE156 CJA156 CSW156 DCS156 DMO156 DWK156 EGG156 EQC156 EZY156 FJU156 FTQ156 GDM156 GNI156 GXE156 HHA156 HQW156 IAS156 IKO156 IUK156 JEG156 JOC156 JXY156 KHU156 KRQ156 LBM156 LLI156 LVE156 MFA156 MOW156 MYS156 NIO156 NSK156 OCG156 OMC156 OVY156 PFU156 PPQ156 PZM156 QJI156 QTE156 RDA156 RMW156 RWS156 SGO156 SQK156 TAG156 TKC156 TTY156 UDU156 UNQ156 UXM156 VHI156 VRE156 WBA156 WKW156 WUS156 IG153 SC153 ABY153 ALU153 AVQ153 BFM153 BPI153 BZE153 CJA153 CSW153 DCS153 DMO153 DWK153 EGG153 EQC153 EZY153 FJU153 FTQ153 GDM153 GNI153 GXE153 HHA153 HQW153 IAS153 IKO153 IUK153 JEG153 JOC153 JXY153 KHU153 KRQ153 LBM153 LLI153 LVE153 MFA153 MOW153 MYS153 NIO153 NSK153 OCG153 OMC153 OVY153 PFU153 PPQ153 PZM153 QJI153 QTE153 RDA153 RMW153 RWS153 SGO153 SQK153 TAG153 TKC153 TTY153 UDU153 UNQ153 UXM153 VHI153 VRE153 WBA153 WKW153 WUS153 PPQ27 PZM27 QJI27 IG146 SC146 ABY146 ALU146 AVQ146 BFM146 BPI146 BZE146 CJA146 CSW146 DCS146 DMO146 DWK146 EGG146 EQC146 EZY146 FJU146 FTQ146 GDM146 GNI146 GXE146 HHA146 HQW146 IAS146 IKO146 IUK146 JEG146 JOC146 JXY146 KHU146 KRQ146 LBM146 LLI146 LVE146 MFA146 MOW146 MYS146 NIO146 NSK146 OCG146 OMC146 OVY146 PFU146 PPQ146 PZM146 QJI146 QTE146 RDA146 RMW146 RWS146 SGO146 SQK146 TAG146 TKC146 TTY146 UDU146 UNQ146 UXM146 VHI146 VRE146 WBA146 WKW146 WUS146 IG143 SC143 ABY143 ALU143 AVQ143 BFM143 BPI143 BZE143 CJA143 CSW143 DCS143 DMO143 DWK143 EGG143 EQC143 EZY143 FJU143 FTQ143 GDM143 GNI143 GXE143 HHA143 HQW143 IAS143 IKO143 IUK143 JEG143 JOC143 JXY143 KHU143 KRQ143 LBM143 LLI143 LVE143 MFA143 MOW143 MYS143 NIO143 NSK143 OCG143 OMC143 OVY143 PFU143 PPQ143 PZM143 QJI143 QTE143 RDA143 RMW143 RWS143 SGO143 SQK143 TAG143 TKC143 TTY143 UDU143 UNQ143 UXM143 VHI143 VRE143 WBA143 WKW143 WUS143 QTE27 IG151 SC151 ABY151 ALU151 AVQ151 BFM151 BPI151 BZE151 CJA151 CSW151 DCS151 DMO151 DWK151 EGG151 EQC151 EZY151 FJU151 FTQ151 GDM151 GNI151 GXE151 HHA151 HQW151 IAS151 IKO151 IUK151 JEG151 JOC151 JXY151 KHU151 KRQ151 LBM151 LLI151 LVE151 MFA151 MOW151 MYS151 NIO151 NSK151 OCG151 OMC151 OVY151 PFU151 PPQ151 PZM151 QJI151 QTE151 RDA151 RMW151 RWS151 SGO151 SQK151 TAG151 TKC151 TTY151 UDU151 UNQ151 UXM151 VHI151 VRE151 WBA151 WKW151 WUS151 IG148 SC148 ABY148 ALU148 AVQ148 BFM148 BPI148 BZE148 CJA148 CSW148 DCS148 DMO148 DWK148 EGG148 EQC148 EZY148 FJU148 FTQ148 GDM148 GNI148 GXE148 HHA148 HQW148 IAS148 IKO148 IUK148 JEG148 JOC148 JXY148 KHU148 KRQ148 LBM148 LLI148 LVE148 MFA148 MOW148 MYS148 NIO148 NSK148 OCG148 OMC148 OVY148 PFU148 PPQ148 PZM148 QJI148 QTE148 RDA148 RMW148 RWS148 SGO148 SQK148 TAG148 TKC148 TTY148 UDU148 UNQ148 UXM148 VHI148 VRE148 WBA148 WKW148 WUS148 WUS133 RDA27 RMW27 IG141 SC141 ABY141 ALU141 AVQ141 BFM141 BPI141 BZE141 CJA141 CSW141 DCS141 DMO141 DWK141 EGG141 EQC141 EZY141 FJU141 FTQ141 GDM141 GNI141 GXE141 HHA141 HQW141 IAS141 IKO141 IUK141 JEG141 JOC141 JXY141 KHU141 KRQ141 LBM141 LLI141 LVE141 MFA141 MOW141 MYS141 NIO141 NSK141 OCG141 OMC141 OVY141 PFU141 PPQ141 PZM141 QJI141 QTE141 RDA141 RMW141 RWS141 SGO141 SQK141 TAG141 TKC141 TTY141 UDU141 UNQ141 UXM141 VHI141 VRE141 WBA141 WKW141 WUS141 IG138 SC138 ABY138 ALU138 AVQ138 BFM138 BPI138 BZE138 CJA138 CSW138 DCS138 DMO138 DWK138 EGG138 EQC138 EZY138 FJU138 FTQ138 GDM138 GNI138 GXE138 HHA138 HQW138 IAS138 IKO138 IUK138 JEG138 JOC138 JXY138 KHU138 KRQ138 LBM138 LLI138 LVE138 MFA138 MOW138 MYS138 NIO138 NSK138 OCG138 OMC138 OVY138 PFU138 PPQ138 PZM138 QJI138 QTE138 RDA138 RMW138 RWS138 SGO138 SQK138 TAG138 TKC138 TTY138 UDU138 UNQ138 UXM138 VHI138 VRE138 WBA138 WKW138 WUS138 RWS27 SGO27 SQK27 IG131 SC131 ABY131 ALU131 AVQ131 BFM131 BPI131 BZE131 CJA131 CSW131 DCS131 DMO131 DWK131 EGG131 EQC131 EZY131 FJU131 FTQ131 GDM131 GNI131 GXE131 HHA131 HQW131 IAS131 IKO131 IUK131 JEG131 JOC131 JXY131 KHU131 KRQ131 LBM131 LLI131 LVE131 MFA131 MOW131 MYS131 NIO131 NSK131 OCG131 OMC131 OVY131 PFU131 PPQ131 PZM131 QJI131 QTE131 RDA131 RMW131 RWS131 SGO131 SQK131 TAG131 TKC131 TTY131 UDU131 UNQ131 UXM131 VHI131 VRE131 WBA131 WKW131 WUS131 IG128 SC128 ABY128 ALU128 AVQ128 BFM128 BPI128 BZE128 CJA128 CSW128 DCS128 DMO128 DWK128 EGG128 EQC128 EZY128 FJU128 FTQ128 GDM128 GNI128 GXE128 HHA128 HQW128 IAS128 IKO128 IUK128 JEG128 JOC128 JXY128 KHU128 KRQ128 LBM128 LLI128 LVE128 MFA128 MOW128 MYS128 NIO128 NSK128 OCG128 OMC128 OVY128 PFU128 PPQ128 PZM128 QJI128 QTE128 RDA128 RMW128 RWS128 SGO128 SQK128 TAG128 TKC128 TTY128 UDU128 UNQ128 UXM128 VHI128 VRE128 WBA128 WKW128 WUS128 TAG27 IG136 SC136 ABY136 ALU136 AVQ136 BFM136 BPI136 BZE136 CJA136 CSW136 DCS136 DMO136 DWK136 EGG136 EQC136 EZY136 FJU136 FTQ136 GDM136 GNI136 GXE136 HHA136 HQW136 IAS136 IKO136 IUK136 JEG136 JOC136 JXY136 KHU136 KRQ136 LBM136 LLI136 LVE136 MFA136 MOW136 MYS136 NIO136 NSK136 OCG136 OMC136 OVY136 PFU136 PPQ136 PZM136 QJI136 QTE136 RDA136 RMW136 RWS136 SGO136 SQK136 TAG136 TKC136 TTY136 UDU136 UNQ136 UXM136 VHI136 VRE136 WBA136 WKW136 WUS136 IG133 SC133 ABY133 ALU133 AVQ133 BFM133 BPI133 BZE133 CJA133 CSW133 DCS133 DMO133 DWK133 EGG133 EQC133 EZY133 FJU133 FTQ133 GDM133 GNI133 GXE133 HHA133 HQW133 IAS133 IKO133 IUK133 JEG133 JOC133 JXY133 KHU133 KRQ133 LBM133 LLI133 LVE133 MFA133 MOW133 MYS133 NIO133 NSK133 OCG133 OMC133 OVY133 PFU133 PPQ133 PZM133 QJI133 QTE133 RDA133 RMW133 RWS133 SGO133 SQK133 TAG133 TKC133 TTY133 UDU133 UNQ133 UXM133 VHI133 VRE133 WBA133 WKW133 TKC27 IG166 SC166 ABY166 ALU166 AVQ166 BFM166 BPI166 BZE166 CJA166 CSW166 DCS166 DMO166 DWK166 EGG166 EQC166 EZY166 FJU166 FTQ166 GDM166 GNI166 GXE166 HHA166 HQW166 IAS166 IKO166 IUK166 JEG166 JOC166 JXY166 KHU166 KRQ166 LBM166 LLI166 LVE166 MFA166 MOW166 MYS166 NIO166 NSK166 OCG166 OMC166 OVY166 PFU166 PPQ166 PZM166 QJI166 QTE166 RDA166 RMW166 RWS166 SGO166 SQK166 TAG166 TKC166 TTY166 UDU166 UNQ166 UXM166 VHI166 VRE166 WBA166 WKW166 WUS166 IG163 SC163 ABY163 ALU163 AVQ163 BFM163 BPI163 BZE163 CJA163 CSW163 DCS163 DMO163 DWK163 EGG163 EQC163 EZY163 FJU163 FTQ163 GDM163 GNI163 GXE163 HHA163 HQW163 IAS163 IKO163 IUK163 JEG163 JOC163 JXY163 KHU163 KRQ163 LBM163 LLI163 LVE163 MFA163 MOW163 MYS163 NIO163 NSK163 OCG163 OMC163 OVY163 PFU163 PPQ163 PZM163 QJI163 QTE163 RDA163 RMW163 RWS163 SGO163 SQK163 TAG163 TKC163 TTY163 UDU163 UNQ163 UXM163 VHI163 VRE163 WBA163 WKW163 WUS163 TTY27 IG161 SC161 ABY161 ALU161 AVQ161 BFM161 BPI161 BZE161 CJA161 CSW161 DCS161 DMO161 DWK161 EGG161 EQC161 EZY161 FJU161 FTQ161 GDM161 GNI161 GXE161 HHA161 HQW161 IAS161 IKO161 IUK161 JEG161 JOC161 JXY161 KHU161 KRQ161 LBM161 LLI161 LVE161 MFA161 MOW161 MYS161 NIO161 NSK161 OCG161 OMC161 OVY161 PFU161 PPQ161 PZM161 QJI161 QTE161 RDA161 RMW161 RWS161 SGO161 SQK161 TAG161 TKC161 TTY161 UDU161 UNQ161 UXM161 VHI161 VRE161 WBA161 WKW161 WUS161 IG158 SC158 ABY158 ALU158 AVQ158 BFM158 BPI158 BZE158 CJA158 CSW158 DCS158 DMO158 DWK158 EGG158 EQC158 EZY158 FJU158 FTQ158 GDM158 GNI158 GXE158 HHA158 HQW158 IAS158 IKO158 IUK158 JEG158 JOC158 JXY158 KHU158 KRQ158 LBM158 LLI158 LVE158 MFA158 MOW158 MYS158 NIO158 NSK158 OCG158 OMC158 OVY158 PFU158 PPQ158 PZM158 QJI158 QTE158 RDA158 RMW158 RWS158 SGO158 SQK158 TAG158 TKC158 TTY158 UDU158 UNQ158 UXM158 VHI158 VRE158 WBA158 WKW158 WUS158 UDU27 UNQ27 UXM27 WBA22 WKW22 WUS22 IG25 SC25 ABY25 ALU25 AVQ25 BFM25 BPI25 BZE25 CJA25 CSW25 DCS25 DMO25 DWK25 EGG25 EQC25 EZY25 FJU25 FTQ25 GDM25 GNI25 GXE25 HHA25 HQW25 IAS25 IKO25 IUK25 JEG25 JOC25 JXY25 KHU25 KRQ25 LBM25 LLI25 LVE25 MFA25 MOW25 MYS25 NIO25 NSK25 OCG25 OMC25 OVY25 PFU25 PPQ25 PZM25 QJI25 QTE25 RDA25 RMW25 RWS25 SGO25 SQK25 TAG25 TKC25 TTY25 UDU25 UNQ25 UXM25 VHI25 VRE25 WBA25 WKW25 WUS25 VHI27 IG22 SC22 ABY22 ALU22 AVQ22 BFM22 BPI22 BZE22 CJA22 CSW22 DCS22 DMO22 DWK22 EGG22 EQC22 EZY22 FJU22 FTQ22 GDM22 GNI22 GXE22 HHA22 HQW22 IAS22 IKO22 IUK22 JEG22 JOC22 JXY22 KHU22 KRQ22 LBM22 LLI22 LVE22 MFA22 MOW22 MYS22 NIO22 NSK22 OCG22 OMC22 OVY22 PFU22 PPQ22 PZM22 QJI22 QTE22 RDA22 RMW22 RWS22 SGO22 SQK22 TAG22 TKC22 TTY22 UDU22 UNQ22 UXM22 VHI22 VRE22 WBA27 WKW27 WUS27 IG30 SC30 ABY30 ALU30 AVQ30 BFM30 BPI30 BZE30 CJA30 CSW30 DCS30 DMO30 DWK30 EGG30 EQC30 EZY30 FJU30 FTQ30 GDM30 GNI30 GXE30 HHA30 HQW30 IAS30 IKO30 IUK30 JEG30 JOC30 JXY30 KHU30 KRQ30 LBM30 LLI30 LVE30 MFA30 MOW30 MYS30 NIO30 NSK30 OCG30 OMC30 OVY30 PFU30 PPQ30 PZM30 QJI30 QTE30 RDA30 RMW30 RWS30 SGO30 SQK30 TAG30 TKC30 TTY30 UDU30 UNQ30 UXM30 VHI30 G126 G123 G242 G239 G342 G339 G458 G455 G353 G350 G453 G173 G228 G176 G231 G450 G168 G171 G337 G334 G332 G329 G7:G12 G17 G20 G15 G148 G151 G153 G156 G146 G143 G133 G136 G138 G141 G131 G128 G166 G163 G158 G161 G22 G25 G30 G27 WKW107 WUS112 IG115 SC115 ABY115 ALU115 AVQ115 BFM115 BPI115 BZE115 CJA115 CSW115 DCS115 DMO115 DWK115 EGG115 EQC115 EZY115 FJU115 FTQ115 GDM115 GNI115 GXE115 HHA115 HQW115 IAS115 IKO115 IUK115 JEG115 JOC115 JXY115 KHU115 KRQ115 LBM115 LLI115 LVE115 MFA115 MOW115 MYS115 NIO115 NSK115 OCG115 OMC115 OVY115 PFU115 PPQ115 PZM115 QJI115 QTE115 RDA115 RMW115 RWS115 SGO115 SQK115 TAG115 TKC115 TTY115 UDU115 UNQ115 UXM115 VHI115 VRE115 WBA115 WKW115 WUS115 IG112 SC112 ABY112 ALU112 AVQ112 BFM112 BPI112 BZE112 CJA112 CSW112 DCS112 DMO112 DWK112 EGG112 EQC112 EZY112 FJU112 FTQ112 GDM112 GNI112 GXE112 HHA112 HQW112 IAS112 IKO112 IUK112 JEG112 JOC112 JXY112 KHU112 KRQ112 LBM112 LLI112 LVE112 MFA112 MOW112 MYS112 NIO112 NSK112 OCG112 OMC112 OVY112 PFU112 PPQ112 PZM112 QJI112 QTE112 RDA112 RMW112 RWS112 SGO112 SQK112 TAG112 TKC112 TTY112 UDU112 UNQ112 UXM112 VHI112 VRE112 WBA112 WKW112 WUS107 IG110 SC110 ABY110 ALU110 AVQ110 BFM110 BPI110 BZE110 CJA110 CSW110 DCS110 DMO110 DWK110 EGG110 EQC110 EZY110 FJU110 FTQ110 GDM110 GNI110 GXE110 HHA110 HQW110 IAS110 IKO110 IUK110 JEG110 JOC110 JXY110 KHU110 KRQ110 LBM110 LLI110 LVE110 MFA110 MOW110 MYS110 NIO110 NSK110 OCG110 OMC110 OVY110 PFU110 PPQ110 PZM110 QJI110 QTE110 RDA110 RMW110 RWS110 SGO110 SQK110 TAG110 TKC110 TTY110 UDU110 UNQ110 UXM110 VHI110 VRE110 WBA110 WKW110 WUS110 IG107 SC107 ABY107 ALU107 AVQ107 BFM107 BPI107 BZE107 CJA107 CSW107 DCS107 DMO107 DWK107 EGG107 EQC107 EZY107 FJU107 FTQ107 GDM107 GNI107 GXE107 HHA107 HQW107 IAS107 IKO107 IUK107 JEG107 JOC107 JXY107 KHU107 KRQ107 LBM107 LLI107 LVE107 MFA107 MOW107 MYS107 NIO107 NSK107 OCG107 OMC107 OVY107 PFU107 PPQ107 PZM107 QJI107 QTE107 RDA107 RMW107 RWS107 SGO107 SQK107 TAG107 TKC107 TTY107 UDU107 UNQ107 UXM107 VHI107 VRE107 WBA107 IG100 SC100 ABY100 ALU100 AVQ100 BFM100 BPI100 BZE100 CJA100 CSW100 DCS100 DMO100 DWK100 EGG100 EQC100 EZY100 FJU100 FTQ100 GDM100 GNI100 GXE100 HHA100 HQW100 IAS100 IKO100 IUK100 JEG100 JOC100 JXY100 KHU100 KRQ100 LBM100 LLI100 LVE100 MFA100 MOW100 MYS100 NIO100 NSK100 OCG100 OMC100 OVY100 PFU100 PPQ100 PZM100 QJI100 QTE100 RDA100 RMW100 RWS100 SGO100 SQK100 TAG100 TKC100 TTY100 UDU100 UNQ100 UXM100 VHI100 VRE100 WBA100 WKW100 WUS100 IG97 SC97 ABY97 ALU97 AVQ97 BFM97 BPI97 BZE97 CJA97 CSW97 DCS97 DMO97 DWK97 EGG97 EQC97 EZY97 FJU97 FTQ97 GDM97 GNI97 GXE97 HHA97 HQW97 IAS97 IKO97 IUK97 JEG97 JOC97 JXY97 KHU97 KRQ97 LBM97 LLI97 LVE97 MFA97 MOW97 MYS97 NIO97 NSK97 OCG97 OMC97 OVY97 PFU97 PPQ97 PZM97 QJI97 QTE97 RDA97 RMW97 RWS97 SGO97 SQK97 TAG97 TKC97 TTY97 UDU97 UNQ97 UXM97 VHI97 VRE97 WBA97 WKW97 WUS97 WUS92 IG95 SC95 ABY95 ALU95 AVQ95 BFM95 BPI95 BZE95 CJA95 CSW95 DCS95 DMO95 DWK95 EGG95 EQC95 EZY95 FJU95 FTQ95 GDM95 GNI95 GXE95 HHA95 HQW95 IAS95 IKO95 IUK95 JEG95 JOC95 JXY95 KHU95 KRQ95 LBM95 LLI95 LVE95 MFA95 MOW95 MYS95 NIO95 NSK95 OCG95 OMC95 OVY95 PFU95 PPQ95 PZM95 QJI95 QTE95 RDA95 RMW95 RWS95 SGO95 SQK95 TAG95 TKC95 TTY95 UDU95 UNQ95 UXM95 VHI95 VRE95 WBA95 WKW95 WUS95 IG92 SC92 ABY92 ALU92 AVQ92 BFM92 BPI92 BZE92 CJA92 CSW92 DCS92 DMO92 DWK92 EGG92 EQC92 EZY92 FJU92 FTQ92 GDM92 GNI92 GXE92 HHA92 HQW92 IAS92 IKO92 IUK92 JEG92 JOC92 JXY92 KHU92 KRQ92 LBM92 LLI92 LVE92 MFA92 MOW92 MYS92 NIO92 NSK92 OCG92 OMC92 OVY92 PFU92 PPQ92 PZM92 QJI92 QTE92 RDA92 RMW92 RWS92 SGO92 SQK92 TAG92 TKC92 TTY92 UDU92 UNQ92 UXM92 VHI92 VRE92 WBA92 WKW92 G112 G115 G107 G110 G97 G100 G92 G95 IG186 SC186 ABY186 ALU186 AVQ186 BFM186 BPI186 BZE186 CJA186 CSW186 DCS186 DMO186 DWK186 EGG186 EQC186 EZY186 FJU186 FTQ186 GDM186 GNI186 GXE186 HHA186 HQW186 IAS186 IKO186 IUK186 JEG186 JOC186 JXY186 KHU186 KRQ186 LBM186 LLI186 LVE186 MFA186 MOW186 MYS186 NIO186 NSK186 OCG186 OMC186 OVY186 PFU186 PPQ186 PZM186 QJI186 QTE186 RDA186 RMW186 RWS186 SGO186 SQK186 TAG186 TKC186 TTY186 UDU186 UNQ186 UXM186 VHI186 VRE186 WBA186 WKW186 WUS186 IG183 SC183 ABY183 ALU183 AVQ183 BFM183 BPI183 BZE183 CJA183 CSW183 DCS183 DMO183 DWK183 EGG183 EQC183 EZY183 FJU183 FTQ183 GDM183 GNI183 GXE183 HHA183 HQW183 IAS183 IKO183 IUK183 JEG183 JOC183 JXY183 KHU183 KRQ183 LBM183 LLI183 LVE183 MFA183 MOW183 MYS183 NIO183 NSK183 OCG183 OMC183 OVY183 PFU183 PPQ183 PZM183 QJI183 QTE183 RDA183 RMW183 RWS183 SGO183 SQK183 TAG183 TKC183 TTY183 UDU183 UNQ183 UXM183 VHI183 VRE183 WBA183 WKW183 WUS183 IG181 SC181 ABY181 ALU181 AVQ181 BFM181 BPI181 BZE181 CJA181 CSW181 DCS181 DMO181 DWK181 EGG181 EQC181 EZY181 FJU181 FTQ181 GDM181 GNI181 GXE181 HHA181 HQW181 IAS181 IKO181 IUK181 JEG181 JOC181 JXY181 KHU181 KRQ181 LBM181 LLI181 LVE181 MFA181 MOW181 MYS181 NIO181 NSK181 OCG181 OMC181 OVY181 PFU181 PPQ181 PZM181 QJI181 QTE181 RDA181 RMW181 RWS181 SGO181 SQK181 TAG181 TKC181 TTY181 UDU181 UNQ181 UXM181 VHI181 VRE181 WBA181 WKW181 WUS181 IG178 SC178 ABY178 ALU178 AVQ178 BFM178 BPI178 BZE178 CJA178 CSW178 DCS178 DMO178 DWK178 EGG178 EQC178 EZY178 FJU178 FTQ178 GDM178 GNI178 GXE178 HHA178 HQW178 IAS178 IKO178 IUK178 JEG178 JOC178 JXY178 KHU178 KRQ178 LBM178 LLI178 LVE178 MFA178 MOW178 MYS178 NIO178 NSK178 OCG178 OMC178 OVY178 PFU178 PPQ178 PZM178 QJI178 QTE178 RDA178 RMW178 RWS178 SGO178 SQK178 TAG178 TKC178 TTY178 UDU178 UNQ178 UXM178 VHI178 VRE178 WBA178 WKW178 WUS178 IG226 SC226 ABY226 ALU226 AVQ226 BFM226 BPI226 BZE226 CJA226 CSW226 DCS226 DMO226 DWK226 EGG226 EQC226 EZY226 FJU226 FTQ226 GDM226 GNI226 GXE226 HHA226 HQW226 IAS226 IKO226 IUK226 JEG226 JOC226 JXY226 KHU226 KRQ226 LBM226 LLI226 LVE226 MFA226 MOW226 MYS226 NIO226 NSK226 OCG226 OMC226 OVY226 PFU226 PPQ226 PZM226 QJI226 QTE226 RDA226 RMW226 RWS226 SGO226 SQK226 TAG226 TKC226 TTY226 UDU226 UNQ226 UXM226 VHI226 VRE226 WBA226 WKW226 WUS226 IG223 SC223 ABY223 ALU223 AVQ223 BFM223 BPI223 BZE223 CJA223 CSW223 DCS223 DMO223 DWK223 EGG223 EQC223 EZY223 FJU223 FTQ223 GDM223 GNI223 GXE223 HHA223 HQW223 IAS223 IKO223 IUK223 JEG223 JOC223 JXY223 KHU223 KRQ223 LBM223 LLI223 LVE223 MFA223 MOW223 MYS223 NIO223 NSK223 OCG223 OMC223 OVY223 PFU223 PPQ223 PZM223 QJI223 QTE223 RDA223 RMW223 RWS223 SGO223 SQK223 TAG223 TKC223 TTY223 UDU223 UNQ223 UXM223 VHI223 VRE223 WBA223 WKW223 WUS223 G183 G186 G181 G178 G223 G226 IG221 SC221 ABY221 ALU221 AVQ221 BFM221 BPI221 BZE221 CJA221 CSW221 DCS221 DMO221 DWK221 EGG221 EQC221 EZY221 FJU221 FTQ221 GDM221 GNI221 GXE221 HHA221 HQW221 IAS221 IKO221 IUK221 JEG221 JOC221 JXY221 KHU221 KRQ221 LBM221 LLI221 LVE221 MFA221 MOW221 MYS221 NIO221 NSK221 OCG221 OMC221 OVY221 PFU221 PPQ221 PZM221 QJI221 QTE221 RDA221 RMW221 RWS221 SGO221 SQK221 TAG221 TKC221 TTY221 UDU221 UNQ221 UXM221 VHI221 VRE221 WBA221 WKW221 WUS221 IG218 SC218 ABY218 ALU218 AVQ218 BFM218 BPI218 BZE218 CJA218 CSW218 DCS218 DMO218 DWK218 EGG218 EQC218 EZY218 FJU218 FTQ218 GDM218 GNI218 GXE218 HHA218 HQW218 IAS218 IKO218 IUK218 JEG218 JOC218 JXY218 KHU218 KRQ218 LBM218 LLI218 LVE218 MFA218 MOW218 MYS218 NIO218 NSK218 OCG218 OMC218 OVY218 PFU218 PPQ218 PZM218 QJI218 QTE218 RDA218 RMW218 RWS218 SGO218 SQK218 TAG218 TKC218 TTY218 UDU218 UNQ218 UXM218 VHI218 VRE218 WBA218 WKW218 WUS218 G218 G221 IG327 SC327 ABY327 ALU327 AVQ327 BFM327 BPI327 BZE327 CJA327 CSW327 DCS327 DMO327 DWK327 EGG327 EQC327 EZY327 FJU327 FTQ327 GDM327 GNI327 GXE327 HHA327 HQW327 IAS327 IKO327 IUK327 JEG327 JOC327 JXY327 KHU327 KRQ327 LBM327 LLI327 LVE327 MFA327 MOW327 MYS327 NIO327 NSK327 OCG327 OMC327 OVY327 PFU327 PPQ327 PZM327 QJI327 QTE327 RDA327 RMW327 RWS327 SGO327 SQK327 TAG327 TKC327 TTY327 UDU327 UNQ327 UXM327 VHI327 VRE327 WBA327 WKW327 WUS327 IG324 SC324 ABY324 ALU324 AVQ324 BFM324 BPI324 BZE324 CJA324 CSW324 DCS324 DMO324 DWK324 EGG324 EQC324 EZY324 FJU324 FTQ324 GDM324 GNI324 GXE324 HHA324 HQW324 IAS324 IKO324 IUK324 JEG324 JOC324 JXY324 KHU324 KRQ324 LBM324 LLI324 LVE324 MFA324 MOW324 MYS324 NIO324 NSK324 OCG324 OMC324 OVY324 PFU324 PPQ324 PZM324 QJI324 QTE324 RDA324 RMW324 RWS324 SGO324 SQK324 TAG324 TKC324 TTY324 UDU324 UNQ324 UXM324 VHI324 VRE324 WBA324 WKW324 WUS324 IG322 SC322 ABY322 ALU322 AVQ322 BFM322 BPI322 BZE322 CJA322 CSW322 DCS322 DMO322 DWK322 EGG322 EQC322 EZY322 FJU322 FTQ322 GDM322 GNI322 GXE322 HHA322 HQW322 IAS322 IKO322 IUK322 JEG322 JOC322 JXY322 KHU322 KRQ322 LBM322 LLI322 LVE322 MFA322 MOW322 MYS322 NIO322 NSK322 OCG322 OMC322 OVY322 PFU322 PPQ322 PZM322 QJI322 QTE322 RDA322 RMW322 RWS322 SGO322 SQK322 TAG322 TKC322 TTY322 UDU322 UNQ322 UXM322 VHI322 VRE322 WBA322 WKW322 WUS322 IG319 SC319 ABY319 ALU319 AVQ319 BFM319 BPI319 BZE319 CJA319 CSW319 DCS319 DMO319 DWK319 EGG319 EQC319 EZY319 FJU319 FTQ319 GDM319 GNI319 GXE319 HHA319 HQW319 IAS319 IKO319 IUK319 JEG319 JOC319 JXY319 KHU319 KRQ319 LBM319 LLI319 LVE319 MFA319 MOW319 MYS319 NIO319 NSK319 OCG319 OMC319 OVY319 PFU319 PPQ319 PZM319 QJI319 QTE319 RDA319 RMW319 RWS319 SGO319 SQK319 TAG319 TKC319 TTY319 UDU319 UNQ319 UXM319 VHI319 VRE319 WBA319 WKW319 WUS319 IG257 SC257 ABY257 ALU257 AVQ257 BFM257 BPI257 BZE257 CJA257 CSW257 DCS257 DMO257 DWK257 EGG257 EQC257 EZY257 FJU257 FTQ257 GDM257 GNI257 GXE257 HHA257 HQW257 IAS257 IKO257 IUK257 JEG257 JOC257 JXY257 KHU257 KRQ257 LBM257 LLI257 LVE257 MFA257 MOW257 MYS257 NIO257 NSK257 OCG257 OMC257 OVY257 PFU257 PPQ257 PZM257 QJI257 QTE257 RDA257 RMW257 RWS257 SGO257 SQK257 TAG257 TKC257 TTY257 UDU257 UNQ257 UXM257 VHI257 VRE257 WBA257 WKW257 WUS257 IG254 SC254 ABY254 ALU254 AVQ254 BFM254 BPI254 BZE254 CJA254 CSW254 DCS254 DMO254 DWK254 EGG254 EQC254 EZY254 FJU254 FTQ254 GDM254 GNI254 GXE254 HHA254 HQW254 IAS254 IKO254 IUK254 JEG254 JOC254 JXY254 KHU254 KRQ254 LBM254 LLI254 LVE254 MFA254 MOW254 MYS254 NIO254 NSK254 OCG254 OMC254 OVY254 PFU254 PPQ254 PZM254 QJI254 QTE254 RDA254 RMW254 RWS254 SGO254 SQK254 TAG254 TKC254 TTY254 UDU254 UNQ254 UXM254 VHI254 VRE254 WBA254 WKW254 WUS254 G327 G324 G322 G319 G257 G254 IG252 SC252 ABY252 ALU252 AVQ252 BFM252 BPI252 BZE252 CJA252 CSW252 DCS252 DMO252 DWK252 EGG252 EQC252 EZY252 FJU252 FTQ252 GDM252 GNI252 GXE252 HHA252 HQW252 IAS252 IKO252 IUK252 JEG252 JOC252 JXY252 KHU252 KRQ252 LBM252 LLI252 LVE252 MFA252 MOW252 MYS252 NIO252 NSK252 OCG252 OMC252 OVY252 PFU252 PPQ252 PZM252 QJI252 QTE252 RDA252 RMW252 RWS252 SGO252 SQK252 TAG252 TKC252 TTY252 UDU252 UNQ252 UXM252 VHI252 VRE252 WBA252 WKW252 WUS252 IG249 SC249 ABY249 ALU249 AVQ249 BFM249 BPI249 BZE249 CJA249 CSW249 DCS249 DMO249 DWK249 EGG249 EQC249 EZY249 FJU249 FTQ249 GDM249 GNI249 GXE249 HHA249 HQW249 IAS249 IKO249 IUK249 JEG249 JOC249 JXY249 KHU249 KRQ249 LBM249 LLI249 LVE249 MFA249 MOW249 MYS249 NIO249 NSK249 OCG249 OMC249 OVY249 PFU249 PPQ249 PZM249 QJI249 QTE249 RDA249 RMW249 RWS249 SGO249 SQK249 TAG249 TKC249 TTY249 UDU249 UNQ249 UXM249 VHI249 VRE249 WBA249 WKW249 WUS249 IG247 SC247 ABY247 ALU247 AVQ247 BFM247 BPI247 BZE247 CJA247 CSW247 DCS247 DMO247 DWK247 EGG247 EQC247 EZY247 FJU247 FTQ247 GDM247 GNI247 GXE247 HHA247 HQW247 IAS247 IKO247 IUK247 JEG247 JOC247 JXY247 KHU247 KRQ247 LBM247 LLI247 LVE247 MFA247 MOW247 MYS247 NIO247 NSK247 OCG247 OMC247 OVY247 PFU247 PPQ247 PZM247 QJI247 QTE247 RDA247 RMW247 RWS247 SGO247 SQK247 TAG247 TKC247 TTY247 UDU247 UNQ247 UXM247 VHI247 VRE247 WBA247 WKW247 WUS247 IG244 SC244 ABY244 ALU244 AVQ244 BFM244 BPI244 BZE244 CJA244 CSW244 DCS244 DMO244 DWK244 EGG244 EQC244 EZY244 FJU244 FTQ244 GDM244 GNI244 GXE244 HHA244 HQW244 IAS244 IKO244 IUK244 JEG244 JOC244 JXY244 KHU244 KRQ244 LBM244 LLI244 LVE244 MFA244 MOW244 MYS244 NIO244 NSK244 OCG244 OMC244 OVY244 PFU244 PPQ244 PZM244 QJI244 QTE244 RDA244 RMW244 RWS244 SGO244 SQK244 TAG244 TKC244 TTY244 UDU244 UNQ244 UXM244 VHI244 VRE244 WBA244 WKW244 WUS244 G252 G249 G247 G244 IG448 SC448 ABY448 ALU448 AVQ448 BFM448 BPI448 BZE448 CJA448 CSW448 DCS448 DMO448 DWK448 EGG448 EQC448 EZY448 FJU448 FTQ448 GDM448 GNI448 GXE448 HHA448 HQW448 IAS448 IKO448 IUK448 JEG448 JOC448 JXY448 KHU448 KRQ448 LBM448 LLI448 LVE448 MFA448 MOW448 MYS448 NIO448 NSK448 OCG448 OMC448 OVY448 PFU448 PPQ448 PZM448 QJI448 QTE448 RDA448 RMW448 RWS448 SGO448 SQK448 TAG448 TKC448 TTY448 UDU448 UNQ448 UXM448 VHI448 VRE448 WBA448 WKW448 WUS448 IG445 SC445 ABY445 ALU445 AVQ445 BFM445 BPI445 BZE445 CJA445 CSW445 DCS445 DMO445 DWK445 EGG445 EQC445 EZY445 FJU445 FTQ445 GDM445 GNI445 GXE445 HHA445 HQW445 IAS445 IKO445 IUK445 JEG445 JOC445 JXY445 KHU445 KRQ445 LBM445 LLI445 LVE445 MFA445 MOW445 MYS445 NIO445 NSK445 OCG445 OMC445 OVY445 PFU445 PPQ445 PZM445 QJI445 QTE445 RDA445 RMW445 RWS445 SGO445 SQK445 TAG445 TKC445 TTY445 UDU445 UNQ445 UXM445 VHI445 VRE445 WBA445 WKW445 WUS445 IG443 SC443 ABY443 ALU443 AVQ443 BFM443 BPI443 BZE443 CJA443 CSW443 DCS443 DMO443 DWK443 EGG443 EQC443 EZY443 FJU443 FTQ443 GDM443 GNI443 GXE443 HHA443 HQW443 IAS443 IKO443 IUK443 JEG443 JOC443 JXY443 KHU443 KRQ443 LBM443 LLI443 LVE443 MFA443 MOW443 MYS443 NIO443 NSK443 OCG443 OMC443 OVY443 PFU443 PPQ443 PZM443 QJI443 QTE443 RDA443 RMW443 RWS443 SGO443 SQK443 TAG443 TKC443 TTY443 UDU443 UNQ443 UXM443 VHI443 VRE443 WBA443 WKW443 WUS443 IG440 SC440 ABY440 ALU440 AVQ440 BFM440 BPI440 BZE440 CJA440 CSW440 DCS440 DMO440 DWK440 EGG440 EQC440 EZY440 FJU440 FTQ440 GDM440 GNI440 GXE440 HHA440 HQW440 IAS440 IKO440 IUK440 JEG440 JOC440 JXY440 KHU440 KRQ440 LBM440 LLI440 LVE440 MFA440 MOW440 MYS440 NIO440 NSK440 OCG440 OMC440 OVY440 PFU440 PPQ440 PZM440 QJI440 QTE440 RDA440 RMW440 RWS440 SGO440 SQK440 TAG440 TKC440 TTY440 UDU440 UNQ440 UXM440 VHI440 VRE440 WBA440 WKW440 WUS440 IG408 SC408 ABY408 ALU408 AVQ408 BFM408 BPI408 BZE408 CJA408 CSW408 DCS408 DMO408 DWK408 EGG408 EQC408 EZY408 FJU408 FTQ408 GDM408 GNI408 GXE408 HHA408 HQW408 IAS408 IKO408 IUK408 JEG408 JOC408 JXY408 KHU408 KRQ408 LBM408 LLI408 LVE408 MFA408 MOW408 MYS408 NIO408 NSK408 OCG408 OMC408 OVY408 PFU408 PPQ408 PZM408 QJI408 QTE408 RDA408 RMW408 RWS408 SGO408 SQK408 TAG408 TKC408 TTY408 UDU408 UNQ408 UXM408 VHI408 VRE408 WBA408 WKW408 WUS408 IG405 SC405 ABY405 ALU405 AVQ405 BFM405 BPI405 BZE405 CJA405 CSW405 DCS405 DMO405 DWK405 EGG405 EQC405 EZY405 FJU405 FTQ405 GDM405 GNI405 GXE405 HHA405 HQW405 IAS405 IKO405 IUK405 JEG405 JOC405 JXY405 KHU405 KRQ405 LBM405 LLI405 LVE405 MFA405 MOW405 MYS405 NIO405 NSK405 OCG405 OMC405 OVY405 PFU405 PPQ405 PZM405 QJI405 QTE405 RDA405 RMW405 RWS405 SGO405 SQK405 TAG405 TKC405 TTY405 UDU405 UNQ405 UXM405 VHI405 VRE405 WBA405 WKW405 WUS405 G448 G445 G408 G405 G443 G440 SC433 ABY433 ALU433 AVQ433 BFM433 BPI433 BZE433 CJA433 CSW433 DCS433 DMO433 DWK433 EGG433 EQC433 EZY433 FJU433 FTQ433 GDM433 GNI433 GXE433 HHA433 HQW433 IAS433 IKO433 IUK433 JEG433 JOC433 JXY433 KHU433 KRQ433 LBM433 LLI433 LVE433 MFA433 MOW433 MYS433 NIO433 NSK433 OCG433 OMC433 OVY433 PFU433 PPQ433 PZM433 QJI433 QTE433 RDA433 RMW433 RWS433 SGO433 SQK433 TAG433 TKC433 TTY433 UDU433 UNQ433 UXM433 VHI433 VRE433 WBA433 WKW433 WUS433 G188 IG430 SC430 ABY430 ALU430 AVQ430 BFM430 BPI430 BZE430 CJA430 CSW430 DCS430 DMO430 DWK430 EGG430 EQC430 EZY430 FJU430 FTQ430 GDM430 GNI430 GXE430 HHA430 HQW430 IAS430 IKO430 IUK430 JEG430 JOC430 JXY430 KHU430 KRQ430 LBM430 LLI430 LVE430 MFA430 MOW430 MYS430 NIO430 NSK430 OCG430 OMC430 OVY430 PFU430 PPQ430 PZM430 QJI430 QTE430 RDA430 RMW430 RWS430 SGO430 SQK430 TAG430 TKC430 TTY430 UDU430 UNQ430 UXM430 VHI430 VRE430 WBA430 WKW430 WUS430 IG413 SC413 ABY413 ALU413 AVQ413 BFM413 BPI413 BZE413 CJA413 CSW413 DCS413 DMO413 DWK413 EGG413 EQC413 EZY413 FJU413 FTQ413 GDM413 GNI413 GXE413 HHA413 HQW413 IAS413 IKO413 IUK413 JEG413 JOC413 JXY413 KHU413 KRQ413 LBM413 LLI413 LVE413 MFA413 MOW413 MYS413 NIO413 NSK413 OCG413 OMC413 OVY413 PFU413 PPQ413 PZM413 QJI413 QTE413 RDA413 RMW413 RWS413 SGO413 SQK413 TAG413 TKC413 TTY413 UDU413 UNQ413 UXM413 VHI413 VRE413 WBA413 WKW413 WUS413 IG410 SC410 ABY410 ALU410 AVQ410 BFM410 BPI410 BZE410 CJA410 CSW410 DCS410 DMO410 DWK410 EGG410 EQC410 EZY410 FJU410 FTQ410 GDM410 GNI410 GXE410 HHA410 HQW410 IAS410 IKO410 IUK410 JEG410 JOC410 JXY410 KHU410 KRQ410 LBM410 LLI410 LVE410 MFA410 MOW410 MYS410 NIO410 NSK410 OCG410 OMC410 OVY410 PFU410 PPQ410 PZM410 QJI410 QTE410 RDA410 RMW410 RWS410 SGO410 SQK410 TAG410 TKC410 TTY410 UDU410 UNQ410 UXM410 VHI410 VRE410 WBA410 WKW410 WUS410 G40 G191 G413 G410 IG267 SC267 ABY267 ALU267 AVQ267 BFM267 BPI267 BZE267 CJA267 CSW267 DCS267 DMO267 DWK267 EGG267 EQC267 EZY267 FJU267 FTQ267 GDM267 GNI267 GXE267 HHA267 HQW267 IAS267 IKO267 IUK267 JEG267 JOC267 JXY267 KHU267 KRQ267 LBM267 LLI267 LVE267 MFA267 MOW267 MYS267 NIO267 NSK267 OCG267 OMC267 OVY267 PFU267 PPQ267 PZM267 QJI267 QTE267 RDA267 RMW267 RWS267 SGO267 SQK267 TAG267 TKC267 TTY267 UDU267 UNQ267 UXM267 VHI267 VRE267 WBA267 WKW267 WUS267 IG264 SC264 ABY264 ALU264 AVQ264 BFM264 BPI264 BZE264 CJA264 CSW264 DCS264 DMO264 DWK264 EGG264 EQC264 EZY264 FJU264 FTQ264 GDM264 GNI264 GXE264 HHA264 HQW264 IAS264 IKO264 IUK264 JEG264 JOC264 JXY264 KHU264 KRQ264 LBM264 LLI264 LVE264 MFA264 MOW264 MYS264 NIO264 NSK264 OCG264 OMC264 OVY264 PFU264 PPQ264 PZM264 QJI264 QTE264 RDA264 RMW264 RWS264 SGO264 SQK264 TAG264 TKC264 TTY264 UDU264 UNQ264 UXM264 VHI264 VRE264 WBA264 WKW264 WUS264 IG262 SC262 ABY262 ALU262 AVQ262 BFM262 BPI262 BZE262 CJA262 CSW262 DCS262 DMO262 DWK262 EGG262 EQC262 EZY262 FJU262 FTQ262 GDM262 GNI262 GXE262 HHA262 HQW262 IAS262 IKO262 IUK262 JEG262 JOC262 JXY262 KHU262 KRQ262 LBM262 LLI262 LVE262 MFA262 MOW262 MYS262 NIO262 NSK262 OCG262 OMC262 OVY262 PFU262 PPQ262 PZM262 QJI262 QTE262 RDA262 RMW262 RWS262 SGO262 SQK262 TAG262 TKC262 TTY262 UDU262 UNQ262 UXM262 VHI262 VRE262 WBA262 WKW262 WUS262 IG259 SC259 ABY259 ALU259 AVQ259 BFM259 BPI259 BZE259 CJA259 CSW259 DCS259 DMO259 DWK259 EGG259 EQC259 EZY259 FJU259 FTQ259 GDM259 GNI259 GXE259 HHA259 HQW259 IAS259 IKO259 IUK259 JEG259 JOC259 JXY259 KHU259 KRQ259 LBM259 LLI259 LVE259 MFA259 MOW259 MYS259 NIO259 NSK259 OCG259 OMC259 OVY259 PFU259 PPQ259 PZM259 QJI259 QTE259 RDA259 RMW259 RWS259 SGO259 SQK259 TAG259 TKC259 TTY259 UDU259 UNQ259 UXM259 VHI259 VRE259 WBA259 WKW259 WUS259 G267 G264 G262 G259 IG292 SC292 ABY292 ALU292 AVQ292 BFM292 BPI292 BZE292 CJA292 CSW292 DCS292 DMO292 DWK292 EGG292 EQC292 EZY292 FJU292 FTQ292 GDM292 GNI292 GXE292 HHA292 HQW292 IAS292 IKO292 IUK292 JEG292 JOC292 JXY292 KHU292 KRQ292 LBM292 LLI292 LVE292 MFA292 MOW292 MYS292 NIO292 NSK292 OCG292 OMC292 OVY292 PFU292 PPQ292 PZM292 QJI292 QTE292 RDA292 RMW292 RWS292 SGO292 SQK292 TAG292 TKC292 TTY292 UDU292 UNQ292 UXM292 VHI292 VRE292 WBA292 WKW292 WUS292 IG289 SC289 ABY289 ALU289 AVQ289 BFM289 BPI289 BZE289 CJA289 CSW289 DCS289 DMO289 DWK289 EGG289 EQC289 EZY289 FJU289 FTQ289 GDM289 GNI289 GXE289 HHA289 HQW289 IAS289 IKO289 IUK289 JEG289 JOC289 JXY289 KHU289 KRQ289 LBM289 LLI289 LVE289 MFA289 MOW289 MYS289 NIO289 NSK289 OCG289 OMC289 OVY289 PFU289 PPQ289 PZM289 QJI289 QTE289 RDA289 RMW289 RWS289 SGO289 SQK289 TAG289 TKC289 TTY289 UDU289 UNQ289 UXM289 VHI289 VRE289 WBA289 WKW289 WUS289 IG287 SC287 ABY287 ALU287 AVQ287 BFM287 BPI287 BZE287 CJA287 CSW287 DCS287 DMO287 DWK287 EGG287 EQC287 EZY287 FJU287 FTQ287 GDM287 GNI287 GXE287 HHA287 HQW287 IAS287 IKO287 IUK287 JEG287 JOC287 JXY287 KHU287 KRQ287 LBM287 LLI287 LVE287 MFA287 MOW287 MYS287 NIO287 NSK287 OCG287 OMC287 OVY287 PFU287 PPQ287 PZM287 QJI287 QTE287 RDA287 RMW287 RWS287 SGO287 SQK287 TAG287 TKC287 TTY287 UDU287 UNQ287 UXM287 VHI287 VRE287 WBA287 WKW287 WUS287 IG284 SC284 ABY284 ALU284 AVQ284 BFM284 BPI284 BZE284 CJA284 CSW284 DCS284 DMO284 DWK284 EGG284 EQC284 EZY284 FJU284 FTQ284 GDM284 GNI284 GXE284 HHA284 HQW284 IAS284 IKO284 IUK284 JEG284 JOC284 JXY284 KHU284 KRQ284 LBM284 LLI284 LVE284 MFA284 MOW284 MYS284 NIO284 NSK284 OCG284 OMC284 OVY284 PFU284 PPQ284 PZM284 QJI284 QTE284 RDA284 RMW284 RWS284 SGO284 SQK284 TAG284 TKC284 TTY284 UDU284 UNQ284 UXM284 VHI284 VRE284 WBA284 WKW284 WUS284 G292 G289 G287 G284 IG277 SC277 ABY277 ALU277 AVQ277 BFM277 BPI277 BZE277 CJA277 CSW277 DCS277 DMO277 DWK277 EGG277 EQC277 EZY277 FJU277 FTQ277 GDM277 GNI277 GXE277 HHA277 HQW277 IAS277 IKO277 IUK277 JEG277 JOC277 JXY277 KHU277 KRQ277 LBM277 LLI277 LVE277 MFA277 MOW277 MYS277 NIO277 NSK277 OCG277 OMC277 OVY277 PFU277 PPQ277 PZM277 QJI277 QTE277 RDA277 RMW277 RWS277 SGO277 SQK277 TAG277 TKC277 TTY277 UDU277 UNQ277 UXM277 VHI277 VRE277 WBA277 WKW277 WUS277 IG274 SC274 ABY274 ALU274 AVQ274 BFM274 BPI274 BZE274 CJA274 CSW274 DCS274 DMO274 DWK274 EGG274 EQC274 EZY274 FJU274 FTQ274 GDM274 GNI274 GXE274 HHA274 HQW274 IAS274 IKO274 IUK274 JEG274 JOC274 JXY274 KHU274 KRQ274 LBM274 LLI274 LVE274 MFA274 MOW274 MYS274 NIO274 NSK274 OCG274 OMC274 OVY274 PFU274 PPQ274 PZM274 QJI274 QTE274 RDA274 RMW274 RWS274 SGO274 SQK274 TAG274 TKC274 TTY274 UDU274 UNQ274 UXM274 VHI274 VRE274 WBA274 WKW274 WUS274 IG272 SC272 ABY272 ALU272 AVQ272 BFM272 BPI272 BZE272 CJA272 CSW272 DCS272 DMO272 DWK272 EGG272 EQC272 EZY272 FJU272 FTQ272 GDM272 GNI272 GXE272 HHA272 HQW272 IAS272 IKO272 IUK272 JEG272 JOC272 JXY272 KHU272 KRQ272 LBM272 LLI272 LVE272 MFA272 MOW272 MYS272 NIO272 NSK272 OCG272 OMC272 OVY272 PFU272 PPQ272 PZM272 QJI272 QTE272 RDA272 RMW272 RWS272 SGO272 SQK272 TAG272 TKC272 TTY272 UDU272 UNQ272 UXM272 VHI272 VRE272 WBA272 WKW272 WUS272 IG269 SC269 ABY269 ALU269 AVQ269 BFM269 BPI269 BZE269 CJA269 CSW269 DCS269 DMO269 DWK269 EGG269 EQC269 EZY269 FJU269 FTQ269 GDM269 GNI269 GXE269 HHA269 HQW269 IAS269 IKO269 IUK269 JEG269 JOC269 JXY269 KHU269 KRQ269 LBM269 LLI269 LVE269 MFA269 MOW269 MYS269 NIO269 NSK269 OCG269 OMC269 OVY269 PFU269 PPQ269 PZM269 QJI269 QTE269 RDA269 RMW269 RWS269 SGO269 SQK269 TAG269 TKC269 TTY269 UDU269 UNQ269 UXM269 VHI269 VRE269 WBA269 WKW269 WUS269 G277 G274 G272 G269 IG398 SC398 ABY398 ALU398 AVQ398 BFM398 BPI398 BZE398 CJA398 CSW398 DCS398 DMO398 DWK398 EGG398 EQC398 EZY398 FJU398 FTQ398 GDM398 GNI398 GXE398 HHA398 HQW398 IAS398 IKO398 IUK398 JEG398 JOC398 JXY398 KHU398 KRQ398 LBM398 LLI398 LVE398 MFA398 MOW398 MYS398 NIO398 NSK398 OCG398 OMC398 OVY398 PFU398 PPQ398 PZM398 QJI398 QTE398 RDA398 RMW398 RWS398 SGO398 SQK398 TAG398 TKC398 TTY398 UDU398 UNQ398 UXM398 VHI398 VRE398 WBA398 WKW398 WUS398 IG395 SC395 ABY395 ALU395 AVQ395 BFM395 BPI395 BZE395 CJA395 CSW395 DCS395 DMO395 DWK395 EGG395 EQC395 EZY395 FJU395 FTQ395 GDM395 GNI395 GXE395 HHA395 HQW395 IAS395 IKO395 IUK395 JEG395 JOC395 JXY395 KHU395 KRQ395 LBM395 LLI395 LVE395 MFA395 MOW395 MYS395 NIO395 NSK395 OCG395 OMC395 OVY395 PFU395 PPQ395 PZM395 QJI395 QTE395 RDA395 RMW395 RWS395 SGO395 SQK395 TAG395 TKC395 TTY395 UDU395 UNQ395 UXM395 VHI395 VRE395 WBA395 WKW395 WUS395 IG393 SC393 ABY393 ALU393 AVQ393 BFM393 BPI393 BZE393 CJA393 CSW393 DCS393 DMO393 DWK393 EGG393 EQC393 EZY393 FJU393 FTQ393 GDM393 GNI393 GXE393 HHA393 HQW393 IAS393 IKO393 IUK393 JEG393 JOC393 JXY393 KHU393 KRQ393 LBM393 LLI393 LVE393 MFA393 MOW393 MYS393 NIO393 NSK393 OCG393 OMC393 OVY393 PFU393 PPQ393 PZM393 QJI393 QTE393 RDA393 RMW393 RWS393 SGO393 SQK393 TAG393 TKC393 TTY393 UDU393 UNQ393 UXM393 VHI393 VRE393 WBA393 WKW393 WUS393 IG390 SC390 ABY390 ALU390 AVQ390 BFM390 BPI390 BZE390 CJA390 CSW390 DCS390 DMO390 DWK390 EGG390 EQC390 EZY390 FJU390 FTQ390 GDM390 GNI390 GXE390 HHA390 HQW390 IAS390 IKO390 IUK390 JEG390 JOC390 JXY390 KHU390 KRQ390 LBM390 LLI390 LVE390 MFA390 MOW390 MYS390 NIO390 NSK390 OCG390 OMC390 OVY390 PFU390 PPQ390 PZM390 QJI390 QTE390 RDA390 RMW390 RWS390 SGO390 SQK390 TAG390 TKC390 TTY390 UDU390 UNQ390 UXM390 VHI390 VRE390 WBA390 WKW390 WUS390 G393 G390 G398 G395 IG388 SC388 ABY388 ALU388 AVQ388 BFM388 BPI388 BZE388 CJA388 CSW388 DCS388 DMO388 DWK388 EGG388 EQC388 EZY388 FJU388 FTQ388 GDM388 GNI388 GXE388 HHA388 HQW388 IAS388 IKO388 IUK388 JEG388 JOC388 JXY388 KHU388 KRQ388 LBM388 LLI388 LVE388 MFA388 MOW388 MYS388 NIO388 NSK388 OCG388 OMC388 OVY388 PFU388 PPQ388 PZM388 QJI388 QTE388 RDA388 RMW388 RWS388 SGO388 SQK388 TAG388 TKC388 TTY388 UDU388 UNQ388 UXM388 VHI388 VRE388 WBA388 WKW388 WUS388 IG385 SC385 ABY385 ALU385 AVQ385 BFM385 BPI385 BZE385 CJA385 CSW385 DCS385 DMO385 DWK385 EGG385 EQC385 EZY385 FJU385 FTQ385 GDM385 GNI385 GXE385 HHA385 HQW385 IAS385 IKO385 IUK385 JEG385 JOC385 JXY385 KHU385 KRQ385 LBM385 LLI385 LVE385 MFA385 MOW385 MYS385 NIO385 NSK385 OCG385 OMC385 OVY385 PFU385 PPQ385 PZM385 QJI385 QTE385 RDA385 RMW385 RWS385 SGO385 SQK385 TAG385 TKC385 TTY385 UDU385 UNQ385 UXM385 VHI385 VRE385 WBA385 WKW385 WUS385 IG383 SC383 ABY383 ALU383 AVQ383 BFM383 BPI383 BZE383 CJA383 CSW383 DCS383 DMO383 DWK383 EGG383 EQC383 EZY383 FJU383 FTQ383 GDM383 GNI383 GXE383 HHA383 HQW383 IAS383 IKO383 IUK383 JEG383 JOC383 JXY383 KHU383 KRQ383 LBM383 LLI383 LVE383 MFA383 MOW383 MYS383 NIO383 NSK383 OCG383 OMC383 OVY383 PFU383 PPQ383 PZM383 QJI383 QTE383 RDA383 RMW383 RWS383 SGO383 SQK383 TAG383 TKC383 TTY383 UDU383 UNQ383 UXM383 VHI383 VRE383 WBA383 WKW383 WUS383 IG380 SC380 ABY380 ALU380 AVQ380 BFM380 BPI380 BZE380 CJA380 CSW380 DCS380 DMO380 DWK380 EGG380 EQC380 EZY380 FJU380 FTQ380 GDM380 GNI380 GXE380 HHA380 HQW380 IAS380 IKO380 IUK380 JEG380 JOC380 JXY380 KHU380 KRQ380 LBM380 LLI380 LVE380 MFA380 MOW380 MYS380 NIO380 NSK380 OCG380 OMC380 OVY380 PFU380 PPQ380 PZM380 QJI380 QTE380 RDA380 RMW380 RWS380 SGO380 SQK380 TAG380 TKC380 TTY380 UDU380 UNQ380 UXM380 VHI380 VRE380 WBA380 WKW380 WUS380 IG368 SC368 ABY368 ALU368 AVQ368 BFM368 BPI368 BZE368 CJA368 CSW368 DCS368 DMO368 DWK368 EGG368 EQC368 EZY368 FJU368 FTQ368 GDM368 GNI368 GXE368 HHA368 HQW368 IAS368 IKO368 IUK368 JEG368 JOC368 JXY368 KHU368 KRQ368 LBM368 LLI368 LVE368 MFA368 MOW368 MYS368 NIO368 NSK368 OCG368 OMC368 OVY368 PFU368 PPQ368 PZM368 QJI368 QTE368 RDA368 RMW368 RWS368 SGO368 SQK368 TAG368 TKC368 TTY368 UDU368 UNQ368 UXM368 VHI368 VRE368 WBA368 WKW368 WUS368 IG365 SC365 ABY365 ALU365 AVQ365 BFM365 BPI365 BZE365 CJA365 CSW365 DCS365 DMO365 DWK365 EGG365 EQC365 EZY365 FJU365 FTQ365 GDM365 GNI365 GXE365 HHA365 HQW365 IAS365 IKO365 IUK365 JEG365 JOC365 JXY365 KHU365 KRQ365 LBM365 LLI365 LVE365 MFA365 MOW365 MYS365 NIO365 NSK365 OCG365 OMC365 OVY365 PFU365 PPQ365 PZM365 QJI365 QTE365 RDA365 RMW365 RWS365 SGO365 SQK365 TAG365 TKC365 TTY365 UDU365 UNQ365 UXM365 VHI365 VRE365 WBA365 WKW365 WUS365 G388 G385 G368 G365 G383 G380 IG378 SC378 ABY378 ALU378 AVQ378 BFM378 BPI378 BZE378 CJA378 CSW378 DCS378 DMO378 DWK378 EGG378 EQC378 EZY378 FJU378 FTQ378 GDM378 GNI378 GXE378 HHA378 HQW378 IAS378 IKO378 IUK378 JEG378 JOC378 JXY378 KHU378 KRQ378 LBM378 LLI378 LVE378 MFA378 MOW378 MYS378 NIO378 NSK378 OCG378 OMC378 OVY378 PFU378 PPQ378 PZM378 QJI378 QTE378 RDA378 RMW378 RWS378 SGO378 SQK378 TAG378 TKC378 TTY378 UDU378 UNQ378 UXM378 VHI378 VRE378 WBA378 WKW378 WUS378 IG375 SC375 ABY375 ALU375 AVQ375 BFM375 BPI375 BZE375 CJA375 CSW375 DCS375 DMO375 DWK375 EGG375 EQC375 EZY375 FJU375 FTQ375 GDM375 GNI375 GXE375 HHA375 HQW375 IAS375 IKO375 IUK375 JEG375 JOC375 JXY375 KHU375 KRQ375 LBM375 LLI375 LVE375 MFA375 MOW375 MYS375 NIO375 NSK375 OCG375 OMC375 OVY375 PFU375 PPQ375 PZM375 QJI375 QTE375 RDA375 RMW375 RWS375 SGO375 SQK375 TAG375 TKC375 TTY375 UDU375 UNQ375 UXM375 VHI375 VRE375 WBA375 WKW375 WUS375 IG373 SC373 ABY373 ALU373 AVQ373 BFM373 BPI373 BZE373 CJA373 CSW373 DCS373 DMO373 DWK373 EGG373 EQC373 EZY373 FJU373 FTQ373 GDM373 GNI373 GXE373 HHA373 HQW373 IAS373 IKO373 IUK373 JEG373 JOC373 JXY373 KHU373 KRQ373 LBM373 LLI373 LVE373 MFA373 MOW373 MYS373 NIO373 NSK373 OCG373 OMC373 OVY373 PFU373 PPQ373 PZM373 QJI373 QTE373 RDA373 RMW373 RWS373 SGO373 SQK373 TAG373 TKC373 TTY373 UDU373 UNQ373 UXM373 VHI373 VRE373 WBA373 WKW373 WUS373 IG370 SC370 ABY370 ALU370 AVQ370 BFM370 BPI370 BZE370 CJA370 CSW370 DCS370 DMO370 DWK370 EGG370 EQC370 EZY370 FJU370 FTQ370 GDM370 GNI370 GXE370 HHA370 HQW370 IAS370 IKO370 IUK370 JEG370 JOC370 JXY370 KHU370 KRQ370 LBM370 LLI370 LVE370 MFA370 MOW370 MYS370 NIO370 NSK370 OCG370 OMC370 OVY370 PFU370 PPQ370 PZM370 QJI370 QTE370 RDA370 RMW370 RWS370 SGO370 SQK370 TAG370 TKC370 TTY370 UDU370 UNQ370 UXM370 VHI370 VRE370 WBA370 WKW370 WUS370 G378 G375 G373 G370 IG358 SC358 ABY358 ALU358 AVQ358 BFM358 BPI358 BZE358 CJA358 CSW358 DCS358 DMO358 DWK358 EGG358 EQC358 EZY358 FJU358 FTQ358 GDM358 GNI358 GXE358 HHA358 HQW358 IAS358 IKO358 IUK358 JEG358 JOC358 JXY358 KHU358 KRQ358 LBM358 LLI358 LVE358 MFA358 MOW358 MYS358 NIO358 NSK358 OCG358 OMC358 OVY358 PFU358 PPQ358 PZM358 QJI358 QTE358 RDA358 RMW358 RWS358 SGO358 SQK358 TAG358 TKC358 TTY358 UDU358 UNQ358 UXM358 VHI358 VRE358 WBA358 WKW358 WUS358 IG355 SC355 ABY355 ALU355 AVQ355 BFM355 BPI355 BZE355 CJA355 CSW355 DCS355 DMO355 DWK355 EGG355 EQC355 EZY355 FJU355 FTQ355 GDM355 GNI355 GXE355 HHA355 HQW355 IAS355 IKO355 IUK355 JEG355 JOC355 JXY355 KHU355 KRQ355 LBM355 LLI355 LVE355 MFA355 MOW355 MYS355 NIO355 NSK355 OCG355 OMC355 OVY355 PFU355 PPQ355 PZM355 QJI355 QTE355 RDA355 RMW355 RWS355 SGO355 SQK355 TAG355 TKC355 TTY355 UDU355 UNQ355 UXM355 VHI355 VRE355 WBA355 WKW355 WUS355 G358 G355 IG363 SC363 ABY363 ALU363 AVQ363 BFM363 BPI363 BZE363 CJA363 CSW363 DCS363 DMO363 DWK363 EGG363 EQC363 EZY363 FJU363 FTQ363 GDM363 GNI363 GXE363 HHA363 HQW363 IAS363 IKO363 IUK363 JEG363 JOC363 JXY363 KHU363 KRQ363 LBM363 LLI363 LVE363 MFA363 MOW363 MYS363 NIO363 NSK363 OCG363 OMC363 OVY363 PFU363 PPQ363 PZM363 QJI363 QTE363 RDA363 RMW363 RWS363 SGO363 SQK363 TAG363 TKC363 TTY363 UDU363 UNQ363 UXM363 VHI363 VRE363 WBA363 WKW363 WUS363 IG360 SC360 ABY360 ALU360 AVQ360 BFM360 BPI360 BZE360 CJA360 CSW360 DCS360 DMO360 DWK360 EGG360 EQC360 EZY360 FJU360 FTQ360 GDM360 GNI360 GXE360 HHA360 HQW360 IAS360 IKO360 IUK360 JEG360 JOC360 JXY360 KHU360 KRQ360 LBM360 LLI360 LVE360 MFA360 MOW360 MYS360 NIO360 NSK360 OCG360 OMC360 OVY360 PFU360 PPQ360 PZM360 QJI360 QTE360 RDA360 RMW360 RWS360 SGO360 SQK360 TAG360 TKC360 TTY360 UDU360 UNQ360 UXM360 VHI360 VRE360 WBA360 WKW360 WUS360 G363 G360 IG211 SC211 ABY211 ALU211 AVQ211 BFM211 BPI211 BZE211 CJA211 CSW211 DCS211 DMO211 DWK211 EGG211 EQC211 EZY211 FJU211 FTQ211 GDM211 GNI211 GXE211 HHA211 HQW211 IAS211 IKO211 IUK211 JEG211 JOC211 JXY211 KHU211 KRQ211 LBM211 LLI211 LVE211 MFA211 MOW211 MYS211 NIO211 NSK211 OCG211 OMC211 OVY211 PFU211 PPQ211 PZM211 QJI211 QTE211 RDA211 RMW211 RWS211 SGO211 SQK211 TAG211 TKC211 TTY211 UDU211 UNQ211 UXM211 VHI211 VRE211 WBA211 WKW211 WUS211 IG208 SC208 ABY208 ALU208 AVQ208 BFM208 BPI208 BZE208 CJA208 CSW208 DCS208 DMO208 DWK208 EGG208 EQC208 EZY208 FJU208 FTQ208 GDM208 GNI208 GXE208 HHA208 HQW208 IAS208 IKO208 IUK208 JEG208 JOC208 JXY208 KHU208 KRQ208 LBM208 LLI208 LVE208 MFA208 MOW208 MYS208 NIO208 NSK208 OCG208 OMC208 OVY208 PFU208 PPQ208 PZM208 QJI208 QTE208 RDA208 RMW208 RWS208 SGO208 SQK208 TAG208 TKC208 TTY208 UDU208 UNQ208 UXM208 VHI208 VRE208 WBA208 WKW208 WUS208 G208 G211 IG206 SC206 ABY206 ALU206 AVQ206 BFM206 BPI206 BZE206 CJA206 CSW206 DCS206 DMO206 DWK206 EGG206 EQC206 EZY206 FJU206 FTQ206 GDM206 GNI206 GXE206 HHA206 HQW206 IAS206 IKO206 IUK206 JEG206 JOC206 JXY206 KHU206 KRQ206 LBM206 LLI206 LVE206 MFA206 MOW206 MYS206 NIO206 NSK206 OCG206 OMC206 OVY206 PFU206 PPQ206 PZM206 QJI206 QTE206 RDA206 RMW206 RWS206 SGO206 SQK206 TAG206 TKC206 TTY206 UDU206 UNQ206 UXM206 VHI206 VRE206 WBA206 WKW206 WUS206 IG203 SC203 ABY203 ALU203 AVQ203 BFM203 BPI203 BZE203 CJA203 CSW203 DCS203 DMO203 DWK203 EGG203 EQC203 EZY203 FJU203 FTQ203 GDM203 GNI203 GXE203 HHA203 HQW203 IAS203 IKO203 IUK203 JEG203 JOC203 JXY203 KHU203 KRQ203 LBM203 LLI203 LVE203 MFA203 MOW203 MYS203 NIO203 NSK203 OCG203 OMC203 OVY203 PFU203 PPQ203 PZM203 QJI203 QTE203 RDA203 RMW203 RWS203 SGO203 SQK203 TAG203 TKC203 TTY203 UDU203 UNQ203 UXM203 VHI203 VRE203 WBA203 WKW203 WUS203 G203 G206 IG201 SC201 ABY201 ALU201 AVQ201 BFM201 BPI201 BZE201 CJA201 CSW201 DCS201 DMO201 DWK201 EGG201 EQC201 EZY201 FJU201 FTQ201 GDM201 GNI201 GXE201 HHA201 HQW201 IAS201 IKO201 IUK201 JEG201 JOC201 JXY201 KHU201 KRQ201 LBM201 LLI201 LVE201 MFA201 MOW201 MYS201 NIO201 NSK201 OCG201 OMC201 OVY201 PFU201 PPQ201 PZM201 QJI201 QTE201 RDA201 RMW201 RWS201 SGO201 SQK201 TAG201 TKC201 TTY201 UDU201 UNQ201 UXM201 VHI201 VRE201 WBA201 WKW201 WUS201 IG198 SC198 ABY198 ALU198 AVQ198 BFM198 BPI198 BZE198 CJA198 CSW198 DCS198 DMO198 DWK198 EGG198 EQC198 EZY198 FJU198 FTQ198 GDM198 GNI198 GXE198 HHA198 HQW198 IAS198 IKO198 IUK198 JEG198 JOC198 JXY198 KHU198 KRQ198 LBM198 LLI198 LVE198 MFA198 MOW198 MYS198 NIO198 NSK198 OCG198 OMC198 OVY198 PFU198 PPQ198 PZM198 QJI198 QTE198 RDA198 RMW198 RWS198 SGO198 SQK198 TAG198 TKC198 TTY198 UDU198 UNQ198 UXM198 VHI198 VRE198 WBA198 WKW198 WUS198 G198 G201 IG196 SC196 ABY196 ALU196 AVQ196 BFM196 BPI196 BZE196 CJA196 CSW196 DCS196 DMO196 DWK196 EGG196 EQC196 EZY196 FJU196 FTQ196 GDM196 GNI196 GXE196 HHA196 HQW196 IAS196 IKO196 IUK196 JEG196 JOC196 JXY196 KHU196 KRQ196 LBM196 LLI196 LVE196 MFA196 MOW196 MYS196 NIO196 NSK196 OCG196 OMC196 OVY196 PFU196 PPQ196 PZM196 QJI196 QTE196 RDA196 RMW196 RWS196 SGO196 SQK196 TAG196 TKC196 TTY196 UDU196 UNQ196 UXM196 VHI196 VRE196 WBA196 WKW196 WUS196 IG193 SC193 ABY193 ALU193 AVQ193 BFM193 BPI193 BZE193 CJA193 CSW193 DCS193 DMO193 DWK193 EGG193 EQC193 EZY193 FJU193 FTQ193 GDM193 GNI193 GXE193 HHA193 HQW193 IAS193 IKO193 IUK193 JEG193 JOC193 JXY193 KHU193 KRQ193 LBM193 LLI193 LVE193 MFA193 MOW193 MYS193 NIO193 NSK193 OCG193 OMC193 OVY193 PFU193 PPQ193 PZM193 QJI193 QTE193 RDA193 RMW193 RWS193 SGO193 SQK193 TAG193 TKC193 TTY193 UDU193 UNQ193 UXM193 VHI193 VRE193 WBA193 WKW193 WUS193 G193 G196 IG216 SC216 ABY216 ALU216 AVQ216 BFM216 BPI216 BZE216 CJA216 CSW216 DCS216 DMO216 DWK216 EGG216 EQC216 EZY216 FJU216 FTQ216 GDM216 GNI216 GXE216 HHA216 HQW216 IAS216 IKO216 IUK216 JEG216 JOC216 JXY216 KHU216 KRQ216 LBM216 LLI216 LVE216 MFA216 MOW216 MYS216 NIO216 NSK216 OCG216 OMC216 OVY216 PFU216 PPQ216 PZM216 QJI216 QTE216 RDA216 RMW216 RWS216 SGO216 SQK216 TAG216 TKC216 TTY216 UDU216 UNQ216 UXM216 VHI216 VRE216 WBA216 WKW216 WUS216 IG213 SC213 ABY213 ALU213 AVQ213 BFM213 BPI213 BZE213 CJA213 CSW213 DCS213 DMO213 DWK213 EGG213 EQC213 EZY213 FJU213 FTQ213 GDM213 GNI213 GXE213 HHA213 HQW213 IAS213 IKO213 IUK213 JEG213 JOC213 JXY213 KHU213 KRQ213 LBM213 LLI213 LVE213 MFA213 MOW213 MYS213 NIO213 NSK213 OCG213 OMC213 OVY213 PFU213 PPQ213 PZM213 QJI213 QTE213 RDA213 RMW213 RWS213 SGO213 SQK213 TAG213 TKC213 TTY213 UDU213 UNQ213 UXM213 VHI213 VRE213 WBA213 WKW213 WUS213 G213 G216 IG312 SC312 ABY312 ALU312 AVQ312 BFM312 BPI312 BZE312 CJA312 CSW312 DCS312 DMO312 DWK312 EGG312 EQC312 EZY312 FJU312 FTQ312 GDM312 GNI312 GXE312 HHA312 HQW312 IAS312 IKO312 IUK312 JEG312 JOC312 JXY312 KHU312 KRQ312 LBM312 LLI312 LVE312 MFA312 MOW312 MYS312 NIO312 NSK312 OCG312 OMC312 OVY312 PFU312 PPQ312 PZM312 QJI312 QTE312 RDA312 RMW312 RWS312 SGO312 SQK312 TAG312 TKC312 TTY312 UDU312 UNQ312 UXM312 VHI312 VRE312 WBA312 WKW312 WUS312 IG309 SC309 ABY309 ALU309 AVQ309 BFM309 BPI309 BZE309 CJA309 CSW309 DCS309 DMO309 DWK309 EGG309 EQC309 EZY309 FJU309 FTQ309 GDM309 GNI309 GXE309 HHA309 HQW309 IAS309 IKO309 IUK309 JEG309 JOC309 JXY309 KHU309 KRQ309 LBM309 LLI309 LVE309 MFA309 MOW309 MYS309 NIO309 NSK309 OCG309 OMC309 OVY309 PFU309 PPQ309 PZM309 QJI309 QTE309 RDA309 RMW309 RWS309 SGO309 SQK309 TAG309 TKC309 TTY309 UDU309 UNQ309 UXM309 VHI309 VRE309 WBA309 WKW309 WUS309 G312 G309 IG302 SC302 ABY302 ALU302 AVQ302 BFM302 BPI302 BZE302 CJA302 CSW302 DCS302 DMO302 DWK302 EGG302 EQC302 EZY302 FJU302 FTQ302 GDM302 GNI302 GXE302 HHA302 HQW302 IAS302 IKO302 IUK302 JEG302 JOC302 JXY302 KHU302 KRQ302 LBM302 LLI302 LVE302 MFA302 MOW302 MYS302 NIO302 NSK302 OCG302 OMC302 OVY302 PFU302 PPQ302 PZM302 QJI302 QTE302 RDA302 RMW302 RWS302 SGO302 SQK302 TAG302 TKC302 TTY302 UDU302 UNQ302 UXM302 VHI302 VRE302 WBA302 WKW302 WUS302 IG299 SC299 ABY299 ALU299 AVQ299 BFM299 BPI299 BZE299 CJA299 CSW299 DCS299 DMO299 DWK299 EGG299 EQC299 EZY299 FJU299 FTQ299 GDM299 GNI299 GXE299 HHA299 HQW299 IAS299 IKO299 IUK299 JEG299 JOC299 JXY299 KHU299 KRQ299 LBM299 LLI299 LVE299 MFA299 MOW299 MYS299 NIO299 NSK299 OCG299 OMC299 OVY299 PFU299 PPQ299 PZM299 QJI299 QTE299 RDA299 RMW299 RWS299 SGO299 SQK299 TAG299 TKC299 TTY299 UDU299 UNQ299 UXM299 VHI299 VRE299 WBA299 WKW299 WUS299 IG297 SC297 ABY297 ALU297 AVQ297 BFM297 BPI297 BZE297 CJA297 CSW297 DCS297 DMO297 DWK297 EGG297 EQC297 EZY297 FJU297 FTQ297 GDM297 GNI297 GXE297 HHA297 HQW297 IAS297 IKO297 IUK297 JEG297 JOC297 JXY297 KHU297 KRQ297 LBM297 LLI297 LVE297 MFA297 MOW297 MYS297 NIO297 NSK297 OCG297 OMC297 OVY297 PFU297 PPQ297 PZM297 QJI297 QTE297 RDA297 RMW297 RWS297 SGO297 SQK297 TAG297 TKC297 TTY297 UDU297 UNQ297 UXM297 VHI297 VRE297 WBA297 WKW297 WUS297 IG294 SC294 ABY294 ALU294 AVQ294 BFM294 BPI294 BZE294 CJA294 CSW294 DCS294 DMO294 DWK294 EGG294 EQC294 EZY294 FJU294 FTQ294 GDM294 GNI294 GXE294 HHA294 HQW294 IAS294 IKO294 IUK294 JEG294 JOC294 JXY294 KHU294 KRQ294 LBM294 LLI294 LVE294 MFA294 MOW294 MYS294 NIO294 NSK294 OCG294 OMC294 OVY294 PFU294 PPQ294 PZM294 QJI294 QTE294 RDA294 RMW294 RWS294 SGO294 SQK294 TAG294 TKC294 TTY294 UDU294 UNQ294 UXM294 VHI294 VRE294 WBA294 WKW294 WUS294 G302 G299 G297 G294 IG307 SC307 ABY307 ALU307 AVQ307 BFM307 BPI307 BZE307 CJA307 CSW307 DCS307 DMO307 DWK307 EGG307 EQC307 EZY307 FJU307 FTQ307 GDM307 GNI307 GXE307 HHA307 HQW307 IAS307 IKO307 IUK307 JEG307 JOC307 JXY307 KHU307 KRQ307 LBM307 LLI307 LVE307 MFA307 MOW307 MYS307 NIO307 NSK307 OCG307 OMC307 OVY307 PFU307 PPQ307 PZM307 QJI307 QTE307 RDA307 RMW307 RWS307 SGO307 SQK307 TAG307 TKC307 TTY307 UDU307 UNQ307 UXM307 VHI307 VRE307 WBA307 WKW307 WUS307 IG304 SC304 ABY304 ALU304 AVQ304 BFM304 BPI304 BZE304 CJA304 CSW304 DCS304 DMO304 DWK304 EGG304 EQC304 EZY304 FJU304 FTQ304 GDM304 GNI304 GXE304 HHA304 HQW304 IAS304 IKO304 IUK304 JEG304 JOC304 JXY304 KHU304 KRQ304 LBM304 LLI304 LVE304 MFA304 MOW304 MYS304 NIO304 NSK304 OCG304 OMC304 OVY304 PFU304 PPQ304 PZM304 QJI304 QTE304 RDA304 RMW304 RWS304 SGO304 SQK304 TAG304 TKC304 TTY304 UDU304 UNQ304 UXM304 VHI304 VRE304 WBA304 WKW304 WUS304 G307 G304 IG428 SC428 ABY428 ALU428 AVQ428 BFM428 BPI428 BZE428 CJA428 CSW428 DCS428 DMO428 DWK428 EGG428 EQC428 EZY428 FJU428 FTQ428 GDM428 GNI428 GXE428 HHA428 HQW428 IAS428 IKO428 IUK428 JEG428 JOC428 JXY428 KHU428 KRQ428 LBM428 LLI428 LVE428 MFA428 MOW428 MYS428 NIO428 NSK428 OCG428 OMC428 OVY428 PFU428 PPQ428 PZM428 QJI428 QTE428 RDA428 RMW428 RWS428 SGO428 SQK428 TAG428 TKC428 TTY428 UDU428 UNQ428 UXM428 VHI428 VRE428 WBA428 WKW428 WUS428 IG425 SC425 ABY425 ALU425 AVQ425 BFM425 BPI425 BZE425 CJA425 CSW425 DCS425 DMO425 DWK425 EGG425 EQC425 EZY425 FJU425 FTQ425 GDM425 GNI425 GXE425 HHA425 HQW425 IAS425 IKO425 IUK425 JEG425 JOC425 JXY425 KHU425 KRQ425 LBM425 LLI425 LVE425 MFA425 MOW425 MYS425 NIO425 NSK425 OCG425 OMC425 OVY425 PFU425 PPQ425 PZM425 QJI425 QTE425 RDA425 RMW425 RWS425 SGO425 SQK425 TAG425 TKC425 TTY425 UDU425 UNQ425 UXM425 VHI425 VRE425 WBA425 WKW425 WUS425 IG423 SC423 ABY423 ALU423 AVQ423 BFM423 BPI423 BZE423 CJA423 CSW423 DCS423 DMO423 DWK423 EGG423 EQC423 EZY423 FJU423 FTQ423 GDM423 GNI423 GXE423 HHA423 HQW423 IAS423 IKO423 IUK423 JEG423 JOC423 JXY423 KHU423 KRQ423 LBM423 LLI423 LVE423 MFA423 MOW423 MYS423 NIO423 NSK423 OCG423 OMC423 OVY423 PFU423 PPQ423 PZM423 QJI423 QTE423 RDA423 RMW423 RWS423 SGO423 SQK423 TAG423 TKC423 TTY423 UDU423 UNQ423 UXM423 VHI423 VRE423 WBA423 WKW423 WUS423 IG420 SC420 ABY420 ALU420 AVQ420 BFM420 BPI420 BZE420 CJA420 CSW420 DCS420 DMO420 DWK420 EGG420 EQC420 EZY420 FJU420 FTQ420 GDM420 GNI420 GXE420 HHA420 HQW420 IAS420 IKO420 IUK420 JEG420 JOC420 JXY420 KHU420 KRQ420 LBM420 LLI420 LVE420 MFA420 MOW420 MYS420 NIO420 NSK420 OCG420 OMC420 OVY420 PFU420 PPQ420 PZM420 QJI420 QTE420 RDA420 RMW420 RWS420 SGO420 SQK420 TAG420 TKC420 TTY420 UDU420 UNQ420 UXM420 VHI420 VRE420 WBA420 WKW420 WUS420 G428 G425 G423 G420 IG418 SC418 ABY418 ALU418 AVQ418 BFM418 BPI418 BZE418 CJA418 CSW418 DCS418 DMO418 DWK418 EGG418 EQC418 EZY418 FJU418 FTQ418 GDM418 GNI418 GXE418 HHA418 HQW418 IAS418 IKO418 IUK418 JEG418 JOC418 JXY418 KHU418 KRQ418 LBM418 LLI418 LVE418 MFA418 MOW418 MYS418 NIO418 NSK418 OCG418 OMC418 OVY418 PFU418 PPQ418 PZM418 QJI418 QTE418 RDA418 RMW418 RWS418 SGO418 SQK418 TAG418 TKC418 TTY418 UDU418 UNQ418 UXM418 VHI418 VRE418 WBA418 WKW418 WUS418 IG415 SC415 ABY415 ALU415 AVQ415 BFM415 BPI415 BZE415 CJA415 CSW415 DCS415 DMO415 DWK415 EGG415 EQC415 EZY415 FJU415 FTQ415 GDM415 GNI415 GXE415 HHA415 HQW415 IAS415 IKO415 IUK415 JEG415 JOC415 JXY415 KHU415 KRQ415 LBM415 LLI415 LVE415 MFA415 MOW415 MYS415 NIO415 NSK415 OCG415 OMC415 OVY415 PFU415 PPQ415 PZM415 QJI415 QTE415 RDA415 RMW415 RWS415 SGO415 SQK415 TAG415 TKC415 TTY415 UDU415 UNQ415 UXM415 VHI415 VRE415 WBA415 WKW415 WUS415 G418 G415 IG403 SC403 ABY403 ALU403 AVQ403 BFM403 BPI403 BZE403 CJA403 CSW403 DCS403 DMO403 DWK403 EGG403 EQC403 EZY403 FJU403 FTQ403 GDM403 GNI403 GXE403 HHA403 HQW403 IAS403 IKO403 IUK403 JEG403 JOC403 JXY403 KHU403 KRQ403 LBM403 LLI403 LVE403 MFA403 MOW403 MYS403 NIO403 NSK403 OCG403 OMC403 OVY403 PFU403 PPQ403 PZM403 QJI403 QTE403 RDA403 RMW403 RWS403 SGO403 SQK403 TAG403 TKC403 TTY403 UDU403 UNQ403 UXM403 VHI403 VRE403 WBA403 WKW403 WUS403 IG400 SC400 ABY400 ALU400 AVQ400 BFM400 BPI400 BZE400 CJA400 CSW400 DCS400 DMO400 DWK400 EGG400 EQC400 EZY400 FJU400 FTQ400 GDM400 GNI400 GXE400 HHA400 HQW400 IAS400 IKO400 IUK400 JEG400 JOC400 JXY400 KHU400 KRQ400 LBM400 LLI400 LVE400 MFA400 MOW400 MYS400 NIO400 NSK400 OCG400 OMC400 OVY400 PFU400 PPQ400 PZM400 QJI400 QTE400 RDA400 RMW400 RWS400 SGO400 SQK400 TAG400 TKC400 TTY400 UDU400 UNQ400 UXM400 VHI400 VRE400 WBA400 WKW400 WUS400 G403 G400 IG317 SC317 ABY317 ALU317 AVQ317 BFM317 BPI317 BZE317 CJA317 CSW317 DCS317 DMO317 DWK317 EGG317 EQC317 EZY317 FJU317 FTQ317 GDM317 GNI317 GXE317 HHA317 HQW317 IAS317 IKO317 IUK317 JEG317 JOC317 JXY317 KHU317 KRQ317 LBM317 LLI317 LVE317 MFA317 MOW317 MYS317 NIO317 NSK317 OCG317 OMC317 OVY317 PFU317 PPQ317 PZM317 QJI317 QTE317 RDA317 RMW317 RWS317 SGO317 SQK317 TAG317 TKC317 TTY317 UDU317 UNQ317 UXM317 VHI317 VRE317 WBA317 WKW317 WUS317 IG314 SC314 ABY314 ALU314 AVQ314 BFM314 BPI314 BZE314 CJA314 CSW314 DCS314 DMO314 DWK314 EGG314 EQC314 EZY314 FJU314 FTQ314 GDM314 GNI314 GXE314 HHA314 HQW314 IAS314 IKO314 IUK314 JEG314 JOC314 JXY314 KHU314 KRQ314 LBM314 LLI314 LVE314 MFA314 MOW314 MYS314 NIO314 NSK314 OCG314 OMC314 OVY314 PFU314 PPQ314 PZM314 QJI314 QTE314 RDA314 RMW314 RWS314 SGO314 SQK314 TAG314 TKC314 TTY314 UDU314 UNQ314 UXM314 VHI314 VRE314 WBA314 WKW314 WUS314 G317 G314 IG282 SC282 ABY282 ALU282 AVQ282 BFM282 BPI282 BZE282 CJA282 CSW282 DCS282 DMO282 DWK282 EGG282 EQC282 EZY282 FJU282 FTQ282 GDM282 GNI282 GXE282 HHA282 HQW282 IAS282 IKO282 IUK282 JEG282 JOC282 JXY282 KHU282 KRQ282 LBM282 LLI282 LVE282 MFA282 MOW282 MYS282 NIO282 NSK282 OCG282 OMC282 OVY282 PFU282 PPQ282 PZM282 QJI282 QTE282 RDA282 RMW282 RWS282 SGO282 SQK282 TAG282 TKC282 TTY282 UDU282 UNQ282 UXM282 VHI282 VRE282 WBA282 WKW282 WUS282 IG279 SC279 ABY279 ALU279 AVQ279 BFM279 BPI279 BZE279 CJA279 CSW279 DCS279 DMO279 DWK279 EGG279 EQC279 EZY279 FJU279 FTQ279 GDM279 GNI279 GXE279 HHA279 HQW279 IAS279 IKO279 IUK279 JEG279 JOC279 JXY279 KHU279 KRQ279 LBM279 LLI279 LVE279 MFA279 MOW279 MYS279 NIO279 NSK279 OCG279 OMC279 OVY279 PFU279 PPQ279 PZM279 QJI279 QTE279 RDA279 RMW279 RWS279 SGO279 SQK279 TAG279 TKC279 TTY279 UDU279 UNQ279 UXM279 VHI279 VRE279 WBA279 WKW279 WUS279 G282 G279 WBA67 WKW67 WUS67 IG70 SC70 ABY70 ALU70 AVQ70 BFM70 BPI70 BZE70 CJA70 CSW70 DCS70 DMO70 DWK70 EGG70 EQC70 EZY70 FJU70 FTQ70 GDM70 GNI70 GXE70 HHA70 HQW70 IAS70 IKO70 IUK70 JEG70 JOC70 JXY70 KHU70 KRQ70 LBM70 LLI70 LVE70 MFA70 MOW70 MYS70 NIO70 NSK70 OCG70 OMC70 OVY70 PFU70 PPQ70 PZM70 QJI70 QTE70 RDA70 RMW70 RWS70 SGO70 SQK70 TAG70 TKC70 TTY70 UDU70 UNQ70 UXM70 VHI70 VRE70 WBA70 WKW70 WUS70 IG67 SC67 ABY67 ALU67 AVQ67 BFM67 BPI67 BZE67 CJA67 CSW67 DCS67 DMO67 DWK67 EGG67 EQC67 EZY67 FJU67 FTQ67 GDM67 GNI67 GXE67 HHA67 HQW67 IAS67 IKO67 IUK67 JEG67 JOC67 JXY67 KHU67 KRQ67 LBM67 LLI67 LVE67 MFA67 MOW67 MYS67 NIO67 NSK67 OCG67 OMC67 OVY67 PFU67 PPQ67 PZM67 QJI67 QTE67 RDA67 RMW67 RWS67 SGO67 SQK67 TAG67 TKC67 TTY67 UDU67 UNQ67 UXM67 VHI67 VRE67 G70 G67 IG90 SC90 ABY90 ALU90 AVQ90 BFM90 BPI90 BZE90 CJA90 CSW90 DCS90 DMO90 DWK90 EGG90 EQC90 EZY90 FJU90 FTQ90 GDM90 GNI90 GXE90 HHA90 HQW90 IAS90 IKO90 IUK90 JEG90 JOC90 JXY90 KHU90 KRQ90 LBM90 LLI90 LVE90 MFA90 MOW90 MYS90 NIO90 NSK90 OCG90 OMC90 OVY90 PFU90 PPQ90 PZM90 QJI90 QTE90 RDA90 RMW90 RWS90 SGO90 SQK90 TAG90 TKC90 TTY90 UDU90 UNQ90 UXM90 VHI90 VRE90 WBA90 WKW90 WUS90 IG87 SC87 ABY87 ALU87 AVQ87 BFM87 BPI87 BZE87 CJA87 CSW87 DCS87 DMO87 DWK87 EGG87 EQC87 EZY87 FJU87 FTQ87 GDM87 GNI87 GXE87 HHA87 HQW87 IAS87 IKO87 IUK87 JEG87 JOC87 JXY87 KHU87 KRQ87 LBM87 LLI87 LVE87 MFA87 MOW87 MYS87 NIO87 NSK87 OCG87 OMC87 OVY87 PFU87 PPQ87 PZM87 QJI87 QTE87 RDA87 RMW87 RWS87 SGO87 SQK87 TAG87 TKC87 TTY87 UDU87 UNQ87 UXM87 VHI87 VRE87 WBA87 WKW87 WUS87 WUS72 IG75 SC75 ABY75 ALU75 AVQ75 BFM75 BPI75 BZE75 CJA75 CSW75 DCS75 DMO75 DWK75 EGG75 EQC75 EZY75 FJU75 FTQ75 GDM75 GNI75 GXE75 HHA75 HQW75 IAS75 IKO75 IUK75 JEG75 JOC75 JXY75 KHU75 KRQ75 LBM75 LLI75 LVE75 MFA75 MOW75 MYS75 NIO75 NSK75 OCG75 OMC75 OVY75 PFU75 PPQ75 PZM75 QJI75 QTE75 RDA75 RMW75 RWS75 SGO75 SQK75 TAG75 TKC75 TTY75 UDU75 UNQ75 UXM75 VHI75 VRE75 WBA75 WKW75 WUS75 IG72 SC72 ABY72 ALU72 AVQ72 BFM72 BPI72 BZE72 CJA72 CSW72 DCS72 DMO72 DWK72 EGG72 EQC72 EZY72 FJU72 FTQ72 GDM72 GNI72 GXE72 HHA72 HQW72 IAS72 IKO72 IUK72 JEG72 JOC72 JXY72 KHU72 KRQ72 LBM72 LLI72 LVE72 MFA72 MOW72 MYS72 NIO72 NSK72 OCG72 OMC72 OVY72 PFU72 PPQ72 PZM72 QJI72 QTE72 RDA72 RMW72 RWS72 SGO72 SQK72 TAG72 TKC72 TTY72 UDU72 UNQ72 UXM72 VHI72 VRE72 WBA72 WKW72 G87 G90 G72 G75 WBA52 WKW52 WUS52 IG55 SC55 ABY55 ALU55 AVQ55 BFM55 BPI55 BZE55 CJA55 CSW55 DCS55 DMO55 DWK55 EGG55 EQC55 EZY55 FJU55 FTQ55 GDM55 GNI55 GXE55 HHA55 HQW55 IAS55 IKO55 IUK55 JEG55 JOC55 JXY55 KHU55 KRQ55 LBM55 LLI55 LVE55 MFA55 MOW55 MYS55 NIO55 NSK55 OCG55 OMC55 OVY55 PFU55 PPQ55 PZM55 QJI55 QTE55 RDA55 RMW55 RWS55 SGO55 SQK55 TAG55 TKC55 TTY55 UDU55 UNQ55 UXM55 VHI55 VRE55 WBA55 WKW55 WUS55 IG52 SC52 ABY52 ALU52 AVQ52 BFM52 BPI52 BZE52 CJA52 CSW52 DCS52 DMO52 DWK52 EGG52 EQC52 EZY52 FJU52 FTQ52 GDM52 GNI52 GXE52 HHA52 HQW52 IAS52 IKO52 IUK52 JEG52 JOC52 JXY52 KHU52 KRQ52 LBM52 LLI52 LVE52 MFA52 MOW52 MYS52 NIO52 NSK52 OCG52 OMC52 OVY52 PFU52 PPQ52 PZM52 QJI52 QTE52 RDA52 RMW52 RWS52 SGO52 SQK52 TAG52 TKC52 TTY52 UDU52 UNQ52 UXM52 VHI52 VRE52 G55 G52 IG65 SC65 ABY65 ALU65 AVQ65 BFM65 BPI65 BZE65 CJA65 CSW65 DCS65 DMO65 DWK65 EGG65 EQC65 EZY65 FJU65 FTQ65 GDM65 GNI65 GXE65 HHA65 HQW65 IAS65 IKO65 IUK65 JEG65 JOC65 JXY65 KHU65 KRQ65 LBM65 LLI65 LVE65 MFA65 MOW65 MYS65 NIO65 NSK65 OCG65 OMC65 OVY65 PFU65 PPQ65 PZM65 QJI65 QTE65 RDA65 RMW65 RWS65 SGO65 SQK65 TAG65 TKC65 TTY65 UDU65 UNQ65 UXM65 VHI65 VRE65 WBA65 WKW65 WUS65 IG62 SC62 ABY62 ALU62 AVQ62 BFM62 BPI62 BZE62 CJA62 CSW62 DCS62 DMO62 DWK62 EGG62 EQC62 EZY62 FJU62 FTQ62 GDM62 GNI62 GXE62 HHA62 HQW62 IAS62 IKO62 IUK62 JEG62 JOC62 JXY62 KHU62 KRQ62 LBM62 LLI62 LVE62 MFA62 MOW62 MYS62 NIO62 NSK62 OCG62 OMC62 OVY62 PFU62 PPQ62 PZM62 QJI62 QTE62 RDA62 RMW62 RWS62 SGO62 SQK62 TAG62 TKC62 TTY62 UDU62 UNQ62 UXM62 VHI62 VRE62 WBA62 WKW62 WUS62 WUS57 IG60 SC60 ABY60 ALU60 AVQ60 BFM60 BPI60 BZE60 CJA60 CSW60 DCS60 DMO60 DWK60 EGG60 EQC60 EZY60 FJU60 FTQ60 GDM60 GNI60 GXE60 HHA60 HQW60 IAS60 IKO60 IUK60 JEG60 JOC60 JXY60 KHU60 KRQ60 LBM60 LLI60 LVE60 MFA60 MOW60 MYS60 NIO60 NSK60 OCG60 OMC60 OVY60 PFU60 PPQ60 PZM60 QJI60 QTE60 RDA60 RMW60 RWS60 SGO60 SQK60 TAG60 TKC60 TTY60 UDU60 UNQ60 UXM60 VHI60 VRE60 WBA60 WKW60 WUS60 IG57 SC57 ABY57 ALU57 AVQ57 BFM57 BPI57 BZE57 CJA57 CSW57 DCS57 DMO57 DWK57 EGG57 EQC57 EZY57 FJU57 FTQ57 GDM57 GNI57 GXE57 HHA57 HQW57 IAS57 IKO57 IUK57 JEG57 JOC57 JXY57 KHU57 KRQ57 LBM57 LLI57 LVE57 MFA57 MOW57 MYS57 NIO57 NSK57 OCG57 OMC57 OVY57 PFU57 PPQ57 PZM57 QJI57 QTE57 RDA57 RMW57 RWS57 SGO57 SQK57 TAG57 TKC57 TTY57 UDU57 UNQ57 UXM57 VHI57 VRE57 WBA57 WKW57 G62 G65 G57 G60 WBA32 WKW32 WUS32 IG35 SC35 ABY35 ALU35 AVQ35 BFM35 BPI35 BZE35 CJA35 CSW35 DCS35 DMO35 DWK35 EGG35 EQC35 EZY35 FJU35 FTQ35 GDM35 GNI35 GXE35 HHA35 HQW35 IAS35 IKO35 IUK35 JEG35 JOC35 JXY35 KHU35 KRQ35 LBM35 LLI35 LVE35 MFA35 MOW35 MYS35 NIO35 NSK35 OCG35 OMC35 OVY35 PFU35 PPQ35 PZM35 QJI35 QTE35 RDA35 RMW35 RWS35 SGO35 SQK35 TAG35 TKC35 TTY35 UDU35 UNQ35 UXM35 VHI35 VRE35 WBA35 WKW35 WUS35 IG32 SC32 ABY32 ALU32 AVQ32 BFM32 BPI32 BZE32 CJA32 CSW32 DCS32 DMO32 DWK32 EGG32 EQC32 EZY32 FJU32 FTQ32 GDM32 GNI32 GXE32 HHA32 HQW32 IAS32 IKO32 IUK32 JEG32 JOC32 JXY32 KHU32 KRQ32 LBM32 LLI32 LVE32 MFA32 MOW32 MYS32 NIO32 NSK32 OCG32 OMC32 OVY32 PFU32 PPQ32 PZM32 QJI32 QTE32 RDA32 RMW32 RWS32 SGO32 SQK32 TAG32 TKC32 TTY32 UDU32 UNQ32 UXM32 VHI32 VRE32 G35 G32 IG50 SC50 ABY50 ALU50 AVQ50 BFM50 BPI50 BZE50 CJA50 CSW50 DCS50 DMO50 DWK50 EGG50 EQC50 EZY50 FJU50 FTQ50 GDM50 GNI50 GXE50 HHA50 HQW50 IAS50 IKO50 IUK50 JEG50 JOC50 JXY50 KHU50 KRQ50 LBM50 LLI50 LVE50 MFA50 MOW50 MYS50 NIO50 NSK50 OCG50 OMC50 OVY50 PFU50 PPQ50 PZM50 QJI50 QTE50 RDA50 RMW50 RWS50 SGO50 SQK50 TAG50 TKC50 TTY50 UDU50 UNQ50 UXM50 VHI50 VRE50 WBA50 WKW50 WUS50 IG47 SC47 ABY47 ALU47 AVQ47 BFM47 BPI47 BZE47 CJA47 CSW47 DCS47 DMO47 DWK47 EGG47 EQC47 EZY47 FJU47 FTQ47 GDM47 GNI47 GXE47 HHA47 HQW47 IAS47 IKO47 IUK47 JEG47 JOC47 JXY47 KHU47 KRQ47 LBM47 LLI47 LVE47 MFA47 MOW47 MYS47 NIO47 NSK47 OCG47 OMC47 OVY47 PFU47 PPQ47 PZM47 QJI47 QTE47 RDA47 RMW47 RWS47 SGO47 SQK47 TAG47 TKC47 TTY47 UDU47 UNQ47 UXM47 VHI47 VRE47 WBA47 WKW47 WUS47 WUS42 IG45 SC45 ABY45 ALU45 AVQ45 BFM45 BPI45 BZE45 CJA45 CSW45 DCS45 DMO45 DWK45 EGG45 EQC45 EZY45 FJU45 FTQ45 GDM45 GNI45 GXE45 HHA45 HQW45 IAS45 IKO45 IUK45 JEG45 JOC45 JXY45 KHU45 KRQ45 LBM45 LLI45 LVE45 MFA45 MOW45 MYS45 NIO45 NSK45 OCG45 OMC45 OVY45 PFU45 PPQ45 PZM45 QJI45 QTE45 RDA45 RMW45 RWS45 SGO45 SQK45 TAG45 TKC45 TTY45 UDU45 UNQ45 UXM45 VHI45 VRE45 WBA45 WKW45 WUS45 IG42 SC42 ABY42 ALU42 AVQ42 BFM42 BPI42 BZE42 CJA42 CSW42 DCS42 DMO42 DWK42 EGG42 EQC42 EZY42 FJU42 FTQ42 GDM42 GNI42 GXE42 HHA42 HQW42 IAS42 IKO42 IUK42 JEG42 JOC42 JXY42 KHU42 KRQ42 LBM42 LLI42 LVE42 MFA42 MOW42 MYS42 NIO42 NSK42 OCG42 OMC42 OVY42 PFU42 PPQ42 PZM42 QJI42 QTE42 RDA42 RMW42 RWS42 SGO42 SQK42 TAG42 TKC42 TTY42 UDU42 UNQ42 UXM42 VHI42 VRE42 WBA42 WKW42 G47 G50 G42 G45 IG80 SC80 ABY80 ALU80 AVQ80 BFM80 BPI80 BZE80 CJA80 CSW80 DCS80 DMO80 DWK80 EGG80 EQC80 EZY80 FJU80 FTQ80 GDM80 GNI80 GXE80 HHA80 HQW80 IAS80 IKO80 IUK80 JEG80 JOC80 JXY80 KHU80 KRQ80 LBM80 LLI80 LVE80 MFA80 MOW80 MYS80 NIO80 NSK80 OCG80 OMC80 OVY80 PFU80 PPQ80 PZM80 QJI80 QTE80 RDA80 RMW80 RWS80 SGO80 SQK80 TAG80 TKC80 TTY80 UDU80 UNQ80 UXM80 VHI80 VRE80 WBA80 WKW80 WUS80 IG77 SC77 ABY77 ALU77 AVQ77 BFM77 BPI77 BZE77 CJA77 CSW77 DCS77 DMO77 DWK77 EGG77 EQC77 EZY77 FJU77 FTQ77 GDM77 GNI77 GXE77 HHA77 HQW77 IAS77 IKO77 IUK77 JEG77 JOC77 JXY77 KHU77 KRQ77 LBM77 LLI77 LVE77 MFA77 MOW77 MYS77 NIO77 NSK77 OCG77 OMC77 OVY77 PFU77 PPQ77 PZM77 QJI77 QTE77 RDA77 RMW77 RWS77 SGO77 SQK77 TAG77 TKC77 TTY77 UDU77 UNQ77 UXM77 VHI77 VRE77 WBA77 WKW77 WUS77 G77 G80 IG85 SC85 ABY85 ALU85 AVQ85 BFM85 BPI85 BZE85 CJA85 CSW85 DCS85 DMO85 DWK85 EGG85 EQC85 EZY85 FJU85 FTQ85 GDM85 GNI85 GXE85 HHA85 HQW85 IAS85 IKO85 IUK85 JEG85 JOC85 JXY85 KHU85 KRQ85 LBM85 LLI85 LVE85 MFA85 MOW85 MYS85 NIO85 NSK85 OCG85 OMC85 OVY85 PFU85 PPQ85 PZM85 QJI85 QTE85 RDA85 RMW85 RWS85 SGO85 SQK85 TAG85 TKC85 TTY85 UDU85 UNQ85 UXM85 VHI85 VRE85 WBA85 WKW85 WUS85 IG82 SC82 ABY82 ALU82 AVQ82 BFM82 BPI82 BZE82 CJA82 CSW82 DCS82 DMO82 DWK82 EGG82 EQC82 EZY82 FJU82 FTQ82 GDM82 GNI82 GXE82 HHA82 HQW82 IAS82 IKO82 IUK82 JEG82 JOC82 JXY82 KHU82 KRQ82 LBM82 LLI82 LVE82 MFA82 MOW82 MYS82 NIO82 NSK82 OCG82 OMC82 OVY82 PFU82 PPQ82 PZM82 QJI82 QTE82 RDA82 RMW82 RWS82 SGO82 SQK82 TAG82 TKC82 TTY82 UDU82 UNQ82 UXM82 VHI82 VRE82 WBA82 WKW82 WUS82 G82 G85 WUS37 IG40 SC40 ABY40 ALU40 AVQ40 BFM40 BPI40 BZE40 CJA40 CSW40 DCS40 DMO40 DWK40 EGG40 EQC40 EZY40 FJU40 FTQ40 GDM40 GNI40 GXE40 HHA40 HQW40 IAS40 IKO40 IUK40 JEG40 JOC40 JXY40 KHU40 KRQ40 LBM40 LLI40 LVE40 MFA40 MOW40 MYS40 NIO40 NSK40 OCG40 OMC40 OVY40 PFU40 PPQ40 PZM40 QJI40 QTE40 RDA40 RMW40 RWS40 SGO40 SQK40 TAG40 TKC40 TTY40 UDU40 UNQ40 UXM40 VHI40 VRE40 WBA40 WKW40 WUS40 IG37 SC37 ABY37 ALU37 AVQ37 BFM37 BPI37 BZE37 CJA37 CSW37 DCS37 DMO37 DWK37 EGG37 EQC37 EZY37 FJU37 FTQ37 GDM37 GNI37 GXE37 HHA37 HQW37 IAS37 IKO37 IUK37 JEG37 JOC37 JXY37 KHU37 KRQ37 LBM37 LLI37 LVE37 MFA37 MOW37 MYS37 NIO37 NSK37 OCG37 OMC37 OVY37 PFU37 PPQ37 PZM37 QJI37 QTE37 RDA37 RMW37 RWS37 SGO37 SQK37 TAG37 TKC37 TTY37 UDU37 UNQ37 UXM37 VHI37 VRE37 WBA37 WKW37 G37 IG433 IG438 SC438 ABY438 ALU438 AVQ438 BFM438 BPI438 BZE438 CJA438 CSW438 DCS438 DMO438 DWK438 EGG438 EQC438 EZY438 FJU438 FTQ438 GDM438 GNI438 GXE438 HHA438 HQW438 IAS438 IKO438 IUK438 JEG438 JOC438 JXY438 KHU438 KRQ438 LBM438 LLI438 LVE438 MFA438 MOW438 MYS438 NIO438 NSK438 OCG438 OMC438 OVY438 PFU438 PPQ438 PZM438 QJI438 QTE438 RDA438 RMW438 RWS438 SGO438 SQK438 TAG438 TKC438 TTY438 UDU438 UNQ438 UXM438 VHI438 VRE438 WBA438 WKW438 WUS438 IG435 SC435 ABY435 ALU435 AVQ435 BFM435 BPI435 BZE435 CJA435 CSW435 DCS435 DMO435 DWK435 EGG435 EQC435 EZY435 FJU435 FTQ435 GDM435 GNI435 GXE435 HHA435 HQW435 IAS435 IKO435 IUK435 JEG435 JOC435 JXY435 KHU435 KRQ435 LBM435 LLI435 LVE435 MFA435 MOW435 MYS435 NIO435 NSK435 OCG435 OMC435 OVY435 PFU435 PPQ435 PZM435 QJI435 QTE435 RDA435 RMW435 RWS435 SGO435 SQK435 TAG435 TKC435 TTY435 UDU435 UNQ435 UXM435 VHI435 VRE435 WBA435 WKW435 WUS435 G433 G430 IG191 SC191 ABY191 ALU191 AVQ191 BFM191 BPI191 BZE191 CJA191 CSW191 DCS191 DMO191 DWK191 EGG191 EQC191 EZY191 FJU191 FTQ191 GDM191 GNI191 GXE191 HHA191 HQW191 IAS191 IKO191 IUK191 JEG191 JOC191 JXY191 KHU191 KRQ191 LBM191 LLI191 LVE191 MFA191 MOW191 MYS191 NIO191 NSK191 OCG191 OMC191 OVY191 PFU191 PPQ191 PZM191 QJI191 QTE191 RDA191 RMW191 RWS191 SGO191 SQK191 TAG191 TKC191 TTY191 UDU191 UNQ191 UXM191 VHI191 VRE191 WBA191 WKW191 WUS191 IG188 SC188 ABY188 ALU188 AVQ188 BFM188 BPI188 BZE188 CJA188 CSW188 DCS188 DMO188 DWK188 EGG188 EQC188 EZY188 FJU188 FTQ188 GDM188 GNI188 GXE188 HHA188 HQW188 IAS188 IKO188 IUK188 JEG188 JOC188 JXY188 KHU188 KRQ188 LBM188 LLI188 LVE188 MFA188 MOW188 MYS188 NIO188 NSK188 OCG188 OMC188 OVY188 PFU188 PPQ188 PZM188 QJI188 QTE188 RDA188 RMW188 RWS188 SGO188 SQK188 TAG188 TKC188 TTY188 UDU188 UNQ188 UXM188 VHI188 VRE188 WBA188 WKW188 WUS188 G438 G435 WKW102 WUS102 IG105 SC105 ABY105 ALU105 AVQ105 BFM105 BPI105 BZE105 CJA105 CSW105 DCS105 DMO105 DWK105 EGG105 EQC105 EZY105 FJU105 FTQ105 GDM105 GNI105 GXE105 HHA105 HQW105 IAS105 IKO105 IUK105 JEG105 JOC105 JXY105 KHU105 KRQ105 LBM105 LLI105 LVE105 MFA105 MOW105 MYS105 NIO105 NSK105 OCG105 OMC105 OVY105 PFU105 PPQ105 PZM105 QJI105 QTE105 RDA105 RMW105 RWS105 SGO105 SQK105 TAG105 TKC105 TTY105 UDU105 UNQ105 UXM105 VHI105 VRE105 WBA105 WKW105 WUS105 IG102 SC102 ABY102 ALU102 AVQ102 BFM102 BPI102 BZE102 CJA102 CSW102 DCS102 DMO102 DWK102 EGG102 EQC102 EZY102 FJU102 FTQ102 GDM102 GNI102 GXE102 HHA102 HQW102 IAS102 IKO102 IUK102 JEG102 JOC102 JXY102 KHU102 KRQ102 LBM102 LLI102 LVE102 MFA102 MOW102 MYS102 NIO102 NSK102 OCG102 OMC102 OVY102 PFU102 PPQ102 PZM102 QJI102 QTE102 RDA102 RMW102 RWS102 SGO102 SQK102 TAG102 TKC102 TTY102 UDU102 UNQ102 UXM102 VHI102 VRE102 WBA102 G102 G105</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99FF"/>
    <pageSetUpPr fitToPage="1"/>
  </sheetPr>
  <dimension ref="B1:AH185"/>
  <sheetViews>
    <sheetView showGridLines="0" view="pageBreakPreview" zoomScale="80" zoomScaleNormal="100" zoomScaleSheetLayoutView="80" workbookViewId="0">
      <selection activeCell="B1" sqref="B1"/>
    </sheetView>
  </sheetViews>
  <sheetFormatPr defaultColWidth="7" defaultRowHeight="19.5" customHeight="1"/>
  <cols>
    <col min="1" max="1" width="74" style="121" customWidth="1"/>
    <col min="2" max="3" width="5.625" style="121" customWidth="1"/>
    <col min="4" max="4" width="14.375" style="121" customWidth="1"/>
    <col min="5" max="5" width="19" style="121" customWidth="1"/>
    <col min="6" max="6" width="13" style="121" customWidth="1"/>
    <col min="7" max="7" width="36" style="121" customWidth="1"/>
    <col min="8" max="8" width="12" style="121" customWidth="1"/>
    <col min="9" max="9" width="12.75" style="121" customWidth="1"/>
    <col min="10" max="10" width="7" style="127" customWidth="1"/>
    <col min="11" max="11" width="11.75" style="121" customWidth="1"/>
    <col min="12" max="16384" width="7" style="121"/>
  </cols>
  <sheetData>
    <row r="1" spans="2:34" ht="19.5" customHeight="1">
      <c r="F1" s="122"/>
      <c r="I1" s="405"/>
      <c r="K1" s="125" t="s">
        <v>516</v>
      </c>
    </row>
    <row r="2" spans="2:34" ht="19.5" customHeight="1">
      <c r="B2" s="2" t="s">
        <v>269</v>
      </c>
      <c r="I2" s="125"/>
    </row>
    <row r="3" spans="2:34" ht="24" customHeight="1">
      <c r="B3" s="43" t="s">
        <v>315</v>
      </c>
      <c r="E3" s="577" t="s">
        <v>316</v>
      </c>
      <c r="F3" s="129">
        <f>SUM(I62,I124,I185)</f>
        <v>0</v>
      </c>
      <c r="I3" s="406"/>
    </row>
    <row r="4" spans="2:34" s="43" customFormat="1" ht="19.5" customHeight="1">
      <c r="B4" s="43" t="s">
        <v>272</v>
      </c>
      <c r="J4" s="54"/>
      <c r="K4" s="108" t="s">
        <v>224</v>
      </c>
      <c r="AH4" s="54"/>
    </row>
    <row r="5" spans="2:34" s="132" customFormat="1" ht="17.25" customHeight="1">
      <c r="B5" s="934" t="s">
        <v>273</v>
      </c>
      <c r="C5" s="934"/>
      <c r="D5" s="934" t="s">
        <v>275</v>
      </c>
      <c r="E5" s="934" t="s">
        <v>317</v>
      </c>
      <c r="F5" s="936" t="s">
        <v>278</v>
      </c>
      <c r="G5" s="504" t="s">
        <v>318</v>
      </c>
      <c r="H5" s="934" t="s">
        <v>319</v>
      </c>
      <c r="I5" s="920" t="s">
        <v>307</v>
      </c>
      <c r="J5" s="921" t="s">
        <v>288</v>
      </c>
      <c r="K5" s="920" t="s">
        <v>289</v>
      </c>
    </row>
    <row r="6" spans="2:34" s="132" customFormat="1" ht="17.25" customHeight="1">
      <c r="B6" s="935"/>
      <c r="C6" s="935"/>
      <c r="D6" s="935"/>
      <c r="E6" s="935"/>
      <c r="F6" s="936"/>
      <c r="G6" s="133" t="s">
        <v>320</v>
      </c>
      <c r="H6" s="935"/>
      <c r="I6" s="920"/>
      <c r="J6" s="921"/>
      <c r="K6" s="920"/>
    </row>
    <row r="7" spans="2:34" ht="18.75" customHeight="1">
      <c r="B7" s="1112" t="str">
        <f>IF(【4】見・交通費!B7="","",【4】見・交通費!B7)</f>
        <v/>
      </c>
      <c r="C7" s="1112"/>
      <c r="D7" s="1114" t="str">
        <f>IF(【4】見・交通費!D7="","",【4】見・交通費!D7)</f>
        <v/>
      </c>
      <c r="E7" s="1116" t="str">
        <f>IF(【4】見・交通費!E7="","",【4】見・交通費!E7)</f>
        <v/>
      </c>
      <c r="F7" s="1116" t="str">
        <f>IF(【4】見・交通費!F7="","",【4】見・交通費!F7)</f>
        <v/>
      </c>
      <c r="G7" s="671" t="str">
        <f>IF(【4】見・交通費!G7="","",【4】見・交通費!G7)</f>
        <v/>
      </c>
      <c r="H7" s="1121" t="str">
        <f>IF(【4】見・交通費!H7="","",【4】見・交通費!H7)</f>
        <v/>
      </c>
      <c r="I7" s="930" t="str">
        <f>IF(H7="","",(IF(H7="往復",(G8*2),G8)))</f>
        <v/>
      </c>
      <c r="J7" s="1123"/>
      <c r="K7" s="1119" t="str">
        <f>IF(【4】見・交通費!K7="","",【4】見・交通費!K7)</f>
        <v/>
      </c>
    </row>
    <row r="8" spans="2:34" ht="18.75" customHeight="1">
      <c r="B8" s="1113"/>
      <c r="C8" s="1113"/>
      <c r="D8" s="1115"/>
      <c r="E8" s="1117"/>
      <c r="F8" s="1117"/>
      <c r="G8" s="407" t="str">
        <f>IF(【4】見・交通費!G8="","",【4】見・交通費!G8)</f>
        <v/>
      </c>
      <c r="H8" s="1122"/>
      <c r="I8" s="931"/>
      <c r="J8" s="1124"/>
      <c r="K8" s="1120"/>
    </row>
    <row r="9" spans="2:34" ht="18.75" customHeight="1">
      <c r="B9" s="1112" t="str">
        <f>IF(【4】見・交通費!B9="","",【4】見・交通費!B9)</f>
        <v/>
      </c>
      <c r="C9" s="1112"/>
      <c r="D9" s="1114" t="str">
        <f>IF(【4】見・交通費!D9="","",【4】見・交通費!D9)</f>
        <v/>
      </c>
      <c r="E9" s="1116" t="str">
        <f>IF(【4】見・交通費!E9="","",【4】見・交通費!E9)</f>
        <v/>
      </c>
      <c r="F9" s="1116" t="str">
        <f>IF(【4】見・交通費!F9="","",【4】見・交通費!F9)</f>
        <v/>
      </c>
      <c r="G9" s="671" t="str">
        <f>IF(【4】見・交通費!G9="","",【4】見・交通費!G9)</f>
        <v/>
      </c>
      <c r="H9" s="1121" t="str">
        <f>IF(【4】見・交通費!H9="","",【4】見・交通費!H9)</f>
        <v/>
      </c>
      <c r="I9" s="930" t="str">
        <f t="shared" ref="I9" si="0">IF(H9="","",(IF(H9="往復",(G10*2),G10)))</f>
        <v/>
      </c>
      <c r="J9" s="1123"/>
      <c r="K9" s="1119" t="str">
        <f>IF(【4】見・交通費!K9="","",【4】見・交通費!K9)</f>
        <v/>
      </c>
    </row>
    <row r="10" spans="2:34" ht="18.75" customHeight="1">
      <c r="B10" s="1113"/>
      <c r="C10" s="1113"/>
      <c r="D10" s="1115"/>
      <c r="E10" s="1117"/>
      <c r="F10" s="1117"/>
      <c r="G10" s="407" t="str">
        <f>IF(【4】見・交通費!G10="","",【4】見・交通費!G10)</f>
        <v/>
      </c>
      <c r="H10" s="1122"/>
      <c r="I10" s="931"/>
      <c r="J10" s="1124"/>
      <c r="K10" s="1120"/>
    </row>
    <row r="11" spans="2:34" ht="18.75" customHeight="1">
      <c r="B11" s="1112" t="str">
        <f>IF(【4】見・交通費!B11="","",【4】見・交通費!B11)</f>
        <v/>
      </c>
      <c r="C11" s="1112"/>
      <c r="D11" s="1114" t="str">
        <f>IF(【4】見・交通費!D11="","",【4】見・交通費!D11)</f>
        <v/>
      </c>
      <c r="E11" s="1116" t="str">
        <f>IF(【4】見・交通費!E11="","",【4】見・交通費!E11)</f>
        <v/>
      </c>
      <c r="F11" s="1116" t="str">
        <f>IF(【4】見・交通費!F11="","",【4】見・交通費!F11)</f>
        <v/>
      </c>
      <c r="G11" s="671" t="str">
        <f>IF(【4】見・交通費!G11="","",【4】見・交通費!G11)</f>
        <v/>
      </c>
      <c r="H11" s="1121" t="str">
        <f>IF(【4】見・交通費!H11="","",【4】見・交通費!H11)</f>
        <v/>
      </c>
      <c r="I11" s="930" t="str">
        <f t="shared" ref="I11" si="1">IF(H11="","",(IF(H11="往復",(G12*2),G12)))</f>
        <v/>
      </c>
      <c r="J11" s="1123"/>
      <c r="K11" s="1119" t="str">
        <f>IF(【4】見・交通費!K11="","",【4】見・交通費!K11)</f>
        <v/>
      </c>
    </row>
    <row r="12" spans="2:34" ht="18.75" customHeight="1">
      <c r="B12" s="1113"/>
      <c r="C12" s="1113"/>
      <c r="D12" s="1115"/>
      <c r="E12" s="1117"/>
      <c r="F12" s="1117"/>
      <c r="G12" s="407" t="str">
        <f>IF(【4】見・交通費!G12="","",【4】見・交通費!G12)</f>
        <v/>
      </c>
      <c r="H12" s="1122"/>
      <c r="I12" s="931"/>
      <c r="J12" s="1124"/>
      <c r="K12" s="1120"/>
    </row>
    <row r="13" spans="2:34" ht="18.75" customHeight="1">
      <c r="B13" s="1112" t="str">
        <f>IF(【4】見・交通費!B13="","",【4】見・交通費!B13)</f>
        <v/>
      </c>
      <c r="C13" s="1112"/>
      <c r="D13" s="1114" t="str">
        <f>IF(【4】見・交通費!D13="","",【4】見・交通費!D13)</f>
        <v/>
      </c>
      <c r="E13" s="1116" t="str">
        <f>IF(【4】見・交通費!E13="","",【4】見・交通費!E13)</f>
        <v/>
      </c>
      <c r="F13" s="1116" t="str">
        <f>IF(【4】見・交通費!F13="","",【4】見・交通費!F13)</f>
        <v/>
      </c>
      <c r="G13" s="671" t="str">
        <f>IF(【4】見・交通費!G13="","",【4】見・交通費!G13)</f>
        <v/>
      </c>
      <c r="H13" s="1121" t="str">
        <f>IF(【4】見・交通費!H13="","",【4】見・交通費!H13)</f>
        <v/>
      </c>
      <c r="I13" s="930" t="str">
        <f t="shared" ref="I13" si="2">IF(H13="","",(IF(H13="往復",(G14*2),G14)))</f>
        <v/>
      </c>
      <c r="J13" s="1123"/>
      <c r="K13" s="1119" t="str">
        <f>IF(【4】見・交通費!K13="","",【4】見・交通費!K13)</f>
        <v/>
      </c>
    </row>
    <row r="14" spans="2:34" ht="18.75" customHeight="1">
      <c r="B14" s="1113"/>
      <c r="C14" s="1113"/>
      <c r="D14" s="1115"/>
      <c r="E14" s="1117"/>
      <c r="F14" s="1117"/>
      <c r="G14" s="407" t="str">
        <f>IF(【4】見・交通費!G14="","",【4】見・交通費!G14)</f>
        <v/>
      </c>
      <c r="H14" s="1122"/>
      <c r="I14" s="931"/>
      <c r="J14" s="1124"/>
      <c r="K14" s="1120"/>
    </row>
    <row r="15" spans="2:34" ht="18.75" customHeight="1">
      <c r="B15" s="1112" t="str">
        <f>IF(【4】見・交通費!B15="","",【4】見・交通費!B15)</f>
        <v/>
      </c>
      <c r="C15" s="1112"/>
      <c r="D15" s="1114" t="str">
        <f>IF(【4】見・交通費!D15="","",【4】見・交通費!D15)</f>
        <v/>
      </c>
      <c r="E15" s="1116" t="str">
        <f>IF(【4】見・交通費!E15="","",【4】見・交通費!E15)</f>
        <v/>
      </c>
      <c r="F15" s="1116" t="str">
        <f>IF(【4】見・交通費!F15="","",【4】見・交通費!F15)</f>
        <v/>
      </c>
      <c r="G15" s="671" t="str">
        <f>IF(【4】見・交通費!G15="","",【4】見・交通費!G15)</f>
        <v/>
      </c>
      <c r="H15" s="1121" t="str">
        <f>IF(【4】見・交通費!H15="","",【4】見・交通費!H15)</f>
        <v/>
      </c>
      <c r="I15" s="930" t="str">
        <f t="shared" ref="I15" si="3">IF(H15="","",(IF(H15="往復",(G16*2),G16)))</f>
        <v/>
      </c>
      <c r="J15" s="1123"/>
      <c r="K15" s="1119" t="str">
        <f>IF(【4】見・交通費!K15="","",【4】見・交通費!K15)</f>
        <v/>
      </c>
    </row>
    <row r="16" spans="2:34" ht="18.75" customHeight="1">
      <c r="B16" s="1113"/>
      <c r="C16" s="1113"/>
      <c r="D16" s="1115"/>
      <c r="E16" s="1117"/>
      <c r="F16" s="1117"/>
      <c r="G16" s="407" t="str">
        <f>IF(【4】見・交通費!G16="","",【4】見・交通費!G16)</f>
        <v/>
      </c>
      <c r="H16" s="1122"/>
      <c r="I16" s="931"/>
      <c r="J16" s="1124"/>
      <c r="K16" s="1120"/>
      <c r="Z16" s="408"/>
    </row>
    <row r="17" spans="2:11" ht="18.75" customHeight="1">
      <c r="B17" s="1112" t="str">
        <f>IF(【4】見・交通費!B17="","",【4】見・交通費!B17)</f>
        <v/>
      </c>
      <c r="C17" s="1112"/>
      <c r="D17" s="1114" t="str">
        <f>IF(【4】見・交通費!D17="","",【4】見・交通費!D17)</f>
        <v/>
      </c>
      <c r="E17" s="1116" t="str">
        <f>IF(【4】見・交通費!E17="","",【4】見・交通費!E17)</f>
        <v/>
      </c>
      <c r="F17" s="1116" t="str">
        <f>IF(【4】見・交通費!F17="","",【4】見・交通費!F17)</f>
        <v/>
      </c>
      <c r="G17" s="671" t="str">
        <f>IF(【4】見・交通費!G17="","",【4】見・交通費!G17)</f>
        <v/>
      </c>
      <c r="H17" s="1121" t="str">
        <f>IF(【4】見・交通費!H17="","",【4】見・交通費!H17)</f>
        <v/>
      </c>
      <c r="I17" s="930" t="str">
        <f t="shared" ref="I17" si="4">IF(H17="","",(IF(H17="往復",(G18*2),G18)))</f>
        <v/>
      </c>
      <c r="J17" s="1123"/>
      <c r="K17" s="1119" t="str">
        <f>IF(【4】見・交通費!K17="","",【4】見・交通費!K17)</f>
        <v/>
      </c>
    </row>
    <row r="18" spans="2:11" ht="18.75" customHeight="1">
      <c r="B18" s="1113"/>
      <c r="C18" s="1113"/>
      <c r="D18" s="1115"/>
      <c r="E18" s="1117"/>
      <c r="F18" s="1117"/>
      <c r="G18" s="407" t="str">
        <f>IF(【4】見・交通費!G18="","",【4】見・交通費!G18)</f>
        <v/>
      </c>
      <c r="H18" s="1122"/>
      <c r="I18" s="931"/>
      <c r="J18" s="1124"/>
      <c r="K18" s="1120"/>
    </row>
    <row r="19" spans="2:11" ht="18.75" customHeight="1">
      <c r="B19" s="1112" t="str">
        <f>IF(【4】見・交通費!B19="","",【4】見・交通費!B19)</f>
        <v/>
      </c>
      <c r="C19" s="1112"/>
      <c r="D19" s="1114" t="str">
        <f>IF(【4】見・交通費!D19="","",【4】見・交通費!D19)</f>
        <v/>
      </c>
      <c r="E19" s="1116" t="str">
        <f>IF(【4】見・交通費!E19="","",【4】見・交通費!E19)</f>
        <v/>
      </c>
      <c r="F19" s="1116" t="str">
        <f>IF(【4】見・交通費!F19="","",【4】見・交通費!F19)</f>
        <v/>
      </c>
      <c r="G19" s="671" t="str">
        <f>IF(【4】見・交通費!G19="","",【4】見・交通費!G19)</f>
        <v/>
      </c>
      <c r="H19" s="1121" t="str">
        <f>IF(【4】見・交通費!H19="","",【4】見・交通費!H19)</f>
        <v/>
      </c>
      <c r="I19" s="930" t="str">
        <f t="shared" ref="I19" si="5">IF(H19="","",(IF(H19="往復",(G20*2),G20)))</f>
        <v/>
      </c>
      <c r="J19" s="1123"/>
      <c r="K19" s="1119" t="str">
        <f>IF(【4】見・交通費!K19="","",【4】見・交通費!K19)</f>
        <v/>
      </c>
    </row>
    <row r="20" spans="2:11" ht="18.75" customHeight="1">
      <c r="B20" s="1113"/>
      <c r="C20" s="1113"/>
      <c r="D20" s="1115"/>
      <c r="E20" s="1117"/>
      <c r="F20" s="1117"/>
      <c r="G20" s="407" t="str">
        <f>IF(【4】見・交通費!G20="","",【4】見・交通費!G20)</f>
        <v/>
      </c>
      <c r="H20" s="1122"/>
      <c r="I20" s="931"/>
      <c r="J20" s="1124"/>
      <c r="K20" s="1120"/>
    </row>
    <row r="21" spans="2:11" ht="18.75" customHeight="1">
      <c r="B21" s="1112" t="str">
        <f>IF(【4】見・交通費!B21="","",【4】見・交通費!B21)</f>
        <v/>
      </c>
      <c r="C21" s="1112"/>
      <c r="D21" s="1114" t="str">
        <f>IF(【4】見・交通費!D21="","",【4】見・交通費!D21)</f>
        <v/>
      </c>
      <c r="E21" s="1116" t="str">
        <f>IF(【4】見・交通費!E21="","",【4】見・交通費!E21)</f>
        <v/>
      </c>
      <c r="F21" s="1116" t="str">
        <f>IF(【4】見・交通費!F21="","",【4】見・交通費!F21)</f>
        <v/>
      </c>
      <c r="G21" s="671" t="str">
        <f>IF(【4】見・交通費!G21="","",【4】見・交通費!G21)</f>
        <v/>
      </c>
      <c r="H21" s="1121" t="str">
        <f>IF(【4】見・交通費!H21="","",【4】見・交通費!H21)</f>
        <v/>
      </c>
      <c r="I21" s="930" t="str">
        <f t="shared" ref="I21" si="6">IF(H21="","",(IF(H21="往復",(G22*2),G22)))</f>
        <v/>
      </c>
      <c r="J21" s="1123"/>
      <c r="K21" s="1119" t="str">
        <f>IF(【4】見・交通費!K21="","",【4】見・交通費!K21)</f>
        <v/>
      </c>
    </row>
    <row r="22" spans="2:11" ht="18.75" customHeight="1">
      <c r="B22" s="1113"/>
      <c r="C22" s="1113"/>
      <c r="D22" s="1115"/>
      <c r="E22" s="1117"/>
      <c r="F22" s="1117"/>
      <c r="G22" s="407" t="str">
        <f>IF(【4】見・交通費!G22="","",【4】見・交通費!G22)</f>
        <v/>
      </c>
      <c r="H22" s="1122"/>
      <c r="I22" s="931"/>
      <c r="J22" s="1124"/>
      <c r="K22" s="1120"/>
    </row>
    <row r="23" spans="2:11" ht="18.75" customHeight="1">
      <c r="B23" s="1112" t="str">
        <f>IF(【4】見・交通費!B23="","",【4】見・交通費!B23)</f>
        <v/>
      </c>
      <c r="C23" s="1112"/>
      <c r="D23" s="1114" t="str">
        <f>IF(【4】見・交通費!D23="","",【4】見・交通費!D23)</f>
        <v/>
      </c>
      <c r="E23" s="1116" t="str">
        <f>IF(【4】見・交通費!E23="","",【4】見・交通費!E23)</f>
        <v/>
      </c>
      <c r="F23" s="1116" t="str">
        <f>IF(【4】見・交通費!F23="","",【4】見・交通費!F23)</f>
        <v/>
      </c>
      <c r="G23" s="671" t="str">
        <f>IF(【4】見・交通費!G23="","",【4】見・交通費!G23)</f>
        <v/>
      </c>
      <c r="H23" s="1121" t="str">
        <f>IF(【4】見・交通費!H23="","",【4】見・交通費!H23)</f>
        <v/>
      </c>
      <c r="I23" s="930" t="str">
        <f t="shared" ref="I23" si="7">IF(H23="","",(IF(H23="往復",(G24*2),G24)))</f>
        <v/>
      </c>
      <c r="J23" s="1123"/>
      <c r="K23" s="1119" t="str">
        <f>IF(【4】見・交通費!K23="","",【4】見・交通費!K23)</f>
        <v/>
      </c>
    </row>
    <row r="24" spans="2:11" ht="18.75" customHeight="1">
      <c r="B24" s="1113"/>
      <c r="C24" s="1113"/>
      <c r="D24" s="1115"/>
      <c r="E24" s="1117"/>
      <c r="F24" s="1117"/>
      <c r="G24" s="407" t="str">
        <f>IF(【4】見・交通費!G24="","",【4】見・交通費!G24)</f>
        <v/>
      </c>
      <c r="H24" s="1122"/>
      <c r="I24" s="931"/>
      <c r="J24" s="1124"/>
      <c r="K24" s="1120"/>
    </row>
    <row r="25" spans="2:11" ht="18.75" customHeight="1">
      <c r="B25" s="1112" t="str">
        <f>IF(【4】見・交通費!B25="","",【4】見・交通費!B25)</f>
        <v/>
      </c>
      <c r="C25" s="1112"/>
      <c r="D25" s="1114" t="str">
        <f>IF(【4】見・交通費!D25="","",【4】見・交通費!D25)</f>
        <v/>
      </c>
      <c r="E25" s="1116" t="str">
        <f>IF(【4】見・交通費!E25="","",【4】見・交通費!E25)</f>
        <v/>
      </c>
      <c r="F25" s="1116" t="str">
        <f>IF(【4】見・交通費!F25="","",【4】見・交通費!F25)</f>
        <v/>
      </c>
      <c r="G25" s="671" t="str">
        <f>IF(【4】見・交通費!G25="","",【4】見・交通費!G25)</f>
        <v/>
      </c>
      <c r="H25" s="1121" t="str">
        <f>IF(【4】見・交通費!H25="","",【4】見・交通費!H25)</f>
        <v/>
      </c>
      <c r="I25" s="930" t="str">
        <f t="shared" ref="I25" si="8">IF(H25="","",(IF(H25="往復",(G26*2),G26)))</f>
        <v/>
      </c>
      <c r="J25" s="1123"/>
      <c r="K25" s="1119" t="str">
        <f>IF(【4】見・交通費!K25="","",【4】見・交通費!K25)</f>
        <v/>
      </c>
    </row>
    <row r="26" spans="2:11" ht="18.75" customHeight="1">
      <c r="B26" s="1113"/>
      <c r="C26" s="1113"/>
      <c r="D26" s="1115"/>
      <c r="E26" s="1117"/>
      <c r="F26" s="1117"/>
      <c r="G26" s="407" t="str">
        <f>IF(【4】見・交通費!G26="","",【4】見・交通費!G26)</f>
        <v/>
      </c>
      <c r="H26" s="1122"/>
      <c r="I26" s="931"/>
      <c r="J26" s="1124"/>
      <c r="K26" s="1120"/>
    </row>
    <row r="27" spans="2:11" ht="18.75" customHeight="1">
      <c r="B27" s="1112" t="str">
        <f>IF(【4】見・交通費!B27="","",【4】見・交通費!B27)</f>
        <v/>
      </c>
      <c r="C27" s="1112"/>
      <c r="D27" s="1114" t="str">
        <f>IF(【4】見・交通費!D27="","",【4】見・交通費!D27)</f>
        <v/>
      </c>
      <c r="E27" s="1116" t="str">
        <f>IF(【4】見・交通費!E27="","",【4】見・交通費!E27)</f>
        <v/>
      </c>
      <c r="F27" s="1116" t="str">
        <f>IF(【4】見・交通費!F27="","",【4】見・交通費!F27)</f>
        <v/>
      </c>
      <c r="G27" s="671" t="str">
        <f>IF(【4】見・交通費!G27="","",【4】見・交通費!G27)</f>
        <v/>
      </c>
      <c r="H27" s="1121" t="str">
        <f>IF(【4】見・交通費!H27="","",【4】見・交通費!H27)</f>
        <v/>
      </c>
      <c r="I27" s="930" t="str">
        <f t="shared" ref="I27" si="9">IF(H27="","",(IF(H27="往復",(G28*2),G28)))</f>
        <v/>
      </c>
      <c r="J27" s="1123"/>
      <c r="K27" s="1119" t="str">
        <f>IF(【4】見・交通費!K27="","",【4】見・交通費!K27)</f>
        <v/>
      </c>
    </row>
    <row r="28" spans="2:11" ht="18.75" customHeight="1">
      <c r="B28" s="1113"/>
      <c r="C28" s="1113"/>
      <c r="D28" s="1115"/>
      <c r="E28" s="1117"/>
      <c r="F28" s="1117"/>
      <c r="G28" s="407" t="str">
        <f>IF(【4】見・交通費!G28="","",【4】見・交通費!G28)</f>
        <v/>
      </c>
      <c r="H28" s="1122"/>
      <c r="I28" s="931"/>
      <c r="J28" s="1124"/>
      <c r="K28" s="1120"/>
    </row>
    <row r="29" spans="2:11" ht="18.75" customHeight="1">
      <c r="B29" s="1112" t="str">
        <f>IF(【4】見・交通費!B29="","",【4】見・交通費!B29)</f>
        <v/>
      </c>
      <c r="C29" s="1112"/>
      <c r="D29" s="1114" t="str">
        <f>IF(【4】見・交通費!D29="","",【4】見・交通費!D29)</f>
        <v/>
      </c>
      <c r="E29" s="1116" t="str">
        <f>IF(【4】見・交通費!E29="","",【4】見・交通費!E29)</f>
        <v/>
      </c>
      <c r="F29" s="1116" t="str">
        <f>IF(【4】見・交通費!F29="","",【4】見・交通費!F29)</f>
        <v/>
      </c>
      <c r="G29" s="460" t="str">
        <f>IF(【4】見・交通費!G29="","",【4】見・交通費!G29)</f>
        <v/>
      </c>
      <c r="H29" s="1121" t="str">
        <f>IF(【4】見・交通費!H29="","",【4】見・交通費!H29)</f>
        <v/>
      </c>
      <c r="I29" s="930" t="str">
        <f t="shared" ref="I29" si="10">IF(H29="","",(IF(H29="往復",(G30*2),G30)))</f>
        <v/>
      </c>
      <c r="J29" s="1123"/>
      <c r="K29" s="1119" t="str">
        <f>IF(【4】見・交通費!K29="","",【4】見・交通費!K29)</f>
        <v/>
      </c>
    </row>
    <row r="30" spans="2:11" ht="18.75" customHeight="1">
      <c r="B30" s="1113"/>
      <c r="C30" s="1113"/>
      <c r="D30" s="1115"/>
      <c r="E30" s="1117"/>
      <c r="F30" s="1117"/>
      <c r="G30" s="407" t="str">
        <f>IF(【4】見・交通費!G30="","",【4】見・交通費!G30)</f>
        <v/>
      </c>
      <c r="H30" s="1122"/>
      <c r="I30" s="931"/>
      <c r="J30" s="1124"/>
      <c r="K30" s="1120"/>
    </row>
    <row r="31" spans="2:11" ht="18.75" customHeight="1">
      <c r="B31" s="1112" t="str">
        <f>IF(【4】見・交通費!B31="","",【4】見・交通費!B31)</f>
        <v/>
      </c>
      <c r="C31" s="1112"/>
      <c r="D31" s="1114" t="str">
        <f>IF(【4】見・交通費!D31="","",【4】見・交通費!D31)</f>
        <v/>
      </c>
      <c r="E31" s="1116" t="str">
        <f>IF(【4】見・交通費!E31="","",【4】見・交通費!E31)</f>
        <v/>
      </c>
      <c r="F31" s="1116" t="str">
        <f>IF(【4】見・交通費!F31="","",【4】見・交通費!F31)</f>
        <v/>
      </c>
      <c r="G31" s="671" t="str">
        <f>IF(【4】見・交通費!G31="","",【4】見・交通費!G31)</f>
        <v/>
      </c>
      <c r="H31" s="1121" t="str">
        <f>IF(【4】見・交通費!H31="","",【4】見・交通費!H31)</f>
        <v/>
      </c>
      <c r="I31" s="930" t="str">
        <f t="shared" ref="I31" si="11">IF(H31="","",(IF(H31="往復",(G32*2),G32)))</f>
        <v/>
      </c>
      <c r="J31" s="1123"/>
      <c r="K31" s="1119" t="str">
        <f>IF(【4】見・交通費!K31="","",【4】見・交通費!K31)</f>
        <v/>
      </c>
    </row>
    <row r="32" spans="2:11" ht="18.75" customHeight="1">
      <c r="B32" s="1113"/>
      <c r="C32" s="1113"/>
      <c r="D32" s="1115"/>
      <c r="E32" s="1117"/>
      <c r="F32" s="1117"/>
      <c r="G32" s="407" t="str">
        <f>IF(【4】見・交通費!G32="","",【4】見・交通費!G32)</f>
        <v/>
      </c>
      <c r="H32" s="1122"/>
      <c r="I32" s="931"/>
      <c r="J32" s="1124"/>
      <c r="K32" s="1120"/>
    </row>
    <row r="33" spans="2:11" ht="18.75" customHeight="1">
      <c r="B33" s="1112" t="str">
        <f>IF(【4】見・交通費!B33="","",【4】見・交通費!B33)</f>
        <v/>
      </c>
      <c r="C33" s="1112"/>
      <c r="D33" s="1114" t="str">
        <f>IF(【4】見・交通費!D33="","",【4】見・交通費!D33)</f>
        <v/>
      </c>
      <c r="E33" s="1116" t="str">
        <f>IF(【4】見・交通費!E33="","",【4】見・交通費!E33)</f>
        <v/>
      </c>
      <c r="F33" s="1116" t="str">
        <f>IF(【4】見・交通費!F33="","",【4】見・交通費!F33)</f>
        <v/>
      </c>
      <c r="G33" s="671" t="str">
        <f>IF(【4】見・交通費!G33="","",【4】見・交通費!G33)</f>
        <v/>
      </c>
      <c r="H33" s="1121" t="str">
        <f>IF(【4】見・交通費!H33="","",【4】見・交通費!H33)</f>
        <v/>
      </c>
      <c r="I33" s="930" t="str">
        <f t="shared" ref="I33" si="12">IF(H33="","",(IF(H33="往復",(G34*2),G34)))</f>
        <v/>
      </c>
      <c r="J33" s="1123"/>
      <c r="K33" s="1119" t="str">
        <f>IF(【4】見・交通費!K33="","",【4】見・交通費!K33)</f>
        <v/>
      </c>
    </row>
    <row r="34" spans="2:11" ht="18.75" customHeight="1">
      <c r="B34" s="1113"/>
      <c r="C34" s="1113"/>
      <c r="D34" s="1115"/>
      <c r="E34" s="1117"/>
      <c r="F34" s="1117"/>
      <c r="G34" s="407" t="str">
        <f>IF(【4】見・交通費!G34="","",【4】見・交通費!G34)</f>
        <v/>
      </c>
      <c r="H34" s="1122"/>
      <c r="I34" s="931"/>
      <c r="J34" s="1124"/>
      <c r="K34" s="1120"/>
    </row>
    <row r="35" spans="2:11" ht="18.75" customHeight="1">
      <c r="B35" s="1112" t="str">
        <f>IF(【4】見・交通費!B35="","",【4】見・交通費!B35)</f>
        <v/>
      </c>
      <c r="C35" s="1112"/>
      <c r="D35" s="1114" t="str">
        <f>IF(【4】見・交通費!D35="","",【4】見・交通費!D35)</f>
        <v/>
      </c>
      <c r="E35" s="1116" t="str">
        <f>IF(【4】見・交通費!E35="","",【4】見・交通費!E35)</f>
        <v/>
      </c>
      <c r="F35" s="1116" t="str">
        <f>IF(【4】見・交通費!F35="","",【4】見・交通費!F35)</f>
        <v/>
      </c>
      <c r="G35" s="671" t="str">
        <f>IF(【4】見・交通費!G35="","",【4】見・交通費!G35)</f>
        <v/>
      </c>
      <c r="H35" s="1121" t="str">
        <f>IF(【4】見・交通費!H35="","",【4】見・交通費!H35)</f>
        <v/>
      </c>
      <c r="I35" s="930" t="str">
        <f t="shared" ref="I35" si="13">IF(H35="","",(IF(H35="往復",(G36*2),G36)))</f>
        <v/>
      </c>
      <c r="J35" s="1123"/>
      <c r="K35" s="1119" t="str">
        <f>IF(【4】見・交通費!K35="","",【4】見・交通費!K35)</f>
        <v/>
      </c>
    </row>
    <row r="36" spans="2:11" ht="18.75" customHeight="1">
      <c r="B36" s="1113"/>
      <c r="C36" s="1113"/>
      <c r="D36" s="1115"/>
      <c r="E36" s="1117"/>
      <c r="F36" s="1117"/>
      <c r="G36" s="407" t="str">
        <f>IF(【4】見・交通費!G36="","",【4】見・交通費!G36)</f>
        <v/>
      </c>
      <c r="H36" s="1122"/>
      <c r="I36" s="931"/>
      <c r="J36" s="1124"/>
      <c r="K36" s="1120"/>
    </row>
    <row r="37" spans="2:11" ht="18.75" customHeight="1">
      <c r="B37" s="1112" t="str">
        <f>IF(【4】見・交通費!B37="","",【4】見・交通費!B37)</f>
        <v/>
      </c>
      <c r="C37" s="1112"/>
      <c r="D37" s="1114" t="str">
        <f>IF(【4】見・交通費!D37="","",【4】見・交通費!D37)</f>
        <v/>
      </c>
      <c r="E37" s="1116" t="str">
        <f>IF(【4】見・交通費!E37="","",【4】見・交通費!E37)</f>
        <v/>
      </c>
      <c r="F37" s="1116" t="str">
        <f>IF(【4】見・交通費!F37="","",【4】見・交通費!F37)</f>
        <v/>
      </c>
      <c r="G37" s="671" t="str">
        <f>IF(【4】見・交通費!G37="","",【4】見・交通費!G37)</f>
        <v/>
      </c>
      <c r="H37" s="1121" t="str">
        <f>IF(【4】見・交通費!H37="","",【4】見・交通費!H37)</f>
        <v/>
      </c>
      <c r="I37" s="930" t="str">
        <f t="shared" ref="I37" si="14">IF(H37="","",(IF(H37="往復",(G38*2),G38)))</f>
        <v/>
      </c>
      <c r="J37" s="1123"/>
      <c r="K37" s="1119" t="str">
        <f>IF(【4】見・交通費!K37="","",【4】見・交通費!K37)</f>
        <v/>
      </c>
    </row>
    <row r="38" spans="2:11" ht="18.75" customHeight="1">
      <c r="B38" s="1113"/>
      <c r="C38" s="1113"/>
      <c r="D38" s="1115"/>
      <c r="E38" s="1117"/>
      <c r="F38" s="1117"/>
      <c r="G38" s="407" t="str">
        <f>IF(【4】見・交通費!G38="","",【4】見・交通費!G38)</f>
        <v/>
      </c>
      <c r="H38" s="1122"/>
      <c r="I38" s="931"/>
      <c r="J38" s="1124"/>
      <c r="K38" s="1120"/>
    </row>
    <row r="39" spans="2:11" ht="18.75" customHeight="1">
      <c r="B39" s="1112" t="str">
        <f>IF(【4】見・交通費!B39="","",【4】見・交通費!B39)</f>
        <v/>
      </c>
      <c r="C39" s="1112"/>
      <c r="D39" s="1114" t="str">
        <f>IF(【4】見・交通費!D39="","",【4】見・交通費!D39)</f>
        <v/>
      </c>
      <c r="E39" s="1116" t="str">
        <f>IF(【4】見・交通費!E39="","",【4】見・交通費!E39)</f>
        <v/>
      </c>
      <c r="F39" s="1116" t="str">
        <f>IF(【4】見・交通費!F39="","",【4】見・交通費!F39)</f>
        <v/>
      </c>
      <c r="G39" s="671" t="str">
        <f>IF(【4】見・交通費!G39="","",【4】見・交通費!G39)</f>
        <v/>
      </c>
      <c r="H39" s="1121" t="str">
        <f>IF(【4】見・交通費!H39="","",【4】見・交通費!H39)</f>
        <v/>
      </c>
      <c r="I39" s="930" t="str">
        <f t="shared" ref="I39" si="15">IF(H39="","",(IF(H39="往復",(G40*2),G40)))</f>
        <v/>
      </c>
      <c r="J39" s="1123"/>
      <c r="K39" s="1119" t="str">
        <f>IF(【4】見・交通費!K39="","",【4】見・交通費!K39)</f>
        <v/>
      </c>
    </row>
    <row r="40" spans="2:11" ht="18.75" customHeight="1">
      <c r="B40" s="1113"/>
      <c r="C40" s="1113"/>
      <c r="D40" s="1115"/>
      <c r="E40" s="1117"/>
      <c r="F40" s="1117"/>
      <c r="G40" s="407" t="str">
        <f>IF(【4】見・交通費!G40="","",【4】見・交通費!G40)</f>
        <v/>
      </c>
      <c r="H40" s="1122"/>
      <c r="I40" s="931"/>
      <c r="J40" s="1124"/>
      <c r="K40" s="1120"/>
    </row>
    <row r="41" spans="2:11" ht="18.75" customHeight="1">
      <c r="B41" s="1112" t="str">
        <f>IF(【4】見・交通費!B41="","",【4】見・交通費!B41)</f>
        <v/>
      </c>
      <c r="C41" s="1112"/>
      <c r="D41" s="1114" t="str">
        <f>IF(【4】見・交通費!D41="","",【4】見・交通費!D41)</f>
        <v/>
      </c>
      <c r="E41" s="1116" t="str">
        <f>IF(【4】見・交通費!E41="","",【4】見・交通費!E41)</f>
        <v/>
      </c>
      <c r="F41" s="1116" t="str">
        <f>IF(【4】見・交通費!F41="","",【4】見・交通費!F41)</f>
        <v/>
      </c>
      <c r="G41" s="671" t="str">
        <f>IF(【4】見・交通費!G41="","",【4】見・交通費!G41)</f>
        <v/>
      </c>
      <c r="H41" s="1121" t="str">
        <f>IF(【4】見・交通費!H41="","",【4】見・交通費!H41)</f>
        <v/>
      </c>
      <c r="I41" s="930" t="str">
        <f t="shared" ref="I41" si="16">IF(H41="","",(IF(H41="往復",(G42*2),G42)))</f>
        <v/>
      </c>
      <c r="J41" s="1123"/>
      <c r="K41" s="1119" t="str">
        <f>IF(【4】見・交通費!K41="","",【4】見・交通費!K41)</f>
        <v/>
      </c>
    </row>
    <row r="42" spans="2:11" ht="18.75" customHeight="1">
      <c r="B42" s="1113"/>
      <c r="C42" s="1113"/>
      <c r="D42" s="1115"/>
      <c r="E42" s="1117"/>
      <c r="F42" s="1117"/>
      <c r="G42" s="407" t="str">
        <f>IF(【4】見・交通費!G42="","",【4】見・交通費!G42)</f>
        <v/>
      </c>
      <c r="H42" s="1122"/>
      <c r="I42" s="931"/>
      <c r="J42" s="1124"/>
      <c r="K42" s="1120"/>
    </row>
    <row r="43" spans="2:11" ht="18.75" customHeight="1">
      <c r="B43" s="1112" t="str">
        <f>IF(【4】見・交通費!B43="","",【4】見・交通費!B43)</f>
        <v/>
      </c>
      <c r="C43" s="1112"/>
      <c r="D43" s="1114" t="str">
        <f>IF(【4】見・交通費!D43="","",【4】見・交通費!D43)</f>
        <v/>
      </c>
      <c r="E43" s="1116" t="str">
        <f>IF(【4】見・交通費!E43="","",【4】見・交通費!E43)</f>
        <v/>
      </c>
      <c r="F43" s="1116" t="str">
        <f>IF(【4】見・交通費!F43="","",【4】見・交通費!F43)</f>
        <v/>
      </c>
      <c r="G43" s="671" t="str">
        <f>IF(【4】見・交通費!G43="","",【4】見・交通費!G43)</f>
        <v/>
      </c>
      <c r="H43" s="1121" t="str">
        <f>IF(【4】見・交通費!H43="","",【4】見・交通費!H43)</f>
        <v/>
      </c>
      <c r="I43" s="930" t="str">
        <f t="shared" ref="I43" si="17">IF(H43="","",(IF(H43="往復",(G44*2),G44)))</f>
        <v/>
      </c>
      <c r="J43" s="1123"/>
      <c r="K43" s="1119" t="str">
        <f>IF(【4】見・交通費!K43="","",【4】見・交通費!K43)</f>
        <v/>
      </c>
    </row>
    <row r="44" spans="2:11" ht="18.75" customHeight="1">
      <c r="B44" s="1113"/>
      <c r="C44" s="1113"/>
      <c r="D44" s="1115"/>
      <c r="E44" s="1117"/>
      <c r="F44" s="1117"/>
      <c r="G44" s="407" t="str">
        <f>IF(【4】見・交通費!G44="","",【4】見・交通費!G44)</f>
        <v/>
      </c>
      <c r="H44" s="1122"/>
      <c r="I44" s="931"/>
      <c r="J44" s="1124"/>
      <c r="K44" s="1120"/>
    </row>
    <row r="45" spans="2:11" ht="18.75" customHeight="1">
      <c r="B45" s="1112" t="str">
        <f>IF(【4】見・交通費!B45="","",【4】見・交通費!B45)</f>
        <v/>
      </c>
      <c r="C45" s="1112"/>
      <c r="D45" s="1114" t="str">
        <f>IF(【4】見・交通費!D45="","",【4】見・交通費!D45)</f>
        <v/>
      </c>
      <c r="E45" s="1116" t="str">
        <f>IF(【4】見・交通費!E45="","",【4】見・交通費!E45)</f>
        <v/>
      </c>
      <c r="F45" s="1116" t="str">
        <f>IF(【4】見・交通費!F45="","",【4】見・交通費!F45)</f>
        <v/>
      </c>
      <c r="G45" s="671" t="str">
        <f>IF(【4】見・交通費!G45="","",【4】見・交通費!G45)</f>
        <v/>
      </c>
      <c r="H45" s="1121" t="str">
        <f>IF(【4】見・交通費!H45="","",【4】見・交通費!H45)</f>
        <v/>
      </c>
      <c r="I45" s="930" t="str">
        <f t="shared" ref="I45" si="18">IF(H45="","",(IF(H45="往復",(G46*2),G46)))</f>
        <v/>
      </c>
      <c r="J45" s="1123"/>
      <c r="K45" s="1119" t="str">
        <f>IF(【4】見・交通費!K45="","",【4】見・交通費!K45)</f>
        <v/>
      </c>
    </row>
    <row r="46" spans="2:11" ht="18.75" customHeight="1">
      <c r="B46" s="1113"/>
      <c r="C46" s="1113"/>
      <c r="D46" s="1115"/>
      <c r="E46" s="1117"/>
      <c r="F46" s="1117"/>
      <c r="G46" s="407" t="str">
        <f>IF(【4】見・交通費!G46="","",【4】見・交通費!G46)</f>
        <v/>
      </c>
      <c r="H46" s="1122"/>
      <c r="I46" s="931"/>
      <c r="J46" s="1124"/>
      <c r="K46" s="1120"/>
    </row>
    <row r="47" spans="2:11" ht="18.75" customHeight="1">
      <c r="B47" s="1112" t="str">
        <f>IF(【4】見・交通費!B47="","",【4】見・交通費!B47)</f>
        <v/>
      </c>
      <c r="C47" s="1112"/>
      <c r="D47" s="1114" t="str">
        <f>IF(【4】見・交通費!D47="","",【4】見・交通費!D47)</f>
        <v/>
      </c>
      <c r="E47" s="1116" t="str">
        <f>IF(【4】見・交通費!E47="","",【4】見・交通費!E47)</f>
        <v/>
      </c>
      <c r="F47" s="1116" t="str">
        <f>IF(【4】見・交通費!F47="","",【4】見・交通費!F47)</f>
        <v/>
      </c>
      <c r="G47" s="671" t="str">
        <f>IF(【4】見・交通費!G47="","",【4】見・交通費!G47)</f>
        <v/>
      </c>
      <c r="H47" s="1121" t="str">
        <f>IF(【4】見・交通費!H47="","",【4】見・交通費!H47)</f>
        <v/>
      </c>
      <c r="I47" s="930" t="str">
        <f t="shared" ref="I47" si="19">IF(H47="","",(IF(H47="往復",(G48*2),G48)))</f>
        <v/>
      </c>
      <c r="J47" s="1123"/>
      <c r="K47" s="1119" t="str">
        <f>IF(【4】見・交通費!K47="","",【4】見・交通費!K47)</f>
        <v/>
      </c>
    </row>
    <row r="48" spans="2:11" ht="18.75" customHeight="1">
      <c r="B48" s="1113"/>
      <c r="C48" s="1113"/>
      <c r="D48" s="1115"/>
      <c r="E48" s="1117"/>
      <c r="F48" s="1117"/>
      <c r="G48" s="407" t="str">
        <f>IF(【4】見・交通費!G48="","",【4】見・交通費!G48)</f>
        <v/>
      </c>
      <c r="H48" s="1122"/>
      <c r="I48" s="931"/>
      <c r="J48" s="1124"/>
      <c r="K48" s="1120"/>
    </row>
    <row r="49" spans="2:11" ht="18.75" customHeight="1">
      <c r="B49" s="1112" t="str">
        <f>IF(【4】見・交通費!B49="","",【4】見・交通費!B49)</f>
        <v/>
      </c>
      <c r="C49" s="1112"/>
      <c r="D49" s="1114" t="str">
        <f>IF(【4】見・交通費!D49="","",【4】見・交通費!D49)</f>
        <v/>
      </c>
      <c r="E49" s="1116" t="str">
        <f>IF(【4】見・交通費!E49="","",【4】見・交通費!E49)</f>
        <v/>
      </c>
      <c r="F49" s="1116" t="str">
        <f>IF(【4】見・交通費!F49="","",【4】見・交通費!F49)</f>
        <v/>
      </c>
      <c r="G49" s="671" t="str">
        <f>IF(【4】見・交通費!G49="","",【4】見・交通費!G49)</f>
        <v/>
      </c>
      <c r="H49" s="1121" t="str">
        <f>IF(【4】見・交通費!H49="","",【4】見・交通費!H49)</f>
        <v/>
      </c>
      <c r="I49" s="930" t="str">
        <f t="shared" ref="I49" si="20">IF(H49="","",(IF(H49="往復",(G50*2),G50)))</f>
        <v/>
      </c>
      <c r="J49" s="1123"/>
      <c r="K49" s="1119" t="str">
        <f>IF(【4】見・交通費!K49="","",【4】見・交通費!K49)</f>
        <v/>
      </c>
    </row>
    <row r="50" spans="2:11" ht="18.75" customHeight="1">
      <c r="B50" s="1113"/>
      <c r="C50" s="1113"/>
      <c r="D50" s="1115"/>
      <c r="E50" s="1117"/>
      <c r="F50" s="1117"/>
      <c r="G50" s="407" t="str">
        <f>IF(【4】見・交通費!G50="","",【4】見・交通費!G50)</f>
        <v/>
      </c>
      <c r="H50" s="1122"/>
      <c r="I50" s="931"/>
      <c r="J50" s="1124"/>
      <c r="K50" s="1120"/>
    </row>
    <row r="51" spans="2:11" ht="18.75" customHeight="1">
      <c r="B51" s="1112" t="str">
        <f>IF(【4】見・交通費!B51="","",【4】見・交通費!B51)</f>
        <v/>
      </c>
      <c r="C51" s="1112"/>
      <c r="D51" s="1114" t="str">
        <f>IF(【4】見・交通費!D51="","",【4】見・交通費!D51)</f>
        <v/>
      </c>
      <c r="E51" s="1116" t="str">
        <f>IF(【4】見・交通費!E51="","",【4】見・交通費!E51)</f>
        <v/>
      </c>
      <c r="F51" s="1116" t="str">
        <f>IF(【4】見・交通費!F51="","",【4】見・交通費!F51)</f>
        <v/>
      </c>
      <c r="G51" s="671" t="str">
        <f>IF(【4】見・交通費!G51="","",【4】見・交通費!G51)</f>
        <v/>
      </c>
      <c r="H51" s="1121" t="str">
        <f>IF(【4】見・交通費!H51="","",【4】見・交通費!H51)</f>
        <v/>
      </c>
      <c r="I51" s="930" t="str">
        <f t="shared" ref="I51" si="21">IF(H51="","",(IF(H51="往復",(G52*2),G52)))</f>
        <v/>
      </c>
      <c r="J51" s="1123"/>
      <c r="K51" s="1119" t="str">
        <f>IF(【4】見・交通費!K51="","",【4】見・交通費!K51)</f>
        <v/>
      </c>
    </row>
    <row r="52" spans="2:11" ht="18.75" customHeight="1">
      <c r="B52" s="1113"/>
      <c r="C52" s="1113"/>
      <c r="D52" s="1115"/>
      <c r="E52" s="1117"/>
      <c r="F52" s="1117"/>
      <c r="G52" s="407" t="str">
        <f>IF(【4】見・交通費!G52="","",【4】見・交通費!G52)</f>
        <v/>
      </c>
      <c r="H52" s="1122"/>
      <c r="I52" s="931"/>
      <c r="J52" s="1124"/>
      <c r="K52" s="1120"/>
    </row>
    <row r="53" spans="2:11" ht="18.75" customHeight="1">
      <c r="B53" s="1112" t="str">
        <f>IF(【4】見・交通費!B53="","",【4】見・交通費!B53)</f>
        <v/>
      </c>
      <c r="C53" s="1112"/>
      <c r="D53" s="1114" t="str">
        <f>IF(【4】見・交通費!D53="","",【4】見・交通費!D53)</f>
        <v/>
      </c>
      <c r="E53" s="1116" t="str">
        <f>IF(【4】見・交通費!E53="","",【4】見・交通費!E53)</f>
        <v/>
      </c>
      <c r="F53" s="1116" t="str">
        <f>IF(【4】見・交通費!F53="","",【4】見・交通費!F53)</f>
        <v/>
      </c>
      <c r="G53" s="671" t="str">
        <f>IF(【4】見・交通費!G53="","",【4】見・交通費!G53)</f>
        <v/>
      </c>
      <c r="H53" s="1121" t="str">
        <f>IF(【4】見・交通費!H53="","",【4】見・交通費!H53)</f>
        <v/>
      </c>
      <c r="I53" s="930" t="str">
        <f t="shared" ref="I53" si="22">IF(H53="","",(IF(H53="往復",(G54*2),G54)))</f>
        <v/>
      </c>
      <c r="J53" s="1123"/>
      <c r="K53" s="1119" t="str">
        <f>IF(【4】見・交通費!K53="","",【4】見・交通費!K53)</f>
        <v/>
      </c>
    </row>
    <row r="54" spans="2:11" ht="18.75" customHeight="1">
      <c r="B54" s="1113"/>
      <c r="C54" s="1113"/>
      <c r="D54" s="1115"/>
      <c r="E54" s="1117"/>
      <c r="F54" s="1117"/>
      <c r="G54" s="407" t="str">
        <f>IF(【4】見・交通費!G54="","",【4】見・交通費!G54)</f>
        <v/>
      </c>
      <c r="H54" s="1122"/>
      <c r="I54" s="931"/>
      <c r="J54" s="1124"/>
      <c r="K54" s="1120"/>
    </row>
    <row r="55" spans="2:11" ht="18.75" customHeight="1">
      <c r="B55" s="1112" t="str">
        <f>IF(【4】見・交通費!B55="","",【4】見・交通費!B55)</f>
        <v/>
      </c>
      <c r="C55" s="1112"/>
      <c r="D55" s="1114" t="str">
        <f>IF(【4】見・交通費!D55="","",【4】見・交通費!D55)</f>
        <v/>
      </c>
      <c r="E55" s="1116" t="str">
        <f>IF(【4】見・交通費!E55="","",【4】見・交通費!E55)</f>
        <v/>
      </c>
      <c r="F55" s="1116" t="str">
        <f>IF(【4】見・交通費!F55="","",【4】見・交通費!F55)</f>
        <v/>
      </c>
      <c r="G55" s="671" t="str">
        <f>IF(【4】見・交通費!G55="","",【4】見・交通費!G55)</f>
        <v/>
      </c>
      <c r="H55" s="1121" t="str">
        <f>IF(【4】見・交通費!H55="","",【4】見・交通費!H55)</f>
        <v/>
      </c>
      <c r="I55" s="930" t="str">
        <f t="shared" ref="I55" si="23">IF(H55="","",(IF(H55="往復",(G56*2),G56)))</f>
        <v/>
      </c>
      <c r="J55" s="1123"/>
      <c r="K55" s="1119" t="str">
        <f>IF(【4】見・交通費!K55="","",【4】見・交通費!K55)</f>
        <v/>
      </c>
    </row>
    <row r="56" spans="2:11" ht="18.75" customHeight="1">
      <c r="B56" s="1113"/>
      <c r="C56" s="1113"/>
      <c r="D56" s="1115"/>
      <c r="E56" s="1117"/>
      <c r="F56" s="1117"/>
      <c r="G56" s="407" t="str">
        <f>IF(【4】見・交通費!G56="","",【4】見・交通費!G56)</f>
        <v/>
      </c>
      <c r="H56" s="1122"/>
      <c r="I56" s="931"/>
      <c r="J56" s="1124"/>
      <c r="K56" s="1120"/>
    </row>
    <row r="57" spans="2:11" ht="18.75" customHeight="1">
      <c r="B57" s="1112" t="str">
        <f>IF(【4】見・交通費!B57="","",【4】見・交通費!B57)</f>
        <v/>
      </c>
      <c r="C57" s="1112"/>
      <c r="D57" s="1114" t="str">
        <f>IF(【4】見・交通費!D57="","",【4】見・交通費!D57)</f>
        <v/>
      </c>
      <c r="E57" s="1116" t="str">
        <f>IF(【4】見・交通費!E57="","",【4】見・交通費!E57)</f>
        <v/>
      </c>
      <c r="F57" s="1116" t="str">
        <f>IF(【4】見・交通費!F57="","",【4】見・交通費!F57)</f>
        <v/>
      </c>
      <c r="G57" s="671" t="str">
        <f>IF(【4】見・交通費!G57="","",【4】見・交通費!G57)</f>
        <v/>
      </c>
      <c r="H57" s="1121" t="str">
        <f>IF(【4】見・交通費!H57="","",【4】見・交通費!H57)</f>
        <v/>
      </c>
      <c r="I57" s="930" t="str">
        <f t="shared" ref="I57" si="24">IF(H57="","",(IF(H57="往復",(G58*2),G58)))</f>
        <v/>
      </c>
      <c r="J57" s="1123"/>
      <c r="K57" s="1119" t="str">
        <f>IF(【4】見・交通費!K57="","",【4】見・交通費!K57)</f>
        <v/>
      </c>
    </row>
    <row r="58" spans="2:11" ht="18.75" customHeight="1">
      <c r="B58" s="1113"/>
      <c r="C58" s="1113"/>
      <c r="D58" s="1115"/>
      <c r="E58" s="1117"/>
      <c r="F58" s="1117"/>
      <c r="G58" s="407" t="str">
        <f>IF(【4】見・交通費!G58="","",【4】見・交通費!G58)</f>
        <v/>
      </c>
      <c r="H58" s="1122"/>
      <c r="I58" s="931"/>
      <c r="J58" s="1124"/>
      <c r="K58" s="1120"/>
    </row>
    <row r="59" spans="2:11" ht="18.75" customHeight="1">
      <c r="B59" s="1112" t="str">
        <f>IF(【4】見・交通費!B59="","",【4】見・交通費!B59)</f>
        <v/>
      </c>
      <c r="C59" s="1112"/>
      <c r="D59" s="1114" t="str">
        <f>IF(【4】見・交通費!D59="","",【4】見・交通費!D59)</f>
        <v/>
      </c>
      <c r="E59" s="1116" t="str">
        <f>IF(【4】見・交通費!E59="","",【4】見・交通費!E59)</f>
        <v/>
      </c>
      <c r="F59" s="1116" t="str">
        <f>IF(【4】見・交通費!F59="","",【4】見・交通費!F59)</f>
        <v/>
      </c>
      <c r="G59" s="671" t="str">
        <f>IF(【4】見・交通費!G59="","",【4】見・交通費!G59)</f>
        <v/>
      </c>
      <c r="H59" s="1121" t="str">
        <f>IF(【4】見・交通費!H59="","",【4】見・交通費!H59)</f>
        <v/>
      </c>
      <c r="I59" s="930" t="str">
        <f>IF(H59="","",(IF(H59="往復",(G60*2),G60)))</f>
        <v/>
      </c>
      <c r="J59" s="1123"/>
      <c r="K59" s="1119" t="str">
        <f>IF(【4】見・交通費!K59="","",【4】見・交通費!K59)</f>
        <v/>
      </c>
    </row>
    <row r="60" spans="2:11" ht="18.75" customHeight="1">
      <c r="B60" s="1113"/>
      <c r="C60" s="1113"/>
      <c r="D60" s="1115"/>
      <c r="E60" s="1117"/>
      <c r="F60" s="1117"/>
      <c r="G60" s="407" t="str">
        <f>IF(【4】見・交通費!G60="","",【4】見・交通費!G60)</f>
        <v/>
      </c>
      <c r="H60" s="1122"/>
      <c r="I60" s="931"/>
      <c r="J60" s="1124"/>
      <c r="K60" s="1120"/>
    </row>
    <row r="61" spans="2:11" ht="24" customHeight="1">
      <c r="C61" s="135"/>
      <c r="D61" s="135"/>
      <c r="E61" s="135"/>
      <c r="F61" s="135"/>
      <c r="G61" s="135"/>
      <c r="H61" s="136" t="s">
        <v>321</v>
      </c>
      <c r="I61" s="262">
        <f>SUM(I7:I60)</f>
        <v>0</v>
      </c>
    </row>
    <row r="62" spans="2:11" ht="24" customHeight="1">
      <c r="C62" s="135"/>
      <c r="D62" s="135"/>
      <c r="E62" s="135"/>
      <c r="F62" s="135"/>
      <c r="G62" s="135"/>
      <c r="H62" s="136" t="s">
        <v>322</v>
      </c>
      <c r="I62" s="262">
        <f>SUM(I7:I60)/1.1</f>
        <v>0</v>
      </c>
    </row>
    <row r="63" spans="2:11" ht="19.5" customHeight="1">
      <c r="C63" s="135"/>
      <c r="D63" s="135"/>
      <c r="E63" s="135"/>
      <c r="F63" s="135"/>
      <c r="G63" s="135"/>
      <c r="H63" s="138"/>
      <c r="I63" s="137"/>
      <c r="K63" s="125"/>
    </row>
    <row r="64" spans="2:11" ht="19.5" customHeight="1">
      <c r="B64" s="121" t="s">
        <v>323</v>
      </c>
      <c r="I64" s="409"/>
      <c r="K64" s="108" t="s">
        <v>224</v>
      </c>
    </row>
    <row r="65" spans="2:11" ht="19.5" customHeight="1">
      <c r="B65" s="934" t="s">
        <v>273</v>
      </c>
      <c r="C65" s="934"/>
      <c r="D65" s="934" t="s">
        <v>324</v>
      </c>
      <c r="E65" s="939"/>
      <c r="F65" s="936" t="s">
        <v>278</v>
      </c>
      <c r="G65" s="504" t="s">
        <v>318</v>
      </c>
      <c r="H65" s="934" t="s">
        <v>319</v>
      </c>
      <c r="I65" s="920" t="s">
        <v>307</v>
      </c>
      <c r="J65" s="921" t="s">
        <v>288</v>
      </c>
      <c r="K65" s="920" t="s">
        <v>289</v>
      </c>
    </row>
    <row r="66" spans="2:11" ht="19.5" customHeight="1">
      <c r="B66" s="935"/>
      <c r="C66" s="935"/>
      <c r="D66" s="935"/>
      <c r="E66" s="940"/>
      <c r="F66" s="936"/>
      <c r="G66" s="133" t="s">
        <v>320</v>
      </c>
      <c r="H66" s="935"/>
      <c r="I66" s="920"/>
      <c r="J66" s="921"/>
      <c r="K66" s="920"/>
    </row>
    <row r="67" spans="2:11" ht="18.75" customHeight="1">
      <c r="B67" s="1112" t="str">
        <f>IF(【4】見・交通費!B67="","",【4】見・交通費!B67)</f>
        <v/>
      </c>
      <c r="C67" s="1112"/>
      <c r="D67" s="1121" t="str">
        <f>IF(【4】見・交通費!D67="","",【4】見・交通費!D67)</f>
        <v/>
      </c>
      <c r="E67" s="922"/>
      <c r="F67" s="1116" t="str">
        <f>IF(【4】見・交通費!F67="","",【4】見・交通費!F67)</f>
        <v/>
      </c>
      <c r="G67" s="671" t="str">
        <f>IF(【4】見・交通費!G67="","",【4】見・交通費!G67)</f>
        <v/>
      </c>
      <c r="H67" s="1121" t="str">
        <f>IF(【4】見・交通費!H67="","",【4】見・交通費!H67)</f>
        <v/>
      </c>
      <c r="I67" s="930" t="str">
        <f>IF(H67="","",(IF(H67="往復",(G68*2*D67),G68*D67)))</f>
        <v/>
      </c>
      <c r="J67" s="1118"/>
      <c r="K67" s="1119" t="str">
        <f>IF(【4】見・交通費!K67="","",【4】見・交通費!K67)</f>
        <v/>
      </c>
    </row>
    <row r="68" spans="2:11" ht="18.75" customHeight="1">
      <c r="B68" s="1113"/>
      <c r="C68" s="1113"/>
      <c r="D68" s="1122"/>
      <c r="E68" s="923"/>
      <c r="F68" s="1117"/>
      <c r="G68" s="410" t="str">
        <f>IF(【4】見・交通費!G68="","",【4】見・交通費!G68)</f>
        <v/>
      </c>
      <c r="H68" s="1122"/>
      <c r="I68" s="931"/>
      <c r="J68" s="1118"/>
      <c r="K68" s="1120"/>
    </row>
    <row r="69" spans="2:11" ht="18.75" customHeight="1">
      <c r="B69" s="1112" t="str">
        <f>IF(【4】見・交通費!B69="","",【4】見・交通費!B69)</f>
        <v/>
      </c>
      <c r="C69" s="1112"/>
      <c r="D69" s="1121" t="str">
        <f>IF(【4】見・交通費!D69="","",【4】見・交通費!D69)</f>
        <v/>
      </c>
      <c r="E69" s="922"/>
      <c r="F69" s="1116" t="str">
        <f>IF(【4】見・交通費!F69="","",【4】見・交通費!F69)</f>
        <v/>
      </c>
      <c r="G69" s="671" t="str">
        <f>IF(【4】見・交通費!G69="","",【4】見・交通費!G69)</f>
        <v/>
      </c>
      <c r="H69" s="1121" t="str">
        <f>IF(【4】見・交通費!H69="","",【4】見・交通費!H69)</f>
        <v/>
      </c>
      <c r="I69" s="930" t="str">
        <f t="shared" ref="I69" si="25">IF(H69="","",(IF(H69="往復",(G70*2*D69),G70*D69)))</f>
        <v/>
      </c>
      <c r="J69" s="1125"/>
      <c r="K69" s="1119" t="str">
        <f>IF(【4】見・交通費!K69="","",【4】見・交通費!K69)</f>
        <v/>
      </c>
    </row>
    <row r="70" spans="2:11" ht="18.75" customHeight="1">
      <c r="B70" s="1113"/>
      <c r="C70" s="1113"/>
      <c r="D70" s="1122"/>
      <c r="E70" s="923"/>
      <c r="F70" s="1117"/>
      <c r="G70" s="410" t="str">
        <f>IF(【4】見・交通費!G70="","",【4】見・交通費!G70)</f>
        <v/>
      </c>
      <c r="H70" s="1122"/>
      <c r="I70" s="931"/>
      <c r="J70" s="1126"/>
      <c r="K70" s="1120"/>
    </row>
    <row r="71" spans="2:11" ht="18.75" customHeight="1">
      <c r="B71" s="1112" t="str">
        <f>IF(【4】見・交通費!B71="","",【4】見・交通費!B71)</f>
        <v/>
      </c>
      <c r="C71" s="1112"/>
      <c r="D71" s="1121" t="str">
        <f>IF(【4】見・交通費!D71="","",【4】見・交通費!D71)</f>
        <v/>
      </c>
      <c r="E71" s="922"/>
      <c r="F71" s="1116" t="str">
        <f>IF(【4】見・交通費!F71="","",【4】見・交通費!F71)</f>
        <v/>
      </c>
      <c r="G71" s="671" t="str">
        <f>IF(【4】見・交通費!G71="","",【4】見・交通費!G71)</f>
        <v/>
      </c>
      <c r="H71" s="1121" t="str">
        <f>IF(【4】見・交通費!H71="","",【4】見・交通費!H71)</f>
        <v/>
      </c>
      <c r="I71" s="930" t="str">
        <f t="shared" ref="I71" si="26">IF(H71="","",(IF(H71="往復",(G72*2*D71),G72*D71)))</f>
        <v/>
      </c>
      <c r="J71" s="1125"/>
      <c r="K71" s="1119" t="str">
        <f>IF(【4】見・交通費!K71="","",【4】見・交通費!K71)</f>
        <v/>
      </c>
    </row>
    <row r="72" spans="2:11" ht="18.75" customHeight="1">
      <c r="B72" s="1113"/>
      <c r="C72" s="1113"/>
      <c r="D72" s="1122"/>
      <c r="E72" s="923"/>
      <c r="F72" s="1117"/>
      <c r="G72" s="410" t="str">
        <f>IF(【4】見・交通費!G72="","",【4】見・交通費!G72)</f>
        <v/>
      </c>
      <c r="H72" s="1122"/>
      <c r="I72" s="931"/>
      <c r="J72" s="1126"/>
      <c r="K72" s="1120"/>
    </row>
    <row r="73" spans="2:11" ht="18.75" customHeight="1">
      <c r="B73" s="1112" t="str">
        <f>IF(【4】見・交通費!B73="","",【4】見・交通費!B73)</f>
        <v/>
      </c>
      <c r="C73" s="1112"/>
      <c r="D73" s="1121" t="str">
        <f>IF(【4】見・交通費!D73="","",【4】見・交通費!D73)</f>
        <v/>
      </c>
      <c r="E73" s="922"/>
      <c r="F73" s="1116" t="str">
        <f>IF(【4】見・交通費!F73="","",【4】見・交通費!F73)</f>
        <v/>
      </c>
      <c r="G73" s="671" t="str">
        <f>IF(【4】見・交通費!G73="","",【4】見・交通費!G73)</f>
        <v/>
      </c>
      <c r="H73" s="1121" t="str">
        <f>IF(【4】見・交通費!H73="","",【4】見・交通費!H73)</f>
        <v/>
      </c>
      <c r="I73" s="930" t="str">
        <f t="shared" ref="I73" si="27">IF(H73="","",(IF(H73="往復",(G74*2*D73),G74*D73)))</f>
        <v/>
      </c>
      <c r="J73" s="1125"/>
      <c r="K73" s="1119" t="str">
        <f>IF(【4】見・交通費!K73="","",【4】見・交通費!K73)</f>
        <v/>
      </c>
    </row>
    <row r="74" spans="2:11" ht="18.75" customHeight="1">
      <c r="B74" s="1113"/>
      <c r="C74" s="1113"/>
      <c r="D74" s="1122"/>
      <c r="E74" s="923"/>
      <c r="F74" s="1117"/>
      <c r="G74" s="410" t="str">
        <f>IF(【4】見・交通費!G74="","",【4】見・交通費!G74)</f>
        <v/>
      </c>
      <c r="H74" s="1122"/>
      <c r="I74" s="931"/>
      <c r="J74" s="1126"/>
      <c r="K74" s="1120"/>
    </row>
    <row r="75" spans="2:11" ht="18.75" customHeight="1">
      <c r="B75" s="1112" t="str">
        <f>IF(【4】見・交通費!B75="","",【4】見・交通費!B75)</f>
        <v/>
      </c>
      <c r="C75" s="1112"/>
      <c r="D75" s="1121" t="str">
        <f>IF(【4】見・交通費!D75="","",【4】見・交通費!D75)</f>
        <v/>
      </c>
      <c r="E75" s="922"/>
      <c r="F75" s="1116" t="str">
        <f>IF(【4】見・交通費!F75="","",【4】見・交通費!F75)</f>
        <v/>
      </c>
      <c r="G75" s="671" t="str">
        <f>IF(【4】見・交通費!G75="","",【4】見・交通費!G75)</f>
        <v/>
      </c>
      <c r="H75" s="1121" t="str">
        <f>IF(【4】見・交通費!H75="","",【4】見・交通費!H75)</f>
        <v/>
      </c>
      <c r="I75" s="930" t="str">
        <f t="shared" ref="I75" si="28">IF(H75="","",(IF(H75="往復",(G76*2*D75),G76*D75)))</f>
        <v/>
      </c>
      <c r="J75" s="1125"/>
      <c r="K75" s="1119" t="str">
        <f>IF(【4】見・交通費!K75="","",【4】見・交通費!K75)</f>
        <v/>
      </c>
    </row>
    <row r="76" spans="2:11" ht="18.75" customHeight="1">
      <c r="B76" s="1113"/>
      <c r="C76" s="1113"/>
      <c r="D76" s="1122"/>
      <c r="E76" s="923"/>
      <c r="F76" s="1117"/>
      <c r="G76" s="410" t="str">
        <f>IF(【4】見・交通費!G76="","",【4】見・交通費!G76)</f>
        <v/>
      </c>
      <c r="H76" s="1122"/>
      <c r="I76" s="931"/>
      <c r="J76" s="1126"/>
      <c r="K76" s="1120"/>
    </row>
    <row r="77" spans="2:11" ht="18.75" customHeight="1">
      <c r="B77" s="1112" t="str">
        <f>IF(【4】見・交通費!B77="","",【4】見・交通費!B77)</f>
        <v/>
      </c>
      <c r="C77" s="1112"/>
      <c r="D77" s="1121" t="str">
        <f>IF(【4】見・交通費!D77="","",【4】見・交通費!D77)</f>
        <v/>
      </c>
      <c r="E77" s="922"/>
      <c r="F77" s="1116" t="str">
        <f>IF(【4】見・交通費!F77="","",【4】見・交通費!F77)</f>
        <v/>
      </c>
      <c r="G77" s="671" t="str">
        <f>IF(【4】見・交通費!G77="","",【4】見・交通費!G77)</f>
        <v/>
      </c>
      <c r="H77" s="1121" t="str">
        <f>IF(【4】見・交通費!H77="","",【4】見・交通費!H77)</f>
        <v/>
      </c>
      <c r="I77" s="930" t="str">
        <f t="shared" ref="I77" si="29">IF(H77="","",(IF(H77="往復",(G78*2*D77),G78*D77)))</f>
        <v/>
      </c>
      <c r="J77" s="1125"/>
      <c r="K77" s="1119" t="str">
        <f>IF(【4】見・交通費!K77="","",【4】見・交通費!K77)</f>
        <v/>
      </c>
    </row>
    <row r="78" spans="2:11" ht="18.75" customHeight="1">
      <c r="B78" s="1113"/>
      <c r="C78" s="1113"/>
      <c r="D78" s="1122"/>
      <c r="E78" s="923"/>
      <c r="F78" s="1117"/>
      <c r="G78" s="410" t="str">
        <f>IF(【4】見・交通費!G78="","",【4】見・交通費!G78)</f>
        <v/>
      </c>
      <c r="H78" s="1122"/>
      <c r="I78" s="931"/>
      <c r="J78" s="1126"/>
      <c r="K78" s="1120"/>
    </row>
    <row r="79" spans="2:11" ht="18.75" customHeight="1">
      <c r="B79" s="1112" t="str">
        <f>IF(【4】見・交通費!B79="","",【4】見・交通費!B79)</f>
        <v/>
      </c>
      <c r="C79" s="1112"/>
      <c r="D79" s="1121" t="str">
        <f>IF(【4】見・交通費!D79="","",【4】見・交通費!D79)</f>
        <v/>
      </c>
      <c r="E79" s="922"/>
      <c r="F79" s="1116" t="str">
        <f>IF(【4】見・交通費!F79="","",【4】見・交通費!F79)</f>
        <v/>
      </c>
      <c r="G79" s="671" t="str">
        <f>IF(【4】見・交通費!G79="","",【4】見・交通費!G79)</f>
        <v/>
      </c>
      <c r="H79" s="1121" t="str">
        <f>IF(【4】見・交通費!H79="","",【4】見・交通費!H79)</f>
        <v/>
      </c>
      <c r="I79" s="930" t="str">
        <f t="shared" ref="I79" si="30">IF(H79="","",(IF(H79="往復",(G80*2*D79),G80*D79)))</f>
        <v/>
      </c>
      <c r="J79" s="1125"/>
      <c r="K79" s="1119" t="str">
        <f>IF(【4】見・交通費!K79="","",【4】見・交通費!K79)</f>
        <v/>
      </c>
    </row>
    <row r="80" spans="2:11" ht="18.75" customHeight="1">
      <c r="B80" s="1113"/>
      <c r="C80" s="1113"/>
      <c r="D80" s="1122"/>
      <c r="E80" s="923"/>
      <c r="F80" s="1117"/>
      <c r="G80" s="410" t="str">
        <f>IF(【4】見・交通費!G80="","",【4】見・交通費!G80)</f>
        <v/>
      </c>
      <c r="H80" s="1122"/>
      <c r="I80" s="931"/>
      <c r="J80" s="1126"/>
      <c r="K80" s="1120"/>
    </row>
    <row r="81" spans="2:11" ht="18.75" customHeight="1">
      <c r="B81" s="1112" t="str">
        <f>IF(【4】見・交通費!B81="","",【4】見・交通費!B81)</f>
        <v/>
      </c>
      <c r="C81" s="1112"/>
      <c r="D81" s="1121" t="str">
        <f>IF(【4】見・交通費!D81="","",【4】見・交通費!D81)</f>
        <v/>
      </c>
      <c r="E81" s="922"/>
      <c r="F81" s="1116" t="str">
        <f>IF(【4】見・交通費!F81="","",【4】見・交通費!F81)</f>
        <v/>
      </c>
      <c r="G81" s="671" t="str">
        <f>IF(【4】見・交通費!G81="","",【4】見・交通費!G81)</f>
        <v/>
      </c>
      <c r="H81" s="1121" t="str">
        <f>IF(【4】見・交通費!H81="","",【4】見・交通費!H81)</f>
        <v/>
      </c>
      <c r="I81" s="930" t="str">
        <f t="shared" ref="I81" si="31">IF(H81="","",(IF(H81="往復",(G82*2*D81),G82*D81)))</f>
        <v/>
      </c>
      <c r="J81" s="1125"/>
      <c r="K81" s="1119" t="str">
        <f>IF(【4】見・交通費!K81="","",【4】見・交通費!K81)</f>
        <v/>
      </c>
    </row>
    <row r="82" spans="2:11" ht="18.75" customHeight="1">
      <c r="B82" s="1113"/>
      <c r="C82" s="1113"/>
      <c r="D82" s="1122"/>
      <c r="E82" s="923"/>
      <c r="F82" s="1117"/>
      <c r="G82" s="410" t="str">
        <f>IF(【4】見・交通費!G82="","",【4】見・交通費!G82)</f>
        <v/>
      </c>
      <c r="H82" s="1122"/>
      <c r="I82" s="931"/>
      <c r="J82" s="1126"/>
      <c r="K82" s="1120"/>
    </row>
    <row r="83" spans="2:11" ht="18.75" customHeight="1">
      <c r="B83" s="1112" t="str">
        <f>IF(【4】見・交通費!B83="","",【4】見・交通費!B83)</f>
        <v/>
      </c>
      <c r="C83" s="1112"/>
      <c r="D83" s="1121" t="str">
        <f>IF(【4】見・交通費!D83="","",【4】見・交通費!D83)</f>
        <v/>
      </c>
      <c r="E83" s="922"/>
      <c r="F83" s="1116" t="str">
        <f>IF(【4】見・交通費!F83="","",【4】見・交通費!F83)</f>
        <v/>
      </c>
      <c r="G83" s="671" t="str">
        <f>IF(【4】見・交通費!G83="","",【4】見・交通費!G83)</f>
        <v/>
      </c>
      <c r="H83" s="1121" t="str">
        <f>IF(【4】見・交通費!H83="","",【4】見・交通費!H83)</f>
        <v/>
      </c>
      <c r="I83" s="930" t="str">
        <f t="shared" ref="I83" si="32">IF(H83="","",(IF(H83="往復",(G84*2*D83),G84*D83)))</f>
        <v/>
      </c>
      <c r="J83" s="1125"/>
      <c r="K83" s="1119" t="str">
        <f>IF(【4】見・交通費!K83="","",【4】見・交通費!K83)</f>
        <v/>
      </c>
    </row>
    <row r="84" spans="2:11" ht="18.75" customHeight="1">
      <c r="B84" s="1113"/>
      <c r="C84" s="1113"/>
      <c r="D84" s="1122"/>
      <c r="E84" s="923"/>
      <c r="F84" s="1117"/>
      <c r="G84" s="410" t="str">
        <f>IF(【4】見・交通費!G84="","",【4】見・交通費!G84)</f>
        <v/>
      </c>
      <c r="H84" s="1122"/>
      <c r="I84" s="931"/>
      <c r="J84" s="1126"/>
      <c r="K84" s="1120"/>
    </row>
    <row r="85" spans="2:11" ht="18.75" customHeight="1">
      <c r="B85" s="1112" t="str">
        <f>IF(【4】見・交通費!B85="","",【4】見・交通費!B85)</f>
        <v/>
      </c>
      <c r="C85" s="1112"/>
      <c r="D85" s="1121" t="str">
        <f>IF(【4】見・交通費!D85="","",【4】見・交通費!D85)</f>
        <v/>
      </c>
      <c r="E85" s="922"/>
      <c r="F85" s="1116" t="str">
        <f>IF(【4】見・交通費!F85="","",【4】見・交通費!F85)</f>
        <v/>
      </c>
      <c r="G85" s="671" t="str">
        <f>IF(【4】見・交通費!G85="","",【4】見・交通費!G85)</f>
        <v/>
      </c>
      <c r="H85" s="1121" t="str">
        <f>IF(【4】見・交通費!H85="","",【4】見・交通費!H85)</f>
        <v/>
      </c>
      <c r="I85" s="930" t="str">
        <f t="shared" ref="I85" si="33">IF(H85="","",(IF(H85="往復",(G86*2*D85),G86*D85)))</f>
        <v/>
      </c>
      <c r="J85" s="1118"/>
      <c r="K85" s="1119" t="str">
        <f>IF(【4】見・交通費!K85="","",【4】見・交通費!K85)</f>
        <v/>
      </c>
    </row>
    <row r="86" spans="2:11" ht="18.75" customHeight="1">
      <c r="B86" s="1113"/>
      <c r="C86" s="1113"/>
      <c r="D86" s="1122"/>
      <c r="E86" s="923"/>
      <c r="F86" s="1117"/>
      <c r="G86" s="410" t="str">
        <f>IF(【4】見・交通費!G86="","",【4】見・交通費!G86)</f>
        <v/>
      </c>
      <c r="H86" s="1122"/>
      <c r="I86" s="931"/>
      <c r="J86" s="1118"/>
      <c r="K86" s="1120"/>
    </row>
    <row r="87" spans="2:11" ht="18.75" customHeight="1">
      <c r="B87" s="1112" t="str">
        <f>IF(【4】見・交通費!B87="","",【4】見・交通費!B87)</f>
        <v/>
      </c>
      <c r="C87" s="1112"/>
      <c r="D87" s="1121" t="str">
        <f>IF(【4】見・交通費!D87="","",【4】見・交通費!D87)</f>
        <v/>
      </c>
      <c r="E87" s="922"/>
      <c r="F87" s="1116" t="str">
        <f>IF(【4】見・交通費!F87="","",【4】見・交通費!F87)</f>
        <v/>
      </c>
      <c r="G87" s="671" t="str">
        <f>IF(【4】見・交通費!G87="","",【4】見・交通費!G87)</f>
        <v/>
      </c>
      <c r="H87" s="1121" t="str">
        <f>IF(【4】見・交通費!H87="","",【4】見・交通費!H87)</f>
        <v/>
      </c>
      <c r="I87" s="930" t="str">
        <f t="shared" ref="I87" si="34">IF(H87="","",(IF(H87="往復",(G88*2*D87),G88*D87)))</f>
        <v/>
      </c>
      <c r="J87" s="1118"/>
      <c r="K87" s="1119" t="str">
        <f>IF(【4】見・交通費!K87="","",【4】見・交通費!K87)</f>
        <v/>
      </c>
    </row>
    <row r="88" spans="2:11" ht="18.75" customHeight="1">
      <c r="B88" s="1113"/>
      <c r="C88" s="1113"/>
      <c r="D88" s="1122"/>
      <c r="E88" s="923"/>
      <c r="F88" s="1117"/>
      <c r="G88" s="410" t="str">
        <f>IF(【4】見・交通費!G88="","",【4】見・交通費!G88)</f>
        <v/>
      </c>
      <c r="H88" s="1122"/>
      <c r="I88" s="931"/>
      <c r="J88" s="1118"/>
      <c r="K88" s="1120"/>
    </row>
    <row r="89" spans="2:11" ht="18.75" customHeight="1">
      <c r="B89" s="1112" t="str">
        <f>IF(【4】見・交通費!B89="","",【4】見・交通費!B89)</f>
        <v/>
      </c>
      <c r="C89" s="1112"/>
      <c r="D89" s="1121" t="str">
        <f>IF(【4】見・交通費!D89="","",【4】見・交通費!D89)</f>
        <v/>
      </c>
      <c r="E89" s="922"/>
      <c r="F89" s="1116" t="str">
        <f>IF(【4】見・交通費!F89="","",【4】見・交通費!F89)</f>
        <v/>
      </c>
      <c r="G89" s="671" t="str">
        <f>IF(【4】見・交通費!G89="","",【4】見・交通費!G89)</f>
        <v/>
      </c>
      <c r="H89" s="1121" t="str">
        <f>IF(【4】見・交通費!H89="","",【4】見・交通費!H89)</f>
        <v/>
      </c>
      <c r="I89" s="930" t="str">
        <f t="shared" ref="I89" si="35">IF(H89="","",(IF(H89="往復",(G90*2*D89),G90*D89)))</f>
        <v/>
      </c>
      <c r="J89" s="1118"/>
      <c r="K89" s="1119" t="str">
        <f>IF(【4】見・交通費!K89="","",【4】見・交通費!K89)</f>
        <v/>
      </c>
    </row>
    <row r="90" spans="2:11" ht="18.75" customHeight="1">
      <c r="B90" s="1113"/>
      <c r="C90" s="1113"/>
      <c r="D90" s="1122"/>
      <c r="E90" s="923"/>
      <c r="F90" s="1117"/>
      <c r="G90" s="410" t="str">
        <f>IF(【4】見・交通費!G90="","",【4】見・交通費!G90)</f>
        <v/>
      </c>
      <c r="H90" s="1122"/>
      <c r="I90" s="931"/>
      <c r="J90" s="1118"/>
      <c r="K90" s="1120"/>
    </row>
    <row r="91" spans="2:11" ht="18.75" customHeight="1">
      <c r="B91" s="1112" t="str">
        <f>IF(【4】見・交通費!B91="","",【4】見・交通費!B91)</f>
        <v/>
      </c>
      <c r="C91" s="1112"/>
      <c r="D91" s="1121" t="str">
        <f>IF(【4】見・交通費!D91="","",【4】見・交通費!D91)</f>
        <v/>
      </c>
      <c r="E91" s="922"/>
      <c r="F91" s="1116" t="str">
        <f>IF(【4】見・交通費!F91="","",【4】見・交通費!F91)</f>
        <v/>
      </c>
      <c r="G91" s="671" t="str">
        <f>IF(【4】見・交通費!G91="","",【4】見・交通費!G91)</f>
        <v/>
      </c>
      <c r="H91" s="1121" t="str">
        <f>IF(【4】見・交通費!H91="","",【4】見・交通費!H91)</f>
        <v/>
      </c>
      <c r="I91" s="930" t="str">
        <f t="shared" ref="I91" si="36">IF(H91="","",(IF(H91="往復",(G92*2*D91),G92*D91)))</f>
        <v/>
      </c>
      <c r="J91" s="1118"/>
      <c r="K91" s="1119" t="str">
        <f>IF(【4】見・交通費!K91="","",【4】見・交通費!K91)</f>
        <v/>
      </c>
    </row>
    <row r="92" spans="2:11" ht="18.75" customHeight="1">
      <c r="B92" s="1113"/>
      <c r="C92" s="1113"/>
      <c r="D92" s="1122"/>
      <c r="E92" s="923"/>
      <c r="F92" s="1117"/>
      <c r="G92" s="410" t="str">
        <f>IF(【4】見・交通費!G92="","",【4】見・交通費!G92)</f>
        <v/>
      </c>
      <c r="H92" s="1122"/>
      <c r="I92" s="931"/>
      <c r="J92" s="1118"/>
      <c r="K92" s="1120"/>
    </row>
    <row r="93" spans="2:11" ht="18.75" customHeight="1">
      <c r="B93" s="1112" t="str">
        <f>IF(【4】見・交通費!B93="","",【4】見・交通費!B93)</f>
        <v/>
      </c>
      <c r="C93" s="1112"/>
      <c r="D93" s="1121" t="str">
        <f>IF(【4】見・交通費!D93="","",【4】見・交通費!D93)</f>
        <v/>
      </c>
      <c r="E93" s="922"/>
      <c r="F93" s="1116" t="str">
        <f>IF(【4】見・交通費!F93="","",【4】見・交通費!F93)</f>
        <v/>
      </c>
      <c r="G93" s="671" t="str">
        <f>IF(【4】見・交通費!G93="","",【4】見・交通費!G93)</f>
        <v/>
      </c>
      <c r="H93" s="1121" t="str">
        <f>IF(【4】見・交通費!H93="","",【4】見・交通費!H93)</f>
        <v/>
      </c>
      <c r="I93" s="930" t="str">
        <f t="shared" ref="I93" si="37">IF(H93="","",(IF(H93="往復",(G94*2*D93),G94*D93)))</f>
        <v/>
      </c>
      <c r="J93" s="1118"/>
      <c r="K93" s="1119" t="str">
        <f>IF(【4】見・交通費!K93="","",【4】見・交通費!K93)</f>
        <v/>
      </c>
    </row>
    <row r="94" spans="2:11" ht="18.75" customHeight="1">
      <c r="B94" s="1113"/>
      <c r="C94" s="1113"/>
      <c r="D94" s="1122"/>
      <c r="E94" s="923"/>
      <c r="F94" s="1117"/>
      <c r="G94" s="410" t="str">
        <f>IF(【4】見・交通費!G94="","",【4】見・交通費!G94)</f>
        <v/>
      </c>
      <c r="H94" s="1122"/>
      <c r="I94" s="931"/>
      <c r="J94" s="1118"/>
      <c r="K94" s="1120"/>
    </row>
    <row r="95" spans="2:11" ht="18.75" customHeight="1">
      <c r="B95" s="1112" t="str">
        <f>IF(【4】見・交通費!B95="","",【4】見・交通費!B95)</f>
        <v/>
      </c>
      <c r="C95" s="1112"/>
      <c r="D95" s="1121" t="str">
        <f>IF(【4】見・交通費!D95="","",【4】見・交通費!D95)</f>
        <v/>
      </c>
      <c r="E95" s="922"/>
      <c r="F95" s="1116" t="str">
        <f>IF(【4】見・交通費!F95="","",【4】見・交通費!F95)</f>
        <v/>
      </c>
      <c r="G95" s="671" t="str">
        <f>IF(【4】見・交通費!G95="","",【4】見・交通費!G95)</f>
        <v/>
      </c>
      <c r="H95" s="1121" t="str">
        <f>IF(【4】見・交通費!H95="","",【4】見・交通費!H95)</f>
        <v/>
      </c>
      <c r="I95" s="930" t="str">
        <f t="shared" ref="I95" si="38">IF(H95="","",(IF(H95="往復",(G96*2*D95),G96*D95)))</f>
        <v/>
      </c>
      <c r="J95" s="1118"/>
      <c r="K95" s="1119" t="str">
        <f>IF(【4】見・交通費!K95="","",【4】見・交通費!K95)</f>
        <v/>
      </c>
    </row>
    <row r="96" spans="2:11" ht="18.75" customHeight="1">
      <c r="B96" s="1113"/>
      <c r="C96" s="1113"/>
      <c r="D96" s="1122"/>
      <c r="E96" s="923"/>
      <c r="F96" s="1117"/>
      <c r="G96" s="410" t="str">
        <f>IF(【4】見・交通費!G96="","",【4】見・交通費!G96)</f>
        <v/>
      </c>
      <c r="H96" s="1122"/>
      <c r="I96" s="931"/>
      <c r="J96" s="1118"/>
      <c r="K96" s="1120"/>
    </row>
    <row r="97" spans="2:11" ht="18.75" customHeight="1">
      <c r="B97" s="1112" t="str">
        <f>IF(【4】見・交通費!B97="","",【4】見・交通費!B97)</f>
        <v/>
      </c>
      <c r="C97" s="1112"/>
      <c r="D97" s="1121" t="str">
        <f>IF(【4】見・交通費!D97="","",【4】見・交通費!D97)</f>
        <v/>
      </c>
      <c r="E97" s="922"/>
      <c r="F97" s="1116" t="str">
        <f>IF(【4】見・交通費!F97="","",【4】見・交通費!F97)</f>
        <v/>
      </c>
      <c r="G97" s="671" t="str">
        <f>IF(【4】見・交通費!G97="","",【4】見・交通費!G97)</f>
        <v/>
      </c>
      <c r="H97" s="1121" t="str">
        <f>IF(【4】見・交通費!H97="","",【4】見・交通費!H97)</f>
        <v/>
      </c>
      <c r="I97" s="930" t="str">
        <f t="shared" ref="I97" si="39">IF(H97="","",(IF(H97="往復",(G98*2*D97),G98*D97)))</f>
        <v/>
      </c>
      <c r="J97" s="1118"/>
      <c r="K97" s="1119" t="str">
        <f>IF(【4】見・交通費!K97="","",【4】見・交通費!K97)</f>
        <v/>
      </c>
    </row>
    <row r="98" spans="2:11" ht="18.75" customHeight="1">
      <c r="B98" s="1113"/>
      <c r="C98" s="1113"/>
      <c r="D98" s="1122"/>
      <c r="E98" s="923"/>
      <c r="F98" s="1117"/>
      <c r="G98" s="410" t="str">
        <f>IF(【4】見・交通費!G98="","",【4】見・交通費!G98)</f>
        <v/>
      </c>
      <c r="H98" s="1122"/>
      <c r="I98" s="931"/>
      <c r="J98" s="1118"/>
      <c r="K98" s="1120"/>
    </row>
    <row r="99" spans="2:11" ht="18.75" customHeight="1">
      <c r="B99" s="1112" t="str">
        <f>IF(【4】見・交通費!B99="","",【4】見・交通費!B99)</f>
        <v/>
      </c>
      <c r="C99" s="1112"/>
      <c r="D99" s="1121" t="str">
        <f>IF(【4】見・交通費!D99="","",【4】見・交通費!D99)</f>
        <v/>
      </c>
      <c r="E99" s="922"/>
      <c r="F99" s="1116" t="str">
        <f>IF(【4】見・交通費!F99="","",【4】見・交通費!F99)</f>
        <v/>
      </c>
      <c r="G99" s="671" t="str">
        <f>IF(【4】見・交通費!G99="","",【4】見・交通費!G99)</f>
        <v/>
      </c>
      <c r="H99" s="1121" t="str">
        <f>IF(【4】見・交通費!H99="","",【4】見・交通費!H99)</f>
        <v/>
      </c>
      <c r="I99" s="930" t="str">
        <f t="shared" ref="I99" si="40">IF(H99="","",(IF(H99="往復",(G100*2*D99),G100*D99)))</f>
        <v/>
      </c>
      <c r="J99" s="1118"/>
      <c r="K99" s="1119" t="str">
        <f>IF(【4】見・交通費!K99="","",【4】見・交通費!K99)</f>
        <v/>
      </c>
    </row>
    <row r="100" spans="2:11" ht="18.75" customHeight="1">
      <c r="B100" s="1113"/>
      <c r="C100" s="1113"/>
      <c r="D100" s="1122"/>
      <c r="E100" s="923"/>
      <c r="F100" s="1117"/>
      <c r="G100" s="410" t="str">
        <f>IF(【4】見・交通費!G100="","",【4】見・交通費!G100)</f>
        <v/>
      </c>
      <c r="H100" s="1122"/>
      <c r="I100" s="931"/>
      <c r="J100" s="1118"/>
      <c r="K100" s="1120"/>
    </row>
    <row r="101" spans="2:11" ht="18.75" customHeight="1">
      <c r="B101" s="1112" t="str">
        <f>IF(【4】見・交通費!B101="","",【4】見・交通費!B101)</f>
        <v/>
      </c>
      <c r="C101" s="1112"/>
      <c r="D101" s="1121" t="str">
        <f>IF(【4】見・交通費!D101="","",【4】見・交通費!D101)</f>
        <v/>
      </c>
      <c r="E101" s="922"/>
      <c r="F101" s="1116" t="str">
        <f>IF(【4】見・交通費!F101="","",【4】見・交通費!F101)</f>
        <v/>
      </c>
      <c r="G101" s="671" t="str">
        <f>IF(【4】見・交通費!G101="","",【4】見・交通費!G101)</f>
        <v/>
      </c>
      <c r="H101" s="1121" t="str">
        <f>IF(【4】見・交通費!H101="","",【4】見・交通費!H101)</f>
        <v/>
      </c>
      <c r="I101" s="930" t="str">
        <f t="shared" ref="I101" si="41">IF(H101="","",(IF(H101="往復",(G102*2*D101),G102*D101)))</f>
        <v/>
      </c>
      <c r="J101" s="1118"/>
      <c r="K101" s="1119" t="str">
        <f>IF(【4】見・交通費!K101="","",【4】見・交通費!K101)</f>
        <v/>
      </c>
    </row>
    <row r="102" spans="2:11" ht="18.75" customHeight="1">
      <c r="B102" s="1113"/>
      <c r="C102" s="1113"/>
      <c r="D102" s="1122"/>
      <c r="E102" s="923"/>
      <c r="F102" s="1117"/>
      <c r="G102" s="410" t="str">
        <f>IF(【4】見・交通費!G102="","",【4】見・交通費!G102)</f>
        <v/>
      </c>
      <c r="H102" s="1122"/>
      <c r="I102" s="931"/>
      <c r="J102" s="1118"/>
      <c r="K102" s="1120"/>
    </row>
    <row r="103" spans="2:11" ht="18.75" customHeight="1">
      <c r="B103" s="1112" t="str">
        <f>IF(【4】見・交通費!B103="","",【4】見・交通費!B103)</f>
        <v/>
      </c>
      <c r="C103" s="1112"/>
      <c r="D103" s="1121" t="str">
        <f>IF(【4】見・交通費!D103="","",【4】見・交通費!D103)</f>
        <v/>
      </c>
      <c r="E103" s="922"/>
      <c r="F103" s="1116" t="str">
        <f>IF(【4】見・交通費!F103="","",【4】見・交通費!F103)</f>
        <v/>
      </c>
      <c r="G103" s="671" t="str">
        <f>IF(【4】見・交通費!G103="","",【4】見・交通費!G103)</f>
        <v/>
      </c>
      <c r="H103" s="1121" t="str">
        <f>IF(【4】見・交通費!H103="","",【4】見・交通費!H103)</f>
        <v/>
      </c>
      <c r="I103" s="930" t="str">
        <f t="shared" ref="I103" si="42">IF(H103="","",(IF(H103="往復",(G104*2*D103),G104*D103)))</f>
        <v/>
      </c>
      <c r="J103" s="1118"/>
      <c r="K103" s="1119" t="str">
        <f>IF(【4】見・交通費!K103="","",【4】見・交通費!K103)</f>
        <v/>
      </c>
    </row>
    <row r="104" spans="2:11" ht="18.75" customHeight="1">
      <c r="B104" s="1113"/>
      <c r="C104" s="1113"/>
      <c r="D104" s="1122"/>
      <c r="E104" s="923"/>
      <c r="F104" s="1117"/>
      <c r="G104" s="410" t="str">
        <f>IF(【4】見・交通費!G104="","",【4】見・交通費!G104)</f>
        <v/>
      </c>
      <c r="H104" s="1122"/>
      <c r="I104" s="931"/>
      <c r="J104" s="1118"/>
      <c r="K104" s="1120"/>
    </row>
    <row r="105" spans="2:11" ht="18.75" customHeight="1">
      <c r="B105" s="1112" t="str">
        <f>IF(【4】見・交通費!B105="","",【4】見・交通費!B105)</f>
        <v/>
      </c>
      <c r="C105" s="1112"/>
      <c r="D105" s="1121" t="str">
        <f>IF(【4】見・交通費!D105="","",【4】見・交通費!D105)</f>
        <v/>
      </c>
      <c r="E105" s="922"/>
      <c r="F105" s="1116" t="str">
        <f>IF(【4】見・交通費!F105="","",【4】見・交通費!F105)</f>
        <v/>
      </c>
      <c r="G105" s="671" t="str">
        <f>IF(【4】見・交通費!G105="","",【4】見・交通費!G105)</f>
        <v/>
      </c>
      <c r="H105" s="1121" t="str">
        <f>IF(【4】見・交通費!H105="","",【4】見・交通費!H105)</f>
        <v/>
      </c>
      <c r="I105" s="930" t="str">
        <f t="shared" ref="I105" si="43">IF(H105="","",(IF(H105="往復",(G106*2*D105),G106*D105)))</f>
        <v/>
      </c>
      <c r="J105" s="1118"/>
      <c r="K105" s="1119" t="str">
        <f>IF(【4】見・交通費!K105="","",【4】見・交通費!K105)</f>
        <v/>
      </c>
    </row>
    <row r="106" spans="2:11" ht="18.75" customHeight="1">
      <c r="B106" s="1113"/>
      <c r="C106" s="1113"/>
      <c r="D106" s="1122"/>
      <c r="E106" s="923"/>
      <c r="F106" s="1117"/>
      <c r="G106" s="410" t="str">
        <f>IF(【4】見・交通費!G106="","",【4】見・交通費!G106)</f>
        <v/>
      </c>
      <c r="H106" s="1122"/>
      <c r="I106" s="931"/>
      <c r="J106" s="1118"/>
      <c r="K106" s="1120"/>
    </row>
    <row r="107" spans="2:11" ht="18.75" customHeight="1">
      <c r="B107" s="1112" t="str">
        <f>IF(【4】見・交通費!B107="","",【4】見・交通費!B107)</f>
        <v/>
      </c>
      <c r="C107" s="1112"/>
      <c r="D107" s="1121" t="str">
        <f>IF(【4】見・交通費!D107="","",【4】見・交通費!D107)</f>
        <v/>
      </c>
      <c r="E107" s="922"/>
      <c r="F107" s="1116" t="str">
        <f>IF(【4】見・交通費!F107="","",【4】見・交通費!F107)</f>
        <v/>
      </c>
      <c r="G107" s="671" t="str">
        <f>IF(【4】見・交通費!G107="","",【4】見・交通費!G107)</f>
        <v/>
      </c>
      <c r="H107" s="1121" t="str">
        <f>IF(【4】見・交通費!H107="","",【4】見・交通費!H107)</f>
        <v/>
      </c>
      <c r="I107" s="930" t="str">
        <f t="shared" ref="I107" si="44">IF(H107="","",(IF(H107="往復",(G108*2*D107),G108*D107)))</f>
        <v/>
      </c>
      <c r="J107" s="1118"/>
      <c r="K107" s="1119" t="str">
        <f>IF(【4】見・交通費!K107="","",【4】見・交通費!K107)</f>
        <v/>
      </c>
    </row>
    <row r="108" spans="2:11" ht="18.75" customHeight="1">
      <c r="B108" s="1113"/>
      <c r="C108" s="1113"/>
      <c r="D108" s="1122"/>
      <c r="E108" s="923"/>
      <c r="F108" s="1117"/>
      <c r="G108" s="410" t="str">
        <f>IF(【4】見・交通費!G108="","",【4】見・交通費!G108)</f>
        <v/>
      </c>
      <c r="H108" s="1122"/>
      <c r="I108" s="931"/>
      <c r="J108" s="1118"/>
      <c r="K108" s="1120"/>
    </row>
    <row r="109" spans="2:11" ht="18.75" customHeight="1">
      <c r="B109" s="1112" t="str">
        <f>IF(【4】見・交通費!B109="","",【4】見・交通費!B109)</f>
        <v/>
      </c>
      <c r="C109" s="1112"/>
      <c r="D109" s="1121" t="str">
        <f>IF(【4】見・交通費!D109="","",【4】見・交通費!D109)</f>
        <v/>
      </c>
      <c r="E109" s="922"/>
      <c r="F109" s="1116" t="str">
        <f>IF(【4】見・交通費!F109="","",【4】見・交通費!F109)</f>
        <v/>
      </c>
      <c r="G109" s="671" t="str">
        <f>IF(【4】見・交通費!G109="","",【4】見・交通費!G109)</f>
        <v/>
      </c>
      <c r="H109" s="1121" t="str">
        <f>IF(【4】見・交通費!H109="","",【4】見・交通費!H109)</f>
        <v/>
      </c>
      <c r="I109" s="930" t="str">
        <f t="shared" ref="I109" si="45">IF(H109="","",(IF(H109="往復",(G110*2*D109),G110*D109)))</f>
        <v/>
      </c>
      <c r="J109" s="1118"/>
      <c r="K109" s="1119" t="str">
        <f>IF(【4】見・交通費!K109="","",【4】見・交通費!K109)</f>
        <v/>
      </c>
    </row>
    <row r="110" spans="2:11" ht="18.75" customHeight="1">
      <c r="B110" s="1113"/>
      <c r="C110" s="1113"/>
      <c r="D110" s="1122"/>
      <c r="E110" s="923"/>
      <c r="F110" s="1117"/>
      <c r="G110" s="410" t="str">
        <f>IF(【4】見・交通費!G110="","",【4】見・交通費!G110)</f>
        <v/>
      </c>
      <c r="H110" s="1122"/>
      <c r="I110" s="931"/>
      <c r="J110" s="1118"/>
      <c r="K110" s="1120"/>
    </row>
    <row r="111" spans="2:11" ht="18.75" customHeight="1">
      <c r="B111" s="1112" t="str">
        <f>IF(【4】見・交通費!B111="","",【4】見・交通費!B111)</f>
        <v/>
      </c>
      <c r="C111" s="1112"/>
      <c r="D111" s="1121" t="str">
        <f>IF(【4】見・交通費!D111="","",【4】見・交通費!D111)</f>
        <v/>
      </c>
      <c r="E111" s="922"/>
      <c r="F111" s="1116" t="str">
        <f>IF(【4】見・交通費!F111="","",【4】見・交通費!F111)</f>
        <v/>
      </c>
      <c r="G111" s="671" t="str">
        <f>IF(【4】見・交通費!G111="","",【4】見・交通費!G111)</f>
        <v/>
      </c>
      <c r="H111" s="1121" t="str">
        <f>IF(【4】見・交通費!H111="","",【4】見・交通費!H111)</f>
        <v/>
      </c>
      <c r="I111" s="930" t="str">
        <f t="shared" ref="I111" si="46">IF(H111="","",(IF(H111="往復",(G112*2*D111),G112*D111)))</f>
        <v/>
      </c>
      <c r="J111" s="1118"/>
      <c r="K111" s="1119" t="str">
        <f>IF(【4】見・交通費!K111="","",【4】見・交通費!K111)</f>
        <v/>
      </c>
    </row>
    <row r="112" spans="2:11" ht="18.75" customHeight="1">
      <c r="B112" s="1113"/>
      <c r="C112" s="1113"/>
      <c r="D112" s="1122"/>
      <c r="E112" s="923"/>
      <c r="F112" s="1117"/>
      <c r="G112" s="410" t="str">
        <f>IF(【4】見・交通費!G112="","",【4】見・交通費!G112)</f>
        <v/>
      </c>
      <c r="H112" s="1122"/>
      <c r="I112" s="931"/>
      <c r="J112" s="1118"/>
      <c r="K112" s="1120"/>
    </row>
    <row r="113" spans="2:11" ht="18.75" customHeight="1">
      <c r="B113" s="1112" t="str">
        <f>IF(【4】見・交通費!B113="","",【4】見・交通費!B113)</f>
        <v/>
      </c>
      <c r="C113" s="1112"/>
      <c r="D113" s="1121" t="str">
        <f>IF(【4】見・交通費!D113="","",【4】見・交通費!D113)</f>
        <v/>
      </c>
      <c r="E113" s="922"/>
      <c r="F113" s="1116" t="str">
        <f>IF(【4】見・交通費!F113="","",【4】見・交通費!F113)</f>
        <v/>
      </c>
      <c r="G113" s="671" t="str">
        <f>IF(【4】見・交通費!G113="","",【4】見・交通費!G113)</f>
        <v/>
      </c>
      <c r="H113" s="1121" t="str">
        <f>IF(【4】見・交通費!H113="","",【4】見・交通費!H113)</f>
        <v/>
      </c>
      <c r="I113" s="930" t="str">
        <f t="shared" ref="I113" si="47">IF(H113="","",(IF(H113="往復",(G114*2*D113),G114*D113)))</f>
        <v/>
      </c>
      <c r="J113" s="1118"/>
      <c r="K113" s="1119" t="str">
        <f>IF(【4】見・交通費!K113="","",【4】見・交通費!K113)</f>
        <v/>
      </c>
    </row>
    <row r="114" spans="2:11" ht="18.75" customHeight="1">
      <c r="B114" s="1113"/>
      <c r="C114" s="1113"/>
      <c r="D114" s="1122"/>
      <c r="E114" s="923"/>
      <c r="F114" s="1117"/>
      <c r="G114" s="410" t="str">
        <f>IF(【4】見・交通費!G114="","",【4】見・交通費!G114)</f>
        <v/>
      </c>
      <c r="H114" s="1122"/>
      <c r="I114" s="931"/>
      <c r="J114" s="1118"/>
      <c r="K114" s="1120"/>
    </row>
    <row r="115" spans="2:11" ht="18.75" customHeight="1">
      <c r="B115" s="1112" t="str">
        <f>IF(【4】見・交通費!B115="","",【4】見・交通費!B115)</f>
        <v/>
      </c>
      <c r="C115" s="1112"/>
      <c r="D115" s="1121" t="str">
        <f>IF(【4】見・交通費!D115="","",【4】見・交通費!D115)</f>
        <v/>
      </c>
      <c r="E115" s="922"/>
      <c r="F115" s="1116" t="str">
        <f>IF(【4】見・交通費!F115="","",【4】見・交通費!F115)</f>
        <v/>
      </c>
      <c r="G115" s="671" t="str">
        <f>IF(【4】見・交通費!G115="","",【4】見・交通費!G115)</f>
        <v/>
      </c>
      <c r="H115" s="1121" t="str">
        <f>IF(【4】見・交通費!H115="","",【4】見・交通費!H115)</f>
        <v/>
      </c>
      <c r="I115" s="930" t="str">
        <f t="shared" ref="I115" si="48">IF(H115="","",(IF(H115="往復",(G116*2*D115),G116*D115)))</f>
        <v/>
      </c>
      <c r="J115" s="1118"/>
      <c r="K115" s="1119" t="str">
        <f>IF(【4】見・交通費!K115="","",【4】見・交通費!K115)</f>
        <v/>
      </c>
    </row>
    <row r="116" spans="2:11" ht="18.75" customHeight="1">
      <c r="B116" s="1113"/>
      <c r="C116" s="1113"/>
      <c r="D116" s="1122"/>
      <c r="E116" s="923"/>
      <c r="F116" s="1117"/>
      <c r="G116" s="410" t="str">
        <f>IF(【4】見・交通費!G116="","",【4】見・交通費!G116)</f>
        <v/>
      </c>
      <c r="H116" s="1122"/>
      <c r="I116" s="931"/>
      <c r="J116" s="1118"/>
      <c r="K116" s="1120"/>
    </row>
    <row r="117" spans="2:11" ht="18.75" customHeight="1">
      <c r="B117" s="1112" t="str">
        <f>IF(【4】見・交通費!B117="","",【4】見・交通費!B117)</f>
        <v/>
      </c>
      <c r="C117" s="1112"/>
      <c r="D117" s="1121" t="str">
        <f>IF(【4】見・交通費!D117="","",【4】見・交通費!D117)</f>
        <v/>
      </c>
      <c r="E117" s="922"/>
      <c r="F117" s="1116" t="str">
        <f>IF(【4】見・交通費!F117="","",【4】見・交通費!F117)</f>
        <v/>
      </c>
      <c r="G117" s="460" t="str">
        <f>IF(【4】見・交通費!G117="","",【4】見・交通費!G117)</f>
        <v/>
      </c>
      <c r="H117" s="1121" t="str">
        <f>IF(【4】見・交通費!H117="","",【4】見・交通費!H117)</f>
        <v/>
      </c>
      <c r="I117" s="930" t="str">
        <f t="shared" ref="I117" si="49">IF(H117="","",(IF(H117="往復",(G118*2*D117),G118*D117)))</f>
        <v/>
      </c>
      <c r="J117" s="1118"/>
      <c r="K117" s="1119" t="str">
        <f>IF(【4】見・交通費!K117="","",【4】見・交通費!K117)</f>
        <v/>
      </c>
    </row>
    <row r="118" spans="2:11" ht="18.75" customHeight="1">
      <c r="B118" s="1113"/>
      <c r="C118" s="1113"/>
      <c r="D118" s="1122"/>
      <c r="E118" s="923"/>
      <c r="F118" s="1117"/>
      <c r="G118" s="410" t="str">
        <f>IF(【4】見・交通費!G118="","",【4】見・交通費!G118)</f>
        <v/>
      </c>
      <c r="H118" s="1122"/>
      <c r="I118" s="931"/>
      <c r="J118" s="1118"/>
      <c r="K118" s="1120"/>
    </row>
    <row r="119" spans="2:11" ht="18.75" customHeight="1">
      <c r="B119" s="1112" t="str">
        <f>IF(【4】見・交通費!B119="","",【4】見・交通費!B119)</f>
        <v/>
      </c>
      <c r="C119" s="1112"/>
      <c r="D119" s="1121" t="str">
        <f>IF(【4】見・交通費!D119="","",【4】見・交通費!D119)</f>
        <v/>
      </c>
      <c r="E119" s="922"/>
      <c r="F119" s="1116" t="str">
        <f>IF(【4】見・交通費!F119="","",【4】見・交通費!F119)</f>
        <v/>
      </c>
      <c r="G119" s="671" t="str">
        <f>IF(【4】見・交通費!G119="","",【4】見・交通費!G119)</f>
        <v/>
      </c>
      <c r="H119" s="1121" t="str">
        <f>IF(【4】見・交通費!H119="","",【4】見・交通費!H119)</f>
        <v/>
      </c>
      <c r="I119" s="930" t="str">
        <f t="shared" ref="I119" si="50">IF(H119="","",(IF(H119="往復",(G120*2*D119),G120*D119)))</f>
        <v/>
      </c>
      <c r="J119" s="1118"/>
      <c r="K119" s="1119" t="str">
        <f>IF(【4】見・交通費!K119="","",【4】見・交通費!K119)</f>
        <v/>
      </c>
    </row>
    <row r="120" spans="2:11" ht="18.75" customHeight="1">
      <c r="B120" s="1113"/>
      <c r="C120" s="1113"/>
      <c r="D120" s="1122"/>
      <c r="E120" s="923"/>
      <c r="F120" s="1117"/>
      <c r="G120" s="410" t="str">
        <f>IF(【4】見・交通費!G120="","",【4】見・交通費!G120)</f>
        <v/>
      </c>
      <c r="H120" s="1122"/>
      <c r="I120" s="931"/>
      <c r="J120" s="1118"/>
      <c r="K120" s="1120"/>
    </row>
    <row r="121" spans="2:11" ht="18.75" customHeight="1">
      <c r="B121" s="1112" t="str">
        <f>IF(【4】見・交通費!B121="","",【4】見・交通費!B121)</f>
        <v/>
      </c>
      <c r="C121" s="1112"/>
      <c r="D121" s="1121" t="str">
        <f>IF(【4】見・交通費!D121="","",【4】見・交通費!D121)</f>
        <v/>
      </c>
      <c r="E121" s="922"/>
      <c r="F121" s="1116" t="str">
        <f>IF(【4】見・交通費!F121="","",【4】見・交通費!F121)</f>
        <v/>
      </c>
      <c r="G121" s="671" t="str">
        <f>IF(【4】見・交通費!G121="","",【4】見・交通費!G121)</f>
        <v/>
      </c>
      <c r="H121" s="1121" t="str">
        <f>IF(【4】見・交通費!H121="","",【4】見・交通費!H121)</f>
        <v/>
      </c>
      <c r="I121" s="930" t="str">
        <f t="shared" ref="I121" si="51">IF(H121="","",(IF(H121="往復",(G122*2*D121),G122*D121)))</f>
        <v/>
      </c>
      <c r="J121" s="1118"/>
      <c r="K121" s="1119" t="str">
        <f>IF(【4】見・交通費!K121="","",【4】見・交通費!K121)</f>
        <v/>
      </c>
    </row>
    <row r="122" spans="2:11" ht="18.75" customHeight="1">
      <c r="B122" s="1113"/>
      <c r="C122" s="1113"/>
      <c r="D122" s="1122"/>
      <c r="E122" s="923"/>
      <c r="F122" s="1117"/>
      <c r="G122" s="410" t="str">
        <f>IF(【4】見・交通費!G122="","",【4】見・交通費!G122)</f>
        <v/>
      </c>
      <c r="H122" s="1122"/>
      <c r="I122" s="931"/>
      <c r="J122" s="1118"/>
      <c r="K122" s="1120"/>
    </row>
    <row r="123" spans="2:11" ht="24" customHeight="1">
      <c r="C123" s="135"/>
      <c r="D123" s="135"/>
      <c r="E123" s="135"/>
      <c r="F123" s="135"/>
      <c r="G123" s="135"/>
      <c r="H123" s="136" t="s">
        <v>321</v>
      </c>
      <c r="I123" s="262">
        <f>SUM(I67:I122)</f>
        <v>0</v>
      </c>
    </row>
    <row r="124" spans="2:11" ht="24" customHeight="1">
      <c r="C124" s="135"/>
      <c r="D124" s="135"/>
      <c r="E124" s="135"/>
      <c r="F124" s="135"/>
      <c r="G124" s="135"/>
      <c r="H124" s="136" t="s">
        <v>322</v>
      </c>
      <c r="I124" s="262">
        <f>SUM(I67:I122)/1.1</f>
        <v>0</v>
      </c>
    </row>
    <row r="125" spans="2:11" ht="27" customHeight="1">
      <c r="B125" s="121" t="s">
        <v>327</v>
      </c>
      <c r="I125" s="409"/>
      <c r="K125" s="108" t="s">
        <v>224</v>
      </c>
    </row>
    <row r="126" spans="2:11" ht="19.5" customHeight="1">
      <c r="B126" s="934" t="s">
        <v>273</v>
      </c>
      <c r="C126" s="934"/>
      <c r="D126" s="941" t="s">
        <v>252</v>
      </c>
      <c r="E126" s="936" t="s">
        <v>328</v>
      </c>
      <c r="F126" s="936" t="s">
        <v>278</v>
      </c>
      <c r="G126" s="944" t="s">
        <v>329</v>
      </c>
      <c r="H126" s="945"/>
      <c r="I126" s="920" t="s">
        <v>307</v>
      </c>
      <c r="J126" s="921" t="s">
        <v>288</v>
      </c>
      <c r="K126" s="920" t="s">
        <v>289</v>
      </c>
    </row>
    <row r="127" spans="2:11" ht="19.5" customHeight="1">
      <c r="B127" s="935"/>
      <c r="C127" s="935"/>
      <c r="D127" s="935"/>
      <c r="E127" s="936"/>
      <c r="F127" s="936"/>
      <c r="G127" s="942" t="s">
        <v>330</v>
      </c>
      <c r="H127" s="943"/>
      <c r="I127" s="920"/>
      <c r="J127" s="921"/>
      <c r="K127" s="920"/>
    </row>
    <row r="128" spans="2:11" ht="18.75" customHeight="1">
      <c r="B128" s="1112" t="str">
        <f>IF(【4】見・交通費!B128="","",【4】見・交通費!B128)</f>
        <v/>
      </c>
      <c r="C128" s="1112"/>
      <c r="D128" s="1114" t="str">
        <f>IF(【4】見・交通費!D128="","",【4】見・交通費!D128)</f>
        <v/>
      </c>
      <c r="E128" s="1116" t="str">
        <f>IF(【4】見・交通費!E128="","",【4】見・交通費!E128)</f>
        <v/>
      </c>
      <c r="F128" s="1116" t="str">
        <f>IF(【4】見・交通費!F128="","",【4】見・交通費!F128)</f>
        <v/>
      </c>
      <c r="G128" s="1106" t="str">
        <f>IF(【4】見・交通費!G128="","",【4】見・交通費!G128)</f>
        <v/>
      </c>
      <c r="H128" s="1107"/>
      <c r="I128" s="930" t="str">
        <f>IF(G129="","",G129)</f>
        <v/>
      </c>
      <c r="J128" s="1118"/>
      <c r="K128" s="1119" t="str">
        <f>IF(【4】見・交通費!K128="","",【4】見・交通費!K128)</f>
        <v/>
      </c>
    </row>
    <row r="129" spans="2:11" ht="18.75" customHeight="1">
      <c r="B129" s="1113"/>
      <c r="C129" s="1113"/>
      <c r="D129" s="1115"/>
      <c r="E129" s="1117"/>
      <c r="F129" s="1117"/>
      <c r="G129" s="1108" t="str">
        <f>IF(【4】見・交通費!G129="","",【4】見・交通費!G129)</f>
        <v/>
      </c>
      <c r="H129" s="1109"/>
      <c r="I129" s="931" t="str">
        <f>IF(G129="","",(ROUND(IF(G129="税抜",F129*H129,(F129*H129)/1.08),0)))</f>
        <v/>
      </c>
      <c r="J129" s="1118"/>
      <c r="K129" s="1120"/>
    </row>
    <row r="130" spans="2:11" ht="18.75" customHeight="1">
      <c r="B130" s="1112" t="str">
        <f>IF(【4】見・交通費!B130="","",【4】見・交通費!B130)</f>
        <v/>
      </c>
      <c r="C130" s="1112"/>
      <c r="D130" s="1114" t="str">
        <f>IF(【4】見・交通費!D130="","",【4】見・交通費!D130)</f>
        <v/>
      </c>
      <c r="E130" s="1116" t="str">
        <f>IF(【4】見・交通費!E130="","",【4】見・交通費!E130)</f>
        <v/>
      </c>
      <c r="F130" s="1116" t="str">
        <f>IF(【4】見・交通費!F130="","",【4】見・交通費!F130)</f>
        <v/>
      </c>
      <c r="G130" s="1106" t="str">
        <f>IF(【4】見・交通費!G130="","",【4】見・交通費!G130)</f>
        <v/>
      </c>
      <c r="H130" s="1107"/>
      <c r="I130" s="930" t="str">
        <f t="shared" ref="I130" si="52">IF(G131="","",G131)</f>
        <v/>
      </c>
      <c r="J130" s="1118"/>
      <c r="K130" s="1119" t="str">
        <f>IF(【4】見・交通費!K130="","",【4】見・交通費!K130)</f>
        <v/>
      </c>
    </row>
    <row r="131" spans="2:11" ht="18.75" customHeight="1">
      <c r="B131" s="1113"/>
      <c r="C131" s="1113"/>
      <c r="D131" s="1115"/>
      <c r="E131" s="1117"/>
      <c r="F131" s="1117"/>
      <c r="G131" s="1108" t="str">
        <f>IF(【4】見・交通費!G131="","",【4】見・交通費!G131)</f>
        <v/>
      </c>
      <c r="H131" s="1109"/>
      <c r="I131" s="931" t="str">
        <f t="shared" ref="I131" si="53">IF(G131="","",(ROUND(IF(G131="税抜",F131*H131,(F131*H131)/1.08),0)))</f>
        <v/>
      </c>
      <c r="J131" s="1118"/>
      <c r="K131" s="1120"/>
    </row>
    <row r="132" spans="2:11" ht="18.75" customHeight="1">
      <c r="B132" s="1112" t="str">
        <f>IF(【4】見・交通費!B132="","",【4】見・交通費!B132)</f>
        <v/>
      </c>
      <c r="C132" s="1112"/>
      <c r="D132" s="1114" t="str">
        <f>IF(【4】見・交通費!D132="","",【4】見・交通費!D132)</f>
        <v/>
      </c>
      <c r="E132" s="1116" t="str">
        <f>IF(【4】見・交通費!E132="","",【4】見・交通費!E132)</f>
        <v/>
      </c>
      <c r="F132" s="1116" t="str">
        <f>IF(【4】見・交通費!F132="","",【4】見・交通費!F132)</f>
        <v/>
      </c>
      <c r="G132" s="1106" t="str">
        <f>IF(【4】見・交通費!G132="","",【4】見・交通費!G132)</f>
        <v/>
      </c>
      <c r="H132" s="1107"/>
      <c r="I132" s="930" t="str">
        <f t="shared" ref="I132" si="54">IF(G133="","",G133)</f>
        <v/>
      </c>
      <c r="J132" s="1118"/>
      <c r="K132" s="1119" t="str">
        <f>IF(【4】見・交通費!K132="","",【4】見・交通費!K132)</f>
        <v/>
      </c>
    </row>
    <row r="133" spans="2:11" ht="18.75" customHeight="1">
      <c r="B133" s="1113"/>
      <c r="C133" s="1113"/>
      <c r="D133" s="1115"/>
      <c r="E133" s="1117"/>
      <c r="F133" s="1117"/>
      <c r="G133" s="1108" t="str">
        <f>IF(【4】見・交通費!G133="","",【4】見・交通費!G133)</f>
        <v/>
      </c>
      <c r="H133" s="1109"/>
      <c r="I133" s="931" t="str">
        <f t="shared" ref="I133" si="55">IF(G133="","",(ROUND(IF(G133="税抜",F133*H133,(F133*H133)/1.08),0)))</f>
        <v/>
      </c>
      <c r="J133" s="1118"/>
      <c r="K133" s="1120"/>
    </row>
    <row r="134" spans="2:11" ht="18.75" customHeight="1">
      <c r="B134" s="1112" t="str">
        <f>IF(【4】見・交通費!B134="","",【4】見・交通費!B134)</f>
        <v/>
      </c>
      <c r="C134" s="1112"/>
      <c r="D134" s="1114" t="str">
        <f>IF(【4】見・交通費!D134="","",【4】見・交通費!D134)</f>
        <v/>
      </c>
      <c r="E134" s="1116" t="str">
        <f>IF(【4】見・交通費!E134="","",【4】見・交通費!E134)</f>
        <v/>
      </c>
      <c r="F134" s="1116" t="str">
        <f>IF(【4】見・交通費!F134="","",【4】見・交通費!F134)</f>
        <v/>
      </c>
      <c r="G134" s="1106" t="str">
        <f>IF(【4】見・交通費!G134="","",【4】見・交通費!G134)</f>
        <v/>
      </c>
      <c r="H134" s="1107"/>
      <c r="I134" s="930" t="str">
        <f t="shared" ref="I134" si="56">IF(G135="","",G135)</f>
        <v/>
      </c>
      <c r="J134" s="1118"/>
      <c r="K134" s="1119" t="str">
        <f>IF(【4】見・交通費!K134="","",【4】見・交通費!K134)</f>
        <v/>
      </c>
    </row>
    <row r="135" spans="2:11" ht="18.75" customHeight="1">
      <c r="B135" s="1113"/>
      <c r="C135" s="1113"/>
      <c r="D135" s="1115"/>
      <c r="E135" s="1117"/>
      <c r="F135" s="1117"/>
      <c r="G135" s="1108" t="str">
        <f>IF(【4】見・交通費!G135="","",【4】見・交通費!G135)</f>
        <v/>
      </c>
      <c r="H135" s="1109"/>
      <c r="I135" s="931" t="str">
        <f t="shared" ref="I135" si="57">IF(G135="","",(ROUND(IF(G135="税抜",F135*H135,(F135*H135)/1.08),0)))</f>
        <v/>
      </c>
      <c r="J135" s="1118"/>
      <c r="K135" s="1120"/>
    </row>
    <row r="136" spans="2:11" ht="18.75" customHeight="1">
      <c r="B136" s="1112" t="str">
        <f>IF(【4】見・交通費!B136="","",【4】見・交通費!B136)</f>
        <v/>
      </c>
      <c r="C136" s="1112"/>
      <c r="D136" s="1114" t="str">
        <f>IF(【4】見・交通費!D136="","",【4】見・交通費!D136)</f>
        <v/>
      </c>
      <c r="E136" s="1116" t="str">
        <f>IF(【4】見・交通費!E136="","",【4】見・交通費!E136)</f>
        <v/>
      </c>
      <c r="F136" s="1116" t="str">
        <f>IF(【4】見・交通費!F136="","",【4】見・交通費!F136)</f>
        <v/>
      </c>
      <c r="G136" s="1106" t="str">
        <f>IF(【4】見・交通費!G136="","",【4】見・交通費!G136)</f>
        <v/>
      </c>
      <c r="H136" s="1107"/>
      <c r="I136" s="930" t="str">
        <f t="shared" ref="I136" si="58">IF(G137="","",G137)</f>
        <v/>
      </c>
      <c r="J136" s="1118"/>
      <c r="K136" s="1119" t="str">
        <f>IF(【4】見・交通費!K136="","",【4】見・交通費!K136)</f>
        <v/>
      </c>
    </row>
    <row r="137" spans="2:11" ht="18.75" customHeight="1">
      <c r="B137" s="1113"/>
      <c r="C137" s="1113"/>
      <c r="D137" s="1115"/>
      <c r="E137" s="1117"/>
      <c r="F137" s="1117"/>
      <c r="G137" s="1108" t="str">
        <f>IF(【4】見・交通費!G137="","",【4】見・交通費!G137)</f>
        <v/>
      </c>
      <c r="H137" s="1109"/>
      <c r="I137" s="931" t="str">
        <f t="shared" ref="I137" si="59">IF(G137="","",(ROUND(IF(G137="税抜",F137*H137,(F137*H137)/1.08),0)))</f>
        <v/>
      </c>
      <c r="J137" s="1118"/>
      <c r="K137" s="1120"/>
    </row>
    <row r="138" spans="2:11" ht="18.75" customHeight="1">
      <c r="B138" s="1112" t="str">
        <f>IF(【4】見・交通費!B138="","",【4】見・交通費!B138)</f>
        <v/>
      </c>
      <c r="C138" s="1112"/>
      <c r="D138" s="1114" t="str">
        <f>IF(【4】見・交通費!D138="","",【4】見・交通費!D138)</f>
        <v/>
      </c>
      <c r="E138" s="1116" t="str">
        <f>IF(【4】見・交通費!E138="","",【4】見・交通費!E138)</f>
        <v/>
      </c>
      <c r="F138" s="1116" t="str">
        <f>IF(【4】見・交通費!F138="","",【4】見・交通費!F138)</f>
        <v/>
      </c>
      <c r="G138" s="1106" t="str">
        <f>IF(【4】見・交通費!G138="","",【4】見・交通費!G138)</f>
        <v/>
      </c>
      <c r="H138" s="1107"/>
      <c r="I138" s="930" t="str">
        <f t="shared" ref="I138" si="60">IF(G139="","",G139)</f>
        <v/>
      </c>
      <c r="J138" s="1118"/>
      <c r="K138" s="1119" t="str">
        <f>IF(【4】見・交通費!K138="","",【4】見・交通費!K138)</f>
        <v/>
      </c>
    </row>
    <row r="139" spans="2:11" ht="18.75" customHeight="1">
      <c r="B139" s="1113"/>
      <c r="C139" s="1113"/>
      <c r="D139" s="1115"/>
      <c r="E139" s="1117"/>
      <c r="F139" s="1117"/>
      <c r="G139" s="1108" t="str">
        <f>IF(【4】見・交通費!G139="","",【4】見・交通費!G139)</f>
        <v/>
      </c>
      <c r="H139" s="1109"/>
      <c r="I139" s="931" t="str">
        <f t="shared" ref="I139" si="61">IF(G139="","",(ROUND(IF(G139="税抜",F139*H139,(F139*H139)/1.08),0)))</f>
        <v/>
      </c>
      <c r="J139" s="1118"/>
      <c r="K139" s="1120"/>
    </row>
    <row r="140" spans="2:11" ht="18.75" customHeight="1">
      <c r="B140" s="1112" t="str">
        <f>IF(【4】見・交通費!B140="","",【4】見・交通費!B140)</f>
        <v/>
      </c>
      <c r="C140" s="1112"/>
      <c r="D140" s="1114" t="str">
        <f>IF(【4】見・交通費!D140="","",【4】見・交通費!D140)</f>
        <v/>
      </c>
      <c r="E140" s="1116" t="str">
        <f>IF(【4】見・交通費!E140="","",【4】見・交通費!E140)</f>
        <v/>
      </c>
      <c r="F140" s="1116" t="str">
        <f>IF(【4】見・交通費!F140="","",【4】見・交通費!F140)</f>
        <v/>
      </c>
      <c r="G140" s="1106" t="str">
        <f>IF(【4】見・交通費!G140="","",【4】見・交通費!G140)</f>
        <v/>
      </c>
      <c r="H140" s="1107"/>
      <c r="I140" s="930" t="str">
        <f t="shared" ref="I140" si="62">IF(G141="","",G141)</f>
        <v/>
      </c>
      <c r="J140" s="1118"/>
      <c r="K140" s="1119" t="str">
        <f>IF(【4】見・交通費!K140="","",【4】見・交通費!K140)</f>
        <v/>
      </c>
    </row>
    <row r="141" spans="2:11" ht="18.75" customHeight="1">
      <c r="B141" s="1113"/>
      <c r="C141" s="1113"/>
      <c r="D141" s="1115"/>
      <c r="E141" s="1117"/>
      <c r="F141" s="1117"/>
      <c r="G141" s="1108" t="str">
        <f>IF(【4】見・交通費!G141="","",【4】見・交通費!G141)</f>
        <v/>
      </c>
      <c r="H141" s="1109"/>
      <c r="I141" s="931" t="str">
        <f t="shared" ref="I141" si="63">IF(G141="","",(ROUND(IF(G141="税抜",F141*H141,(F141*H141)/1.08),0)))</f>
        <v/>
      </c>
      <c r="J141" s="1118"/>
      <c r="K141" s="1120"/>
    </row>
    <row r="142" spans="2:11" ht="18.75" customHeight="1">
      <c r="B142" s="1112" t="str">
        <f>IF(【4】見・交通費!B142="","",【4】見・交通費!B142)</f>
        <v/>
      </c>
      <c r="C142" s="1112"/>
      <c r="D142" s="1114" t="str">
        <f>IF(【4】見・交通費!D142="","",【4】見・交通費!D142)</f>
        <v/>
      </c>
      <c r="E142" s="1116" t="str">
        <f>IF(【4】見・交通費!E142="","",【4】見・交通費!E142)</f>
        <v/>
      </c>
      <c r="F142" s="1116" t="str">
        <f>IF(【4】見・交通費!F142="","",【4】見・交通費!F142)</f>
        <v/>
      </c>
      <c r="G142" s="1106" t="str">
        <f>IF(【4】見・交通費!G142="","",【4】見・交通費!G142)</f>
        <v/>
      </c>
      <c r="H142" s="1107"/>
      <c r="I142" s="930" t="str">
        <f t="shared" ref="I142" si="64">IF(G143="","",G143)</f>
        <v/>
      </c>
      <c r="J142" s="1118"/>
      <c r="K142" s="1119" t="str">
        <f>IF(【4】見・交通費!K142="","",【4】見・交通費!K142)</f>
        <v/>
      </c>
    </row>
    <row r="143" spans="2:11" ht="18.75" customHeight="1">
      <c r="B143" s="1113"/>
      <c r="C143" s="1113"/>
      <c r="D143" s="1115"/>
      <c r="E143" s="1117"/>
      <c r="F143" s="1117"/>
      <c r="G143" s="1108" t="str">
        <f>IF(【4】見・交通費!G143="","",【4】見・交通費!G143)</f>
        <v/>
      </c>
      <c r="H143" s="1109"/>
      <c r="I143" s="931" t="str">
        <f t="shared" ref="I143" si="65">IF(G143="","",(ROUND(IF(G143="税抜",F143*H143,(F143*H143)/1.08),0)))</f>
        <v/>
      </c>
      <c r="J143" s="1118"/>
      <c r="K143" s="1120"/>
    </row>
    <row r="144" spans="2:11" ht="18.75" customHeight="1">
      <c r="B144" s="1112" t="str">
        <f>IF(【4】見・交通費!B144="","",【4】見・交通費!B144)</f>
        <v/>
      </c>
      <c r="C144" s="1112"/>
      <c r="D144" s="1114" t="str">
        <f>IF(【4】見・交通費!D144="","",【4】見・交通費!D144)</f>
        <v/>
      </c>
      <c r="E144" s="1116" t="str">
        <f>IF(【4】見・交通費!E144="","",【4】見・交通費!E144)</f>
        <v/>
      </c>
      <c r="F144" s="1116" t="str">
        <f>IF(【4】見・交通費!F144="","",【4】見・交通費!F144)</f>
        <v/>
      </c>
      <c r="G144" s="1106" t="str">
        <f>IF(【4】見・交通費!G144="","",【4】見・交通費!G144)</f>
        <v/>
      </c>
      <c r="H144" s="1107"/>
      <c r="I144" s="930" t="str">
        <f t="shared" ref="I144" si="66">IF(G145="","",G145)</f>
        <v/>
      </c>
      <c r="J144" s="1118"/>
      <c r="K144" s="1119" t="str">
        <f>IF(【4】見・交通費!K144="","",【4】見・交通費!K144)</f>
        <v/>
      </c>
    </row>
    <row r="145" spans="2:11" ht="18.75" customHeight="1">
      <c r="B145" s="1113"/>
      <c r="C145" s="1113"/>
      <c r="D145" s="1115"/>
      <c r="E145" s="1117"/>
      <c r="F145" s="1117"/>
      <c r="G145" s="1108" t="str">
        <f>IF(【4】見・交通費!G145="","",【4】見・交通費!G145)</f>
        <v/>
      </c>
      <c r="H145" s="1109"/>
      <c r="I145" s="931" t="str">
        <f t="shared" ref="I145" si="67">IF(G145="","",(ROUND(IF(G145="税抜",F145*H145,(F145*H145)/1.08),0)))</f>
        <v/>
      </c>
      <c r="J145" s="1118"/>
      <c r="K145" s="1120"/>
    </row>
    <row r="146" spans="2:11" ht="18.75" customHeight="1">
      <c r="B146" s="1112" t="str">
        <f>IF(【4】見・交通費!B146="","",【4】見・交通費!B146)</f>
        <v/>
      </c>
      <c r="C146" s="1112"/>
      <c r="D146" s="1114" t="str">
        <f>IF(【4】見・交通費!D146="","",【4】見・交通費!D146)</f>
        <v/>
      </c>
      <c r="E146" s="1116" t="str">
        <f>IF(【4】見・交通費!E146="","",【4】見・交通費!E146)</f>
        <v/>
      </c>
      <c r="F146" s="1116" t="str">
        <f>IF(【4】見・交通費!F146="","",【4】見・交通費!F146)</f>
        <v/>
      </c>
      <c r="G146" s="1106" t="str">
        <f>IF(【4】見・交通費!G146="","",【4】見・交通費!G146)</f>
        <v/>
      </c>
      <c r="H146" s="1107"/>
      <c r="I146" s="930" t="str">
        <f t="shared" ref="I146" si="68">IF(G147="","",G147)</f>
        <v/>
      </c>
      <c r="J146" s="1118"/>
      <c r="K146" s="1119" t="str">
        <f>IF(【4】見・交通費!K146="","",【4】見・交通費!K146)</f>
        <v/>
      </c>
    </row>
    <row r="147" spans="2:11" ht="18.75" customHeight="1">
      <c r="B147" s="1113"/>
      <c r="C147" s="1113"/>
      <c r="D147" s="1115"/>
      <c r="E147" s="1117"/>
      <c r="F147" s="1117"/>
      <c r="G147" s="1110" t="str">
        <f>IF(【4】見・交通費!G147="","",【4】見・交通費!G147)</f>
        <v/>
      </c>
      <c r="H147" s="1111"/>
      <c r="I147" s="931" t="str">
        <f t="shared" ref="I147" si="69">IF(G147="","",(ROUND(IF(G147="税抜",F147*H147,(F147*H147)/1.08),0)))</f>
        <v/>
      </c>
      <c r="J147" s="1118"/>
      <c r="K147" s="1120"/>
    </row>
    <row r="148" spans="2:11" ht="18.75" customHeight="1">
      <c r="B148" s="1112" t="str">
        <f>IF(【4】見・交通費!B148="","",【4】見・交通費!B148)</f>
        <v/>
      </c>
      <c r="C148" s="1112"/>
      <c r="D148" s="1114" t="str">
        <f>IF(【4】見・交通費!D148="","",【4】見・交通費!D148)</f>
        <v/>
      </c>
      <c r="E148" s="1116" t="str">
        <f>IF(【4】見・交通費!E148="","",【4】見・交通費!E148)</f>
        <v/>
      </c>
      <c r="F148" s="1116" t="str">
        <f>IF(【4】見・交通費!F148="","",【4】見・交通費!F148)</f>
        <v/>
      </c>
      <c r="G148" s="1106" t="str">
        <f>IF(【4】見・交通費!G148="","",【4】見・交通費!G148)</f>
        <v/>
      </c>
      <c r="H148" s="1107"/>
      <c r="I148" s="930" t="str">
        <f t="shared" ref="I148" si="70">IF(G149="","",G149)</f>
        <v/>
      </c>
      <c r="J148" s="1118"/>
      <c r="K148" s="1119" t="str">
        <f>IF(【4】見・交通費!K148="","",【4】見・交通費!K148)</f>
        <v/>
      </c>
    </row>
    <row r="149" spans="2:11" ht="18.75" customHeight="1">
      <c r="B149" s="1113"/>
      <c r="C149" s="1113"/>
      <c r="D149" s="1115"/>
      <c r="E149" s="1117"/>
      <c r="F149" s="1117"/>
      <c r="G149" s="1108" t="str">
        <f>IF(【4】見・交通費!G149="","",【4】見・交通費!G149)</f>
        <v/>
      </c>
      <c r="H149" s="1109"/>
      <c r="I149" s="931" t="str">
        <f t="shared" ref="I149" si="71">IF(G149="","",(ROUND(IF(G149="税抜",F149*H149,(F149*H149)/1.08),0)))</f>
        <v/>
      </c>
      <c r="J149" s="1118"/>
      <c r="K149" s="1120"/>
    </row>
    <row r="150" spans="2:11" ht="18.75" customHeight="1">
      <c r="B150" s="1112" t="str">
        <f>IF(【4】見・交通費!B150="","",【4】見・交通費!B150)</f>
        <v/>
      </c>
      <c r="C150" s="1112"/>
      <c r="D150" s="1114" t="str">
        <f>IF(【4】見・交通費!D150="","",【4】見・交通費!D150)</f>
        <v/>
      </c>
      <c r="E150" s="1116" t="str">
        <f>IF(【4】見・交通費!E150="","",【4】見・交通費!E150)</f>
        <v/>
      </c>
      <c r="F150" s="1116" t="str">
        <f>IF(【4】見・交通費!F150="","",【4】見・交通費!F150)</f>
        <v/>
      </c>
      <c r="G150" s="1106" t="str">
        <f>IF(【4】見・交通費!G150="","",【4】見・交通費!G150)</f>
        <v/>
      </c>
      <c r="H150" s="1107"/>
      <c r="I150" s="930" t="str">
        <f t="shared" ref="I150" si="72">IF(G151="","",G151)</f>
        <v/>
      </c>
      <c r="J150" s="1118"/>
      <c r="K150" s="1119" t="str">
        <f>IF(【4】見・交通費!K150="","",【4】見・交通費!K150)</f>
        <v/>
      </c>
    </row>
    <row r="151" spans="2:11" ht="18.75" customHeight="1">
      <c r="B151" s="1113"/>
      <c r="C151" s="1113"/>
      <c r="D151" s="1115"/>
      <c r="E151" s="1117"/>
      <c r="F151" s="1117"/>
      <c r="G151" s="1108" t="str">
        <f>IF(【4】見・交通費!G151="","",【4】見・交通費!G151)</f>
        <v/>
      </c>
      <c r="H151" s="1109"/>
      <c r="I151" s="931" t="str">
        <f t="shared" ref="I151" si="73">IF(G151="","",(ROUND(IF(G151="税抜",F151*H151,(F151*H151)/1.08),0)))</f>
        <v/>
      </c>
      <c r="J151" s="1118"/>
      <c r="K151" s="1120"/>
    </row>
    <row r="152" spans="2:11" ht="18.75" customHeight="1">
      <c r="B152" s="1112" t="str">
        <f>IF(【4】見・交通費!B152="","",【4】見・交通費!B152)</f>
        <v/>
      </c>
      <c r="C152" s="1112"/>
      <c r="D152" s="1114" t="str">
        <f>IF(【4】見・交通費!D152="","",【4】見・交通費!D152)</f>
        <v/>
      </c>
      <c r="E152" s="1116" t="str">
        <f>IF(【4】見・交通費!E152="","",【4】見・交通費!E152)</f>
        <v/>
      </c>
      <c r="F152" s="1116" t="str">
        <f>IF(【4】見・交通費!F152="","",【4】見・交通費!F152)</f>
        <v/>
      </c>
      <c r="G152" s="1106" t="str">
        <f>IF(【4】見・交通費!G152="","",【4】見・交通費!G152)</f>
        <v/>
      </c>
      <c r="H152" s="1107"/>
      <c r="I152" s="930" t="str">
        <f t="shared" ref="I152" si="74">IF(G153="","",G153)</f>
        <v/>
      </c>
      <c r="J152" s="1118"/>
      <c r="K152" s="1119" t="str">
        <f>IF(【4】見・交通費!K152="","",【4】見・交通費!K152)</f>
        <v/>
      </c>
    </row>
    <row r="153" spans="2:11" ht="18.75" customHeight="1">
      <c r="B153" s="1113"/>
      <c r="C153" s="1113"/>
      <c r="D153" s="1115"/>
      <c r="E153" s="1117"/>
      <c r="F153" s="1117"/>
      <c r="G153" s="1108" t="str">
        <f>IF(【4】見・交通費!G153="","",【4】見・交通費!G153)</f>
        <v/>
      </c>
      <c r="H153" s="1109"/>
      <c r="I153" s="931" t="str">
        <f t="shared" ref="I153" si="75">IF(G153="","",(ROUND(IF(G153="税抜",F153*H153,(F153*H153)/1.08),0)))</f>
        <v/>
      </c>
      <c r="J153" s="1118"/>
      <c r="K153" s="1120"/>
    </row>
    <row r="154" spans="2:11" ht="18.75" customHeight="1">
      <c r="B154" s="1112" t="str">
        <f>IF(【4】見・交通費!B154="","",【4】見・交通費!B154)</f>
        <v/>
      </c>
      <c r="C154" s="1112"/>
      <c r="D154" s="1114" t="str">
        <f>IF(【4】見・交通費!D154="","",【4】見・交通費!D154)</f>
        <v/>
      </c>
      <c r="E154" s="1116" t="str">
        <f>IF(【4】見・交通費!E154="","",【4】見・交通費!E154)</f>
        <v/>
      </c>
      <c r="F154" s="1116" t="str">
        <f>IF(【4】見・交通費!F154="","",【4】見・交通費!F154)</f>
        <v/>
      </c>
      <c r="G154" s="1106" t="str">
        <f>IF(【4】見・交通費!G154="","",【4】見・交通費!G154)</f>
        <v/>
      </c>
      <c r="H154" s="1107"/>
      <c r="I154" s="930" t="str">
        <f t="shared" ref="I154" si="76">IF(G155="","",G155)</f>
        <v/>
      </c>
      <c r="J154" s="1118"/>
      <c r="K154" s="1119" t="str">
        <f>IF(【4】見・交通費!K154="","",【4】見・交通費!K154)</f>
        <v/>
      </c>
    </row>
    <row r="155" spans="2:11" ht="18.75" customHeight="1">
      <c r="B155" s="1113"/>
      <c r="C155" s="1113"/>
      <c r="D155" s="1115"/>
      <c r="E155" s="1117"/>
      <c r="F155" s="1117"/>
      <c r="G155" s="1108" t="str">
        <f>IF(【4】見・交通費!G155="","",【4】見・交通費!G155)</f>
        <v/>
      </c>
      <c r="H155" s="1109"/>
      <c r="I155" s="931" t="str">
        <f t="shared" ref="I155" si="77">IF(G155="","",(ROUND(IF(G155="税抜",F155*H155,(F155*H155)/1.08),0)))</f>
        <v/>
      </c>
      <c r="J155" s="1118"/>
      <c r="K155" s="1120"/>
    </row>
    <row r="156" spans="2:11" ht="18.75" customHeight="1">
      <c r="B156" s="1112" t="str">
        <f>IF(【4】見・交通費!B156="","",【4】見・交通費!B156)</f>
        <v/>
      </c>
      <c r="C156" s="1112"/>
      <c r="D156" s="1114" t="str">
        <f>IF(【4】見・交通費!D156="","",【4】見・交通費!D156)</f>
        <v/>
      </c>
      <c r="E156" s="1116" t="str">
        <f>IF(【4】見・交通費!E156="","",【4】見・交通費!E156)</f>
        <v/>
      </c>
      <c r="F156" s="1116" t="str">
        <f>IF(【4】見・交通費!F156="","",【4】見・交通費!F156)</f>
        <v/>
      </c>
      <c r="G156" s="1106" t="str">
        <f>IF(【4】見・交通費!G156="","",【4】見・交通費!G156)</f>
        <v/>
      </c>
      <c r="H156" s="1107"/>
      <c r="I156" s="930" t="str">
        <f t="shared" ref="I156" si="78">IF(G157="","",G157)</f>
        <v/>
      </c>
      <c r="J156" s="1118"/>
      <c r="K156" s="1119" t="str">
        <f>IF(【4】見・交通費!K156="","",【4】見・交通費!K156)</f>
        <v/>
      </c>
    </row>
    <row r="157" spans="2:11" ht="18.75" customHeight="1">
      <c r="B157" s="1113"/>
      <c r="C157" s="1113"/>
      <c r="D157" s="1115"/>
      <c r="E157" s="1117"/>
      <c r="F157" s="1117"/>
      <c r="G157" s="1108" t="str">
        <f>IF(【4】見・交通費!G157="","",【4】見・交通費!G157)</f>
        <v/>
      </c>
      <c r="H157" s="1109"/>
      <c r="I157" s="931" t="str">
        <f t="shared" ref="I157" si="79">IF(G157="","",(ROUND(IF(G157="税抜",F157*H157,(F157*H157)/1.08),0)))</f>
        <v/>
      </c>
      <c r="J157" s="1118"/>
      <c r="K157" s="1120"/>
    </row>
    <row r="158" spans="2:11" ht="18.75" customHeight="1">
      <c r="B158" s="1112" t="str">
        <f>IF(【4】見・交通費!B158="","",【4】見・交通費!B158)</f>
        <v/>
      </c>
      <c r="C158" s="1112"/>
      <c r="D158" s="1114" t="str">
        <f>IF(【4】見・交通費!D158="","",【4】見・交通費!D158)</f>
        <v/>
      </c>
      <c r="E158" s="1116" t="str">
        <f>IF(【4】見・交通費!E158="","",【4】見・交通費!E158)</f>
        <v/>
      </c>
      <c r="F158" s="1116" t="str">
        <f>IF(【4】見・交通費!F158="","",【4】見・交通費!F158)</f>
        <v/>
      </c>
      <c r="G158" s="1106" t="str">
        <f>IF(【4】見・交通費!G158="","",【4】見・交通費!G158)</f>
        <v/>
      </c>
      <c r="H158" s="1107"/>
      <c r="I158" s="930" t="str">
        <f t="shared" ref="I158" si="80">IF(G159="","",G159)</f>
        <v/>
      </c>
      <c r="J158" s="1118"/>
      <c r="K158" s="1119" t="str">
        <f>IF(【4】見・交通費!K158="","",【4】見・交通費!K158)</f>
        <v/>
      </c>
    </row>
    <row r="159" spans="2:11" ht="18.75" customHeight="1">
      <c r="B159" s="1113"/>
      <c r="C159" s="1113"/>
      <c r="D159" s="1115"/>
      <c r="E159" s="1117"/>
      <c r="F159" s="1117"/>
      <c r="G159" s="1108" t="str">
        <f>IF(【4】見・交通費!G159="","",【4】見・交通費!G159)</f>
        <v/>
      </c>
      <c r="H159" s="1109"/>
      <c r="I159" s="931" t="str">
        <f t="shared" ref="I159" si="81">IF(G159="","",(ROUND(IF(G159="税抜",F159*H159,(F159*H159)/1.08),0)))</f>
        <v/>
      </c>
      <c r="J159" s="1118"/>
      <c r="K159" s="1120"/>
    </row>
    <row r="160" spans="2:11" ht="18.75" customHeight="1">
      <c r="B160" s="1112" t="str">
        <f>IF(【4】見・交通費!B160="","",【4】見・交通費!B160)</f>
        <v/>
      </c>
      <c r="C160" s="1112"/>
      <c r="D160" s="1114" t="str">
        <f>IF(【4】見・交通費!D160="","",【4】見・交通費!D160)</f>
        <v/>
      </c>
      <c r="E160" s="1116" t="str">
        <f>IF(【4】見・交通費!E160="","",【4】見・交通費!E160)</f>
        <v/>
      </c>
      <c r="F160" s="1116" t="str">
        <f>IF(【4】見・交通費!F160="","",【4】見・交通費!F160)</f>
        <v/>
      </c>
      <c r="G160" s="1106" t="str">
        <f>IF(【4】見・交通費!G160="","",【4】見・交通費!G160)</f>
        <v/>
      </c>
      <c r="H160" s="1107"/>
      <c r="I160" s="930" t="str">
        <f t="shared" ref="I160" si="82">IF(G161="","",G161)</f>
        <v/>
      </c>
      <c r="J160" s="1118"/>
      <c r="K160" s="1119" t="str">
        <f>IF(【4】見・交通費!K160="","",【4】見・交通費!K160)</f>
        <v/>
      </c>
    </row>
    <row r="161" spans="2:11" ht="18.75" customHeight="1">
      <c r="B161" s="1113"/>
      <c r="C161" s="1113"/>
      <c r="D161" s="1115"/>
      <c r="E161" s="1117"/>
      <c r="F161" s="1117"/>
      <c r="G161" s="1108" t="str">
        <f>IF(【4】見・交通費!G161="","",【4】見・交通費!G161)</f>
        <v/>
      </c>
      <c r="H161" s="1109"/>
      <c r="I161" s="931" t="str">
        <f t="shared" ref="I161" si="83">IF(G161="","",(ROUND(IF(G161="税抜",F161*H161,(F161*H161)/1.08),0)))</f>
        <v/>
      </c>
      <c r="J161" s="1118"/>
      <c r="K161" s="1120"/>
    </row>
    <row r="162" spans="2:11" ht="18.75" customHeight="1">
      <c r="B162" s="1112" t="str">
        <f>IF(【4】見・交通費!B162="","",【4】見・交通費!B162)</f>
        <v/>
      </c>
      <c r="C162" s="1112"/>
      <c r="D162" s="1114" t="str">
        <f>IF(【4】見・交通費!D162="","",【4】見・交通費!D162)</f>
        <v/>
      </c>
      <c r="E162" s="1116" t="str">
        <f>IF(【4】見・交通費!E162="","",【4】見・交通費!E162)</f>
        <v/>
      </c>
      <c r="F162" s="1116" t="str">
        <f>IF(【4】見・交通費!F162="","",【4】見・交通費!F162)</f>
        <v/>
      </c>
      <c r="G162" s="1106" t="str">
        <f>IF(【4】見・交通費!G162="","",【4】見・交通費!G162)</f>
        <v/>
      </c>
      <c r="H162" s="1107"/>
      <c r="I162" s="930" t="str">
        <f t="shared" ref="I162" si="84">IF(G163="","",G163)</f>
        <v/>
      </c>
      <c r="J162" s="1118"/>
      <c r="K162" s="1119" t="str">
        <f>IF(【4】見・交通費!K162="","",【4】見・交通費!K162)</f>
        <v/>
      </c>
    </row>
    <row r="163" spans="2:11" ht="18.75" customHeight="1">
      <c r="B163" s="1113"/>
      <c r="C163" s="1113"/>
      <c r="D163" s="1115"/>
      <c r="E163" s="1117"/>
      <c r="F163" s="1117"/>
      <c r="G163" s="1108" t="str">
        <f>IF(【4】見・交通費!G163="","",【4】見・交通費!G163)</f>
        <v/>
      </c>
      <c r="H163" s="1109"/>
      <c r="I163" s="931" t="str">
        <f t="shared" ref="I163" si="85">IF(G163="","",(ROUND(IF(G163="税抜",F163*H163,(F163*H163)/1.08),0)))</f>
        <v/>
      </c>
      <c r="J163" s="1118"/>
      <c r="K163" s="1120"/>
    </row>
    <row r="164" spans="2:11" ht="18.75" customHeight="1">
      <c r="B164" s="1112" t="str">
        <f>IF(【4】見・交通費!B164="","",【4】見・交通費!B164)</f>
        <v/>
      </c>
      <c r="C164" s="1112"/>
      <c r="D164" s="1114" t="str">
        <f>IF(【4】見・交通費!D164="","",【4】見・交通費!D164)</f>
        <v/>
      </c>
      <c r="E164" s="1116" t="str">
        <f>IF(【4】見・交通費!E164="","",【4】見・交通費!E164)</f>
        <v/>
      </c>
      <c r="F164" s="1116" t="str">
        <f>IF(【4】見・交通費!F164="","",【4】見・交通費!F164)</f>
        <v/>
      </c>
      <c r="G164" s="1106" t="str">
        <f>IF(【4】見・交通費!G164="","",【4】見・交通費!G164)</f>
        <v/>
      </c>
      <c r="H164" s="1107"/>
      <c r="I164" s="930" t="str">
        <f t="shared" ref="I164" si="86">IF(G165="","",G165)</f>
        <v/>
      </c>
      <c r="J164" s="1118"/>
      <c r="K164" s="1119" t="str">
        <f>IF(【4】見・交通費!K164="","",【4】見・交通費!K164)</f>
        <v/>
      </c>
    </row>
    <row r="165" spans="2:11" ht="18.75" customHeight="1">
      <c r="B165" s="1113"/>
      <c r="C165" s="1113"/>
      <c r="D165" s="1115"/>
      <c r="E165" s="1117"/>
      <c r="F165" s="1117"/>
      <c r="G165" s="1108" t="str">
        <f>IF(【4】見・交通費!G165="","",【4】見・交通費!G165)</f>
        <v/>
      </c>
      <c r="H165" s="1109"/>
      <c r="I165" s="931" t="str">
        <f t="shared" ref="I165" si="87">IF(G165="","",(ROUND(IF(G165="税抜",F165*H165,(F165*H165)/1.08),0)))</f>
        <v/>
      </c>
      <c r="J165" s="1118"/>
      <c r="K165" s="1120"/>
    </row>
    <row r="166" spans="2:11" ht="18.75" customHeight="1">
      <c r="B166" s="1112" t="str">
        <f>IF(【4】見・交通費!B166="","",【4】見・交通費!B166)</f>
        <v/>
      </c>
      <c r="C166" s="1112"/>
      <c r="D166" s="1114" t="str">
        <f>IF(【4】見・交通費!D166="","",【4】見・交通費!D166)</f>
        <v/>
      </c>
      <c r="E166" s="1116" t="str">
        <f>IF(【4】見・交通費!E166="","",【4】見・交通費!E166)</f>
        <v/>
      </c>
      <c r="F166" s="1116" t="str">
        <f>IF(【4】見・交通費!F166="","",【4】見・交通費!F166)</f>
        <v/>
      </c>
      <c r="G166" s="1106" t="str">
        <f>IF(【4】見・交通費!G166="","",【4】見・交通費!G166)</f>
        <v/>
      </c>
      <c r="H166" s="1107"/>
      <c r="I166" s="930" t="str">
        <f t="shared" ref="I166" si="88">IF(G167="","",G167)</f>
        <v/>
      </c>
      <c r="J166" s="1118"/>
      <c r="K166" s="1119" t="str">
        <f>IF(【4】見・交通費!K166="","",【4】見・交通費!K166)</f>
        <v/>
      </c>
    </row>
    <row r="167" spans="2:11" ht="18.75" customHeight="1">
      <c r="B167" s="1113"/>
      <c r="C167" s="1113"/>
      <c r="D167" s="1115"/>
      <c r="E167" s="1117"/>
      <c r="F167" s="1117"/>
      <c r="G167" s="1108" t="str">
        <f>IF(【4】見・交通費!G167="","",【4】見・交通費!G167)</f>
        <v/>
      </c>
      <c r="H167" s="1109"/>
      <c r="I167" s="931" t="str">
        <f t="shared" ref="I167" si="89">IF(G167="","",(ROUND(IF(G167="税抜",F167*H167,(F167*H167)/1.08),0)))</f>
        <v/>
      </c>
      <c r="J167" s="1118"/>
      <c r="K167" s="1120"/>
    </row>
    <row r="168" spans="2:11" ht="18.75" customHeight="1">
      <c r="B168" s="1112" t="str">
        <f>IF(【4】見・交通費!B168="","",【4】見・交通費!B168)</f>
        <v/>
      </c>
      <c r="C168" s="1112"/>
      <c r="D168" s="1114" t="str">
        <f>IF(【4】見・交通費!D168="","",【4】見・交通費!D168)</f>
        <v/>
      </c>
      <c r="E168" s="1116" t="str">
        <f>IF(【4】見・交通費!E168="","",【4】見・交通費!E168)</f>
        <v/>
      </c>
      <c r="F168" s="1116" t="str">
        <f>IF(【4】見・交通費!F168="","",【4】見・交通費!F168)</f>
        <v/>
      </c>
      <c r="G168" s="1106" t="str">
        <f>IF(【4】見・交通費!G168="","",【4】見・交通費!G168)</f>
        <v/>
      </c>
      <c r="H168" s="1107"/>
      <c r="I168" s="930" t="str">
        <f t="shared" ref="I168" si="90">IF(G169="","",G169)</f>
        <v/>
      </c>
      <c r="J168" s="1118"/>
      <c r="K168" s="1119" t="str">
        <f>IF(【4】見・交通費!K168="","",【4】見・交通費!K168)</f>
        <v/>
      </c>
    </row>
    <row r="169" spans="2:11" ht="18.75" customHeight="1">
      <c r="B169" s="1113"/>
      <c r="C169" s="1113"/>
      <c r="D169" s="1115"/>
      <c r="E169" s="1117"/>
      <c r="F169" s="1117"/>
      <c r="G169" s="1108" t="str">
        <f>IF(【4】見・交通費!G169="","",【4】見・交通費!G169)</f>
        <v/>
      </c>
      <c r="H169" s="1109"/>
      <c r="I169" s="931" t="str">
        <f t="shared" ref="I169" si="91">IF(G169="","",(ROUND(IF(G169="税抜",F169*H169,(F169*H169)/1.08),0)))</f>
        <v/>
      </c>
      <c r="J169" s="1118"/>
      <c r="K169" s="1120"/>
    </row>
    <row r="170" spans="2:11" ht="18.75" customHeight="1">
      <c r="B170" s="1112" t="str">
        <f>IF(【4】見・交通費!B170="","",【4】見・交通費!B170)</f>
        <v/>
      </c>
      <c r="C170" s="1112"/>
      <c r="D170" s="1114" t="str">
        <f>IF(【4】見・交通費!D170="","",【4】見・交通費!D170)</f>
        <v/>
      </c>
      <c r="E170" s="1116" t="str">
        <f>IF(【4】見・交通費!E170="","",【4】見・交通費!E170)</f>
        <v/>
      </c>
      <c r="F170" s="1116" t="str">
        <f>IF(【4】見・交通費!F170="","",【4】見・交通費!F170)</f>
        <v/>
      </c>
      <c r="G170" s="1106" t="str">
        <f>IF(【4】見・交通費!G170="","",【4】見・交通費!G170)</f>
        <v/>
      </c>
      <c r="H170" s="1107"/>
      <c r="I170" s="930" t="str">
        <f t="shared" ref="I170" si="92">IF(G171="","",G171)</f>
        <v/>
      </c>
      <c r="J170" s="1118"/>
      <c r="K170" s="1119" t="str">
        <f>IF(【4】見・交通費!K170="","",【4】見・交通費!K170)</f>
        <v/>
      </c>
    </row>
    <row r="171" spans="2:11" ht="18.75" customHeight="1">
      <c r="B171" s="1113"/>
      <c r="C171" s="1113"/>
      <c r="D171" s="1115"/>
      <c r="E171" s="1117"/>
      <c r="F171" s="1117"/>
      <c r="G171" s="1108" t="str">
        <f>IF(【4】見・交通費!G171="","",【4】見・交通費!G171)</f>
        <v/>
      </c>
      <c r="H171" s="1109"/>
      <c r="I171" s="931" t="str">
        <f t="shared" ref="I171" si="93">IF(G171="","",(ROUND(IF(G171="税抜",F171*H171,(F171*H171)/1.08),0)))</f>
        <v/>
      </c>
      <c r="J171" s="1118"/>
      <c r="K171" s="1120"/>
    </row>
    <row r="172" spans="2:11" ht="18.75" customHeight="1">
      <c r="B172" s="1112" t="str">
        <f>IF(【4】見・交通費!B172="","",【4】見・交通費!B172)</f>
        <v/>
      </c>
      <c r="C172" s="1112"/>
      <c r="D172" s="1114" t="str">
        <f>IF(【4】見・交通費!D172="","",【4】見・交通費!D172)</f>
        <v/>
      </c>
      <c r="E172" s="1116" t="str">
        <f>IF(【4】見・交通費!E172="","",【4】見・交通費!E172)</f>
        <v/>
      </c>
      <c r="F172" s="1116" t="str">
        <f>IF(【4】見・交通費!F172="","",【4】見・交通費!F172)</f>
        <v/>
      </c>
      <c r="G172" s="1106" t="str">
        <f>IF(【4】見・交通費!G172="","",【4】見・交通費!G172)</f>
        <v/>
      </c>
      <c r="H172" s="1107"/>
      <c r="I172" s="930" t="str">
        <f t="shared" ref="I172" si="94">IF(G173="","",G173)</f>
        <v/>
      </c>
      <c r="J172" s="1118"/>
      <c r="K172" s="1119" t="str">
        <f>IF(【4】見・交通費!K172="","",【4】見・交通費!K172)</f>
        <v/>
      </c>
    </row>
    <row r="173" spans="2:11" ht="18.75" customHeight="1">
      <c r="B173" s="1113"/>
      <c r="C173" s="1113"/>
      <c r="D173" s="1115"/>
      <c r="E173" s="1117"/>
      <c r="F173" s="1117"/>
      <c r="G173" s="1108" t="str">
        <f>IF(【4】見・交通費!G173="","",【4】見・交通費!G173)</f>
        <v/>
      </c>
      <c r="H173" s="1109"/>
      <c r="I173" s="931" t="str">
        <f t="shared" ref="I173" si="95">IF(G173="","",(ROUND(IF(G173="税抜",F173*H173,(F173*H173)/1.08),0)))</f>
        <v/>
      </c>
      <c r="J173" s="1118"/>
      <c r="K173" s="1120"/>
    </row>
    <row r="174" spans="2:11" ht="18.75" customHeight="1">
      <c r="B174" s="1112" t="str">
        <f>IF(【4】見・交通費!B174="","",【4】見・交通費!B174)</f>
        <v/>
      </c>
      <c r="C174" s="1112"/>
      <c r="D174" s="1114" t="str">
        <f>IF(【4】見・交通費!D174="","",【4】見・交通費!D174)</f>
        <v/>
      </c>
      <c r="E174" s="1116" t="str">
        <f>IF(【4】見・交通費!E174="","",【4】見・交通費!E174)</f>
        <v/>
      </c>
      <c r="F174" s="1116" t="str">
        <f>IF(【4】見・交通費!F174="","",【4】見・交通費!F174)</f>
        <v/>
      </c>
      <c r="G174" s="1106" t="str">
        <f>IF(【4】見・交通費!G174="","",【4】見・交通費!G174)</f>
        <v/>
      </c>
      <c r="H174" s="1107"/>
      <c r="I174" s="930" t="str">
        <f t="shared" ref="I174" si="96">IF(G175="","",G175)</f>
        <v/>
      </c>
      <c r="J174" s="1118"/>
      <c r="K174" s="1119" t="str">
        <f>IF(【4】見・交通費!K174="","",【4】見・交通費!K174)</f>
        <v/>
      </c>
    </row>
    <row r="175" spans="2:11" ht="18.75" customHeight="1">
      <c r="B175" s="1113"/>
      <c r="C175" s="1113"/>
      <c r="D175" s="1115"/>
      <c r="E175" s="1117"/>
      <c r="F175" s="1117"/>
      <c r="G175" s="1108" t="str">
        <f>IF(【4】見・交通費!G175="","",【4】見・交通費!G175)</f>
        <v/>
      </c>
      <c r="H175" s="1109"/>
      <c r="I175" s="931" t="str">
        <f t="shared" ref="I175" si="97">IF(G175="","",(ROUND(IF(G175="税抜",F175*H175,(F175*H175)/1.08),0)))</f>
        <v/>
      </c>
      <c r="J175" s="1118"/>
      <c r="K175" s="1120"/>
    </row>
    <row r="176" spans="2:11" ht="18.75" customHeight="1">
      <c r="B176" s="1112" t="str">
        <f>IF(【4】見・交通費!B176="","",【4】見・交通費!B176)</f>
        <v/>
      </c>
      <c r="C176" s="1112"/>
      <c r="D176" s="1114" t="str">
        <f>IF(【4】見・交通費!D176="","",【4】見・交通費!D176)</f>
        <v/>
      </c>
      <c r="E176" s="1116" t="str">
        <f>IF(【4】見・交通費!E176="","",【4】見・交通費!E176)</f>
        <v/>
      </c>
      <c r="F176" s="1116" t="str">
        <f>IF(【4】見・交通費!F176="","",【4】見・交通費!F176)</f>
        <v/>
      </c>
      <c r="G176" s="1106" t="str">
        <f>IF(【4】見・交通費!G176="","",【4】見・交通費!G176)</f>
        <v/>
      </c>
      <c r="H176" s="1107"/>
      <c r="I176" s="930" t="str">
        <f t="shared" ref="I176" si="98">IF(G177="","",G177)</f>
        <v/>
      </c>
      <c r="J176" s="1118"/>
      <c r="K176" s="1119" t="str">
        <f>IF(【4】見・交通費!K176="","",【4】見・交通費!K176)</f>
        <v/>
      </c>
    </row>
    <row r="177" spans="2:11" ht="18.75" customHeight="1">
      <c r="B177" s="1113"/>
      <c r="C177" s="1113"/>
      <c r="D177" s="1115"/>
      <c r="E177" s="1117"/>
      <c r="F177" s="1117"/>
      <c r="G177" s="1108" t="str">
        <f>IF(【4】見・交通費!G177="","",【4】見・交通費!G177)</f>
        <v/>
      </c>
      <c r="H177" s="1109"/>
      <c r="I177" s="931" t="str">
        <f t="shared" ref="I177" si="99">IF(G177="","",(ROUND(IF(G177="税抜",F177*H177,(F177*H177)/1.08),0)))</f>
        <v/>
      </c>
      <c r="J177" s="1118"/>
      <c r="K177" s="1120"/>
    </row>
    <row r="178" spans="2:11" ht="18.75" customHeight="1">
      <c r="B178" s="1112" t="str">
        <f>IF(【4】見・交通費!B178="","",【4】見・交通費!B178)</f>
        <v/>
      </c>
      <c r="C178" s="1112"/>
      <c r="D178" s="1114" t="str">
        <f>IF(【4】見・交通費!D178="","",【4】見・交通費!D178)</f>
        <v/>
      </c>
      <c r="E178" s="1116" t="str">
        <f>IF(【4】見・交通費!E178="","",【4】見・交通費!E178)</f>
        <v/>
      </c>
      <c r="F178" s="1116" t="str">
        <f>IF(【4】見・交通費!F178="","",【4】見・交通費!F178)</f>
        <v/>
      </c>
      <c r="G178" s="1106" t="str">
        <f>IF(【4】見・交通費!G178="","",【4】見・交通費!G178)</f>
        <v/>
      </c>
      <c r="H178" s="1107"/>
      <c r="I178" s="930" t="str">
        <f t="shared" ref="I178" si="100">IF(G179="","",G179)</f>
        <v/>
      </c>
      <c r="J178" s="1118"/>
      <c r="K178" s="1119" t="str">
        <f>IF(【4】見・交通費!K178="","",【4】見・交通費!K178)</f>
        <v/>
      </c>
    </row>
    <row r="179" spans="2:11" ht="18.75" customHeight="1">
      <c r="B179" s="1113"/>
      <c r="C179" s="1113"/>
      <c r="D179" s="1115"/>
      <c r="E179" s="1117"/>
      <c r="F179" s="1117"/>
      <c r="G179" s="1108" t="str">
        <f>IF(【4】見・交通費!G179="","",【4】見・交通費!G179)</f>
        <v/>
      </c>
      <c r="H179" s="1109"/>
      <c r="I179" s="931" t="str">
        <f t="shared" ref="I179" si="101">IF(G179="","",(ROUND(IF(G179="税抜",F179*H179,(F179*H179)/1.08),0)))</f>
        <v/>
      </c>
      <c r="J179" s="1118"/>
      <c r="K179" s="1120"/>
    </row>
    <row r="180" spans="2:11" ht="18.75" customHeight="1">
      <c r="B180" s="1112" t="str">
        <f>IF(【4】見・交通費!B180="","",【4】見・交通費!B180)</f>
        <v/>
      </c>
      <c r="C180" s="1112"/>
      <c r="D180" s="1114" t="str">
        <f>IF(【4】見・交通費!D180="","",【4】見・交通費!D180)</f>
        <v/>
      </c>
      <c r="E180" s="1116" t="str">
        <f>IF(【4】見・交通費!E180="","",【4】見・交通費!E180)</f>
        <v/>
      </c>
      <c r="F180" s="1116" t="str">
        <f>IF(【4】見・交通費!F180="","",【4】見・交通費!F180)</f>
        <v/>
      </c>
      <c r="G180" s="1106" t="str">
        <f>IF(【4】見・交通費!G180="","",【4】見・交通費!G180)</f>
        <v/>
      </c>
      <c r="H180" s="1107"/>
      <c r="I180" s="930" t="str">
        <f t="shared" ref="I180" si="102">IF(G181="","",G181)</f>
        <v/>
      </c>
      <c r="J180" s="1118"/>
      <c r="K180" s="1119" t="str">
        <f>IF(【4】見・交通費!K180="","",【4】見・交通費!K180)</f>
        <v/>
      </c>
    </row>
    <row r="181" spans="2:11" ht="18.75" customHeight="1">
      <c r="B181" s="1113"/>
      <c r="C181" s="1113"/>
      <c r="D181" s="1115"/>
      <c r="E181" s="1117"/>
      <c r="F181" s="1117"/>
      <c r="G181" s="1108" t="str">
        <f>IF(【4】見・交通費!G181="","",【4】見・交通費!G181)</f>
        <v/>
      </c>
      <c r="H181" s="1109"/>
      <c r="I181" s="931" t="str">
        <f t="shared" ref="I181" si="103">IF(G181="","",(ROUND(IF(G181="税抜",F181*H181,(F181*H181)/1.08),0)))</f>
        <v/>
      </c>
      <c r="J181" s="1118"/>
      <c r="K181" s="1120"/>
    </row>
    <row r="182" spans="2:11" ht="18.75" customHeight="1">
      <c r="B182" s="1112" t="str">
        <f>IF(【4】見・交通費!B182="","",【4】見・交通費!B182)</f>
        <v/>
      </c>
      <c r="C182" s="1112"/>
      <c r="D182" s="1114" t="str">
        <f>IF(【4】見・交通費!D182="","",【4】見・交通費!D182)</f>
        <v/>
      </c>
      <c r="E182" s="1116" t="str">
        <f>IF(【4】見・交通費!E182="","",【4】見・交通費!E182)</f>
        <v/>
      </c>
      <c r="F182" s="1116" t="str">
        <f>IF(【4】見・交通費!F182="","",【4】見・交通費!F182)</f>
        <v/>
      </c>
      <c r="G182" s="1106" t="str">
        <f>IF(【4】見・交通費!G182="","",【4】見・交通費!G182)</f>
        <v/>
      </c>
      <c r="H182" s="1107"/>
      <c r="I182" s="930" t="str">
        <f t="shared" ref="I182" si="104">IF(G183="","",G183)</f>
        <v/>
      </c>
      <c r="J182" s="1118"/>
      <c r="K182" s="1119" t="str">
        <f>IF(【4】見・交通費!K182="","",【4】見・交通費!K182)</f>
        <v/>
      </c>
    </row>
    <row r="183" spans="2:11" ht="18.75" customHeight="1">
      <c r="B183" s="1113"/>
      <c r="C183" s="1113"/>
      <c r="D183" s="1115"/>
      <c r="E183" s="1117"/>
      <c r="F183" s="1117"/>
      <c r="G183" s="1108" t="str">
        <f>IF(【4】見・交通費!G183="","",【4】見・交通費!G183)</f>
        <v/>
      </c>
      <c r="H183" s="1109"/>
      <c r="I183" s="931" t="str">
        <f t="shared" ref="I183" si="105">IF(G183="","",(ROUND(IF(G183="税抜",F183*H183,(F183*H183)/1.08),0)))</f>
        <v/>
      </c>
      <c r="J183" s="1118"/>
      <c r="K183" s="1120"/>
    </row>
    <row r="184" spans="2:11" ht="24" customHeight="1">
      <c r="C184" s="135"/>
      <c r="D184" s="135"/>
      <c r="E184" s="135"/>
      <c r="F184" s="135"/>
      <c r="G184" s="135"/>
      <c r="H184" s="136" t="s">
        <v>321</v>
      </c>
      <c r="I184" s="262">
        <f>SUM(I128:I183)</f>
        <v>0</v>
      </c>
    </row>
    <row r="185" spans="2:11" ht="24" customHeight="1">
      <c r="H185" s="136" t="s">
        <v>322</v>
      </c>
      <c r="I185" s="262">
        <f>SUM(I128:I183)/1.1</f>
        <v>0</v>
      </c>
    </row>
  </sheetData>
  <mergeCells count="717">
    <mergeCell ref="H83:H84"/>
    <mergeCell ref="I83:I84"/>
    <mergeCell ref="J83:J84"/>
    <mergeCell ref="K83:K84"/>
    <mergeCell ref="K69:K70"/>
    <mergeCell ref="J69:J70"/>
    <mergeCell ref="I69:I70"/>
    <mergeCell ref="H69:H70"/>
    <mergeCell ref="F69:F70"/>
    <mergeCell ref="J71:J72"/>
    <mergeCell ref="K71:K72"/>
    <mergeCell ref="J77:J78"/>
    <mergeCell ref="K77:K78"/>
    <mergeCell ref="F71:F72"/>
    <mergeCell ref="H71:H72"/>
    <mergeCell ref="I71:I72"/>
    <mergeCell ref="B79:C80"/>
    <mergeCell ref="D79:D80"/>
    <mergeCell ref="E79:E80"/>
    <mergeCell ref="F79:F80"/>
    <mergeCell ref="H79:H80"/>
    <mergeCell ref="I79:I80"/>
    <mergeCell ref="J79:J80"/>
    <mergeCell ref="K79:K80"/>
    <mergeCell ref="J73:J74"/>
    <mergeCell ref="K73:K74"/>
    <mergeCell ref="B75:C76"/>
    <mergeCell ref="D75:D76"/>
    <mergeCell ref="E75:E76"/>
    <mergeCell ref="F75:F76"/>
    <mergeCell ref="H75:H76"/>
    <mergeCell ref="I75:I76"/>
    <mergeCell ref="J75:J76"/>
    <mergeCell ref="K75:K76"/>
    <mergeCell ref="B73:C74"/>
    <mergeCell ref="D73:D74"/>
    <mergeCell ref="E73:E74"/>
    <mergeCell ref="F73:F74"/>
    <mergeCell ref="H73:H74"/>
    <mergeCell ref="I73:I74"/>
    <mergeCell ref="D132:D133"/>
    <mergeCell ref="E132:E133"/>
    <mergeCell ref="F132:F133"/>
    <mergeCell ref="I132:I133"/>
    <mergeCell ref="J132:J133"/>
    <mergeCell ref="K132:K133"/>
    <mergeCell ref="B162:C163"/>
    <mergeCell ref="D162:D163"/>
    <mergeCell ref="E162:E163"/>
    <mergeCell ref="F162:F163"/>
    <mergeCell ref="I162:I163"/>
    <mergeCell ref="J162:J163"/>
    <mergeCell ref="K162:K163"/>
    <mergeCell ref="J138:J139"/>
    <mergeCell ref="K138:K139"/>
    <mergeCell ref="B156:C157"/>
    <mergeCell ref="D156:D157"/>
    <mergeCell ref="E156:E157"/>
    <mergeCell ref="F156:F157"/>
    <mergeCell ref="I156:I157"/>
    <mergeCell ref="E136:E137"/>
    <mergeCell ref="F136:F137"/>
    <mergeCell ref="I136:I137"/>
    <mergeCell ref="J136:J137"/>
    <mergeCell ref="F130:F131"/>
    <mergeCell ref="I130:I131"/>
    <mergeCell ref="B164:C165"/>
    <mergeCell ref="D164:D165"/>
    <mergeCell ref="E164:E165"/>
    <mergeCell ref="F164:F165"/>
    <mergeCell ref="I164:I165"/>
    <mergeCell ref="J164:J165"/>
    <mergeCell ref="K164:K165"/>
    <mergeCell ref="B158:C159"/>
    <mergeCell ref="D158:D159"/>
    <mergeCell ref="E158:E159"/>
    <mergeCell ref="F158:F159"/>
    <mergeCell ref="I158:I159"/>
    <mergeCell ref="J158:J159"/>
    <mergeCell ref="K158:K159"/>
    <mergeCell ref="B160:C161"/>
    <mergeCell ref="D160:D161"/>
    <mergeCell ref="E160:E161"/>
    <mergeCell ref="F160:F161"/>
    <mergeCell ref="I160:I161"/>
    <mergeCell ref="J160:J161"/>
    <mergeCell ref="K160:K161"/>
    <mergeCell ref="B132:C133"/>
    <mergeCell ref="B126:C127"/>
    <mergeCell ref="D126:D127"/>
    <mergeCell ref="E126:E127"/>
    <mergeCell ref="F126:F127"/>
    <mergeCell ref="J156:J157"/>
    <mergeCell ref="K156:K157"/>
    <mergeCell ref="B47:C48"/>
    <mergeCell ref="D47:D48"/>
    <mergeCell ref="E47:E48"/>
    <mergeCell ref="F47:F48"/>
    <mergeCell ref="H47:H48"/>
    <mergeCell ref="I47:I48"/>
    <mergeCell ref="J47:J48"/>
    <mergeCell ref="K47:K48"/>
    <mergeCell ref="B134:C135"/>
    <mergeCell ref="D134:D135"/>
    <mergeCell ref="E134:E135"/>
    <mergeCell ref="F134:F135"/>
    <mergeCell ref="I134:I135"/>
    <mergeCell ref="J134:J135"/>
    <mergeCell ref="K134:K135"/>
    <mergeCell ref="B130:C131"/>
    <mergeCell ref="D130:D131"/>
    <mergeCell ref="E130:E131"/>
    <mergeCell ref="B25:C26"/>
    <mergeCell ref="D25:D26"/>
    <mergeCell ref="E25:E26"/>
    <mergeCell ref="F25:F26"/>
    <mergeCell ref="H25:H26"/>
    <mergeCell ref="I25:I26"/>
    <mergeCell ref="J25:J26"/>
    <mergeCell ref="K25:K26"/>
    <mergeCell ref="B27:C28"/>
    <mergeCell ref="D27:D28"/>
    <mergeCell ref="E27:E28"/>
    <mergeCell ref="F27:F28"/>
    <mergeCell ref="H27:H28"/>
    <mergeCell ref="I27:I28"/>
    <mergeCell ref="J27:J28"/>
    <mergeCell ref="K27:K28"/>
    <mergeCell ref="B21:C22"/>
    <mergeCell ref="D21:D22"/>
    <mergeCell ref="E21:E22"/>
    <mergeCell ref="F21:F22"/>
    <mergeCell ref="H21:H22"/>
    <mergeCell ref="I21:I22"/>
    <mergeCell ref="J21:J22"/>
    <mergeCell ref="K21:K22"/>
    <mergeCell ref="B23:C24"/>
    <mergeCell ref="D23:D24"/>
    <mergeCell ref="E23:E24"/>
    <mergeCell ref="F23:F24"/>
    <mergeCell ref="H23:H24"/>
    <mergeCell ref="I23:I24"/>
    <mergeCell ref="J23:J24"/>
    <mergeCell ref="K23:K24"/>
    <mergeCell ref="B17:C18"/>
    <mergeCell ref="D17:D18"/>
    <mergeCell ref="E17:E18"/>
    <mergeCell ref="F17:F18"/>
    <mergeCell ref="H17:H18"/>
    <mergeCell ref="I17:I18"/>
    <mergeCell ref="J17:J18"/>
    <mergeCell ref="K17:K18"/>
    <mergeCell ref="B19:C20"/>
    <mergeCell ref="D19:D20"/>
    <mergeCell ref="E19:E20"/>
    <mergeCell ref="F19:F20"/>
    <mergeCell ref="H19:H20"/>
    <mergeCell ref="I19:I20"/>
    <mergeCell ref="J19:J20"/>
    <mergeCell ref="K19:K20"/>
    <mergeCell ref="J178:J179"/>
    <mergeCell ref="K178:K179"/>
    <mergeCell ref="B180:C181"/>
    <mergeCell ref="B178:C179"/>
    <mergeCell ref="D178:D179"/>
    <mergeCell ref="E178:E179"/>
    <mergeCell ref="F178:F179"/>
    <mergeCell ref="I178:I179"/>
    <mergeCell ref="E182:E183"/>
    <mergeCell ref="F182:F183"/>
    <mergeCell ref="I182:I183"/>
    <mergeCell ref="J182:J183"/>
    <mergeCell ref="K182:K183"/>
    <mergeCell ref="K180:K181"/>
    <mergeCell ref="B182:C183"/>
    <mergeCell ref="D182:D183"/>
    <mergeCell ref="D180:D181"/>
    <mergeCell ref="E180:E181"/>
    <mergeCell ref="F180:F181"/>
    <mergeCell ref="I180:I181"/>
    <mergeCell ref="J180:J181"/>
    <mergeCell ref="G183:H183"/>
    <mergeCell ref="G179:H179"/>
    <mergeCell ref="G180:H180"/>
    <mergeCell ref="I176:I177"/>
    <mergeCell ref="J176:J177"/>
    <mergeCell ref="J170:J171"/>
    <mergeCell ref="K176:K177"/>
    <mergeCell ref="B176:C177"/>
    <mergeCell ref="D176:D177"/>
    <mergeCell ref="E176:E177"/>
    <mergeCell ref="F176:F177"/>
    <mergeCell ref="E174:E175"/>
    <mergeCell ref="F174:F175"/>
    <mergeCell ref="I174:I175"/>
    <mergeCell ref="J174:J175"/>
    <mergeCell ref="K174:K175"/>
    <mergeCell ref="B174:C175"/>
    <mergeCell ref="D174:D175"/>
    <mergeCell ref="K170:K171"/>
    <mergeCell ref="B172:C173"/>
    <mergeCell ref="B170:C171"/>
    <mergeCell ref="D170:D171"/>
    <mergeCell ref="E170:E171"/>
    <mergeCell ref="F170:F171"/>
    <mergeCell ref="I170:I171"/>
    <mergeCell ref="K172:K173"/>
    <mergeCell ref="D172:D173"/>
    <mergeCell ref="E172:E173"/>
    <mergeCell ref="F172:F173"/>
    <mergeCell ref="I172:I173"/>
    <mergeCell ref="J172:J173"/>
    <mergeCell ref="I168:I169"/>
    <mergeCell ref="J168:J169"/>
    <mergeCell ref="K168:K169"/>
    <mergeCell ref="G171:H171"/>
    <mergeCell ref="G172:H172"/>
    <mergeCell ref="G173:H173"/>
    <mergeCell ref="I126:I127"/>
    <mergeCell ref="K128:K129"/>
    <mergeCell ref="B168:C169"/>
    <mergeCell ref="D168:D169"/>
    <mergeCell ref="E168:E169"/>
    <mergeCell ref="F168:F169"/>
    <mergeCell ref="E166:E167"/>
    <mergeCell ref="F166:F167"/>
    <mergeCell ref="I166:I167"/>
    <mergeCell ref="J166:J167"/>
    <mergeCell ref="K166:K167"/>
    <mergeCell ref="B166:C167"/>
    <mergeCell ref="D166:D167"/>
    <mergeCell ref="D128:D129"/>
    <mergeCell ref="E128:E129"/>
    <mergeCell ref="F128:F129"/>
    <mergeCell ref="I128:I129"/>
    <mergeCell ref="J128:J129"/>
    <mergeCell ref="B136:C137"/>
    <mergeCell ref="D136:D137"/>
    <mergeCell ref="J130:J131"/>
    <mergeCell ref="K130:K131"/>
    <mergeCell ref="K126:K127"/>
    <mergeCell ref="B128:C129"/>
    <mergeCell ref="K136:K137"/>
    <mergeCell ref="B138:C139"/>
    <mergeCell ref="D138:D139"/>
    <mergeCell ref="E138:E139"/>
    <mergeCell ref="F138:F139"/>
    <mergeCell ref="I138:I139"/>
    <mergeCell ref="I121:I122"/>
    <mergeCell ref="J121:J122"/>
    <mergeCell ref="J115:J116"/>
    <mergeCell ref="J126:J127"/>
    <mergeCell ref="K121:K122"/>
    <mergeCell ref="B121:C122"/>
    <mergeCell ref="D121:D122"/>
    <mergeCell ref="E121:E122"/>
    <mergeCell ref="F121:F122"/>
    <mergeCell ref="H121:H122"/>
    <mergeCell ref="E119:E120"/>
    <mergeCell ref="F119:F120"/>
    <mergeCell ref="H119:H120"/>
    <mergeCell ref="I119:I120"/>
    <mergeCell ref="J119:J120"/>
    <mergeCell ref="K119:K120"/>
    <mergeCell ref="B119:C120"/>
    <mergeCell ref="D119:D120"/>
    <mergeCell ref="K115:K116"/>
    <mergeCell ref="B117:C118"/>
    <mergeCell ref="B115:C116"/>
    <mergeCell ref="D115:D116"/>
    <mergeCell ref="E115:E116"/>
    <mergeCell ref="F115:F116"/>
    <mergeCell ref="H115:H116"/>
    <mergeCell ref="I115:I116"/>
    <mergeCell ref="K117:K118"/>
    <mergeCell ref="D117:D118"/>
    <mergeCell ref="E117:E118"/>
    <mergeCell ref="F117:F118"/>
    <mergeCell ref="H117:H118"/>
    <mergeCell ref="I117:I118"/>
    <mergeCell ref="J117:J118"/>
    <mergeCell ref="J111:J112"/>
    <mergeCell ref="K111:K112"/>
    <mergeCell ref="B111:C112"/>
    <mergeCell ref="D111:D112"/>
    <mergeCell ref="K107:K108"/>
    <mergeCell ref="B109:C110"/>
    <mergeCell ref="B107:C108"/>
    <mergeCell ref="D107:D108"/>
    <mergeCell ref="E107:E108"/>
    <mergeCell ref="F107:F108"/>
    <mergeCell ref="H107:H108"/>
    <mergeCell ref="B81:C82"/>
    <mergeCell ref="D81:D82"/>
    <mergeCell ref="E81:E82"/>
    <mergeCell ref="I107:I108"/>
    <mergeCell ref="K109:K110"/>
    <mergeCell ref="D109:D110"/>
    <mergeCell ref="E109:E110"/>
    <mergeCell ref="F109:F110"/>
    <mergeCell ref="H109:H110"/>
    <mergeCell ref="I109:I110"/>
    <mergeCell ref="J109:J110"/>
    <mergeCell ref="I105:I106"/>
    <mergeCell ref="J105:J106"/>
    <mergeCell ref="K105:K106"/>
    <mergeCell ref="J107:J108"/>
    <mergeCell ref="F81:F82"/>
    <mergeCell ref="H81:H82"/>
    <mergeCell ref="I81:I82"/>
    <mergeCell ref="J81:J82"/>
    <mergeCell ref="K81:K82"/>
    <mergeCell ref="B83:C84"/>
    <mergeCell ref="D83:D84"/>
    <mergeCell ref="E83:E84"/>
    <mergeCell ref="F83:F84"/>
    <mergeCell ref="B77:C78"/>
    <mergeCell ref="D77:D78"/>
    <mergeCell ref="E77:E78"/>
    <mergeCell ref="F77:F78"/>
    <mergeCell ref="H77:H78"/>
    <mergeCell ref="I77:I78"/>
    <mergeCell ref="J67:J68"/>
    <mergeCell ref="K67:K68"/>
    <mergeCell ref="B67:C68"/>
    <mergeCell ref="D67:D68"/>
    <mergeCell ref="E69:E70"/>
    <mergeCell ref="D69:D70"/>
    <mergeCell ref="B69:C70"/>
    <mergeCell ref="B71:C72"/>
    <mergeCell ref="D71:D72"/>
    <mergeCell ref="E71:E72"/>
    <mergeCell ref="D65:D66"/>
    <mergeCell ref="E65:E66"/>
    <mergeCell ref="F65:F66"/>
    <mergeCell ref="H65:H66"/>
    <mergeCell ref="I65:I66"/>
    <mergeCell ref="J65:J66"/>
    <mergeCell ref="B65:C66"/>
    <mergeCell ref="K65:K66"/>
    <mergeCell ref="E67:E68"/>
    <mergeCell ref="F67:F68"/>
    <mergeCell ref="H67:H68"/>
    <mergeCell ref="I67:I68"/>
    <mergeCell ref="I57:I58"/>
    <mergeCell ref="J57:J58"/>
    <mergeCell ref="J55:J56"/>
    <mergeCell ref="J59:J60"/>
    <mergeCell ref="K57:K58"/>
    <mergeCell ref="B57:C58"/>
    <mergeCell ref="D57:D58"/>
    <mergeCell ref="E57:E58"/>
    <mergeCell ref="F57:F58"/>
    <mergeCell ref="H57:H58"/>
    <mergeCell ref="K55:K56"/>
    <mergeCell ref="B55:C56"/>
    <mergeCell ref="D55:D56"/>
    <mergeCell ref="E55:E56"/>
    <mergeCell ref="F55:F56"/>
    <mergeCell ref="H55:H56"/>
    <mergeCell ref="I55:I56"/>
    <mergeCell ref="K59:K60"/>
    <mergeCell ref="B59:C60"/>
    <mergeCell ref="D59:D60"/>
    <mergeCell ref="E59:E60"/>
    <mergeCell ref="F59:F60"/>
    <mergeCell ref="H59:H60"/>
    <mergeCell ref="I59:I60"/>
    <mergeCell ref="I53:I54"/>
    <mergeCell ref="J53:J54"/>
    <mergeCell ref="J15:J16"/>
    <mergeCell ref="K53:K54"/>
    <mergeCell ref="B53:C54"/>
    <mergeCell ref="D53:D54"/>
    <mergeCell ref="E53:E54"/>
    <mergeCell ref="F53:F54"/>
    <mergeCell ref="H53:H54"/>
    <mergeCell ref="E51:E52"/>
    <mergeCell ref="F51:F52"/>
    <mergeCell ref="H51:H52"/>
    <mergeCell ref="I51:I52"/>
    <mergeCell ref="J51:J52"/>
    <mergeCell ref="K51:K52"/>
    <mergeCell ref="B51:C52"/>
    <mergeCell ref="D51:D52"/>
    <mergeCell ref="K15:K16"/>
    <mergeCell ref="B49:C50"/>
    <mergeCell ref="B15:C16"/>
    <mergeCell ref="D15:D16"/>
    <mergeCell ref="E15:E16"/>
    <mergeCell ref="F15:F16"/>
    <mergeCell ref="H15:H16"/>
    <mergeCell ref="I15:I16"/>
    <mergeCell ref="K49:K50"/>
    <mergeCell ref="D49:D50"/>
    <mergeCell ref="E49:E50"/>
    <mergeCell ref="F49:F50"/>
    <mergeCell ref="H49:H50"/>
    <mergeCell ref="I49:I50"/>
    <mergeCell ref="J49:J50"/>
    <mergeCell ref="I13:I14"/>
    <mergeCell ref="J13:J14"/>
    <mergeCell ref="K13:K14"/>
    <mergeCell ref="B13:C14"/>
    <mergeCell ref="D13:D14"/>
    <mergeCell ref="E13:E14"/>
    <mergeCell ref="F13:F14"/>
    <mergeCell ref="H13:H14"/>
    <mergeCell ref="E11:E12"/>
    <mergeCell ref="F11:F12"/>
    <mergeCell ref="H11:H12"/>
    <mergeCell ref="I11:I12"/>
    <mergeCell ref="J11:J12"/>
    <mergeCell ref="K11:K12"/>
    <mergeCell ref="B9:C10"/>
    <mergeCell ref="B7:C8"/>
    <mergeCell ref="D7:D8"/>
    <mergeCell ref="E7:E8"/>
    <mergeCell ref="F7:F8"/>
    <mergeCell ref="H7:H8"/>
    <mergeCell ref="I7:I8"/>
    <mergeCell ref="K9:K10"/>
    <mergeCell ref="B11:C12"/>
    <mergeCell ref="D11:D12"/>
    <mergeCell ref="D9:D10"/>
    <mergeCell ref="E9:E10"/>
    <mergeCell ref="F9:F10"/>
    <mergeCell ref="H9:H10"/>
    <mergeCell ref="I9:I10"/>
    <mergeCell ref="J9:J10"/>
    <mergeCell ref="I5:I6"/>
    <mergeCell ref="J5:J6"/>
    <mergeCell ref="K5:K6"/>
    <mergeCell ref="B5:C6"/>
    <mergeCell ref="D5:D6"/>
    <mergeCell ref="E5:E6"/>
    <mergeCell ref="F5:F6"/>
    <mergeCell ref="H5:H6"/>
    <mergeCell ref="J7:J8"/>
    <mergeCell ref="K7:K8"/>
    <mergeCell ref="B33:C34"/>
    <mergeCell ref="D33:D34"/>
    <mergeCell ref="E33:E34"/>
    <mergeCell ref="F33:F34"/>
    <mergeCell ref="H33:H34"/>
    <mergeCell ref="I33:I34"/>
    <mergeCell ref="J33:J34"/>
    <mergeCell ref="K33:K34"/>
    <mergeCell ref="B35:C36"/>
    <mergeCell ref="D35:D36"/>
    <mergeCell ref="E35:E36"/>
    <mergeCell ref="F35:F36"/>
    <mergeCell ref="H35:H36"/>
    <mergeCell ref="I35:I36"/>
    <mergeCell ref="J35:J36"/>
    <mergeCell ref="K35:K36"/>
    <mergeCell ref="B37:C38"/>
    <mergeCell ref="D37:D38"/>
    <mergeCell ref="E37:E38"/>
    <mergeCell ref="F37:F38"/>
    <mergeCell ref="H37:H38"/>
    <mergeCell ref="I37:I38"/>
    <mergeCell ref="J37:J38"/>
    <mergeCell ref="K37:K38"/>
    <mergeCell ref="B43:C44"/>
    <mergeCell ref="D43:D44"/>
    <mergeCell ref="E43:E44"/>
    <mergeCell ref="F43:F44"/>
    <mergeCell ref="H43:H44"/>
    <mergeCell ref="I43:I44"/>
    <mergeCell ref="J43:J44"/>
    <mergeCell ref="K43:K44"/>
    <mergeCell ref="B41:C42"/>
    <mergeCell ref="D41:D42"/>
    <mergeCell ref="E41:E42"/>
    <mergeCell ref="F41:F42"/>
    <mergeCell ref="H41:H42"/>
    <mergeCell ref="I41:I42"/>
    <mergeCell ref="J41:J42"/>
    <mergeCell ref="K41:K42"/>
    <mergeCell ref="B29:C30"/>
    <mergeCell ref="D29:D30"/>
    <mergeCell ref="E29:E30"/>
    <mergeCell ref="F29:F30"/>
    <mergeCell ref="H29:H30"/>
    <mergeCell ref="I29:I30"/>
    <mergeCell ref="J29:J30"/>
    <mergeCell ref="K29:K30"/>
    <mergeCell ref="B31:C32"/>
    <mergeCell ref="D31:D32"/>
    <mergeCell ref="E31:E32"/>
    <mergeCell ref="F31:F32"/>
    <mergeCell ref="H31:H32"/>
    <mergeCell ref="I31:I32"/>
    <mergeCell ref="J31:J32"/>
    <mergeCell ref="K31:K32"/>
    <mergeCell ref="B39:C40"/>
    <mergeCell ref="D39:D40"/>
    <mergeCell ref="E39:E40"/>
    <mergeCell ref="F39:F40"/>
    <mergeCell ref="H39:H40"/>
    <mergeCell ref="I39:I40"/>
    <mergeCell ref="J39:J40"/>
    <mergeCell ref="K39:K40"/>
    <mergeCell ref="B85:C86"/>
    <mergeCell ref="D85:D86"/>
    <mergeCell ref="E85:E86"/>
    <mergeCell ref="F85:F86"/>
    <mergeCell ref="H85:H86"/>
    <mergeCell ref="I85:I86"/>
    <mergeCell ref="J85:J86"/>
    <mergeCell ref="K85:K86"/>
    <mergeCell ref="B45:C46"/>
    <mergeCell ref="D45:D46"/>
    <mergeCell ref="E45:E46"/>
    <mergeCell ref="F45:F46"/>
    <mergeCell ref="H45:H46"/>
    <mergeCell ref="I45:I46"/>
    <mergeCell ref="J45:J46"/>
    <mergeCell ref="K45:K46"/>
    <mergeCell ref="B87:C88"/>
    <mergeCell ref="D87:D88"/>
    <mergeCell ref="E87:E88"/>
    <mergeCell ref="F87:F88"/>
    <mergeCell ref="H87:H88"/>
    <mergeCell ref="I87:I88"/>
    <mergeCell ref="J87:J88"/>
    <mergeCell ref="K87:K88"/>
    <mergeCell ref="B89:C90"/>
    <mergeCell ref="D89:D90"/>
    <mergeCell ref="E89:E90"/>
    <mergeCell ref="F89:F90"/>
    <mergeCell ref="H89:H90"/>
    <mergeCell ref="I89:I90"/>
    <mergeCell ref="J89:J90"/>
    <mergeCell ref="K89:K90"/>
    <mergeCell ref="B91:C92"/>
    <mergeCell ref="D91:D92"/>
    <mergeCell ref="E91:E92"/>
    <mergeCell ref="F91:F92"/>
    <mergeCell ref="H91:H92"/>
    <mergeCell ref="I91:I92"/>
    <mergeCell ref="J91:J92"/>
    <mergeCell ref="K91:K92"/>
    <mergeCell ref="B93:C94"/>
    <mergeCell ref="D93:D94"/>
    <mergeCell ref="E93:E94"/>
    <mergeCell ref="F93:F94"/>
    <mergeCell ref="H93:H94"/>
    <mergeCell ref="I93:I94"/>
    <mergeCell ref="J93:J94"/>
    <mergeCell ref="K93:K94"/>
    <mergeCell ref="D101:D102"/>
    <mergeCell ref="E101:E102"/>
    <mergeCell ref="F101:F102"/>
    <mergeCell ref="H101:H102"/>
    <mergeCell ref="I101:I102"/>
    <mergeCell ref="J101:J102"/>
    <mergeCell ref="K101:K102"/>
    <mergeCell ref="B97:C98"/>
    <mergeCell ref="D97:D98"/>
    <mergeCell ref="E97:E98"/>
    <mergeCell ref="F97:F98"/>
    <mergeCell ref="H97:H98"/>
    <mergeCell ref="I97:I98"/>
    <mergeCell ref="J97:J98"/>
    <mergeCell ref="K97:K98"/>
    <mergeCell ref="B99:C100"/>
    <mergeCell ref="D99:D100"/>
    <mergeCell ref="E99:E100"/>
    <mergeCell ref="F99:F100"/>
    <mergeCell ref="H99:H100"/>
    <mergeCell ref="I99:I100"/>
    <mergeCell ref="J99:J100"/>
    <mergeCell ref="K99:K100"/>
    <mergeCell ref="B95:C96"/>
    <mergeCell ref="D95:D96"/>
    <mergeCell ref="E95:E96"/>
    <mergeCell ref="F95:F96"/>
    <mergeCell ref="H95:H96"/>
    <mergeCell ref="I95:I96"/>
    <mergeCell ref="J95:J96"/>
    <mergeCell ref="K95:K96"/>
    <mergeCell ref="B140:C141"/>
    <mergeCell ref="D140:D141"/>
    <mergeCell ref="E140:E141"/>
    <mergeCell ref="F140:F141"/>
    <mergeCell ref="I140:I141"/>
    <mergeCell ref="J140:J141"/>
    <mergeCell ref="K140:K141"/>
    <mergeCell ref="B103:C104"/>
    <mergeCell ref="D103:D104"/>
    <mergeCell ref="E103:E104"/>
    <mergeCell ref="F103:F104"/>
    <mergeCell ref="H103:H104"/>
    <mergeCell ref="I103:I104"/>
    <mergeCell ref="J103:J104"/>
    <mergeCell ref="K103:K104"/>
    <mergeCell ref="B101:C102"/>
    <mergeCell ref="B105:C106"/>
    <mergeCell ref="D105:D106"/>
    <mergeCell ref="E105:E106"/>
    <mergeCell ref="F105:F106"/>
    <mergeCell ref="H105:H106"/>
    <mergeCell ref="I113:I114"/>
    <mergeCell ref="J113:J114"/>
    <mergeCell ref="K113:K114"/>
    <mergeCell ref="B142:C143"/>
    <mergeCell ref="D142:D143"/>
    <mergeCell ref="E142:E143"/>
    <mergeCell ref="F142:F143"/>
    <mergeCell ref="I142:I143"/>
    <mergeCell ref="J142:J143"/>
    <mergeCell ref="K142:K143"/>
    <mergeCell ref="B113:C114"/>
    <mergeCell ref="D113:D114"/>
    <mergeCell ref="E113:E114"/>
    <mergeCell ref="F113:F114"/>
    <mergeCell ref="H113:H114"/>
    <mergeCell ref="E111:E112"/>
    <mergeCell ref="F111:F112"/>
    <mergeCell ref="H111:H112"/>
    <mergeCell ref="I111:I112"/>
    <mergeCell ref="B148:C149"/>
    <mergeCell ref="D148:D149"/>
    <mergeCell ref="E148:E149"/>
    <mergeCell ref="F148:F149"/>
    <mergeCell ref="I148:I149"/>
    <mergeCell ref="J148:J149"/>
    <mergeCell ref="K148:K149"/>
    <mergeCell ref="G144:H144"/>
    <mergeCell ref="G145:H145"/>
    <mergeCell ref="B144:C145"/>
    <mergeCell ref="D144:D145"/>
    <mergeCell ref="E144:E145"/>
    <mergeCell ref="F144:F145"/>
    <mergeCell ref="I144:I145"/>
    <mergeCell ref="J144:J145"/>
    <mergeCell ref="K144:K145"/>
    <mergeCell ref="B146:C147"/>
    <mergeCell ref="D146:D147"/>
    <mergeCell ref="E146:E147"/>
    <mergeCell ref="F146:F147"/>
    <mergeCell ref="I146:I147"/>
    <mergeCell ref="J146:J147"/>
    <mergeCell ref="K146:K147"/>
    <mergeCell ref="G146:H146"/>
    <mergeCell ref="B154:C155"/>
    <mergeCell ref="D154:D155"/>
    <mergeCell ref="E154:E155"/>
    <mergeCell ref="F154:F155"/>
    <mergeCell ref="I154:I155"/>
    <mergeCell ref="J154:J155"/>
    <mergeCell ref="K154:K155"/>
    <mergeCell ref="B150:C151"/>
    <mergeCell ref="D150:D151"/>
    <mergeCell ref="E150:E151"/>
    <mergeCell ref="F150:F151"/>
    <mergeCell ref="I150:I151"/>
    <mergeCell ref="J150:J151"/>
    <mergeCell ref="K150:K151"/>
    <mergeCell ref="B152:C153"/>
    <mergeCell ref="D152:D153"/>
    <mergeCell ref="E152:E153"/>
    <mergeCell ref="G153:H153"/>
    <mergeCell ref="G154:H154"/>
    <mergeCell ref="G155:H155"/>
    <mergeCell ref="F152:F153"/>
    <mergeCell ref="I152:I153"/>
    <mergeCell ref="J152:J153"/>
    <mergeCell ref="K152:K153"/>
    <mergeCell ref="G127:H127"/>
    <mergeCell ref="G126:H126"/>
    <mergeCell ref="G129:H129"/>
    <mergeCell ref="G128:H128"/>
    <mergeCell ref="G130:H130"/>
    <mergeCell ref="G131:H131"/>
    <mergeCell ref="G132:H132"/>
    <mergeCell ref="G133:H133"/>
    <mergeCell ref="G134:H134"/>
    <mergeCell ref="G135:H135"/>
    <mergeCell ref="G136:H136"/>
    <mergeCell ref="G137:H137"/>
    <mergeCell ref="G138:H138"/>
    <mergeCell ref="G139:H139"/>
    <mergeCell ref="G140:H140"/>
    <mergeCell ref="G141:H141"/>
    <mergeCell ref="G142:H142"/>
    <mergeCell ref="G143:H143"/>
    <mergeCell ref="G147:H147"/>
    <mergeCell ref="G148:H148"/>
    <mergeCell ref="G149:H149"/>
    <mergeCell ref="G150:H150"/>
    <mergeCell ref="G151:H151"/>
    <mergeCell ref="G152:H152"/>
    <mergeCell ref="G156:H156"/>
    <mergeCell ref="G157:H157"/>
    <mergeCell ref="G158:H158"/>
    <mergeCell ref="G159:H159"/>
    <mergeCell ref="G160:H160"/>
    <mergeCell ref="G161:H161"/>
    <mergeCell ref="G162:H162"/>
    <mergeCell ref="G163:H163"/>
    <mergeCell ref="G164:H164"/>
    <mergeCell ref="G177:H177"/>
    <mergeCell ref="G178:H178"/>
    <mergeCell ref="G181:H181"/>
    <mergeCell ref="G182:H182"/>
    <mergeCell ref="G165:H165"/>
    <mergeCell ref="G166:H166"/>
    <mergeCell ref="G167:H167"/>
    <mergeCell ref="G168:H168"/>
    <mergeCell ref="G169:H169"/>
    <mergeCell ref="G170:H170"/>
    <mergeCell ref="G174:H174"/>
    <mergeCell ref="G175:H175"/>
    <mergeCell ref="G176:H176"/>
  </mergeCells>
  <phoneticPr fontId="6"/>
  <dataValidations count="3">
    <dataValidation imeMode="off" allowBlank="1" showInputMessage="1" showErrorMessage="1" sqref="G24 G54 G106 G108 G110 G112 G114 G116 G118 G120 G122 G8 G10 G12 G14 G50 G52 G58 G60 G56 G16 G22 G18 G20 G48 G26 G98 B128:C183 G72 G74 G76 G78 G80 G82 G70 G40 G28 G34 G44 G36 G46 G32 G30 G38 G42 B7:C60 G84 G86 G88 G90 G92 G94 G104 G102 G100 G68 G96 I128:I183 B67:D122" xr:uid="{00000000-0002-0000-1600-000000000000}"/>
    <dataValidation imeMode="on" allowBlank="1" showInputMessage="1" showErrorMessage="1" sqref="G7 G9 G11 G13 G15 G49 G51 G53 G57 G59 G121 G119 G117 G115 G113 G111 G109 G107 G105 G67 G25 G55 G17 G19 G21 G47 G23 G27 G97 G83 G81 G79 G77 G75 G73 G71 G69 G39 G33 G35 G37 G43 G45 G31 G29 G41 K7:K60 D7:F60 G85 G103 G101 G95 G93 G91 G89 G87 G99 F67:F122 K67:K122 K128:K183 D128:G183" xr:uid="{00000000-0002-0000-1600-000001000000}"/>
    <dataValidation type="list" allowBlank="1" showInputMessage="1" showErrorMessage="1" sqref="H7:H60 H67:H122" xr:uid="{00000000-0002-0000-1600-000002000000}">
      <formula1>"往復,片道"</formula1>
    </dataValidation>
  </dataValidations>
  <pageMargins left="0.78740157480314965" right="0.39370078740157483" top="0.59055118110236227" bottom="0.59055118110236227" header="0.31496062992125984" footer="0.31496062992125984"/>
  <pageSetup paperSize="9" scale="65" fitToHeight="0" orientation="portrait" r:id="rId1"/>
  <rowBreaks count="2" manualBreakCount="2">
    <brk id="62" min="1" max="10" man="1"/>
    <brk id="124" min="1" max="10"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99FF"/>
  </sheetPr>
  <dimension ref="B1:M103"/>
  <sheetViews>
    <sheetView showGridLines="0" view="pageBreakPreview" zoomScale="80" zoomScaleNormal="90" zoomScaleSheetLayoutView="80" workbookViewId="0">
      <selection activeCell="B1" sqref="B1"/>
    </sheetView>
  </sheetViews>
  <sheetFormatPr defaultColWidth="9" defaultRowHeight="19.5" customHeight="1"/>
  <cols>
    <col min="1" max="1" width="53.25" style="145" customWidth="1"/>
    <col min="2" max="2" width="15.125" style="145" customWidth="1"/>
    <col min="3" max="3" width="7" style="145" customWidth="1"/>
    <col min="4" max="4" width="2.375" style="145" customWidth="1"/>
    <col min="5" max="5" width="7" style="145" customWidth="1"/>
    <col min="6" max="6" width="7.625" style="145" customWidth="1"/>
    <col min="7" max="7" width="16.625" style="145" customWidth="1"/>
    <col min="8" max="8" width="11.125" style="145" customWidth="1"/>
    <col min="9" max="9" width="19.25" style="145" customWidth="1"/>
    <col min="10" max="10" width="13.625" style="145" customWidth="1"/>
    <col min="11" max="11" width="13" style="145" customWidth="1"/>
    <col min="12" max="12" width="8.375" style="145" customWidth="1"/>
    <col min="13" max="13" width="10" style="145" customWidth="1"/>
    <col min="14" max="14" width="9" style="145" customWidth="1"/>
    <col min="15" max="16384" width="9" style="145"/>
  </cols>
  <sheetData>
    <row r="1" spans="2:13" s="121" customFormat="1" ht="18" customHeight="1">
      <c r="G1" s="122"/>
      <c r="J1" s="123"/>
      <c r="M1" s="125" t="s">
        <v>517</v>
      </c>
    </row>
    <row r="2" spans="2:13" s="121" customFormat="1" ht="18" customHeight="1">
      <c r="B2" s="2" t="s">
        <v>331</v>
      </c>
      <c r="K2" s="128"/>
    </row>
    <row r="3" spans="2:13" s="121" customFormat="1" ht="18" customHeight="1">
      <c r="B3" s="43" t="s">
        <v>332</v>
      </c>
      <c r="K3" s="128"/>
      <c r="M3" s="108"/>
    </row>
    <row r="4" spans="2:13" s="121" customFormat="1" ht="18" customHeight="1">
      <c r="B4" s="462" t="s">
        <v>333</v>
      </c>
      <c r="C4" s="936" t="s">
        <v>334</v>
      </c>
      <c r="D4" s="936"/>
      <c r="E4" s="936"/>
      <c r="F4" s="936" t="s">
        <v>335</v>
      </c>
      <c r="G4" s="936"/>
      <c r="H4" s="462" t="s">
        <v>336</v>
      </c>
      <c r="I4" s="936" t="s">
        <v>337</v>
      </c>
      <c r="J4" s="936"/>
      <c r="K4" s="936"/>
      <c r="L4" s="936"/>
      <c r="M4" s="472" t="s">
        <v>518</v>
      </c>
    </row>
    <row r="5" spans="2:13" s="121" customFormat="1" ht="55.5" customHeight="1">
      <c r="B5" s="531" t="str">
        <f>IF(【5】見・国外講師!B5="","",【5】見・国外講師!B5)</f>
        <v/>
      </c>
      <c r="C5" s="1129" t="str">
        <f>IF(【5】見・国外講師!C5="","",【5】見・国外講師!C5)</f>
        <v/>
      </c>
      <c r="D5" s="1129"/>
      <c r="E5" s="1129"/>
      <c r="F5" s="1130" t="str">
        <f>IF(【5】見・国外講師!F5="","",【5】見・国外講師!F5)</f>
        <v/>
      </c>
      <c r="G5" s="1130"/>
      <c r="H5" s="411" t="str">
        <f>IF(【5】見・国外講師!H5="","",【5】見・国外講師!H5)</f>
        <v/>
      </c>
      <c r="I5" s="1130" t="str">
        <f>IF(【5】見・国外講師!I5="","",【5】見・国外講師!I5)</f>
        <v/>
      </c>
      <c r="J5" s="1130"/>
      <c r="K5" s="1130"/>
      <c r="L5" s="1130"/>
      <c r="M5" s="469" t="str">
        <f>IF(【5】見・国外講師!M5="","",【5】見・国外講師!M5)</f>
        <v/>
      </c>
    </row>
    <row r="6" spans="2:13" s="121" customFormat="1" ht="55.5" customHeight="1">
      <c r="B6" s="531" t="str">
        <f>IF(【5】見・国外講師!B6="","",【5】見・国外講師!B6)</f>
        <v/>
      </c>
      <c r="C6" s="1129" t="str">
        <f>IF(【5】見・国外講師!C6="","",【5】見・国外講師!C6)</f>
        <v/>
      </c>
      <c r="D6" s="1129"/>
      <c r="E6" s="1129"/>
      <c r="F6" s="1130" t="str">
        <f>IF(【5】見・国外講師!F6="","",【5】見・国外講師!F6)</f>
        <v/>
      </c>
      <c r="G6" s="1130"/>
      <c r="H6" s="411" t="str">
        <f>IF(【5】見・国外講師!H6="","",【5】見・国外講師!H6)</f>
        <v/>
      </c>
      <c r="I6" s="1130" t="str">
        <f>IF(【5】見・国外講師!I6="","",【5】見・国外講師!I6)</f>
        <v/>
      </c>
      <c r="J6" s="1130"/>
      <c r="K6" s="1130"/>
      <c r="L6" s="1130"/>
      <c r="M6" s="469" t="str">
        <f>IF(【5】見・国外講師!M6="","",【5】見・国外講師!M6)</f>
        <v/>
      </c>
    </row>
    <row r="7" spans="2:13" s="121" customFormat="1" ht="18" customHeight="1">
      <c r="B7" s="43"/>
      <c r="K7" s="128"/>
    </row>
    <row r="8" spans="2:13" s="121" customFormat="1" ht="18" customHeight="1">
      <c r="B8" s="43" t="s">
        <v>338</v>
      </c>
      <c r="F8" s="142"/>
      <c r="H8" s="143"/>
      <c r="K8" s="130"/>
      <c r="M8" s="108" t="s">
        <v>224</v>
      </c>
    </row>
    <row r="9" spans="2:13" s="127" customFormat="1" ht="18" customHeight="1">
      <c r="B9" s="462" t="s">
        <v>333</v>
      </c>
      <c r="C9" s="1139" t="s">
        <v>339</v>
      </c>
      <c r="D9" s="1140"/>
      <c r="E9" s="1140"/>
      <c r="F9" s="1140"/>
      <c r="G9" s="1141"/>
      <c r="H9" s="982" t="s">
        <v>340</v>
      </c>
      <c r="I9" s="982"/>
      <c r="J9" s="936" t="s">
        <v>341</v>
      </c>
      <c r="K9" s="936"/>
      <c r="L9" s="472" t="s">
        <v>342</v>
      </c>
      <c r="M9" s="472" t="s">
        <v>518</v>
      </c>
    </row>
    <row r="10" spans="2:13" ht="18" customHeight="1">
      <c r="B10" s="531" t="str">
        <f>IF(【5】見・国外講師!B10="","",【5】見・国外講師!B10)</f>
        <v/>
      </c>
      <c r="C10" s="1142" t="str">
        <f>IF(【5】見・国外講師!C10="","",【5】見・国外講師!C10)</f>
        <v/>
      </c>
      <c r="D10" s="1143"/>
      <c r="E10" s="1143"/>
      <c r="F10" s="1143"/>
      <c r="G10" s="1144"/>
      <c r="H10" s="1127" t="str">
        <f>IF(【5】見・国外講師!H10="","",【5】見・国外講師!H10)</f>
        <v/>
      </c>
      <c r="I10" s="1127"/>
      <c r="J10" s="1128" t="str">
        <f>IF(【5】見・国外講師!J10="","",【5】見・国外講師!J10)</f>
        <v/>
      </c>
      <c r="K10" s="1128"/>
      <c r="L10" s="473"/>
      <c r="M10" s="506" t="str">
        <f>IF(【5】見・国外講師!M10="","",【5】見・国外講師!M10)</f>
        <v/>
      </c>
    </row>
    <row r="11" spans="2:13" ht="18" customHeight="1">
      <c r="B11" s="531" t="str">
        <f>IF(【5】見・国外講師!B11="","",【5】見・国外講師!B11)</f>
        <v/>
      </c>
      <c r="C11" s="1142" t="str">
        <f>IF(【5】見・国外講師!C11="","",【5】見・国外講師!C11)</f>
        <v/>
      </c>
      <c r="D11" s="1143"/>
      <c r="E11" s="1143"/>
      <c r="F11" s="1143"/>
      <c r="G11" s="1144"/>
      <c r="H11" s="1127" t="str">
        <f>IF(【5】見・国外講師!H11="","",【5】見・国外講師!H11)</f>
        <v/>
      </c>
      <c r="I11" s="1127"/>
      <c r="J11" s="1128" t="str">
        <f>IF(【5】見・国外講師!J11="","",【5】見・国外講師!J11)</f>
        <v/>
      </c>
      <c r="K11" s="1128"/>
      <c r="L11" s="473"/>
      <c r="M11" s="506" t="str">
        <f>IF(【5】見・国外講師!M11="","",【5】見・国外講師!M11)</f>
        <v/>
      </c>
    </row>
    <row r="12" spans="2:13" ht="18" customHeight="1">
      <c r="B12" s="531" t="str">
        <f>IF(【5】見・国外講師!B12="","",【5】見・国外講師!B12)</f>
        <v/>
      </c>
      <c r="C12" s="1142" t="str">
        <f>IF(【5】見・国外講師!C12="","",【5】見・国外講師!C12)</f>
        <v/>
      </c>
      <c r="D12" s="1143"/>
      <c r="E12" s="1143"/>
      <c r="F12" s="1143"/>
      <c r="G12" s="1144"/>
      <c r="H12" s="1127" t="str">
        <f>IF(【5】見・国外講師!H12="","",【5】見・国外講師!H12)</f>
        <v/>
      </c>
      <c r="I12" s="1127"/>
      <c r="J12" s="1128" t="str">
        <f>IF(【5】見・国外講師!J12="","",【5】見・国外講師!J12)</f>
        <v/>
      </c>
      <c r="K12" s="1128"/>
      <c r="L12" s="473"/>
      <c r="M12" s="506" t="str">
        <f>IF(【5】見・国外講師!M12="","",【5】見・国外講師!M12)</f>
        <v/>
      </c>
    </row>
    <row r="13" spans="2:13" ht="18" customHeight="1">
      <c r="B13" s="531" t="str">
        <f>IF(【5】見・国外講師!B13="","",【5】見・国外講師!B13)</f>
        <v/>
      </c>
      <c r="C13" s="1142" t="str">
        <f>IF(【5】見・国外講師!C13="","",【5】見・国外講師!C13)</f>
        <v/>
      </c>
      <c r="D13" s="1143"/>
      <c r="E13" s="1143"/>
      <c r="F13" s="1143"/>
      <c r="G13" s="1144"/>
      <c r="H13" s="1127" t="str">
        <f>IF(【5】見・国外講師!H13="","",【5】見・国外講師!H13)</f>
        <v/>
      </c>
      <c r="I13" s="1127"/>
      <c r="J13" s="1128" t="str">
        <f>IF(【5】見・国外講師!J13="","",【5】見・国外講師!J13)</f>
        <v/>
      </c>
      <c r="K13" s="1128"/>
      <c r="L13" s="473"/>
      <c r="M13" s="506" t="str">
        <f>IF(【5】見・国外講師!M13="","",【5】見・国外講師!M13)</f>
        <v/>
      </c>
    </row>
    <row r="14" spans="2:13" ht="18" customHeight="1">
      <c r="B14" s="531" t="str">
        <f>IF(【5】見・国外講師!B14="","",【5】見・国外講師!B14)</f>
        <v/>
      </c>
      <c r="C14" s="1142" t="str">
        <f>IF(【5】見・国外講師!C14="","",【5】見・国外講師!C14)</f>
        <v/>
      </c>
      <c r="D14" s="1143"/>
      <c r="E14" s="1143"/>
      <c r="F14" s="1143"/>
      <c r="G14" s="1144"/>
      <c r="H14" s="1127" t="str">
        <f>IF(【5】見・国外講師!H14="","",【5】見・国外講師!H14)</f>
        <v/>
      </c>
      <c r="I14" s="1127"/>
      <c r="J14" s="1128" t="str">
        <f>IF(【5】見・国外講師!J14="","",【5】見・国外講師!J14)</f>
        <v/>
      </c>
      <c r="K14" s="1128"/>
      <c r="L14" s="473"/>
      <c r="M14" s="506" t="str">
        <f>IF(【5】見・国外講師!M14="","",【5】見・国外講師!M14)</f>
        <v/>
      </c>
    </row>
    <row r="15" spans="2:13" ht="18" customHeight="1">
      <c r="B15" s="531" t="str">
        <f>IF(【5】見・国外講師!B15="","",【5】見・国外講師!B15)</f>
        <v/>
      </c>
      <c r="C15" s="1142" t="str">
        <f>IF(【5】見・国外講師!C15="","",【5】見・国外講師!C15)</f>
        <v/>
      </c>
      <c r="D15" s="1143"/>
      <c r="E15" s="1143"/>
      <c r="F15" s="1143"/>
      <c r="G15" s="1144"/>
      <c r="H15" s="1127" t="str">
        <f>IF(【5】見・国外講師!H15="","",【5】見・国外講師!H15)</f>
        <v/>
      </c>
      <c r="I15" s="1127"/>
      <c r="J15" s="1128" t="str">
        <f>IF(【5】見・国外講師!J15="","",【5】見・国外講師!J15)</f>
        <v/>
      </c>
      <c r="K15" s="1128"/>
      <c r="L15" s="473"/>
      <c r="M15" s="506" t="str">
        <f>IF(【5】見・国外講師!M15="","",【5】見・国外講師!M15)</f>
        <v/>
      </c>
    </row>
    <row r="16" spans="2:13" ht="24" customHeight="1">
      <c r="I16" s="146" t="s">
        <v>519</v>
      </c>
      <c r="J16" s="953">
        <f>SUM(J10:K15)</f>
        <v>0</v>
      </c>
      <c r="K16" s="954"/>
    </row>
    <row r="17" spans="2:13" ht="18" customHeight="1">
      <c r="F17" s="148"/>
      <c r="H17" s="147"/>
    </row>
    <row r="18" spans="2:13" ht="18" customHeight="1">
      <c r="B18" s="43" t="s">
        <v>344</v>
      </c>
      <c r="L18" s="121"/>
      <c r="M18" s="108" t="s">
        <v>224</v>
      </c>
    </row>
    <row r="19" spans="2:13" s="148" customFormat="1" ht="18" customHeight="1">
      <c r="B19" s="498" t="s">
        <v>333</v>
      </c>
      <c r="C19" s="962" t="s">
        <v>345</v>
      </c>
      <c r="D19" s="962"/>
      <c r="E19" s="962"/>
      <c r="F19" s="962"/>
      <c r="G19" s="472" t="s">
        <v>346</v>
      </c>
      <c r="H19" s="472" t="s">
        <v>347</v>
      </c>
      <c r="I19" s="472" t="s">
        <v>348</v>
      </c>
      <c r="J19" s="472" t="s">
        <v>309</v>
      </c>
      <c r="K19" s="505" t="s">
        <v>349</v>
      </c>
      <c r="L19" s="472" t="s">
        <v>342</v>
      </c>
      <c r="M19" s="472" t="s">
        <v>518</v>
      </c>
    </row>
    <row r="20" spans="2:13" ht="18" customHeight="1">
      <c r="B20" s="518" t="str">
        <f>IF(【5】見・国外講師!B20="","",【5】見・国外講師!B20)</f>
        <v/>
      </c>
      <c r="C20" s="1081" t="str">
        <f>IF(【5】見・国外講師!C20="","",【5】見・国外講師!C20)</f>
        <v/>
      </c>
      <c r="D20" s="1081" t="str">
        <f>IF(【5】見・国外講師!D20="","",【5】見・国外講師!D20)</f>
        <v/>
      </c>
      <c r="E20" s="1081" t="str">
        <f>IF(【5】見・国外講師!E20="","",【5】見・国外講師!E20)</f>
        <v/>
      </c>
      <c r="F20" s="1081" t="str">
        <f>IF(【5】見・国外講師!F20="","",【5】見・国外講師!F20)</f>
        <v/>
      </c>
      <c r="G20" s="470" t="str">
        <f>IF(【5】見・国外講師!G20="","",【5】見・国外講師!G20)</f>
        <v/>
      </c>
      <c r="H20" s="471" t="str">
        <f>IF(【5】見・国外講師!H20="","",【5】見・国外講師!H20)</f>
        <v/>
      </c>
      <c r="I20" s="470" t="str">
        <f>IF(【5】見・国外講師!I20="","",【5】見・国外講師!I20)</f>
        <v/>
      </c>
      <c r="J20" s="471" t="str">
        <f>IF(【5】見・国外講師!J20="","",【5】見・国外講師!J20)</f>
        <v/>
      </c>
      <c r="K20" s="459" t="str">
        <f>IF(J20="","",(INT(IF(AND(G20="",I20=""),0,(SUM(G20*H20+I20*J20))))))</f>
        <v/>
      </c>
      <c r="L20" s="473"/>
      <c r="M20" s="506" t="str">
        <f>IF(【5】見・国外講師!M20="","",【5】見・国外講師!M20)</f>
        <v/>
      </c>
    </row>
    <row r="21" spans="2:13" ht="18" customHeight="1">
      <c r="B21" s="471" t="str">
        <f>IF(【5】見・国外講師!B21="","",【5】見・国外講師!B21)</f>
        <v/>
      </c>
      <c r="C21" s="1081" t="str">
        <f>IF(【5】見・国外講師!C21="","",【5】見・国外講師!C21)</f>
        <v/>
      </c>
      <c r="D21" s="1081" t="str">
        <f>IF(【5】見・国外講師!D21="","",【5】見・国外講師!D21)</f>
        <v/>
      </c>
      <c r="E21" s="1081" t="str">
        <f>IF(【5】見・国外講師!E21="","",【5】見・国外講師!E21)</f>
        <v/>
      </c>
      <c r="F21" s="1081" t="str">
        <f>IF(【5】見・国外講師!F21="","",【5】見・国外講師!F21)</f>
        <v/>
      </c>
      <c r="G21" s="470" t="str">
        <f>IF(【5】見・国外講師!G21="","",【5】見・国外講師!G21)</f>
        <v/>
      </c>
      <c r="H21" s="471" t="str">
        <f>IF(【5】見・国外講師!H21="","",【5】見・国外講師!H21)</f>
        <v/>
      </c>
      <c r="I21" s="470" t="str">
        <f>IF(【5】見・国外講師!I21="","",【5】見・国外講師!I21)</f>
        <v/>
      </c>
      <c r="J21" s="471" t="str">
        <f>IF(【5】見・国外講師!J21="","",【5】見・国外講師!J21)</f>
        <v/>
      </c>
      <c r="K21" s="459" t="str">
        <f t="shared" ref="K21:K29" si="0">IF(J21="","",(INT(IF(AND(G21="",I21=""),0,(SUM(G21*H21+I21*J21))))))</f>
        <v/>
      </c>
      <c r="L21" s="473"/>
      <c r="M21" s="506" t="str">
        <f>IF(【5】見・国外講師!M21="","",【5】見・国外講師!M21)</f>
        <v/>
      </c>
    </row>
    <row r="22" spans="2:13" ht="18" customHeight="1">
      <c r="B22" s="518" t="str">
        <f>IF(【5】見・国外講師!B22="","",【5】見・国外講師!B22)</f>
        <v/>
      </c>
      <c r="C22" s="1081" t="str">
        <f>IF(【5】見・国外講師!C22="","",【5】見・国外講師!C22)</f>
        <v/>
      </c>
      <c r="D22" s="1081" t="str">
        <f>IF(【5】見・国外講師!D22="","",【5】見・国外講師!D22)</f>
        <v/>
      </c>
      <c r="E22" s="1081" t="str">
        <f>IF(【5】見・国外講師!E22="","",【5】見・国外講師!E22)</f>
        <v/>
      </c>
      <c r="F22" s="1081" t="str">
        <f>IF(【5】見・国外講師!F22="","",【5】見・国外講師!F22)</f>
        <v/>
      </c>
      <c r="G22" s="470" t="str">
        <f>IF(【5】見・国外講師!G22="","",【5】見・国外講師!G22)</f>
        <v/>
      </c>
      <c r="H22" s="471" t="str">
        <f>IF(【5】見・国外講師!H22="","",【5】見・国外講師!H22)</f>
        <v/>
      </c>
      <c r="I22" s="470" t="str">
        <f>IF(【5】見・国外講師!I22="","",【5】見・国外講師!I22)</f>
        <v/>
      </c>
      <c r="J22" s="471" t="str">
        <f>IF(【5】見・国外講師!J22="","",【5】見・国外講師!J22)</f>
        <v/>
      </c>
      <c r="K22" s="459" t="str">
        <f t="shared" si="0"/>
        <v/>
      </c>
      <c r="L22" s="473"/>
      <c r="M22" s="506" t="str">
        <f>IF(【5】見・国外講師!M22="","",【5】見・国外講師!M22)</f>
        <v/>
      </c>
    </row>
    <row r="23" spans="2:13" ht="18" customHeight="1">
      <c r="B23" s="471" t="str">
        <f>IF(【5】見・国外講師!B23="","",【5】見・国外講師!B23)</f>
        <v/>
      </c>
      <c r="C23" s="1081" t="str">
        <f>IF(【5】見・国外講師!C23="","",【5】見・国外講師!C23)</f>
        <v/>
      </c>
      <c r="D23" s="1081" t="str">
        <f>IF(【5】見・国外講師!D23="","",【5】見・国外講師!D23)</f>
        <v/>
      </c>
      <c r="E23" s="1081" t="str">
        <f>IF(【5】見・国外講師!E23="","",【5】見・国外講師!E23)</f>
        <v/>
      </c>
      <c r="F23" s="1081" t="str">
        <f>IF(【5】見・国外講師!F23="","",【5】見・国外講師!F23)</f>
        <v/>
      </c>
      <c r="G23" s="470" t="str">
        <f>IF(【5】見・国外講師!G23="","",【5】見・国外講師!G23)</f>
        <v/>
      </c>
      <c r="H23" s="471" t="str">
        <f>IF(【5】見・国外講師!H23="","",【5】見・国外講師!H23)</f>
        <v/>
      </c>
      <c r="I23" s="470" t="str">
        <f>IF(【5】見・国外講師!I23="","",【5】見・国外講師!I23)</f>
        <v/>
      </c>
      <c r="J23" s="471" t="str">
        <f>IF(【5】見・国外講師!J23="","",【5】見・国外講師!J23)</f>
        <v/>
      </c>
      <c r="K23" s="459" t="str">
        <f t="shared" si="0"/>
        <v/>
      </c>
      <c r="L23" s="473"/>
      <c r="M23" s="506" t="str">
        <f>IF(【5】見・国外講師!M23="","",【5】見・国外講師!M23)</f>
        <v/>
      </c>
    </row>
    <row r="24" spans="2:13" ht="18" customHeight="1">
      <c r="B24" s="518" t="str">
        <f>IF(【5】見・国外講師!B24="","",【5】見・国外講師!B24)</f>
        <v/>
      </c>
      <c r="C24" s="1081" t="str">
        <f>IF(【5】見・国外講師!C24="","",【5】見・国外講師!C24)</f>
        <v/>
      </c>
      <c r="D24" s="1081" t="str">
        <f>IF(【5】見・国外講師!D24="","",【5】見・国外講師!D24)</f>
        <v/>
      </c>
      <c r="E24" s="1081" t="str">
        <f>IF(【5】見・国外講師!E24="","",【5】見・国外講師!E24)</f>
        <v/>
      </c>
      <c r="F24" s="1081" t="str">
        <f>IF(【5】見・国外講師!F24="","",【5】見・国外講師!F24)</f>
        <v/>
      </c>
      <c r="G24" s="470" t="str">
        <f>IF(【5】見・国外講師!G24="","",【5】見・国外講師!G24)</f>
        <v/>
      </c>
      <c r="H24" s="471" t="str">
        <f>IF(【5】見・国外講師!H24="","",【5】見・国外講師!H24)</f>
        <v/>
      </c>
      <c r="I24" s="470" t="str">
        <f>IF(【5】見・国外講師!I24="","",【5】見・国外講師!I24)</f>
        <v/>
      </c>
      <c r="J24" s="471" t="str">
        <f>IF(【5】見・国外講師!J24="","",【5】見・国外講師!J24)</f>
        <v/>
      </c>
      <c r="K24" s="459" t="str">
        <f t="shared" si="0"/>
        <v/>
      </c>
      <c r="L24" s="473"/>
      <c r="M24" s="506" t="str">
        <f>IF(【5】見・国外講師!M24="","",【5】見・国外講師!M24)</f>
        <v/>
      </c>
    </row>
    <row r="25" spans="2:13" ht="18" customHeight="1">
      <c r="B25" s="471" t="str">
        <f>IF(【5】見・国外講師!B25="","",【5】見・国外講師!B25)</f>
        <v/>
      </c>
      <c r="C25" s="1081" t="str">
        <f>IF(【5】見・国外講師!C25="","",【5】見・国外講師!C25)</f>
        <v/>
      </c>
      <c r="D25" s="1081" t="str">
        <f>IF(【5】見・国外講師!D25="","",【5】見・国外講師!D25)</f>
        <v/>
      </c>
      <c r="E25" s="1081" t="str">
        <f>IF(【5】見・国外講師!E25="","",【5】見・国外講師!E25)</f>
        <v/>
      </c>
      <c r="F25" s="1081" t="str">
        <f>IF(【5】見・国外講師!F25="","",【5】見・国外講師!F25)</f>
        <v/>
      </c>
      <c r="G25" s="470" t="str">
        <f>IF(【5】見・国外講師!G25="","",【5】見・国外講師!G25)</f>
        <v/>
      </c>
      <c r="H25" s="471" t="str">
        <f>IF(【5】見・国外講師!H25="","",【5】見・国外講師!H25)</f>
        <v/>
      </c>
      <c r="I25" s="470" t="str">
        <f>IF(【5】見・国外講師!I25="","",【5】見・国外講師!I25)</f>
        <v/>
      </c>
      <c r="J25" s="471" t="str">
        <f>IF(【5】見・国外講師!J25="","",【5】見・国外講師!J25)</f>
        <v/>
      </c>
      <c r="K25" s="459" t="str">
        <f t="shared" si="0"/>
        <v/>
      </c>
      <c r="L25" s="473"/>
      <c r="M25" s="506" t="str">
        <f>IF(【5】見・国外講師!M25="","",【5】見・国外講師!M25)</f>
        <v/>
      </c>
    </row>
    <row r="26" spans="2:13" ht="18" customHeight="1">
      <c r="B26" s="518" t="str">
        <f>IF(【5】見・国外講師!B26="","",【5】見・国外講師!B26)</f>
        <v/>
      </c>
      <c r="C26" s="1081" t="str">
        <f>IF(【5】見・国外講師!C26="","",【5】見・国外講師!C26)</f>
        <v/>
      </c>
      <c r="D26" s="1081" t="str">
        <f>IF(【5】見・国外講師!D26="","",【5】見・国外講師!D26)</f>
        <v/>
      </c>
      <c r="E26" s="1081" t="str">
        <f>IF(【5】見・国外講師!E26="","",【5】見・国外講師!E26)</f>
        <v/>
      </c>
      <c r="F26" s="1081" t="str">
        <f>IF(【5】見・国外講師!F26="","",【5】見・国外講師!F26)</f>
        <v/>
      </c>
      <c r="G26" s="470" t="str">
        <f>IF(【5】見・国外講師!G26="","",【5】見・国外講師!G26)</f>
        <v/>
      </c>
      <c r="H26" s="471" t="str">
        <f>IF(【5】見・国外講師!H26="","",【5】見・国外講師!H26)</f>
        <v/>
      </c>
      <c r="I26" s="470" t="str">
        <f>IF(【5】見・国外講師!I26="","",【5】見・国外講師!I26)</f>
        <v/>
      </c>
      <c r="J26" s="471" t="str">
        <f>IF(【5】見・国外講師!J26="","",【5】見・国外講師!J26)</f>
        <v/>
      </c>
      <c r="K26" s="459" t="str">
        <f t="shared" si="0"/>
        <v/>
      </c>
      <c r="L26" s="473"/>
      <c r="M26" s="506" t="str">
        <f>IF(【5】見・国外講師!M26="","",【5】見・国外講師!M26)</f>
        <v/>
      </c>
    </row>
    <row r="27" spans="2:13" ht="18" customHeight="1">
      <c r="B27" s="471" t="str">
        <f>IF(【5】見・国外講師!B27="","",【5】見・国外講師!B27)</f>
        <v/>
      </c>
      <c r="C27" s="1081" t="str">
        <f>IF(【5】見・国外講師!C27="","",【5】見・国外講師!C27)</f>
        <v/>
      </c>
      <c r="D27" s="1081" t="str">
        <f>IF(【5】見・国外講師!D27="","",【5】見・国外講師!D27)</f>
        <v/>
      </c>
      <c r="E27" s="1081" t="str">
        <f>IF(【5】見・国外講師!E27="","",【5】見・国外講師!E27)</f>
        <v/>
      </c>
      <c r="F27" s="1081" t="str">
        <f>IF(【5】見・国外講師!F27="","",【5】見・国外講師!F27)</f>
        <v/>
      </c>
      <c r="G27" s="470" t="str">
        <f>IF(【5】見・国外講師!G27="","",【5】見・国外講師!G27)</f>
        <v/>
      </c>
      <c r="H27" s="471" t="str">
        <f>IF(【5】見・国外講師!H27="","",【5】見・国外講師!H27)</f>
        <v/>
      </c>
      <c r="I27" s="470" t="str">
        <f>IF(【5】見・国外講師!I27="","",【5】見・国外講師!I27)</f>
        <v/>
      </c>
      <c r="J27" s="471" t="str">
        <f>IF(【5】見・国外講師!J27="","",【5】見・国外講師!J27)</f>
        <v/>
      </c>
      <c r="K27" s="459" t="str">
        <f t="shared" si="0"/>
        <v/>
      </c>
      <c r="L27" s="473"/>
      <c r="M27" s="506" t="str">
        <f>IF(【5】見・国外講師!M27="","",【5】見・国外講師!M27)</f>
        <v/>
      </c>
    </row>
    <row r="28" spans="2:13" ht="18" customHeight="1">
      <c r="B28" s="518" t="str">
        <f>IF(【5】見・国外講師!B28="","",【5】見・国外講師!B28)</f>
        <v/>
      </c>
      <c r="C28" s="1081" t="str">
        <f>IF(【5】見・国外講師!C28="","",【5】見・国外講師!C28)</f>
        <v/>
      </c>
      <c r="D28" s="1081" t="str">
        <f>IF(【5】見・国外講師!D28="","",【5】見・国外講師!D28)</f>
        <v/>
      </c>
      <c r="E28" s="1081" t="str">
        <f>IF(【5】見・国外講師!E28="","",【5】見・国外講師!E28)</f>
        <v/>
      </c>
      <c r="F28" s="1081" t="str">
        <f>IF(【5】見・国外講師!F28="","",【5】見・国外講師!F28)</f>
        <v/>
      </c>
      <c r="G28" s="470" t="str">
        <f>IF(【5】見・国外講師!G28="","",【5】見・国外講師!G28)</f>
        <v/>
      </c>
      <c r="H28" s="471" t="str">
        <f>IF(【5】見・国外講師!H28="","",【5】見・国外講師!H28)</f>
        <v/>
      </c>
      <c r="I28" s="470" t="str">
        <f>IF(【5】見・国外講師!I28="","",【5】見・国外講師!I28)</f>
        <v/>
      </c>
      <c r="J28" s="471" t="str">
        <f>IF(【5】見・国外講師!J28="","",【5】見・国外講師!J28)</f>
        <v/>
      </c>
      <c r="K28" s="459" t="str">
        <f t="shared" si="0"/>
        <v/>
      </c>
      <c r="L28" s="473"/>
      <c r="M28" s="506" t="str">
        <f>IF(【5】見・国外講師!M28="","",【5】見・国外講師!M28)</f>
        <v/>
      </c>
    </row>
    <row r="29" spans="2:13" ht="18" customHeight="1">
      <c r="B29" s="471" t="str">
        <f>IF(【5】見・国外講師!B29="","",【5】見・国外講師!B29)</f>
        <v/>
      </c>
      <c r="C29" s="1081" t="str">
        <f>IF(【5】見・国外講師!C29="","",【5】見・国外講師!C29)</f>
        <v/>
      </c>
      <c r="D29" s="1081" t="str">
        <f>IF(【5】見・国外講師!D29="","",【5】見・国外講師!D29)</f>
        <v/>
      </c>
      <c r="E29" s="1081" t="str">
        <f>IF(【5】見・国外講師!E29="","",【5】見・国外講師!E29)</f>
        <v/>
      </c>
      <c r="F29" s="1081" t="str">
        <f>IF(【5】見・国外講師!F29="","",【5】見・国外講師!F29)</f>
        <v/>
      </c>
      <c r="G29" s="470" t="str">
        <f>IF(【5】見・国外講師!G29="","",【5】見・国外講師!G29)</f>
        <v/>
      </c>
      <c r="H29" s="471" t="str">
        <f>IF(【5】見・国外講師!H29="","",【5】見・国外講師!H29)</f>
        <v/>
      </c>
      <c r="I29" s="470" t="str">
        <f>IF(【5】見・国外講師!I29="","",【5】見・国外講師!I29)</f>
        <v/>
      </c>
      <c r="J29" s="471" t="str">
        <f>IF(【5】見・国外講師!J29="","",【5】見・国外講師!J29)</f>
        <v/>
      </c>
      <c r="K29" s="459" t="str">
        <f t="shared" si="0"/>
        <v/>
      </c>
      <c r="L29" s="473"/>
      <c r="M29" s="506" t="str">
        <f>IF(【5】見・国外講師!M29="","",【5】見・国外講師!M29)</f>
        <v/>
      </c>
    </row>
    <row r="30" spans="2:13" ht="24" customHeight="1">
      <c r="I30" s="951" t="s">
        <v>350</v>
      </c>
      <c r="J30" s="952"/>
      <c r="K30" s="638">
        <f>SUM(K20:K29)</f>
        <v>0</v>
      </c>
    </row>
    <row r="31" spans="2:13" ht="24" customHeight="1">
      <c r="I31" s="973" t="s">
        <v>351</v>
      </c>
      <c r="J31" s="974"/>
      <c r="K31" s="149">
        <f>SUM(K20:K29)/1.1</f>
        <v>0</v>
      </c>
    </row>
    <row r="32" spans="2:13" ht="18" customHeight="1"/>
    <row r="33" spans="2:13" ht="18" customHeight="1">
      <c r="B33" s="43" t="s">
        <v>352</v>
      </c>
      <c r="L33" s="121"/>
      <c r="M33" s="108" t="s">
        <v>224</v>
      </c>
    </row>
    <row r="34" spans="2:13" ht="18" customHeight="1">
      <c r="B34" s="934" t="s">
        <v>273</v>
      </c>
      <c r="C34" s="963" t="s">
        <v>333</v>
      </c>
      <c r="D34" s="963"/>
      <c r="E34" s="934" t="s">
        <v>278</v>
      </c>
      <c r="F34" s="934"/>
      <c r="G34" s="934"/>
      <c r="H34" s="988" t="s">
        <v>318</v>
      </c>
      <c r="I34" s="988"/>
      <c r="J34" s="934" t="s">
        <v>319</v>
      </c>
      <c r="K34" s="957" t="s">
        <v>349</v>
      </c>
      <c r="L34" s="962" t="s">
        <v>342</v>
      </c>
      <c r="M34" s="962" t="s">
        <v>518</v>
      </c>
    </row>
    <row r="35" spans="2:13" ht="18" customHeight="1">
      <c r="B35" s="935"/>
      <c r="C35" s="964"/>
      <c r="D35" s="964"/>
      <c r="E35" s="935"/>
      <c r="F35" s="935"/>
      <c r="G35" s="935"/>
      <c r="H35" s="935" t="s">
        <v>320</v>
      </c>
      <c r="I35" s="935"/>
      <c r="J35" s="935"/>
      <c r="K35" s="958"/>
      <c r="L35" s="962"/>
      <c r="M35" s="962" t="s">
        <v>518</v>
      </c>
    </row>
    <row r="36" spans="2:13" ht="18" customHeight="1">
      <c r="B36" s="1112" t="str">
        <f>IF(【5】見・国外講師!B36="","",【5】見・国外講師!B36)</f>
        <v/>
      </c>
      <c r="C36" s="1135" t="str">
        <f>IF(【5】見・国外講師!C36="","",【5】見・国外講師!C36)</f>
        <v/>
      </c>
      <c r="D36" s="1135"/>
      <c r="E36" s="1114" t="str">
        <f>IF(【5】見・国外講師!E36="","",【5】見・国外講師!E36)</f>
        <v/>
      </c>
      <c r="F36" s="1114"/>
      <c r="G36" s="1114"/>
      <c r="H36" s="1137" t="str">
        <f>IF(【5】見・国外講師!H36="","",【5】見・国外講師!H36)</f>
        <v/>
      </c>
      <c r="I36" s="1137"/>
      <c r="J36" s="1121" t="str">
        <f>IF(【5】見・国外講師!J36="","",【5】見・国外講師!J36)</f>
        <v/>
      </c>
      <c r="K36" s="1131" t="str">
        <f>IF(J36="","",INT(IF(J36="往復",(H37*2),H37)))</f>
        <v/>
      </c>
      <c r="L36" s="1133"/>
      <c r="M36" s="1134" t="str">
        <f>IF(【5】見・国外講師!M36="","",【5】見・国外講師!M36)</f>
        <v/>
      </c>
    </row>
    <row r="37" spans="2:13" ht="18" customHeight="1">
      <c r="B37" s="1113" t="str">
        <f>IF(【5】見・国外講師!B37="","",【5】見・国外講師!B37)</f>
        <v/>
      </c>
      <c r="C37" s="1136"/>
      <c r="D37" s="1136"/>
      <c r="E37" s="1115"/>
      <c r="F37" s="1115"/>
      <c r="G37" s="1115"/>
      <c r="H37" s="931" t="str">
        <f>IF(【5】見・国外講師!H37="","",【5】見・国外講師!H37)</f>
        <v/>
      </c>
      <c r="I37" s="931"/>
      <c r="J37" s="1122"/>
      <c r="K37" s="1132"/>
      <c r="L37" s="1133"/>
      <c r="M37" s="1134" t="str">
        <f>IF(【5】見・国外講師!M37="","",【5】見・国外講師!M37)</f>
        <v/>
      </c>
    </row>
    <row r="38" spans="2:13" ht="18" customHeight="1">
      <c r="B38" s="1112" t="str">
        <f>IF(【5】見・国外講師!B38="","",【5】見・国外講師!B38)</f>
        <v/>
      </c>
      <c r="C38" s="1135" t="str">
        <f>IF(【5】見・国外講師!C38="","",【5】見・国外講師!C38)</f>
        <v/>
      </c>
      <c r="D38" s="1135"/>
      <c r="E38" s="1114" t="str">
        <f>IF(【5】見・国外講師!E38="","",【5】見・国外講師!E38)</f>
        <v/>
      </c>
      <c r="F38" s="1114"/>
      <c r="G38" s="1114"/>
      <c r="H38" s="1137" t="str">
        <f>IF(【5】見・国外講師!H38="","",【5】見・国外講師!H38)</f>
        <v/>
      </c>
      <c r="I38" s="1137"/>
      <c r="J38" s="1121" t="str">
        <f>IF(【5】見・国外講師!J38="","",【5】見・国外講師!J38)</f>
        <v/>
      </c>
      <c r="K38" s="1131" t="str">
        <f t="shared" ref="K38" si="1">IF(J38="","",INT(IF(J38="往復",(H39*2),H39)))</f>
        <v/>
      </c>
      <c r="L38" s="1133"/>
      <c r="M38" s="1134" t="str">
        <f>IF(【5】見・国外講師!M38="","",【5】見・国外講師!M38)</f>
        <v/>
      </c>
    </row>
    <row r="39" spans="2:13" ht="18" customHeight="1">
      <c r="B39" s="1113" t="str">
        <f>IF(【5】見・国外講師!B39="","",【5】見・国外講師!B39)</f>
        <v/>
      </c>
      <c r="C39" s="1136"/>
      <c r="D39" s="1136"/>
      <c r="E39" s="1115"/>
      <c r="F39" s="1115"/>
      <c r="G39" s="1115"/>
      <c r="H39" s="931" t="str">
        <f>IF(【5】見・国外講師!H39="","",【5】見・国外講師!H39)</f>
        <v/>
      </c>
      <c r="I39" s="931"/>
      <c r="J39" s="1122"/>
      <c r="K39" s="1132"/>
      <c r="L39" s="1133"/>
      <c r="M39" s="1134" t="str">
        <f>IF(【5】見・国外講師!M39="","",【5】見・国外講師!M39)</f>
        <v/>
      </c>
    </row>
    <row r="40" spans="2:13" ht="18" customHeight="1">
      <c r="B40" s="1112" t="str">
        <f>IF(【5】見・国外講師!B40="","",【5】見・国外講師!B40)</f>
        <v/>
      </c>
      <c r="C40" s="1135" t="str">
        <f>IF(【5】見・国外講師!C40="","",【5】見・国外講師!C40)</f>
        <v/>
      </c>
      <c r="D40" s="1135"/>
      <c r="E40" s="1114" t="str">
        <f>IF(【5】見・国外講師!E40="","",【5】見・国外講師!E40)</f>
        <v/>
      </c>
      <c r="F40" s="1114"/>
      <c r="G40" s="1114"/>
      <c r="H40" s="1137" t="str">
        <f>IF(【5】見・国外講師!H40="","",【5】見・国外講師!H40)</f>
        <v/>
      </c>
      <c r="I40" s="1137"/>
      <c r="J40" s="1121" t="str">
        <f>IF(【5】見・国外講師!J40="","",【5】見・国外講師!J40)</f>
        <v/>
      </c>
      <c r="K40" s="1131" t="str">
        <f t="shared" ref="K40" si="2">IF(J40="","",INT(IF(J40="往復",(H41*2),H41)))</f>
        <v/>
      </c>
      <c r="L40" s="1133"/>
      <c r="M40" s="1134" t="str">
        <f>IF(【5】見・国外講師!M40="","",【5】見・国外講師!M40)</f>
        <v/>
      </c>
    </row>
    <row r="41" spans="2:13" ht="18" customHeight="1">
      <c r="B41" s="1113" t="str">
        <f>IF(【5】見・国外講師!B41="","",【5】見・国外講師!B41)</f>
        <v/>
      </c>
      <c r="C41" s="1136"/>
      <c r="D41" s="1136"/>
      <c r="E41" s="1115"/>
      <c r="F41" s="1115"/>
      <c r="G41" s="1115"/>
      <c r="H41" s="931" t="str">
        <f>IF(【5】見・国外講師!H41="","",【5】見・国外講師!H41)</f>
        <v/>
      </c>
      <c r="I41" s="931"/>
      <c r="J41" s="1122"/>
      <c r="K41" s="1132"/>
      <c r="L41" s="1133"/>
      <c r="M41" s="1134" t="str">
        <f>IF(【5】見・国外講師!M41="","",【5】見・国外講師!M41)</f>
        <v/>
      </c>
    </row>
    <row r="42" spans="2:13" ht="18" customHeight="1">
      <c r="B42" s="1112" t="str">
        <f>IF(【5】見・国外講師!B42="","",【5】見・国外講師!B42)</f>
        <v/>
      </c>
      <c r="C42" s="1135" t="str">
        <f>IF(【5】見・国外講師!C42="","",【5】見・国外講師!C42)</f>
        <v/>
      </c>
      <c r="D42" s="1135"/>
      <c r="E42" s="1114" t="str">
        <f>IF(【5】見・国外講師!E42="","",【5】見・国外講師!E42)</f>
        <v/>
      </c>
      <c r="F42" s="1114"/>
      <c r="G42" s="1114"/>
      <c r="H42" s="1137" t="str">
        <f>IF(【5】見・国外講師!H42="","",【5】見・国外講師!H42)</f>
        <v/>
      </c>
      <c r="I42" s="1137"/>
      <c r="J42" s="1121" t="str">
        <f>IF(【5】見・国外講師!J42="","",【5】見・国外講師!J42)</f>
        <v/>
      </c>
      <c r="K42" s="1131" t="str">
        <f t="shared" ref="K42" si="3">IF(J42="","",INT(IF(J42="往復",(H43*2),H43)))</f>
        <v/>
      </c>
      <c r="L42" s="1133"/>
      <c r="M42" s="1134" t="str">
        <f>IF(【5】見・国外講師!M42="","",【5】見・国外講師!M42)</f>
        <v/>
      </c>
    </row>
    <row r="43" spans="2:13" ht="18" customHeight="1">
      <c r="B43" s="1113" t="str">
        <f>IF(【5】見・国外講師!B43="","",【5】見・国外講師!B43)</f>
        <v/>
      </c>
      <c r="C43" s="1136"/>
      <c r="D43" s="1136"/>
      <c r="E43" s="1115"/>
      <c r="F43" s="1115"/>
      <c r="G43" s="1115"/>
      <c r="H43" s="931" t="str">
        <f>IF(【5】見・国外講師!H43="","",【5】見・国外講師!H43)</f>
        <v/>
      </c>
      <c r="I43" s="931"/>
      <c r="J43" s="1122"/>
      <c r="K43" s="1132"/>
      <c r="L43" s="1133"/>
      <c r="M43" s="1134" t="str">
        <f>IF(【5】見・国外講師!M43="","",【5】見・国外講師!M43)</f>
        <v/>
      </c>
    </row>
    <row r="44" spans="2:13" ht="18" customHeight="1">
      <c r="B44" s="1112" t="str">
        <f>IF(【5】見・国外講師!B44="","",【5】見・国外講師!B44)</f>
        <v/>
      </c>
      <c r="C44" s="1135" t="str">
        <f>IF(【5】見・国外講師!C44="","",【5】見・国外講師!C44)</f>
        <v/>
      </c>
      <c r="D44" s="1135"/>
      <c r="E44" s="1114" t="str">
        <f>IF(【5】見・国外講師!E44="","",【5】見・国外講師!E44)</f>
        <v/>
      </c>
      <c r="F44" s="1114"/>
      <c r="G44" s="1114"/>
      <c r="H44" s="1137" t="str">
        <f>IF(【5】見・国外講師!H44="","",【5】見・国外講師!H44)</f>
        <v/>
      </c>
      <c r="I44" s="1137"/>
      <c r="J44" s="1121" t="str">
        <f>IF(【5】見・国外講師!J44="","",【5】見・国外講師!J44)</f>
        <v/>
      </c>
      <c r="K44" s="1131" t="str">
        <f t="shared" ref="K44" si="4">IF(J44="","",INT(IF(J44="往復",(H45*2),H45)))</f>
        <v/>
      </c>
      <c r="L44" s="1133"/>
      <c r="M44" s="1134" t="str">
        <f>IF(【5】見・国外講師!M44="","",【5】見・国外講師!M44)</f>
        <v/>
      </c>
    </row>
    <row r="45" spans="2:13" ht="18" customHeight="1">
      <c r="B45" s="1113" t="str">
        <f>IF(【5】見・国外講師!B45="","",【5】見・国外講師!B45)</f>
        <v/>
      </c>
      <c r="C45" s="1136"/>
      <c r="D45" s="1136"/>
      <c r="E45" s="1115"/>
      <c r="F45" s="1115"/>
      <c r="G45" s="1115"/>
      <c r="H45" s="931" t="str">
        <f>IF(【5】見・国外講師!H45="","",【5】見・国外講師!H45)</f>
        <v/>
      </c>
      <c r="I45" s="931"/>
      <c r="J45" s="1122"/>
      <c r="K45" s="1132"/>
      <c r="L45" s="1133"/>
      <c r="M45" s="1134" t="str">
        <f>IF(【5】見・国外講師!M45="","",【5】見・国外講師!M45)</f>
        <v/>
      </c>
    </row>
    <row r="46" spans="2:13" ht="18" customHeight="1">
      <c r="B46" s="1112" t="str">
        <f>IF(【5】見・国外講師!B46="","",【5】見・国外講師!B46)</f>
        <v/>
      </c>
      <c r="C46" s="1135" t="str">
        <f>IF(【5】見・国外講師!C46="","",【5】見・国外講師!C46)</f>
        <v/>
      </c>
      <c r="D46" s="1135"/>
      <c r="E46" s="1114" t="str">
        <f>IF(【5】見・国外講師!E46="","",【5】見・国外講師!E46)</f>
        <v/>
      </c>
      <c r="F46" s="1114"/>
      <c r="G46" s="1114"/>
      <c r="H46" s="1137" t="str">
        <f>IF(【5】見・国外講師!H46="","",【5】見・国外講師!H46)</f>
        <v/>
      </c>
      <c r="I46" s="1137"/>
      <c r="J46" s="1121" t="str">
        <f>IF(【5】見・国外講師!J46="","",【5】見・国外講師!J46)</f>
        <v/>
      </c>
      <c r="K46" s="1131" t="str">
        <f t="shared" ref="K46" si="5">IF(J46="","",INT(IF(J46="往復",(H47*2),H47)))</f>
        <v/>
      </c>
      <c r="L46" s="1133"/>
      <c r="M46" s="1134" t="str">
        <f>IF(【5】見・国外講師!M46="","",【5】見・国外講師!M46)</f>
        <v/>
      </c>
    </row>
    <row r="47" spans="2:13" ht="18" customHeight="1">
      <c r="B47" s="1113" t="str">
        <f>IF(【5】見・国外講師!B47="","",【5】見・国外講師!B47)</f>
        <v/>
      </c>
      <c r="C47" s="1136"/>
      <c r="D47" s="1136"/>
      <c r="E47" s="1115"/>
      <c r="F47" s="1115"/>
      <c r="G47" s="1115"/>
      <c r="H47" s="931" t="str">
        <f>IF(【5】見・国外講師!H47="","",【5】見・国外講師!H47)</f>
        <v/>
      </c>
      <c r="I47" s="931"/>
      <c r="J47" s="1122"/>
      <c r="K47" s="1132"/>
      <c r="L47" s="1133"/>
      <c r="M47" s="1134" t="str">
        <f>IF(【5】見・国外講師!M47="","",【5】見・国外講師!M47)</f>
        <v/>
      </c>
    </row>
    <row r="48" spans="2:13" ht="18" customHeight="1">
      <c r="B48" s="1112" t="str">
        <f>IF(【5】見・国外講師!B48="","",【5】見・国外講師!B48)</f>
        <v/>
      </c>
      <c r="C48" s="1135" t="str">
        <f>IF(【5】見・国外講師!C48="","",【5】見・国外講師!C48)</f>
        <v/>
      </c>
      <c r="D48" s="1135"/>
      <c r="E48" s="1114" t="str">
        <f>IF(【5】見・国外講師!E48="","",【5】見・国外講師!E48)</f>
        <v/>
      </c>
      <c r="F48" s="1114"/>
      <c r="G48" s="1114"/>
      <c r="H48" s="1137" t="str">
        <f>IF(【5】見・国外講師!H48="","",【5】見・国外講師!H48)</f>
        <v/>
      </c>
      <c r="I48" s="1137"/>
      <c r="J48" s="1121" t="str">
        <f>IF(【5】見・国外講師!J48="","",【5】見・国外講師!J48)</f>
        <v/>
      </c>
      <c r="K48" s="1131" t="str">
        <f t="shared" ref="K48" si="6">IF(J48="","",INT(IF(J48="往復",(H49*2),H49)))</f>
        <v/>
      </c>
      <c r="L48" s="1133"/>
      <c r="M48" s="1134" t="str">
        <f>IF(【5】見・国外講師!M48="","",【5】見・国外講師!M48)</f>
        <v/>
      </c>
    </row>
    <row r="49" spans="2:13" ht="18" customHeight="1">
      <c r="B49" s="1113" t="str">
        <f>IF(【5】見・国外講師!B49="","",【5】見・国外講師!B49)</f>
        <v/>
      </c>
      <c r="C49" s="1136"/>
      <c r="D49" s="1136"/>
      <c r="E49" s="1115"/>
      <c r="F49" s="1115"/>
      <c r="G49" s="1115"/>
      <c r="H49" s="931" t="str">
        <f>IF(【5】見・国外講師!H49="","",【5】見・国外講師!H49)</f>
        <v/>
      </c>
      <c r="I49" s="931"/>
      <c r="J49" s="1122"/>
      <c r="K49" s="1132"/>
      <c r="L49" s="1133"/>
      <c r="M49" s="1134" t="str">
        <f>IF(【5】見・国外講師!M49="","",【5】見・国外講師!M49)</f>
        <v/>
      </c>
    </row>
    <row r="50" spans="2:13" ht="18" customHeight="1">
      <c r="B50" s="1112" t="str">
        <f>IF(【5】見・国外講師!B50="","",【5】見・国外講師!B50)</f>
        <v/>
      </c>
      <c r="C50" s="1135" t="str">
        <f>IF(【5】見・国外講師!C50="","",【5】見・国外講師!C50)</f>
        <v/>
      </c>
      <c r="D50" s="1135"/>
      <c r="E50" s="1114" t="str">
        <f>IF(【5】見・国外講師!E50="","",【5】見・国外講師!E50)</f>
        <v/>
      </c>
      <c r="F50" s="1114"/>
      <c r="G50" s="1114"/>
      <c r="H50" s="1137" t="str">
        <f>IF(【5】見・国外講師!H50="","",【5】見・国外講師!H50)</f>
        <v/>
      </c>
      <c r="I50" s="1137"/>
      <c r="J50" s="1121" t="str">
        <f>IF(【5】見・国外講師!J50="","",【5】見・国外講師!J50)</f>
        <v/>
      </c>
      <c r="K50" s="1131" t="str">
        <f t="shared" ref="K50" si="7">IF(J50="","",INT(IF(J50="往復",(H51*2),H51)))</f>
        <v/>
      </c>
      <c r="L50" s="1133"/>
      <c r="M50" s="1134" t="str">
        <f>IF(【5】見・国外講師!M50="","",【5】見・国外講師!M50)</f>
        <v/>
      </c>
    </row>
    <row r="51" spans="2:13" ht="18" customHeight="1">
      <c r="B51" s="1113" t="str">
        <f>IF(【5】見・国外講師!B51="","",【5】見・国外講師!B51)</f>
        <v/>
      </c>
      <c r="C51" s="1136"/>
      <c r="D51" s="1136"/>
      <c r="E51" s="1115"/>
      <c r="F51" s="1115"/>
      <c r="G51" s="1115"/>
      <c r="H51" s="931" t="str">
        <f>IF(【5】見・国外講師!H51="","",【5】見・国外講師!H51)</f>
        <v/>
      </c>
      <c r="I51" s="931"/>
      <c r="J51" s="1122"/>
      <c r="K51" s="1132"/>
      <c r="L51" s="1133"/>
      <c r="M51" s="1134" t="str">
        <f>IF(【5】見・国外講師!M51="","",【5】見・国外講師!M51)</f>
        <v/>
      </c>
    </row>
    <row r="52" spans="2:13" ht="18" customHeight="1">
      <c r="B52" s="1112" t="str">
        <f>IF(【5】見・国外講師!B52="","",【5】見・国外講師!B52)</f>
        <v/>
      </c>
      <c r="C52" s="1135" t="str">
        <f>IF(【5】見・国外講師!C52="","",【5】見・国外講師!C52)</f>
        <v/>
      </c>
      <c r="D52" s="1135"/>
      <c r="E52" s="1114" t="str">
        <f>IF(【5】見・国外講師!E52="","",【5】見・国外講師!E52)</f>
        <v/>
      </c>
      <c r="F52" s="1114"/>
      <c r="G52" s="1114"/>
      <c r="H52" s="1137" t="str">
        <f>IF(【5】見・国外講師!H52="","",【5】見・国外講師!H52)</f>
        <v/>
      </c>
      <c r="I52" s="1137"/>
      <c r="J52" s="1121" t="str">
        <f>IF(【5】見・国外講師!J52="","",【5】見・国外講師!J52)</f>
        <v/>
      </c>
      <c r="K52" s="1131" t="str">
        <f t="shared" ref="K52" si="8">IF(J52="","",INT(IF(J52="往復",(H53*2),H53)))</f>
        <v/>
      </c>
      <c r="L52" s="1133"/>
      <c r="M52" s="1134" t="str">
        <f>IF(【5】見・国外講師!M52="","",【5】見・国外講師!M52)</f>
        <v/>
      </c>
    </row>
    <row r="53" spans="2:13" ht="18" customHeight="1">
      <c r="B53" s="1113" t="str">
        <f>IF(【5】見・国外講師!B53="","",【5】見・国外講師!B53)</f>
        <v/>
      </c>
      <c r="C53" s="1136"/>
      <c r="D53" s="1136"/>
      <c r="E53" s="1115"/>
      <c r="F53" s="1115"/>
      <c r="G53" s="1115"/>
      <c r="H53" s="931" t="str">
        <f>IF(【5】見・国外講師!H53="","",【5】見・国外講師!H53)</f>
        <v/>
      </c>
      <c r="I53" s="931"/>
      <c r="J53" s="1122"/>
      <c r="K53" s="1132"/>
      <c r="L53" s="1133"/>
      <c r="M53" s="1134" t="str">
        <f>IF(【5】見・国外講師!M53="","",【5】見・国外講師!M53)</f>
        <v/>
      </c>
    </row>
    <row r="54" spans="2:13" ht="18" customHeight="1">
      <c r="B54" s="1112" t="str">
        <f>IF(【5】見・国外講師!B54="","",【5】見・国外講師!B54)</f>
        <v/>
      </c>
      <c r="C54" s="1135" t="str">
        <f>IF(【5】見・国外講師!C54="","",【5】見・国外講師!C54)</f>
        <v/>
      </c>
      <c r="D54" s="1135"/>
      <c r="E54" s="1114" t="str">
        <f>IF(【5】見・国外講師!E54="","",【5】見・国外講師!E54)</f>
        <v/>
      </c>
      <c r="F54" s="1114"/>
      <c r="G54" s="1114"/>
      <c r="H54" s="1138" t="str">
        <f>IF(【5】見・国外講師!H54="","",【5】見・国外講師!H54)</f>
        <v/>
      </c>
      <c r="I54" s="1138"/>
      <c r="J54" s="1121" t="str">
        <f>IF(【5】見・国外講師!J54="","",【5】見・国外講師!J54)</f>
        <v/>
      </c>
      <c r="K54" s="1131" t="str">
        <f t="shared" ref="K54" si="9">IF(J54="","",INT(IF(J54="往復",(H55*2),H55)))</f>
        <v/>
      </c>
      <c r="L54" s="1133"/>
      <c r="M54" s="1134" t="str">
        <f>IF(【5】見・国外講師!M54="","",【5】見・国外講師!M54)</f>
        <v/>
      </c>
    </row>
    <row r="55" spans="2:13" ht="18" customHeight="1">
      <c r="B55" s="1113" t="str">
        <f>IF(【5】見・国外講師!B55="","",【5】見・国外講師!B55)</f>
        <v/>
      </c>
      <c r="C55" s="1136"/>
      <c r="D55" s="1136"/>
      <c r="E55" s="1115"/>
      <c r="F55" s="1115"/>
      <c r="G55" s="1115"/>
      <c r="H55" s="931" t="str">
        <f>IF(【5】見・国外講師!H55="","",【5】見・国外講師!H55)</f>
        <v/>
      </c>
      <c r="I55" s="931"/>
      <c r="J55" s="1122"/>
      <c r="K55" s="1132"/>
      <c r="L55" s="1133"/>
      <c r="M55" s="1134" t="str">
        <f>IF(【5】見・国外講師!M55="","",【5】見・国外講師!M55)</f>
        <v/>
      </c>
    </row>
    <row r="56" spans="2:13" ht="24" customHeight="1">
      <c r="B56" s="121"/>
      <c r="F56" s="135"/>
      <c r="I56" s="986" t="s">
        <v>353</v>
      </c>
      <c r="J56" s="987"/>
      <c r="K56" s="583">
        <f>SUM(K36:K55)</f>
        <v>0</v>
      </c>
      <c r="L56" s="138"/>
      <c r="M56" s="412"/>
    </row>
    <row r="57" spans="2:13" ht="24" customHeight="1">
      <c r="B57" s="121"/>
      <c r="F57" s="135"/>
      <c r="I57" s="984" t="s">
        <v>354</v>
      </c>
      <c r="J57" s="985"/>
      <c r="K57" s="637">
        <f>SUM(K36:K55)/1.1</f>
        <v>0</v>
      </c>
      <c r="L57" s="138"/>
      <c r="M57" s="412"/>
    </row>
    <row r="58" spans="2:13" ht="18" customHeight="1">
      <c r="I58" s="983"/>
      <c r="J58" s="983"/>
      <c r="K58" s="738"/>
    </row>
    <row r="59" spans="2:13" ht="24" customHeight="1">
      <c r="B59" s="43" t="s">
        <v>355</v>
      </c>
      <c r="I59" s="984" t="s">
        <v>356</v>
      </c>
      <c r="J59" s="985"/>
      <c r="K59" s="637">
        <f>SUM(K73,K88,K103)</f>
        <v>0</v>
      </c>
      <c r="L59" s="121"/>
    </row>
    <row r="60" spans="2:13" ht="18" customHeight="1">
      <c r="B60" s="43" t="s">
        <v>357</v>
      </c>
      <c r="L60" s="121"/>
      <c r="M60" s="108" t="s">
        <v>224</v>
      </c>
    </row>
    <row r="61" spans="2:13" s="148" customFormat="1" ht="18" customHeight="1">
      <c r="B61" s="462" t="s">
        <v>273</v>
      </c>
      <c r="C61" s="962" t="s">
        <v>358</v>
      </c>
      <c r="D61" s="962"/>
      <c r="E61" s="962"/>
      <c r="F61" s="472" t="s">
        <v>246</v>
      </c>
      <c r="G61" s="472" t="s">
        <v>333</v>
      </c>
      <c r="H61" s="472" t="s">
        <v>86</v>
      </c>
      <c r="I61" s="472" t="s">
        <v>520</v>
      </c>
      <c r="J61" s="483" t="s">
        <v>360</v>
      </c>
      <c r="K61" s="505" t="s">
        <v>361</v>
      </c>
      <c r="L61" s="472" t="s">
        <v>342</v>
      </c>
      <c r="M61" s="472" t="s">
        <v>518</v>
      </c>
    </row>
    <row r="62" spans="2:13" ht="18" customHeight="1">
      <c r="B62" s="689" t="str">
        <f>IF(【5】見・国外講師!B62="","",【5】見・国外講師!B62)</f>
        <v/>
      </c>
      <c r="C62" s="439" t="str">
        <f>IF(【5】見・国外講師!C62="","",【5】見・国外講師!C62)</f>
        <v/>
      </c>
      <c r="D62" s="152" t="s">
        <v>259</v>
      </c>
      <c r="E62" s="440" t="str">
        <f>IF(【5】見・国外講師!E62="","",【5】見・国外講師!E62)</f>
        <v/>
      </c>
      <c r="F62" s="154" t="str">
        <f t="shared" ref="F62:F71" si="10">IF(C62="","",TIME(HOUR(E62-C62),ROUNDUP(MINUTE(E62-C62)/30,0)*30,0)*24)</f>
        <v/>
      </c>
      <c r="G62" s="471" t="str">
        <f>IF(【5】見・国外講師!G62="","",【5】見・国外講師!G62)</f>
        <v/>
      </c>
      <c r="H62" s="471" t="str">
        <f>IF(【5】見・国外講師!H62="","",【5】見・国外講師!H62)</f>
        <v/>
      </c>
      <c r="I62" s="472" t="str">
        <f>IF(【5】見・国外講師!I62="","",【5】見・国外講師!I62)</f>
        <v/>
      </c>
      <c r="J62" s="458" t="str">
        <f>IF(F62="","",VLOOKUP(H62,単価表!$A$5:$C$11,MATCH(I62,単価表!$A$5:$C$5,0),0))</f>
        <v/>
      </c>
      <c r="K62" s="582" t="str">
        <f>IF(F62="","",(J62*F62))</f>
        <v/>
      </c>
      <c r="L62" s="473"/>
      <c r="M62" s="506" t="str">
        <f>IF(【5】見・国外講師!M62="","",【5】見・国外講師!M62)</f>
        <v/>
      </c>
    </row>
    <row r="63" spans="2:13" ht="18" customHeight="1">
      <c r="B63" s="689" t="str">
        <f>IF(【5】見・国外講師!B63="","",【5】見・国外講師!B63)</f>
        <v/>
      </c>
      <c r="C63" s="439" t="str">
        <f>IF(【5】見・国外講師!C63="","",【5】見・国外講師!C63)</f>
        <v/>
      </c>
      <c r="D63" s="152" t="s">
        <v>259</v>
      </c>
      <c r="E63" s="440" t="str">
        <f>IF(【5】見・国外講師!E63="","",【5】見・国外講師!E63)</f>
        <v/>
      </c>
      <c r="F63" s="154" t="str">
        <f t="shared" si="10"/>
        <v/>
      </c>
      <c r="G63" s="471" t="str">
        <f>IF(【5】見・国外講師!G63="","",【5】見・国外講師!G63)</f>
        <v/>
      </c>
      <c r="H63" s="471" t="str">
        <f>IF(【5】見・国外講師!H63="","",【5】見・国外講師!H63)</f>
        <v/>
      </c>
      <c r="I63" s="472" t="str">
        <f>IF(【5】見・国外講師!I63="","",【5】見・国外講師!I63)</f>
        <v/>
      </c>
      <c r="J63" s="458" t="str">
        <f>IF(F63="","",VLOOKUP(H63,単価表!$A$5:$C$11,MATCH(I63,単価表!$A$5:$C$5,0),0))</f>
        <v/>
      </c>
      <c r="K63" s="582" t="str">
        <f t="shared" ref="K63:K71" si="11">IF(F63="","",(J63*F63))</f>
        <v/>
      </c>
      <c r="L63" s="473"/>
      <c r="M63" s="506" t="str">
        <f>IF(【5】見・国外講師!M63="","",【5】見・国外講師!M63)</f>
        <v/>
      </c>
    </row>
    <row r="64" spans="2:13" ht="18" customHeight="1">
      <c r="B64" s="689" t="str">
        <f>IF(【5】見・国外講師!B64="","",【5】見・国外講師!B64)</f>
        <v/>
      </c>
      <c r="C64" s="439" t="str">
        <f>IF(【5】見・国外講師!C64="","",【5】見・国外講師!C64)</f>
        <v/>
      </c>
      <c r="D64" s="152" t="s">
        <v>259</v>
      </c>
      <c r="E64" s="440" t="str">
        <f>IF(【5】見・国外講師!E64="","",【5】見・国外講師!E64)</f>
        <v/>
      </c>
      <c r="F64" s="154" t="str">
        <f t="shared" si="10"/>
        <v/>
      </c>
      <c r="G64" s="471" t="str">
        <f>IF(【5】見・国外講師!G64="","",【5】見・国外講師!G64)</f>
        <v/>
      </c>
      <c r="H64" s="471" t="str">
        <f>IF(【5】見・国外講師!H64="","",【5】見・国外講師!H64)</f>
        <v/>
      </c>
      <c r="I64" s="472" t="str">
        <f>IF(【5】見・国外講師!I64="","",【5】見・国外講師!I64)</f>
        <v/>
      </c>
      <c r="J64" s="458" t="str">
        <f>IF(F64="","",VLOOKUP(H64,単価表!$A$5:$C$11,MATCH(I64,単価表!$A$5:$C$5,0),0))</f>
        <v/>
      </c>
      <c r="K64" s="582" t="str">
        <f t="shared" si="11"/>
        <v/>
      </c>
      <c r="L64" s="473"/>
      <c r="M64" s="506" t="str">
        <f>IF(【5】見・国外講師!M64="","",【5】見・国外講師!M64)</f>
        <v/>
      </c>
    </row>
    <row r="65" spans="2:13" ht="18" customHeight="1">
      <c r="B65" s="689" t="str">
        <f>IF(【5】見・国外講師!B65="","",【5】見・国外講師!B65)</f>
        <v/>
      </c>
      <c r="C65" s="439" t="str">
        <f>IF(【5】見・国外講師!C65="","",【5】見・国外講師!C65)</f>
        <v/>
      </c>
      <c r="D65" s="152" t="s">
        <v>259</v>
      </c>
      <c r="E65" s="440" t="str">
        <f>IF(【5】見・国外講師!E65="","",【5】見・国外講師!E65)</f>
        <v/>
      </c>
      <c r="F65" s="154" t="str">
        <f t="shared" si="10"/>
        <v/>
      </c>
      <c r="G65" s="471" t="str">
        <f>IF(【5】見・国外講師!G65="","",【5】見・国外講師!G65)</f>
        <v/>
      </c>
      <c r="H65" s="471" t="str">
        <f>IF(【5】見・国外講師!H65="","",【5】見・国外講師!H65)</f>
        <v/>
      </c>
      <c r="I65" s="472" t="str">
        <f>IF(【5】見・国外講師!I65="","",【5】見・国外講師!I65)</f>
        <v/>
      </c>
      <c r="J65" s="458" t="str">
        <f>IF(F65="","",VLOOKUP(H65,単価表!$A$5:$C$11,MATCH(I65,単価表!$A$5:$C$5,0),0))</f>
        <v/>
      </c>
      <c r="K65" s="582" t="str">
        <f t="shared" si="11"/>
        <v/>
      </c>
      <c r="L65" s="473"/>
      <c r="M65" s="506" t="str">
        <f>IF(【5】見・国外講師!M65="","",【5】見・国外講師!M65)</f>
        <v/>
      </c>
    </row>
    <row r="66" spans="2:13" ht="18" customHeight="1">
      <c r="B66" s="689" t="str">
        <f>IF(【5】見・国外講師!B66="","",【5】見・国外講師!B66)</f>
        <v/>
      </c>
      <c r="C66" s="439" t="str">
        <f>IF(【5】見・国外講師!C66="","",【5】見・国外講師!C66)</f>
        <v/>
      </c>
      <c r="D66" s="152" t="s">
        <v>259</v>
      </c>
      <c r="E66" s="440" t="str">
        <f>IF(【5】見・国外講師!E66="","",【5】見・国外講師!E66)</f>
        <v/>
      </c>
      <c r="F66" s="154" t="str">
        <f t="shared" si="10"/>
        <v/>
      </c>
      <c r="G66" s="471" t="str">
        <f>IF(【5】見・国外講師!G66="","",【5】見・国外講師!G66)</f>
        <v/>
      </c>
      <c r="H66" s="471" t="str">
        <f>IF(【5】見・国外講師!H66="","",【5】見・国外講師!H66)</f>
        <v/>
      </c>
      <c r="I66" s="472" t="str">
        <f>IF(【5】見・国外講師!I66="","",【5】見・国外講師!I66)</f>
        <v/>
      </c>
      <c r="J66" s="458" t="str">
        <f>IF(F66="","",VLOOKUP(H66,単価表!$A$5:$C$11,MATCH(I66,単価表!$A$5:$C$5,0),0))</f>
        <v/>
      </c>
      <c r="K66" s="582" t="str">
        <f t="shared" si="11"/>
        <v/>
      </c>
      <c r="L66" s="473"/>
      <c r="M66" s="506" t="str">
        <f>IF(【5】見・国外講師!M66="","",【5】見・国外講師!M66)</f>
        <v/>
      </c>
    </row>
    <row r="67" spans="2:13" ht="18" customHeight="1">
      <c r="B67" s="689" t="str">
        <f>IF(【5】見・国外講師!B67="","",【5】見・国外講師!B67)</f>
        <v/>
      </c>
      <c r="C67" s="439" t="str">
        <f>IF(【5】見・国外講師!C67="","",【5】見・国外講師!C67)</f>
        <v/>
      </c>
      <c r="D67" s="152" t="s">
        <v>259</v>
      </c>
      <c r="E67" s="440" t="str">
        <f>IF(【5】見・国外講師!E67="","",【5】見・国外講師!E67)</f>
        <v/>
      </c>
      <c r="F67" s="154" t="str">
        <f t="shared" si="10"/>
        <v/>
      </c>
      <c r="G67" s="471" t="str">
        <f>IF(【5】見・国外講師!G67="","",【5】見・国外講師!G67)</f>
        <v/>
      </c>
      <c r="H67" s="471" t="str">
        <f>IF(【5】見・国外講師!H67="","",【5】見・国外講師!H67)</f>
        <v/>
      </c>
      <c r="I67" s="472" t="str">
        <f>IF(【5】見・国外講師!I67="","",【5】見・国外講師!I67)</f>
        <v/>
      </c>
      <c r="J67" s="458" t="str">
        <f>IF(F67="","",VLOOKUP(H67,単価表!$A$5:$C$11,MATCH(I67,単価表!$A$5:$C$5,0),0))</f>
        <v/>
      </c>
      <c r="K67" s="582" t="str">
        <f t="shared" si="11"/>
        <v/>
      </c>
      <c r="L67" s="473"/>
      <c r="M67" s="506" t="str">
        <f>IF(【5】見・国外講師!M67="","",【5】見・国外講師!M67)</f>
        <v/>
      </c>
    </row>
    <row r="68" spans="2:13" ht="18" customHeight="1">
      <c r="B68" s="689" t="str">
        <f>IF(【5】見・国外講師!B68="","",【5】見・国外講師!B68)</f>
        <v/>
      </c>
      <c r="C68" s="439" t="str">
        <f>IF(【5】見・国外講師!C68="","",【5】見・国外講師!C68)</f>
        <v/>
      </c>
      <c r="D68" s="152" t="s">
        <v>259</v>
      </c>
      <c r="E68" s="440" t="str">
        <f>IF(【5】見・国外講師!E68="","",【5】見・国外講師!E68)</f>
        <v/>
      </c>
      <c r="F68" s="154" t="str">
        <f t="shared" si="10"/>
        <v/>
      </c>
      <c r="G68" s="471" t="str">
        <f>IF(【5】見・国外講師!G68="","",【5】見・国外講師!G68)</f>
        <v/>
      </c>
      <c r="H68" s="471" t="str">
        <f>IF(【5】見・国外講師!H68="","",【5】見・国外講師!H68)</f>
        <v/>
      </c>
      <c r="I68" s="472" t="str">
        <f>IF(【5】見・国外講師!I68="","",【5】見・国外講師!I68)</f>
        <v/>
      </c>
      <c r="J68" s="458" t="str">
        <f>IF(F68="","",VLOOKUP(H68,単価表!$A$5:$C$11,MATCH(I68,単価表!$A$5:$C$5,0),0))</f>
        <v/>
      </c>
      <c r="K68" s="582" t="str">
        <f t="shared" si="11"/>
        <v/>
      </c>
      <c r="L68" s="473"/>
      <c r="M68" s="506" t="str">
        <f>IF(【5】見・国外講師!M68="","",【5】見・国外講師!M68)</f>
        <v/>
      </c>
    </row>
    <row r="69" spans="2:13" ht="18" customHeight="1">
      <c r="B69" s="689" t="str">
        <f>IF(【5】見・国外講師!B69="","",【5】見・国外講師!B69)</f>
        <v/>
      </c>
      <c r="C69" s="439" t="str">
        <f>IF(【5】見・国外講師!C69="","",【5】見・国外講師!C69)</f>
        <v/>
      </c>
      <c r="D69" s="152" t="s">
        <v>259</v>
      </c>
      <c r="E69" s="440" t="str">
        <f>IF(【5】見・国外講師!E69="","",【5】見・国外講師!E69)</f>
        <v/>
      </c>
      <c r="F69" s="154" t="str">
        <f t="shared" si="10"/>
        <v/>
      </c>
      <c r="G69" s="471" t="str">
        <f>IF(【5】見・国外講師!G69="","",【5】見・国外講師!G69)</f>
        <v/>
      </c>
      <c r="H69" s="471" t="str">
        <f>IF(【5】見・国外講師!H69="","",【5】見・国外講師!H69)</f>
        <v/>
      </c>
      <c r="I69" s="472" t="str">
        <f>IF(【5】見・国外講師!I69="","",【5】見・国外講師!I69)</f>
        <v/>
      </c>
      <c r="J69" s="458" t="str">
        <f>IF(F69="","",VLOOKUP(H69,単価表!$A$5:$C$11,MATCH(I69,単価表!$A$5:$C$5,0),0))</f>
        <v/>
      </c>
      <c r="K69" s="582" t="str">
        <f t="shared" si="11"/>
        <v/>
      </c>
      <c r="L69" s="473"/>
      <c r="M69" s="506" t="str">
        <f>IF(【5】見・国外講師!M69="","",【5】見・国外講師!M69)</f>
        <v/>
      </c>
    </row>
    <row r="70" spans="2:13" ht="18" customHeight="1">
      <c r="B70" s="689" t="str">
        <f>IF(【5】見・国外講師!B70="","",【5】見・国外講師!B70)</f>
        <v/>
      </c>
      <c r="C70" s="439" t="str">
        <f>IF(【5】見・国外講師!C70="","",【5】見・国外講師!C70)</f>
        <v/>
      </c>
      <c r="D70" s="152" t="s">
        <v>259</v>
      </c>
      <c r="E70" s="440" t="str">
        <f>IF(【5】見・国外講師!E70="","",【5】見・国外講師!E70)</f>
        <v/>
      </c>
      <c r="F70" s="154" t="str">
        <f t="shared" si="10"/>
        <v/>
      </c>
      <c r="G70" s="471" t="str">
        <f>IF(【5】見・国外講師!G70="","",【5】見・国外講師!G70)</f>
        <v/>
      </c>
      <c r="H70" s="471" t="str">
        <f>IF(【5】見・国外講師!H70="","",【5】見・国外講師!H70)</f>
        <v/>
      </c>
      <c r="I70" s="472" t="str">
        <f>IF(【5】見・国外講師!I70="","",【5】見・国外講師!I70)</f>
        <v/>
      </c>
      <c r="J70" s="458" t="str">
        <f>IF(F70="","",VLOOKUP(H70,単価表!$A$5:$C$11,MATCH(I70,単価表!$A$5:$C$5,0),0))</f>
        <v/>
      </c>
      <c r="K70" s="582" t="str">
        <f t="shared" si="11"/>
        <v/>
      </c>
      <c r="L70" s="473"/>
      <c r="M70" s="506" t="str">
        <f>IF(【5】見・国外講師!M70="","",【5】見・国外講師!M70)</f>
        <v/>
      </c>
    </row>
    <row r="71" spans="2:13" ht="18" customHeight="1">
      <c r="B71" s="689" t="str">
        <f>IF(【5】見・国外講師!B71="","",【5】見・国外講師!B71)</f>
        <v/>
      </c>
      <c r="C71" s="439" t="str">
        <f>IF(【5】見・国外講師!C71="","",【5】見・国外講師!C71)</f>
        <v/>
      </c>
      <c r="D71" s="152" t="s">
        <v>259</v>
      </c>
      <c r="E71" s="440" t="str">
        <f>IF(【5】見・国外講師!E71="","",【5】見・国外講師!E71)</f>
        <v/>
      </c>
      <c r="F71" s="154" t="str">
        <f t="shared" si="10"/>
        <v/>
      </c>
      <c r="G71" s="471" t="str">
        <f>IF(【5】見・国外講師!G71="","",【5】見・国外講師!G71)</f>
        <v/>
      </c>
      <c r="H71" s="471" t="str">
        <f>IF(【5】見・国外講師!H71="","",【5】見・国外講師!H71)</f>
        <v/>
      </c>
      <c r="I71" s="472" t="str">
        <f>IF(【5】見・国外講師!I71="","",【5】見・国外講師!I71)</f>
        <v/>
      </c>
      <c r="J71" s="458" t="str">
        <f>IF(F71="","",VLOOKUP(H71,単価表!$A$5:$C$11,MATCH(I71,単価表!$A$5:$C$5,0),0))</f>
        <v/>
      </c>
      <c r="K71" s="582" t="str">
        <f t="shared" si="11"/>
        <v/>
      </c>
      <c r="L71" s="473"/>
      <c r="M71" s="506" t="str">
        <f>IF(【5】見・国外講師!M71="","",【5】見・国外講師!M71)</f>
        <v/>
      </c>
    </row>
    <row r="72" spans="2:13" ht="24" customHeight="1">
      <c r="J72" s="136" t="s">
        <v>321</v>
      </c>
      <c r="K72" s="583">
        <f>SUM(K62:K71)</f>
        <v>0</v>
      </c>
    </row>
    <row r="73" spans="2:13" ht="24" customHeight="1">
      <c r="J73" s="136" t="s">
        <v>322</v>
      </c>
      <c r="K73" s="583">
        <f>SUM(K62:K71)/1.1</f>
        <v>0</v>
      </c>
    </row>
    <row r="74" spans="2:13" ht="24" customHeight="1">
      <c r="J74" s="138"/>
      <c r="K74" s="634"/>
    </row>
    <row r="75" spans="2:13" ht="18" customHeight="1">
      <c r="B75" s="43" t="s">
        <v>362</v>
      </c>
      <c r="L75" s="121"/>
      <c r="M75" s="108" t="s">
        <v>224</v>
      </c>
    </row>
    <row r="76" spans="2:13" s="148" customFormat="1" ht="18" customHeight="1">
      <c r="B76" s="462" t="s">
        <v>273</v>
      </c>
      <c r="C76" s="962" t="s">
        <v>358</v>
      </c>
      <c r="D76" s="962"/>
      <c r="E76" s="962"/>
      <c r="F76" s="472" t="s">
        <v>246</v>
      </c>
      <c r="G76" s="472" t="s">
        <v>333</v>
      </c>
      <c r="H76" s="472" t="s">
        <v>86</v>
      </c>
      <c r="I76" s="472" t="s">
        <v>520</v>
      </c>
      <c r="J76" s="483" t="s">
        <v>360</v>
      </c>
      <c r="K76" s="505" t="s">
        <v>349</v>
      </c>
      <c r="L76" s="472" t="s">
        <v>342</v>
      </c>
      <c r="M76" s="472" t="s">
        <v>518</v>
      </c>
    </row>
    <row r="77" spans="2:13" ht="18" customHeight="1">
      <c r="B77" s="689" t="str">
        <f>IF(【5】見・国外講師!B77="","",【5】見・国外講師!B77)</f>
        <v/>
      </c>
      <c r="C77" s="439" t="str">
        <f>IF(【5】見・国外講師!C77="","",【5】見・国外講師!C77)</f>
        <v/>
      </c>
      <c r="D77" s="152" t="s">
        <v>259</v>
      </c>
      <c r="E77" s="440" t="str">
        <f>IF(【5】見・国外講師!E77="","",【5】見・国外講師!E77)</f>
        <v/>
      </c>
      <c r="F77" s="154" t="str">
        <f t="shared" ref="F77:F86" si="12">IF(C77="","",TIME(HOUR(E77-C77),ROUNDUP(MINUTE(E77-C77)/30,0)*30,0)*24)</f>
        <v/>
      </c>
      <c r="G77" s="471" t="str">
        <f>IF(【5】見・国外講師!G77="","",【5】見・国外講師!G77)</f>
        <v/>
      </c>
      <c r="H77" s="471" t="str">
        <f>IF(【5】見・国外講師!H77="","",【5】見・国外講師!H77)</f>
        <v/>
      </c>
      <c r="I77" s="472" t="str">
        <f>IF(【5】見・国外講師!I77="","",【5】見・国外講師!I77)</f>
        <v/>
      </c>
      <c r="J77" s="458" t="str">
        <f>IF(F77="","",VLOOKUP(H77,単価表!$A$5:$C$11,MATCH(I77,単価表!$A$5:$C$5,0),0)/2)</f>
        <v/>
      </c>
      <c r="K77" s="582" t="str">
        <f>IF(F77="","",(J77*F77))</f>
        <v/>
      </c>
      <c r="L77" s="473"/>
      <c r="M77" s="506" t="str">
        <f>IF(【5】見・国外講師!M77="","",【5】見・国外講師!M77)</f>
        <v/>
      </c>
    </row>
    <row r="78" spans="2:13" ht="18" customHeight="1">
      <c r="B78" s="689" t="str">
        <f>IF(【5】見・国外講師!B78="","",【5】見・国外講師!B78)</f>
        <v/>
      </c>
      <c r="C78" s="439" t="str">
        <f>IF(【5】見・国外講師!C78="","",【5】見・国外講師!C78)</f>
        <v/>
      </c>
      <c r="D78" s="152" t="s">
        <v>259</v>
      </c>
      <c r="E78" s="440" t="str">
        <f>IF(【5】見・国外講師!E78="","",【5】見・国外講師!E78)</f>
        <v/>
      </c>
      <c r="F78" s="154" t="str">
        <f t="shared" si="12"/>
        <v/>
      </c>
      <c r="G78" s="471" t="str">
        <f>IF(【5】見・国外講師!G78="","",【5】見・国外講師!G78)</f>
        <v/>
      </c>
      <c r="H78" s="471" t="str">
        <f>IF(【5】見・国外講師!H78="","",【5】見・国外講師!H78)</f>
        <v/>
      </c>
      <c r="I78" s="472" t="str">
        <f>IF(【5】見・国外講師!I78="","",【5】見・国外講師!I78)</f>
        <v/>
      </c>
      <c r="J78" s="458" t="str">
        <f>IF(F78="","",VLOOKUP(H78,単価表!$A$5:$C$11,MATCH(I78,単価表!$A$5:$C$5,0),0)/2)</f>
        <v/>
      </c>
      <c r="K78" s="582" t="str">
        <f t="shared" ref="K78:K86" si="13">IF(F78="","",(J78*F78))</f>
        <v/>
      </c>
      <c r="L78" s="473"/>
      <c r="M78" s="506" t="str">
        <f>IF(【5】見・国外講師!M78="","",【5】見・国外講師!M78)</f>
        <v/>
      </c>
    </row>
    <row r="79" spans="2:13" ht="18" customHeight="1">
      <c r="B79" s="689" t="str">
        <f>IF(【5】見・国外講師!B79="","",【5】見・国外講師!B79)</f>
        <v/>
      </c>
      <c r="C79" s="439" t="str">
        <f>IF(【5】見・国外講師!C79="","",【5】見・国外講師!C79)</f>
        <v/>
      </c>
      <c r="D79" s="152" t="s">
        <v>259</v>
      </c>
      <c r="E79" s="440" t="str">
        <f>IF(【5】見・国外講師!E79="","",【5】見・国外講師!E79)</f>
        <v/>
      </c>
      <c r="F79" s="154" t="str">
        <f t="shared" si="12"/>
        <v/>
      </c>
      <c r="G79" s="471" t="str">
        <f>IF(【5】見・国外講師!G79="","",【5】見・国外講師!G79)</f>
        <v/>
      </c>
      <c r="H79" s="471" t="str">
        <f>IF(【5】見・国外講師!H79="","",【5】見・国外講師!H79)</f>
        <v/>
      </c>
      <c r="I79" s="472" t="str">
        <f>IF(【5】見・国外講師!I79="","",【5】見・国外講師!I79)</f>
        <v/>
      </c>
      <c r="J79" s="458" t="str">
        <f>IF(F79="","",VLOOKUP(H79,単価表!$A$5:$C$11,MATCH(I79,単価表!$A$5:$C$5,0),0)/2)</f>
        <v/>
      </c>
      <c r="K79" s="582" t="str">
        <f t="shared" si="13"/>
        <v/>
      </c>
      <c r="L79" s="473"/>
      <c r="M79" s="506" t="str">
        <f>IF(【5】見・国外講師!M79="","",【5】見・国外講師!M79)</f>
        <v/>
      </c>
    </row>
    <row r="80" spans="2:13" ht="18" customHeight="1">
      <c r="B80" s="689" t="str">
        <f>IF(【5】見・国外講師!B80="","",【5】見・国外講師!B80)</f>
        <v/>
      </c>
      <c r="C80" s="439" t="str">
        <f>IF(【5】見・国外講師!C80="","",【5】見・国外講師!C80)</f>
        <v/>
      </c>
      <c r="D80" s="152" t="s">
        <v>259</v>
      </c>
      <c r="E80" s="440" t="str">
        <f>IF(【5】見・国外講師!E80="","",【5】見・国外講師!E80)</f>
        <v/>
      </c>
      <c r="F80" s="154" t="str">
        <f t="shared" si="12"/>
        <v/>
      </c>
      <c r="G80" s="471" t="str">
        <f>IF(【5】見・国外講師!G80="","",【5】見・国外講師!G80)</f>
        <v/>
      </c>
      <c r="H80" s="471" t="str">
        <f>IF(【5】見・国外講師!H80="","",【5】見・国外講師!H80)</f>
        <v/>
      </c>
      <c r="I80" s="472" t="str">
        <f>IF(【5】見・国外講師!I80="","",【5】見・国外講師!I80)</f>
        <v/>
      </c>
      <c r="J80" s="458" t="str">
        <f>IF(F80="","",VLOOKUP(H80,単価表!$A$5:$C$11,MATCH(I80,単価表!$A$5:$C$5,0),0)/2)</f>
        <v/>
      </c>
      <c r="K80" s="582" t="str">
        <f t="shared" si="13"/>
        <v/>
      </c>
      <c r="L80" s="473"/>
      <c r="M80" s="506" t="str">
        <f>IF(【5】見・国外講師!M80="","",【5】見・国外講師!M80)</f>
        <v/>
      </c>
    </row>
    <row r="81" spans="2:13" ht="18" customHeight="1">
      <c r="B81" s="689" t="str">
        <f>IF(【5】見・国外講師!B81="","",【5】見・国外講師!B81)</f>
        <v/>
      </c>
      <c r="C81" s="439" t="str">
        <f>IF(【5】見・国外講師!C81="","",【5】見・国外講師!C81)</f>
        <v/>
      </c>
      <c r="D81" s="152" t="s">
        <v>259</v>
      </c>
      <c r="E81" s="440" t="str">
        <f>IF(【5】見・国外講師!E81="","",【5】見・国外講師!E81)</f>
        <v/>
      </c>
      <c r="F81" s="154" t="str">
        <f t="shared" si="12"/>
        <v/>
      </c>
      <c r="G81" s="471" t="str">
        <f>IF(【5】見・国外講師!G81="","",【5】見・国外講師!G81)</f>
        <v/>
      </c>
      <c r="H81" s="471" t="str">
        <f>IF(【5】見・国外講師!H81="","",【5】見・国外講師!H81)</f>
        <v/>
      </c>
      <c r="I81" s="472" t="str">
        <f>IF(【5】見・国外講師!I81="","",【5】見・国外講師!I81)</f>
        <v/>
      </c>
      <c r="J81" s="458" t="str">
        <f>IF(F81="","",VLOOKUP(H81,単価表!$A$5:$C$11,MATCH(I81,単価表!$A$5:$C$5,0),0)/2)</f>
        <v/>
      </c>
      <c r="K81" s="582" t="str">
        <f t="shared" si="13"/>
        <v/>
      </c>
      <c r="L81" s="473"/>
      <c r="M81" s="506" t="str">
        <f>IF(【5】見・国外講師!M81="","",【5】見・国外講師!M81)</f>
        <v/>
      </c>
    </row>
    <row r="82" spans="2:13" ht="18" customHeight="1">
      <c r="B82" s="689" t="str">
        <f>IF(【5】見・国外講師!B82="","",【5】見・国外講師!B82)</f>
        <v/>
      </c>
      <c r="C82" s="439" t="str">
        <f>IF(【5】見・国外講師!C82="","",【5】見・国外講師!C82)</f>
        <v/>
      </c>
      <c r="D82" s="152" t="s">
        <v>259</v>
      </c>
      <c r="E82" s="440" t="str">
        <f>IF(【5】見・国外講師!E82="","",【5】見・国外講師!E82)</f>
        <v/>
      </c>
      <c r="F82" s="154" t="str">
        <f t="shared" si="12"/>
        <v/>
      </c>
      <c r="G82" s="471" t="str">
        <f>IF(【5】見・国外講師!G82="","",【5】見・国外講師!G82)</f>
        <v/>
      </c>
      <c r="H82" s="471" t="str">
        <f>IF(【5】見・国外講師!H82="","",【5】見・国外講師!H82)</f>
        <v/>
      </c>
      <c r="I82" s="472" t="str">
        <f>IF(【5】見・国外講師!I82="","",【5】見・国外講師!I82)</f>
        <v/>
      </c>
      <c r="J82" s="458" t="str">
        <f>IF(F82="","",VLOOKUP(H82,単価表!$A$5:$C$11,MATCH(I82,単価表!$A$5:$C$5,0),0)/2)</f>
        <v/>
      </c>
      <c r="K82" s="582" t="str">
        <f t="shared" si="13"/>
        <v/>
      </c>
      <c r="L82" s="473"/>
      <c r="M82" s="506" t="str">
        <f>IF(【5】見・国外講師!M82="","",【5】見・国外講師!M82)</f>
        <v/>
      </c>
    </row>
    <row r="83" spans="2:13" ht="18" customHeight="1">
      <c r="B83" s="689" t="str">
        <f>IF(【5】見・国外講師!B83="","",【5】見・国外講師!B83)</f>
        <v/>
      </c>
      <c r="C83" s="439" t="str">
        <f>IF(【5】見・国外講師!C83="","",【5】見・国外講師!C83)</f>
        <v/>
      </c>
      <c r="D83" s="152" t="s">
        <v>259</v>
      </c>
      <c r="E83" s="440" t="str">
        <f>IF(【5】見・国外講師!E83="","",【5】見・国外講師!E83)</f>
        <v/>
      </c>
      <c r="F83" s="154" t="str">
        <f t="shared" si="12"/>
        <v/>
      </c>
      <c r="G83" s="471" t="str">
        <f>IF(【5】見・国外講師!G83="","",【5】見・国外講師!G83)</f>
        <v/>
      </c>
      <c r="H83" s="471" t="str">
        <f>IF(【5】見・国外講師!H83="","",【5】見・国外講師!H83)</f>
        <v/>
      </c>
      <c r="I83" s="472" t="str">
        <f>IF(【5】見・国外講師!I83="","",【5】見・国外講師!I83)</f>
        <v/>
      </c>
      <c r="J83" s="458" t="str">
        <f>IF(F83="","",VLOOKUP(H83,単価表!$A$5:$C$11,MATCH(I83,単価表!$A$5:$C$5,0),0)/2)</f>
        <v/>
      </c>
      <c r="K83" s="582" t="str">
        <f t="shared" si="13"/>
        <v/>
      </c>
      <c r="L83" s="473"/>
      <c r="M83" s="506" t="str">
        <f>IF(【5】見・国外講師!M83="","",【5】見・国外講師!M83)</f>
        <v/>
      </c>
    </row>
    <row r="84" spans="2:13" ht="18" customHeight="1">
      <c r="B84" s="689" t="str">
        <f>IF(【5】見・国外講師!B84="","",【5】見・国外講師!B84)</f>
        <v/>
      </c>
      <c r="C84" s="439" t="str">
        <f>IF(【5】見・国外講師!C84="","",【5】見・国外講師!C84)</f>
        <v/>
      </c>
      <c r="D84" s="152" t="s">
        <v>259</v>
      </c>
      <c r="E84" s="440" t="str">
        <f>IF(【5】見・国外講師!E84="","",【5】見・国外講師!E84)</f>
        <v/>
      </c>
      <c r="F84" s="154" t="str">
        <f t="shared" si="12"/>
        <v/>
      </c>
      <c r="G84" s="471" t="str">
        <f>IF(【5】見・国外講師!G84="","",【5】見・国外講師!G84)</f>
        <v/>
      </c>
      <c r="H84" s="471" t="str">
        <f>IF(【5】見・国外講師!H84="","",【5】見・国外講師!H84)</f>
        <v/>
      </c>
      <c r="I84" s="472" t="str">
        <f>IF(【5】見・国外講師!I84="","",【5】見・国外講師!I84)</f>
        <v/>
      </c>
      <c r="J84" s="458" t="str">
        <f>IF(F84="","",VLOOKUP(H84,単価表!$A$5:$C$11,MATCH(I84,単価表!$A$5:$C$5,0),0)/2)</f>
        <v/>
      </c>
      <c r="K84" s="582" t="str">
        <f t="shared" si="13"/>
        <v/>
      </c>
      <c r="L84" s="473"/>
      <c r="M84" s="506" t="str">
        <f>IF(【5】見・国外講師!M84="","",【5】見・国外講師!M84)</f>
        <v/>
      </c>
    </row>
    <row r="85" spans="2:13" ht="18" customHeight="1">
      <c r="B85" s="689" t="str">
        <f>IF(【5】見・国外講師!B85="","",【5】見・国外講師!B85)</f>
        <v/>
      </c>
      <c r="C85" s="439" t="str">
        <f>IF(【5】見・国外講師!C85="","",【5】見・国外講師!C85)</f>
        <v/>
      </c>
      <c r="D85" s="152" t="s">
        <v>259</v>
      </c>
      <c r="E85" s="440" t="str">
        <f>IF(【5】見・国外講師!E85="","",【5】見・国外講師!E85)</f>
        <v/>
      </c>
      <c r="F85" s="154" t="str">
        <f t="shared" si="12"/>
        <v/>
      </c>
      <c r="G85" s="471" t="str">
        <f>IF(【5】見・国外講師!G85="","",【5】見・国外講師!G85)</f>
        <v/>
      </c>
      <c r="H85" s="471" t="str">
        <f>IF(【5】見・国外講師!H85="","",【5】見・国外講師!H85)</f>
        <v/>
      </c>
      <c r="I85" s="472" t="str">
        <f>IF(【5】見・国外講師!I85="","",【5】見・国外講師!I85)</f>
        <v/>
      </c>
      <c r="J85" s="458" t="str">
        <f>IF(F85="","",VLOOKUP(H85,単価表!$A$5:$C$11,MATCH(I85,単価表!$A$5:$C$5,0),0)/2)</f>
        <v/>
      </c>
      <c r="K85" s="582" t="str">
        <f t="shared" si="13"/>
        <v/>
      </c>
      <c r="L85" s="473"/>
      <c r="M85" s="506" t="str">
        <f>IF(【5】見・国外講師!M85="","",【5】見・国外講師!M85)</f>
        <v/>
      </c>
    </row>
    <row r="86" spans="2:13" ht="18" customHeight="1">
      <c r="B86" s="689" t="str">
        <f>IF(【5】見・国外講師!B86="","",【5】見・国外講師!B86)</f>
        <v/>
      </c>
      <c r="C86" s="439" t="str">
        <f>IF(【5】見・国外講師!C86="","",【5】見・国外講師!C86)</f>
        <v/>
      </c>
      <c r="D86" s="152" t="s">
        <v>259</v>
      </c>
      <c r="E86" s="440" t="str">
        <f>IF(【5】見・国外講師!E86="","",【5】見・国外講師!E86)</f>
        <v/>
      </c>
      <c r="F86" s="154" t="str">
        <f t="shared" si="12"/>
        <v/>
      </c>
      <c r="G86" s="471" t="str">
        <f>IF(【5】見・国外講師!G86="","",【5】見・国外講師!G86)</f>
        <v/>
      </c>
      <c r="H86" s="471" t="str">
        <f>IF(【5】見・国外講師!H86="","",【5】見・国外講師!H86)</f>
        <v/>
      </c>
      <c r="I86" s="472" t="str">
        <f>IF(【5】見・国外講師!I86="","",【5】見・国外講師!I86)</f>
        <v/>
      </c>
      <c r="J86" s="458" t="str">
        <f>IF(F86="","",VLOOKUP(H86,単価表!$A$5:$C$11,MATCH(I86,単価表!$A$5:$C$5,0),0)/2)</f>
        <v/>
      </c>
      <c r="K86" s="582" t="str">
        <f t="shared" si="13"/>
        <v/>
      </c>
      <c r="L86" s="473"/>
      <c r="M86" s="506" t="str">
        <f>IF(【5】見・国外講師!M86="","",【5】見・国外講師!M86)</f>
        <v/>
      </c>
    </row>
    <row r="87" spans="2:13" ht="24" customHeight="1">
      <c r="J87" s="136" t="s">
        <v>321</v>
      </c>
      <c r="K87" s="583">
        <f>SUM(K77:K86)</f>
        <v>0</v>
      </c>
    </row>
    <row r="88" spans="2:13" ht="24" customHeight="1">
      <c r="J88" s="136" t="s">
        <v>322</v>
      </c>
      <c r="K88" s="583">
        <f>SUM(K77:K86)/1.1</f>
        <v>0</v>
      </c>
    </row>
    <row r="89" spans="2:13" ht="24" customHeight="1">
      <c r="J89" s="138"/>
      <c r="K89" s="634"/>
    </row>
    <row r="90" spans="2:13" ht="18" customHeight="1">
      <c r="B90" s="43" t="s">
        <v>363</v>
      </c>
      <c r="L90" s="121"/>
      <c r="M90" s="108" t="s">
        <v>224</v>
      </c>
    </row>
    <row r="91" spans="2:13" s="148" customFormat="1" ht="18" customHeight="1">
      <c r="B91" s="462" t="s">
        <v>273</v>
      </c>
      <c r="C91" s="962" t="s">
        <v>358</v>
      </c>
      <c r="D91" s="962"/>
      <c r="E91" s="962"/>
      <c r="F91" s="585"/>
      <c r="G91" s="472" t="s">
        <v>333</v>
      </c>
      <c r="H91" s="472" t="s">
        <v>250</v>
      </c>
      <c r="I91" s="472" t="s">
        <v>103</v>
      </c>
      <c r="J91" s="483" t="s">
        <v>360</v>
      </c>
      <c r="K91" s="505" t="s">
        <v>349</v>
      </c>
      <c r="L91" s="472" t="s">
        <v>342</v>
      </c>
      <c r="M91" s="472" t="s">
        <v>518</v>
      </c>
    </row>
    <row r="92" spans="2:13" ht="18" customHeight="1">
      <c r="B92" s="689" t="str">
        <f>IF(【5】見・国外講師!B92="","",【5】見・国外講師!B92)</f>
        <v/>
      </c>
      <c r="C92" s="439" t="str">
        <f>IF(【5】見・国外講師!C92="","",【5】見・国外講師!C92)</f>
        <v/>
      </c>
      <c r="D92" s="152" t="s">
        <v>259</v>
      </c>
      <c r="E92" s="440" t="str">
        <f>IF(【5】見・国外講師!E92="","",【5】見・国外講師!E92)</f>
        <v/>
      </c>
      <c r="F92" s="674"/>
      <c r="G92" s="471" t="str">
        <f>IF(【5】見・国外講師!G92="","",【5】見・国外講師!G92)</f>
        <v/>
      </c>
      <c r="H92" s="690" t="str">
        <f>IF(【5】見・国外講師!H92="","",【5】見・国外講師!H92)</f>
        <v/>
      </c>
      <c r="I92" s="472" t="str">
        <f>IF(【5】見・国外講師!I92="","",【5】見・国外講師!I92)</f>
        <v/>
      </c>
      <c r="J92" s="470" t="str">
        <f>IF(H92="","",IF($I92="日","1,500",IF($I92="外","5,500")))</f>
        <v/>
      </c>
      <c r="K92" s="582" t="str">
        <f>IF(H92="","",(J92*H92))</f>
        <v/>
      </c>
      <c r="L92" s="473"/>
      <c r="M92" s="506" t="str">
        <f>IF(【5】見・国外講師!M92="","",【5】見・国外講師!M92)</f>
        <v/>
      </c>
    </row>
    <row r="93" spans="2:13" ht="18" customHeight="1">
      <c r="B93" s="689" t="str">
        <f>IF(【5】見・国外講師!B93="","",【5】見・国外講師!B93)</f>
        <v/>
      </c>
      <c r="C93" s="439" t="str">
        <f>IF(【5】見・国外講師!C93="","",【5】見・国外講師!C93)</f>
        <v/>
      </c>
      <c r="D93" s="152" t="s">
        <v>259</v>
      </c>
      <c r="E93" s="440" t="str">
        <f>IF(【5】見・国外講師!E93="","",【5】見・国外講師!E93)</f>
        <v/>
      </c>
      <c r="F93" s="674"/>
      <c r="G93" s="471" t="str">
        <f>IF(【5】見・国外講師!G93="","",【5】見・国外講師!G93)</f>
        <v/>
      </c>
      <c r="H93" s="690" t="str">
        <f>IF(【5】見・国外講師!H93="","",【5】見・国外講師!H93)</f>
        <v/>
      </c>
      <c r="I93" s="472" t="str">
        <f>IF(【5】見・国外講師!I93="","",【5】見・国外講師!I93)</f>
        <v/>
      </c>
      <c r="J93" s="470" t="str">
        <f t="shared" ref="J93:J101" si="14">IF(H93="","",IF($I93="日","1,500",IF($I93="外","5,500")))</f>
        <v/>
      </c>
      <c r="K93" s="582" t="str">
        <f t="shared" ref="K93:K101" si="15">IF(H93="","",(J93*H93))</f>
        <v/>
      </c>
      <c r="L93" s="473"/>
      <c r="M93" s="506" t="str">
        <f>IF(【5】見・国外講師!M93="","",【5】見・国外講師!M93)</f>
        <v/>
      </c>
    </row>
    <row r="94" spans="2:13" ht="18" customHeight="1">
      <c r="B94" s="689" t="str">
        <f>IF(【5】見・国外講師!B94="","",【5】見・国外講師!B94)</f>
        <v/>
      </c>
      <c r="C94" s="439" t="str">
        <f>IF(【5】見・国外講師!C94="","",【5】見・国外講師!C94)</f>
        <v/>
      </c>
      <c r="D94" s="152" t="s">
        <v>259</v>
      </c>
      <c r="E94" s="440" t="str">
        <f>IF(【5】見・国外講師!E94="","",【5】見・国外講師!E94)</f>
        <v/>
      </c>
      <c r="F94" s="674"/>
      <c r="G94" s="471" t="str">
        <f>IF(【5】見・国外講師!G94="","",【5】見・国外講師!G94)</f>
        <v/>
      </c>
      <c r="H94" s="690" t="str">
        <f>IF(【5】見・国外講師!H94="","",【5】見・国外講師!H94)</f>
        <v/>
      </c>
      <c r="I94" s="472" t="str">
        <f>IF(【5】見・国外講師!I94="","",【5】見・国外講師!I94)</f>
        <v/>
      </c>
      <c r="J94" s="470" t="str">
        <f t="shared" si="14"/>
        <v/>
      </c>
      <c r="K94" s="582" t="str">
        <f t="shared" si="15"/>
        <v/>
      </c>
      <c r="L94" s="473"/>
      <c r="M94" s="506" t="str">
        <f>IF(【5】見・国外講師!M94="","",【5】見・国外講師!M94)</f>
        <v/>
      </c>
    </row>
    <row r="95" spans="2:13" ht="18" customHeight="1">
      <c r="B95" s="689" t="str">
        <f>IF(【5】見・国外講師!B95="","",【5】見・国外講師!B95)</f>
        <v/>
      </c>
      <c r="C95" s="439" t="str">
        <f>IF(【5】見・国外講師!C95="","",【5】見・国外講師!C95)</f>
        <v/>
      </c>
      <c r="D95" s="152" t="s">
        <v>259</v>
      </c>
      <c r="E95" s="440" t="str">
        <f>IF(【5】見・国外講師!E95="","",【5】見・国外講師!E95)</f>
        <v/>
      </c>
      <c r="F95" s="674"/>
      <c r="G95" s="471" t="str">
        <f>IF(【5】見・国外講師!G95="","",【5】見・国外講師!G95)</f>
        <v/>
      </c>
      <c r="H95" s="690" t="str">
        <f>IF(【5】見・国外講師!H95="","",【5】見・国外講師!H95)</f>
        <v/>
      </c>
      <c r="I95" s="472" t="str">
        <f>IF(【5】見・国外講師!I95="","",【5】見・国外講師!I95)</f>
        <v/>
      </c>
      <c r="J95" s="470" t="str">
        <f t="shared" si="14"/>
        <v/>
      </c>
      <c r="K95" s="582" t="str">
        <f t="shared" si="15"/>
        <v/>
      </c>
      <c r="L95" s="473"/>
      <c r="M95" s="506" t="str">
        <f>IF(【5】見・国外講師!M95="","",【5】見・国外講師!M95)</f>
        <v/>
      </c>
    </row>
    <row r="96" spans="2:13" ht="18" customHeight="1">
      <c r="B96" s="689" t="str">
        <f>IF(【5】見・国外講師!B96="","",【5】見・国外講師!B96)</f>
        <v/>
      </c>
      <c r="C96" s="439" t="str">
        <f>IF(【5】見・国外講師!C96="","",【5】見・国外講師!C96)</f>
        <v/>
      </c>
      <c r="D96" s="152" t="s">
        <v>259</v>
      </c>
      <c r="E96" s="440" t="str">
        <f>IF(【5】見・国外講師!E96="","",【5】見・国外講師!E96)</f>
        <v/>
      </c>
      <c r="F96" s="674"/>
      <c r="G96" s="471" t="str">
        <f>IF(【5】見・国外講師!G96="","",【5】見・国外講師!G96)</f>
        <v/>
      </c>
      <c r="H96" s="690" t="str">
        <f>IF(【5】見・国外講師!H96="","",【5】見・国外講師!H96)</f>
        <v/>
      </c>
      <c r="I96" s="472" t="str">
        <f>IF(【5】見・国外講師!I96="","",【5】見・国外講師!I96)</f>
        <v/>
      </c>
      <c r="J96" s="470" t="str">
        <f t="shared" si="14"/>
        <v/>
      </c>
      <c r="K96" s="582" t="str">
        <f t="shared" si="15"/>
        <v/>
      </c>
      <c r="L96" s="473"/>
      <c r="M96" s="506" t="str">
        <f>IF(【5】見・国外講師!M96="","",【5】見・国外講師!M96)</f>
        <v/>
      </c>
    </row>
    <row r="97" spans="2:13" ht="18" customHeight="1">
      <c r="B97" s="689" t="str">
        <f>IF(【5】見・国外講師!B97="","",【5】見・国外講師!B97)</f>
        <v/>
      </c>
      <c r="C97" s="439" t="str">
        <f>IF(【5】見・国外講師!C97="","",【5】見・国外講師!C97)</f>
        <v/>
      </c>
      <c r="D97" s="152" t="s">
        <v>259</v>
      </c>
      <c r="E97" s="440" t="str">
        <f>IF(【5】見・国外講師!E97="","",【5】見・国外講師!E97)</f>
        <v/>
      </c>
      <c r="F97" s="674"/>
      <c r="G97" s="471" t="str">
        <f>IF(【5】見・国外講師!G97="","",【5】見・国外講師!G97)</f>
        <v/>
      </c>
      <c r="H97" s="690" t="str">
        <f>IF(【5】見・国外講師!H97="","",【5】見・国外講師!H97)</f>
        <v/>
      </c>
      <c r="I97" s="472" t="str">
        <f>IF(【5】見・国外講師!I97="","",【5】見・国外講師!I97)</f>
        <v/>
      </c>
      <c r="J97" s="470" t="str">
        <f t="shared" si="14"/>
        <v/>
      </c>
      <c r="K97" s="582" t="str">
        <f t="shared" si="15"/>
        <v/>
      </c>
      <c r="L97" s="473"/>
      <c r="M97" s="506" t="str">
        <f>IF(【5】見・国外講師!M97="","",【5】見・国外講師!M97)</f>
        <v/>
      </c>
    </row>
    <row r="98" spans="2:13" ht="18" customHeight="1">
      <c r="B98" s="689" t="str">
        <f>IF(【5】見・国外講師!B98="","",【5】見・国外講師!B98)</f>
        <v/>
      </c>
      <c r="C98" s="439" t="str">
        <f>IF(【5】見・国外講師!C98="","",【5】見・国外講師!C98)</f>
        <v/>
      </c>
      <c r="D98" s="152" t="s">
        <v>259</v>
      </c>
      <c r="E98" s="440" t="str">
        <f>IF(【5】見・国外講師!E98="","",【5】見・国外講師!E98)</f>
        <v/>
      </c>
      <c r="F98" s="674"/>
      <c r="G98" s="471" t="str">
        <f>IF(【5】見・国外講師!G98="","",【5】見・国外講師!G98)</f>
        <v/>
      </c>
      <c r="H98" s="690" t="str">
        <f>IF(【5】見・国外講師!H98="","",【5】見・国外講師!H98)</f>
        <v/>
      </c>
      <c r="I98" s="472" t="str">
        <f>IF(【5】見・国外講師!I98="","",【5】見・国外講師!I98)</f>
        <v/>
      </c>
      <c r="J98" s="470" t="str">
        <f t="shared" si="14"/>
        <v/>
      </c>
      <c r="K98" s="582" t="str">
        <f t="shared" si="15"/>
        <v/>
      </c>
      <c r="L98" s="473"/>
      <c r="M98" s="506" t="str">
        <f>IF(【5】見・国外講師!M98="","",【5】見・国外講師!M98)</f>
        <v/>
      </c>
    </row>
    <row r="99" spans="2:13" ht="18" customHeight="1">
      <c r="B99" s="689" t="str">
        <f>IF(【5】見・国外講師!B99="","",【5】見・国外講師!B99)</f>
        <v/>
      </c>
      <c r="C99" s="439" t="str">
        <f>IF(【5】見・国外講師!C99="","",【5】見・国外講師!C99)</f>
        <v/>
      </c>
      <c r="D99" s="152" t="s">
        <v>259</v>
      </c>
      <c r="E99" s="440" t="str">
        <f>IF(【5】見・国外講師!E99="","",【5】見・国外講師!E99)</f>
        <v/>
      </c>
      <c r="F99" s="674"/>
      <c r="G99" s="471" t="str">
        <f>IF(【5】見・国外講師!G99="","",【5】見・国外講師!G99)</f>
        <v/>
      </c>
      <c r="H99" s="690" t="str">
        <f>IF(【5】見・国外講師!H99="","",【5】見・国外講師!H99)</f>
        <v/>
      </c>
      <c r="I99" s="472" t="str">
        <f>IF(【5】見・国外講師!I99="","",【5】見・国外講師!I99)</f>
        <v/>
      </c>
      <c r="J99" s="470" t="str">
        <f t="shared" si="14"/>
        <v/>
      </c>
      <c r="K99" s="582" t="str">
        <f t="shared" si="15"/>
        <v/>
      </c>
      <c r="L99" s="473"/>
      <c r="M99" s="506" t="str">
        <f>IF(【5】見・国外講師!M99="","",【5】見・国外講師!M99)</f>
        <v/>
      </c>
    </row>
    <row r="100" spans="2:13" ht="18" customHeight="1">
      <c r="B100" s="689" t="str">
        <f>IF(【5】見・国外講師!B100="","",【5】見・国外講師!B100)</f>
        <v/>
      </c>
      <c r="C100" s="439" t="str">
        <f>IF(【5】見・国外講師!C100="","",【5】見・国外講師!C100)</f>
        <v/>
      </c>
      <c r="D100" s="152" t="s">
        <v>259</v>
      </c>
      <c r="E100" s="440" t="str">
        <f>IF(【5】見・国外講師!E100="","",【5】見・国外講師!E100)</f>
        <v/>
      </c>
      <c r="F100" s="674"/>
      <c r="G100" s="471" t="str">
        <f>IF(【5】見・国外講師!G100="","",【5】見・国外講師!G100)</f>
        <v/>
      </c>
      <c r="H100" s="690" t="str">
        <f>IF(【5】見・国外講師!H100="","",【5】見・国外講師!H100)</f>
        <v/>
      </c>
      <c r="I100" s="472" t="str">
        <f>IF(【5】見・国外講師!I100="","",【5】見・国外講師!I100)</f>
        <v/>
      </c>
      <c r="J100" s="470" t="str">
        <f t="shared" si="14"/>
        <v/>
      </c>
      <c r="K100" s="582" t="str">
        <f t="shared" si="15"/>
        <v/>
      </c>
      <c r="L100" s="473"/>
      <c r="M100" s="506" t="str">
        <f>IF(【5】見・国外講師!M100="","",【5】見・国外講師!M100)</f>
        <v/>
      </c>
    </row>
    <row r="101" spans="2:13" ht="18" customHeight="1">
      <c r="B101" s="689" t="str">
        <f>IF(【5】見・国外講師!B101="","",【5】見・国外講師!B101)</f>
        <v/>
      </c>
      <c r="C101" s="439" t="str">
        <f>IF(【5】見・国外講師!C101="","",【5】見・国外講師!C101)</f>
        <v/>
      </c>
      <c r="D101" s="152" t="s">
        <v>259</v>
      </c>
      <c r="E101" s="440" t="str">
        <f>IF(【5】見・国外講師!E101="","",【5】見・国外講師!E101)</f>
        <v/>
      </c>
      <c r="F101" s="674"/>
      <c r="G101" s="471" t="str">
        <f>IF(【5】見・国外講師!G101="","",【5】見・国外講師!G101)</f>
        <v/>
      </c>
      <c r="H101" s="690" t="str">
        <f>IF(【5】見・国外講師!H101="","",【5】見・国外講師!H101)</f>
        <v/>
      </c>
      <c r="I101" s="472" t="str">
        <f>IF(【5】見・国外講師!I101="","",【5】見・国外講師!I101)</f>
        <v/>
      </c>
      <c r="J101" s="470" t="str">
        <f t="shared" si="14"/>
        <v/>
      </c>
      <c r="K101" s="582" t="str">
        <f t="shared" si="15"/>
        <v/>
      </c>
      <c r="L101" s="473"/>
      <c r="M101" s="506" t="str">
        <f>IF(【5】見・国外講師!M101="","",【5】見・国外講師!M101)</f>
        <v/>
      </c>
    </row>
    <row r="102" spans="2:13" ht="24" customHeight="1">
      <c r="J102" s="136" t="s">
        <v>321</v>
      </c>
      <c r="K102" s="583">
        <f>SUM(K92:K101)</f>
        <v>0</v>
      </c>
    </row>
    <row r="103" spans="2:13" ht="24" customHeight="1">
      <c r="J103" s="136" t="s">
        <v>322</v>
      </c>
      <c r="K103" s="583">
        <f>SUM(K92:K101)/1.1</f>
        <v>0</v>
      </c>
    </row>
  </sheetData>
  <mergeCells count="150">
    <mergeCell ref="C9:G9"/>
    <mergeCell ref="C10:G10"/>
    <mergeCell ref="C11:G11"/>
    <mergeCell ref="C12:G12"/>
    <mergeCell ref="C13:G13"/>
    <mergeCell ref="C14:G14"/>
    <mergeCell ref="C15:G15"/>
    <mergeCell ref="C76:E76"/>
    <mergeCell ref="C91:E91"/>
    <mergeCell ref="C26:F26"/>
    <mergeCell ref="C24:F24"/>
    <mergeCell ref="C25:F25"/>
    <mergeCell ref="C22:F22"/>
    <mergeCell ref="C23:F23"/>
    <mergeCell ref="C20:F20"/>
    <mergeCell ref="C21:F21"/>
    <mergeCell ref="C61:E61"/>
    <mergeCell ref="C28:F28"/>
    <mergeCell ref="C29:F29"/>
    <mergeCell ref="C19:F19"/>
    <mergeCell ref="C27:F27"/>
    <mergeCell ref="I58:J58"/>
    <mergeCell ref="I59:J59"/>
    <mergeCell ref="J52:J53"/>
    <mergeCell ref="K52:K53"/>
    <mergeCell ref="L52:L53"/>
    <mergeCell ref="M52:M53"/>
    <mergeCell ref="H53:I53"/>
    <mergeCell ref="B52:B53"/>
    <mergeCell ref="C52:D53"/>
    <mergeCell ref="E52:G53"/>
    <mergeCell ref="H52:I52"/>
    <mergeCell ref="K54:K55"/>
    <mergeCell ref="L54:L55"/>
    <mergeCell ref="M54:M55"/>
    <mergeCell ref="H55:I55"/>
    <mergeCell ref="I56:J56"/>
    <mergeCell ref="B54:B55"/>
    <mergeCell ref="C54:D55"/>
    <mergeCell ref="E54:G55"/>
    <mergeCell ref="H54:I54"/>
    <mergeCell ref="J54:J55"/>
    <mergeCell ref="I57:J57"/>
    <mergeCell ref="K50:K51"/>
    <mergeCell ref="L50:L51"/>
    <mergeCell ref="M50:M51"/>
    <mergeCell ref="H51:I51"/>
    <mergeCell ref="B50:B51"/>
    <mergeCell ref="C50:D51"/>
    <mergeCell ref="E50:G51"/>
    <mergeCell ref="H50:I50"/>
    <mergeCell ref="J50:J51"/>
    <mergeCell ref="J48:J49"/>
    <mergeCell ref="K48:K49"/>
    <mergeCell ref="L48:L49"/>
    <mergeCell ref="M48:M49"/>
    <mergeCell ref="H49:I49"/>
    <mergeCell ref="B48:B49"/>
    <mergeCell ref="C48:D49"/>
    <mergeCell ref="E48:G49"/>
    <mergeCell ref="H48:I48"/>
    <mergeCell ref="K46:K47"/>
    <mergeCell ref="L46:L47"/>
    <mergeCell ref="M46:M47"/>
    <mergeCell ref="H47:I47"/>
    <mergeCell ref="B46:B47"/>
    <mergeCell ref="C46:D47"/>
    <mergeCell ref="E46:G47"/>
    <mergeCell ref="H46:I46"/>
    <mergeCell ref="J46:J47"/>
    <mergeCell ref="J44:J45"/>
    <mergeCell ref="K44:K45"/>
    <mergeCell ref="L44:L45"/>
    <mergeCell ref="M44:M45"/>
    <mergeCell ref="H45:I45"/>
    <mergeCell ref="B44:B45"/>
    <mergeCell ref="C44:D45"/>
    <mergeCell ref="E44:G45"/>
    <mergeCell ref="H44:I44"/>
    <mergeCell ref="K42:K43"/>
    <mergeCell ref="L42:L43"/>
    <mergeCell ref="M42:M43"/>
    <mergeCell ref="H43:I43"/>
    <mergeCell ref="B42:B43"/>
    <mergeCell ref="C42:D43"/>
    <mergeCell ref="E42:G43"/>
    <mergeCell ref="H42:I42"/>
    <mergeCell ref="J42:J43"/>
    <mergeCell ref="J40:J41"/>
    <mergeCell ref="K40:K41"/>
    <mergeCell ref="L40:L41"/>
    <mergeCell ref="M40:M41"/>
    <mergeCell ref="H41:I41"/>
    <mergeCell ref="B40:B41"/>
    <mergeCell ref="C40:D41"/>
    <mergeCell ref="E40:G41"/>
    <mergeCell ref="H40:I40"/>
    <mergeCell ref="K38:K39"/>
    <mergeCell ref="L38:L39"/>
    <mergeCell ref="M38:M39"/>
    <mergeCell ref="H39:I39"/>
    <mergeCell ref="B38:B39"/>
    <mergeCell ref="C38:D39"/>
    <mergeCell ref="E38:G39"/>
    <mergeCell ref="H38:I38"/>
    <mergeCell ref="J38:J39"/>
    <mergeCell ref="J36:J37"/>
    <mergeCell ref="K36:K37"/>
    <mergeCell ref="L36:L37"/>
    <mergeCell ref="M36:M37"/>
    <mergeCell ref="H37:I37"/>
    <mergeCell ref="B36:B37"/>
    <mergeCell ref="C36:D37"/>
    <mergeCell ref="E36:G37"/>
    <mergeCell ref="H36:I36"/>
    <mergeCell ref="K34:K35"/>
    <mergeCell ref="L34:L35"/>
    <mergeCell ref="M34:M35"/>
    <mergeCell ref="H35:I35"/>
    <mergeCell ref="I31:J31"/>
    <mergeCell ref="B34:B35"/>
    <mergeCell ref="C34:D35"/>
    <mergeCell ref="E34:G35"/>
    <mergeCell ref="H34:I34"/>
    <mergeCell ref="J34:J35"/>
    <mergeCell ref="C6:E6"/>
    <mergeCell ref="F6:G6"/>
    <mergeCell ref="I6:L6"/>
    <mergeCell ref="C5:E5"/>
    <mergeCell ref="F5:G5"/>
    <mergeCell ref="I5:L5"/>
    <mergeCell ref="C4:E4"/>
    <mergeCell ref="F4:G4"/>
    <mergeCell ref="I4:L4"/>
    <mergeCell ref="H9:I9"/>
    <mergeCell ref="J9:K9"/>
    <mergeCell ref="H10:I10"/>
    <mergeCell ref="J10:K10"/>
    <mergeCell ref="H12:I12"/>
    <mergeCell ref="J12:K12"/>
    <mergeCell ref="I30:J30"/>
    <mergeCell ref="H15:I15"/>
    <mergeCell ref="J15:K15"/>
    <mergeCell ref="J16:K16"/>
    <mergeCell ref="H11:I11"/>
    <mergeCell ref="J11:K11"/>
    <mergeCell ref="H14:I14"/>
    <mergeCell ref="J14:K14"/>
    <mergeCell ref="H13:I13"/>
    <mergeCell ref="J13:K13"/>
  </mergeCells>
  <phoneticPr fontId="6"/>
  <dataValidations count="6">
    <dataValidation imeMode="off" allowBlank="1" showInputMessage="1" showErrorMessage="1" sqref="H5:H6 H37:I37 B20:B29 G20:J29 B36:D55 B62:C71 E62:G71 E92:H101 H55:I55 H53:I53 H51:I51 H49:I49 H47:I47 H45:I45 H43:I43 H41:I41 H39:I39 J10:K15 J62:J71 B77:C86 E77:G86 J77:J86 B92:C101 B10:B15 J92:J101" xr:uid="{00000000-0002-0000-1700-000000000000}"/>
    <dataValidation imeMode="on" allowBlank="1" showInputMessage="1" showErrorMessage="1" sqref="C5:G6 E36:G55 H36:I36 H38:I38 H40:I40 H42:I42 H44:I44 H46:I46 H48:I48 H50:I50 H52:I52 H54:I54 I5:M6 M62:M71 M20:M29 M36:M55 M10:M15 M77:M86 M92:M101 H10:I15 C10:C15" xr:uid="{00000000-0002-0000-1700-000001000000}"/>
    <dataValidation type="list" allowBlank="1" showInputMessage="1" showErrorMessage="1" sqref="C20:C29" xr:uid="{00000000-0002-0000-1700-000002000000}">
      <formula1>"1,2,3,4"</formula1>
    </dataValidation>
    <dataValidation type="list" allowBlank="1" showInputMessage="1" showErrorMessage="1" sqref="I92:I101 I62:I71 I77:I86" xr:uid="{00000000-0002-0000-1700-000003000000}">
      <formula1>"日,外"</formula1>
    </dataValidation>
    <dataValidation type="list" allowBlank="1" showInputMessage="1" showErrorMessage="1" sqref="J52 J42 J44 J46 J48 J50 J54:J55 J36:J40" xr:uid="{00000000-0002-0000-1700-000004000000}">
      <formula1>"往復,片道"</formula1>
    </dataValidation>
    <dataValidation type="list" allowBlank="1" showInputMessage="1" showErrorMessage="1" sqref="H77:H86 H62:H71" xr:uid="{00000000-0002-0000-1700-000005000000}">
      <formula1>"特号,１号Ａ,１号Ｂ,２号,３号,４号"</formula1>
    </dataValidation>
  </dataValidations>
  <pageMargins left="0.78740157480314965" right="0.39370078740157483" top="0.59055118110236227" bottom="0.59055118110236227" header="0.31496062992125984" footer="0.31496062992125984"/>
  <pageSetup paperSize="9" scale="70" orientation="portrait" r:id="rId1"/>
  <rowBreaks count="1" manualBreakCount="1">
    <brk id="57" min="1" max="12" man="1"/>
  </rowBreaks>
  <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99FF"/>
    <pageSetUpPr fitToPage="1"/>
  </sheetPr>
  <dimension ref="B1:Y233"/>
  <sheetViews>
    <sheetView showGridLines="0" view="pageBreakPreview" zoomScale="80" zoomScaleNormal="100" zoomScaleSheetLayoutView="80" workbookViewId="0">
      <selection activeCell="F4" sqref="F4"/>
    </sheetView>
  </sheetViews>
  <sheetFormatPr defaultColWidth="7" defaultRowHeight="13.5"/>
  <cols>
    <col min="1" max="1" width="70.25" style="155" customWidth="1"/>
    <col min="2" max="2" width="14.125" style="155" customWidth="1"/>
    <col min="3" max="4" width="23" style="155" customWidth="1"/>
    <col min="5" max="5" width="11.125" style="155" customWidth="1"/>
    <col min="6" max="6" width="12.25" style="155" customWidth="1"/>
    <col min="7" max="7" width="13.875" style="155" bestFit="1" customWidth="1"/>
    <col min="8" max="8" width="12.375" style="155" customWidth="1"/>
    <col min="9" max="9" width="8.75" style="156" customWidth="1"/>
    <col min="10" max="10" width="23.25" style="159" customWidth="1"/>
    <col min="11" max="16384" width="7" style="155"/>
  </cols>
  <sheetData>
    <row r="1" spans="2:25" ht="16.5" customHeight="1">
      <c r="B1" s="263"/>
      <c r="C1" s="156"/>
      <c r="D1" s="157"/>
      <c r="F1" s="156"/>
      <c r="H1" s="263"/>
      <c r="J1" s="108" t="s">
        <v>521</v>
      </c>
    </row>
    <row r="2" spans="2:25" ht="16.5" customHeight="1">
      <c r="B2" s="329" t="s">
        <v>364</v>
      </c>
      <c r="C2" s="252"/>
      <c r="D2" s="157"/>
      <c r="F2" s="156"/>
    </row>
    <row r="3" spans="2:25" ht="16.5" customHeight="1">
      <c r="B3" s="159" t="s">
        <v>365</v>
      </c>
      <c r="C3" s="159"/>
      <c r="D3" s="157"/>
      <c r="F3" s="156"/>
      <c r="J3" s="108" t="s">
        <v>224</v>
      </c>
    </row>
    <row r="4" spans="2:25" ht="32.25" customHeight="1">
      <c r="B4" s="484" t="s">
        <v>273</v>
      </c>
      <c r="C4" s="749" t="s">
        <v>366</v>
      </c>
      <c r="D4" s="484" t="s">
        <v>367</v>
      </c>
      <c r="E4" s="584" t="s">
        <v>522</v>
      </c>
      <c r="F4" s="510" t="s">
        <v>368</v>
      </c>
      <c r="G4" s="635" t="s">
        <v>369</v>
      </c>
      <c r="H4" s="635" t="s">
        <v>370</v>
      </c>
      <c r="I4" s="636" t="s">
        <v>371</v>
      </c>
      <c r="J4" s="532" t="s">
        <v>289</v>
      </c>
    </row>
    <row r="5" spans="2:25" ht="19.5" customHeight="1">
      <c r="B5" s="691" t="str">
        <f>IF(【6】見・諸経費!B5="","",【6】見・諸経費!B5)</f>
        <v/>
      </c>
      <c r="C5" s="750" t="str">
        <f>IF(【6】見・諸経費!C5="","",【6】見・諸経費!C5)</f>
        <v/>
      </c>
      <c r="D5" s="639" t="str">
        <f>IF(【6】見・諸経費!D5="","",【6】見・諸経費!D5)</f>
        <v/>
      </c>
      <c r="E5" s="492" t="str">
        <f>IF(【6】見・諸経費!E5="","",【6】見・諸経費!E5)</f>
        <v/>
      </c>
      <c r="F5" s="640" t="str">
        <f>IF(【6】見・諸経費!F5="","",【6】見・諸経費!F5)</f>
        <v/>
      </c>
      <c r="G5" s="641" t="str">
        <f>IF(【6】見・諸経費!G5="","",【6】見・諸経費!G5)</f>
        <v/>
      </c>
      <c r="H5" s="642" t="str">
        <f>IFERROR(ROUND(IF(F5="","",IF(F5="8%税込",E5*G5/1.08,IF(F5="10%税込",E5*G5/1.1,IF(F5="税抜",E5*G5)))),0),"")</f>
        <v/>
      </c>
      <c r="I5" s="643"/>
      <c r="J5" s="644" t="str">
        <f>IF(【6】見・諸経費!J5="","",【6】見・諸経費!J5)</f>
        <v/>
      </c>
    </row>
    <row r="6" spans="2:25" ht="19.5" customHeight="1">
      <c r="B6" s="691" t="str">
        <f>IF(【6】見・諸経費!B6="","",【6】見・諸経費!B6)</f>
        <v/>
      </c>
      <c r="C6" s="750" t="str">
        <f>IF(【6】見・諸経費!C6="","",【6】見・諸経費!C6)</f>
        <v/>
      </c>
      <c r="D6" s="639" t="str">
        <f>IF(【6】見・諸経費!D6="","",【6】見・諸経費!D6)</f>
        <v/>
      </c>
      <c r="E6" s="492" t="str">
        <f>IF(【6】見・諸経費!E6="","",【6】見・諸経費!E6)</f>
        <v/>
      </c>
      <c r="F6" s="640" t="str">
        <f>IF(【6】見・諸経費!F6="","",【6】見・諸経費!F6)</f>
        <v/>
      </c>
      <c r="G6" s="641" t="str">
        <f>IF(【6】見・諸経費!G6="","",【6】見・諸経費!G6)</f>
        <v/>
      </c>
      <c r="H6" s="642" t="str">
        <f t="shared" ref="H6:H34" si="0">IFERROR(ROUND(IF(F6="","",IF(F6="8%税込",E6*G6/1.08,IF(F6="10%税込",E6*G6/1.1,IF(F6="税抜",E6*G6)))),0),"")</f>
        <v/>
      </c>
      <c r="I6" s="643"/>
      <c r="J6" s="644" t="str">
        <f>IF(【6】見・諸経費!J6="","",【6】見・諸経費!J6)</f>
        <v/>
      </c>
    </row>
    <row r="7" spans="2:25" ht="19.5" customHeight="1">
      <c r="B7" s="691" t="str">
        <f>IF(【6】見・諸経費!B7="","",【6】見・諸経費!B7)</f>
        <v/>
      </c>
      <c r="C7" s="750" t="str">
        <f>IF(【6】見・諸経費!C7="","",【6】見・諸経費!C7)</f>
        <v/>
      </c>
      <c r="D7" s="639" t="str">
        <f>IF(【6】見・諸経費!D7="","",【6】見・諸経費!D7)</f>
        <v/>
      </c>
      <c r="E7" s="492" t="str">
        <f>IF(【6】見・諸経費!E7="","",【6】見・諸経費!E7)</f>
        <v/>
      </c>
      <c r="F7" s="640" t="str">
        <f>IF(【6】見・諸経費!F7="","",【6】見・諸経費!F7)</f>
        <v/>
      </c>
      <c r="G7" s="641" t="str">
        <f>IF(【6】見・諸経費!G7="","",【6】見・諸経費!G7)</f>
        <v/>
      </c>
      <c r="H7" s="642" t="str">
        <f t="shared" si="0"/>
        <v/>
      </c>
      <c r="I7" s="643"/>
      <c r="J7" s="644" t="str">
        <f>IF(【6】見・諸経費!J7="","",【6】見・諸経費!J7)</f>
        <v/>
      </c>
    </row>
    <row r="8" spans="2:25" ht="19.5" customHeight="1">
      <c r="B8" s="691" t="str">
        <f>IF(【6】見・諸経費!B8="","",【6】見・諸経費!B8)</f>
        <v/>
      </c>
      <c r="C8" s="750" t="str">
        <f>IF(【6】見・諸経費!C8="","",【6】見・諸経費!C8)</f>
        <v/>
      </c>
      <c r="D8" s="639" t="str">
        <f>IF(【6】見・諸経費!D8="","",【6】見・諸経費!D8)</f>
        <v/>
      </c>
      <c r="E8" s="492" t="str">
        <f>IF(【6】見・諸経費!E8="","",【6】見・諸経費!E8)</f>
        <v/>
      </c>
      <c r="F8" s="640" t="str">
        <f>IF(【6】見・諸経費!F8="","",【6】見・諸経費!F8)</f>
        <v/>
      </c>
      <c r="G8" s="641" t="str">
        <f>IF(【6】見・諸経費!G8="","",【6】見・諸経費!G8)</f>
        <v/>
      </c>
      <c r="H8" s="642" t="str">
        <f t="shared" si="0"/>
        <v/>
      </c>
      <c r="I8" s="643"/>
      <c r="J8" s="644" t="str">
        <f>IF(【6】見・諸経費!J8="","",【6】見・諸経費!J8)</f>
        <v/>
      </c>
    </row>
    <row r="9" spans="2:25" ht="19.5" customHeight="1">
      <c r="B9" s="691" t="str">
        <f>IF(【6】見・諸経費!B9="","",【6】見・諸経費!B9)</f>
        <v/>
      </c>
      <c r="C9" s="750" t="str">
        <f>IF(【6】見・諸経費!C9="","",【6】見・諸経費!C9)</f>
        <v/>
      </c>
      <c r="D9" s="639" t="str">
        <f>IF(【6】見・諸経費!D9="","",【6】見・諸経費!D9)</f>
        <v/>
      </c>
      <c r="E9" s="492" t="str">
        <f>IF(【6】見・諸経費!E9="","",【6】見・諸経費!E9)</f>
        <v/>
      </c>
      <c r="F9" s="640" t="str">
        <f>IF(【6】見・諸経費!F9="","",【6】見・諸経費!F9)</f>
        <v/>
      </c>
      <c r="G9" s="641" t="str">
        <f>IF(【6】見・諸経費!G9="","",【6】見・諸経費!G9)</f>
        <v/>
      </c>
      <c r="H9" s="642" t="str">
        <f t="shared" si="0"/>
        <v/>
      </c>
      <c r="I9" s="643"/>
      <c r="J9" s="644" t="str">
        <f>IF(【6】見・諸経費!J9="","",【6】見・諸経費!J9)</f>
        <v/>
      </c>
    </row>
    <row r="10" spans="2:25" ht="19.5" customHeight="1">
      <c r="B10" s="691" t="str">
        <f>IF(【6】見・諸経費!B10="","",【6】見・諸経費!B10)</f>
        <v/>
      </c>
      <c r="C10" s="750" t="str">
        <f>IF(【6】見・諸経費!C10="","",【6】見・諸経費!C10)</f>
        <v/>
      </c>
      <c r="D10" s="639" t="str">
        <f>IF(【6】見・諸経費!D10="","",【6】見・諸経費!D10)</f>
        <v/>
      </c>
      <c r="E10" s="492" t="str">
        <f>IF(【6】見・諸経費!E10="","",【6】見・諸経費!E10)</f>
        <v/>
      </c>
      <c r="F10" s="640" t="str">
        <f>IF(【6】見・諸経費!F10="","",【6】見・諸経費!F10)</f>
        <v/>
      </c>
      <c r="G10" s="641" t="str">
        <f>IF(【6】見・諸経費!G10="","",【6】見・諸経費!G10)</f>
        <v/>
      </c>
      <c r="H10" s="642" t="str">
        <f t="shared" si="0"/>
        <v/>
      </c>
      <c r="I10" s="643"/>
      <c r="J10" s="644" t="str">
        <f>IF(【6】見・諸経費!J10="","",【6】見・諸経費!J10)</f>
        <v/>
      </c>
    </row>
    <row r="11" spans="2:25" ht="19.5" customHeight="1">
      <c r="B11" s="691" t="str">
        <f>IF(【6】見・諸経費!B11="","",【6】見・諸経費!B11)</f>
        <v/>
      </c>
      <c r="C11" s="750" t="str">
        <f>IF(【6】見・諸経費!C11="","",【6】見・諸経費!C11)</f>
        <v/>
      </c>
      <c r="D11" s="639" t="str">
        <f>IF(【6】見・諸経費!D11="","",【6】見・諸経費!D11)</f>
        <v/>
      </c>
      <c r="E11" s="492" t="str">
        <f>IF(【6】見・諸経費!E11="","",【6】見・諸経費!E11)</f>
        <v/>
      </c>
      <c r="F11" s="640" t="str">
        <f>IF(【6】見・諸経費!F11="","",【6】見・諸経費!F11)</f>
        <v/>
      </c>
      <c r="G11" s="641" t="str">
        <f>IF(【6】見・諸経費!G11="","",【6】見・諸経費!G11)</f>
        <v/>
      </c>
      <c r="H11" s="642" t="str">
        <f t="shared" si="0"/>
        <v/>
      </c>
      <c r="I11" s="643"/>
      <c r="J11" s="644" t="str">
        <f>IF(【6】見・諸経費!J11="","",【6】見・諸経費!J11)</f>
        <v/>
      </c>
    </row>
    <row r="12" spans="2:25" ht="19.5" customHeight="1">
      <c r="B12" s="691" t="str">
        <f>IF(【6】見・諸経費!B12="","",【6】見・諸経費!B12)</f>
        <v/>
      </c>
      <c r="C12" s="750" t="str">
        <f>IF(【6】見・諸経費!C12="","",【6】見・諸経費!C12)</f>
        <v/>
      </c>
      <c r="D12" s="639" t="str">
        <f>IF(【6】見・諸経費!D12="","",【6】見・諸経費!D12)</f>
        <v/>
      </c>
      <c r="E12" s="492" t="str">
        <f>IF(【6】見・諸経費!E12="","",【6】見・諸経費!E12)</f>
        <v/>
      </c>
      <c r="F12" s="640" t="str">
        <f>IF(【6】見・諸経費!F12="","",【6】見・諸経費!F12)</f>
        <v/>
      </c>
      <c r="G12" s="641" t="str">
        <f>IF(【6】見・諸経費!G12="","",【6】見・諸経費!G12)</f>
        <v/>
      </c>
      <c r="H12" s="642" t="str">
        <f t="shared" si="0"/>
        <v/>
      </c>
      <c r="I12" s="643"/>
      <c r="J12" s="644" t="str">
        <f>IF(【6】見・諸経費!J12="","",【6】見・諸経費!J12)</f>
        <v/>
      </c>
    </row>
    <row r="13" spans="2:25" ht="19.5" customHeight="1">
      <c r="B13" s="691" t="str">
        <f>IF(【6】見・諸経費!B13="","",【6】見・諸経費!B13)</f>
        <v/>
      </c>
      <c r="C13" s="750" t="str">
        <f>IF(【6】見・諸経費!C13="","",【6】見・諸経費!C13)</f>
        <v/>
      </c>
      <c r="D13" s="639" t="str">
        <f>IF(【6】見・諸経費!D13="","",【6】見・諸経費!D13)</f>
        <v/>
      </c>
      <c r="E13" s="492" t="str">
        <f>IF(【6】見・諸経費!E13="","",【6】見・諸経費!E13)</f>
        <v/>
      </c>
      <c r="F13" s="640" t="str">
        <f>IF(【6】見・諸経費!F13="","",【6】見・諸経費!F13)</f>
        <v/>
      </c>
      <c r="G13" s="641" t="str">
        <f>IF(【6】見・諸経費!G13="","",【6】見・諸経費!G13)</f>
        <v/>
      </c>
      <c r="H13" s="642" t="str">
        <f t="shared" si="0"/>
        <v/>
      </c>
      <c r="I13" s="643"/>
      <c r="J13" s="644" t="str">
        <f>IF(【6】見・諸経費!J13="","",【6】見・諸経費!J13)</f>
        <v/>
      </c>
    </row>
    <row r="14" spans="2:25" ht="19.5" customHeight="1">
      <c r="B14" s="691" t="str">
        <f>IF(【6】見・諸経費!B14="","",【6】見・諸経費!B14)</f>
        <v/>
      </c>
      <c r="C14" s="750" t="str">
        <f>IF(【6】見・諸経費!C14="","",【6】見・諸経費!C14)</f>
        <v/>
      </c>
      <c r="D14" s="639" t="str">
        <f>IF(【6】見・諸経費!D14="","",【6】見・諸経費!D14)</f>
        <v/>
      </c>
      <c r="E14" s="492" t="str">
        <f>IF(【6】見・諸経費!E14="","",【6】見・諸経費!E14)</f>
        <v/>
      </c>
      <c r="F14" s="640" t="str">
        <f>IF(【6】見・諸経費!F14="","",【6】見・諸経費!F14)</f>
        <v/>
      </c>
      <c r="G14" s="641" t="str">
        <f>IF(【6】見・諸経費!G14="","",【6】見・諸経費!G14)</f>
        <v/>
      </c>
      <c r="H14" s="642" t="str">
        <f t="shared" si="0"/>
        <v/>
      </c>
      <c r="I14" s="643"/>
      <c r="J14" s="644" t="str">
        <f>IF(【6】見・諸経費!J14="","",【6】見・諸経費!J14)</f>
        <v/>
      </c>
    </row>
    <row r="15" spans="2:25" ht="19.5" customHeight="1">
      <c r="B15" s="691" t="str">
        <f>IF(【6】見・諸経費!B15="","",【6】見・諸経費!B15)</f>
        <v/>
      </c>
      <c r="C15" s="750" t="str">
        <f>IF(【6】見・諸経費!C15="","",【6】見・諸経費!C15)</f>
        <v/>
      </c>
      <c r="D15" s="639" t="str">
        <f>IF(【6】見・諸経費!D15="","",【6】見・諸経費!D15)</f>
        <v/>
      </c>
      <c r="E15" s="492" t="str">
        <f>IF(【6】見・諸経費!E15="","",【6】見・諸経費!E15)</f>
        <v/>
      </c>
      <c r="F15" s="640" t="str">
        <f>IF(【6】見・諸経費!F15="","",【6】見・諸経費!F15)</f>
        <v/>
      </c>
      <c r="G15" s="641" t="str">
        <f>IF(【6】見・諸経費!G15="","",【6】見・諸経費!G15)</f>
        <v/>
      </c>
      <c r="H15" s="642" t="str">
        <f t="shared" si="0"/>
        <v/>
      </c>
      <c r="I15" s="643"/>
      <c r="J15" s="644" t="str">
        <f>IF(【6】見・諸経費!J15="","",【6】見・諸経費!J15)</f>
        <v/>
      </c>
    </row>
    <row r="16" spans="2:25" ht="19.5" customHeight="1">
      <c r="B16" s="691" t="str">
        <f>IF(【6】見・諸経費!B16="","",【6】見・諸経費!B16)</f>
        <v/>
      </c>
      <c r="C16" s="750" t="str">
        <f>IF(【6】見・諸経費!C16="","",【6】見・諸経費!C16)</f>
        <v/>
      </c>
      <c r="D16" s="639" t="str">
        <f>IF(【6】見・諸経費!D16="","",【6】見・諸経費!D16)</f>
        <v/>
      </c>
      <c r="E16" s="492" t="str">
        <f>IF(【6】見・諸経費!E16="","",【6】見・諸経費!E16)</f>
        <v/>
      </c>
      <c r="F16" s="640" t="str">
        <f>IF(【6】見・諸経費!F16="","",【6】見・諸経費!F16)</f>
        <v/>
      </c>
      <c r="G16" s="641" t="str">
        <f>IF(【6】見・諸経費!G16="","",【6】見・諸経費!G16)</f>
        <v/>
      </c>
      <c r="H16" s="642" t="str">
        <f t="shared" si="0"/>
        <v/>
      </c>
      <c r="I16" s="643"/>
      <c r="J16" s="644" t="str">
        <f>IF(【6】見・諸経費!J16="","",【6】見・諸経費!J16)</f>
        <v/>
      </c>
      <c r="Y16" s="413"/>
    </row>
    <row r="17" spans="2:10" ht="19.5" customHeight="1">
      <c r="B17" s="691" t="str">
        <f>IF(【6】見・諸経費!B17="","",【6】見・諸経費!B17)</f>
        <v/>
      </c>
      <c r="C17" s="750" t="str">
        <f>IF(【6】見・諸経費!C17="","",【6】見・諸経費!C17)</f>
        <v/>
      </c>
      <c r="D17" s="639" t="str">
        <f>IF(【6】見・諸経費!D17="","",【6】見・諸経費!D17)</f>
        <v/>
      </c>
      <c r="E17" s="492" t="str">
        <f>IF(【6】見・諸経費!E17="","",【6】見・諸経費!E17)</f>
        <v/>
      </c>
      <c r="F17" s="640" t="str">
        <f>IF(【6】見・諸経費!F17="","",【6】見・諸経費!F17)</f>
        <v/>
      </c>
      <c r="G17" s="641" t="str">
        <f>IF(【6】見・諸経費!G17="","",【6】見・諸経費!G17)</f>
        <v/>
      </c>
      <c r="H17" s="642" t="str">
        <f t="shared" si="0"/>
        <v/>
      </c>
      <c r="I17" s="643"/>
      <c r="J17" s="644" t="str">
        <f>IF(【6】見・諸経費!J17="","",【6】見・諸経費!J17)</f>
        <v/>
      </c>
    </row>
    <row r="18" spans="2:10" ht="19.5" customHeight="1">
      <c r="B18" s="691" t="str">
        <f>IF(【6】見・諸経費!B18="","",【6】見・諸経費!B18)</f>
        <v/>
      </c>
      <c r="C18" s="750" t="str">
        <f>IF(【6】見・諸経費!C18="","",【6】見・諸経費!C18)</f>
        <v/>
      </c>
      <c r="D18" s="639" t="str">
        <f>IF(【6】見・諸経費!D18="","",【6】見・諸経費!D18)</f>
        <v/>
      </c>
      <c r="E18" s="492" t="str">
        <f>IF(【6】見・諸経費!E18="","",【6】見・諸経費!E18)</f>
        <v/>
      </c>
      <c r="F18" s="640" t="str">
        <f>IF(【6】見・諸経費!F18="","",【6】見・諸経費!F18)</f>
        <v/>
      </c>
      <c r="G18" s="641" t="str">
        <f>IF(【6】見・諸経費!G18="","",【6】見・諸経費!G18)</f>
        <v/>
      </c>
      <c r="H18" s="642" t="str">
        <f t="shared" si="0"/>
        <v/>
      </c>
      <c r="I18" s="643"/>
      <c r="J18" s="644" t="str">
        <f>IF(【6】見・諸経費!J18="","",【6】見・諸経費!J18)</f>
        <v/>
      </c>
    </row>
    <row r="19" spans="2:10" ht="19.5" customHeight="1">
      <c r="B19" s="691" t="str">
        <f>IF(【6】見・諸経費!B19="","",【6】見・諸経費!B19)</f>
        <v/>
      </c>
      <c r="C19" s="750" t="str">
        <f>IF(【6】見・諸経費!C19="","",【6】見・諸経費!C19)</f>
        <v/>
      </c>
      <c r="D19" s="639" t="str">
        <f>IF(【6】見・諸経費!D19="","",【6】見・諸経費!D19)</f>
        <v/>
      </c>
      <c r="E19" s="492" t="str">
        <f>IF(【6】見・諸経費!E19="","",【6】見・諸経費!E19)</f>
        <v/>
      </c>
      <c r="F19" s="640" t="str">
        <f>IF(【6】見・諸経費!F19="","",【6】見・諸経費!F19)</f>
        <v/>
      </c>
      <c r="G19" s="641" t="str">
        <f>IF(【6】見・諸経費!G19="","",【6】見・諸経費!G19)</f>
        <v/>
      </c>
      <c r="H19" s="642" t="str">
        <f t="shared" si="0"/>
        <v/>
      </c>
      <c r="I19" s="643"/>
      <c r="J19" s="644" t="str">
        <f>IF(【6】見・諸経費!J19="","",【6】見・諸経費!J19)</f>
        <v/>
      </c>
    </row>
    <row r="20" spans="2:10" ht="19.5" customHeight="1">
      <c r="B20" s="691" t="str">
        <f>IF(【6】見・諸経費!B20="","",【6】見・諸経費!B20)</f>
        <v/>
      </c>
      <c r="C20" s="750" t="str">
        <f>IF(【6】見・諸経費!C20="","",【6】見・諸経費!C20)</f>
        <v/>
      </c>
      <c r="D20" s="639" t="str">
        <f>IF(【6】見・諸経費!D20="","",【6】見・諸経費!D20)</f>
        <v/>
      </c>
      <c r="E20" s="492" t="str">
        <f>IF(【6】見・諸経費!E20="","",【6】見・諸経費!E20)</f>
        <v/>
      </c>
      <c r="F20" s="640" t="str">
        <f>IF(【6】見・諸経費!F20="","",【6】見・諸経費!F20)</f>
        <v/>
      </c>
      <c r="G20" s="641" t="str">
        <f>IF(【6】見・諸経費!G20="","",【6】見・諸経費!G20)</f>
        <v/>
      </c>
      <c r="H20" s="642" t="str">
        <f t="shared" si="0"/>
        <v/>
      </c>
      <c r="I20" s="643"/>
      <c r="J20" s="644" t="str">
        <f>IF(【6】見・諸経費!J20="","",【6】見・諸経費!J20)</f>
        <v/>
      </c>
    </row>
    <row r="21" spans="2:10" ht="19.5" customHeight="1">
      <c r="B21" s="691" t="str">
        <f>IF(【6】見・諸経費!B21="","",【6】見・諸経費!B21)</f>
        <v/>
      </c>
      <c r="C21" s="750" t="str">
        <f>IF(【6】見・諸経費!C21="","",【6】見・諸経費!C21)</f>
        <v/>
      </c>
      <c r="D21" s="639" t="str">
        <f>IF(【6】見・諸経費!D21="","",【6】見・諸経費!D21)</f>
        <v/>
      </c>
      <c r="E21" s="492" t="str">
        <f>IF(【6】見・諸経費!E21="","",【6】見・諸経費!E21)</f>
        <v/>
      </c>
      <c r="F21" s="640" t="str">
        <f>IF(【6】見・諸経費!F21="","",【6】見・諸経費!F21)</f>
        <v/>
      </c>
      <c r="G21" s="641" t="str">
        <f>IF(【6】見・諸経費!G21="","",【6】見・諸経費!G21)</f>
        <v/>
      </c>
      <c r="H21" s="642" t="str">
        <f t="shared" si="0"/>
        <v/>
      </c>
      <c r="I21" s="643"/>
      <c r="J21" s="644" t="str">
        <f>IF(【6】見・諸経費!J21="","",【6】見・諸経費!J21)</f>
        <v/>
      </c>
    </row>
    <row r="22" spans="2:10" ht="19.5" customHeight="1">
      <c r="B22" s="691" t="str">
        <f>IF(【6】見・諸経費!B22="","",【6】見・諸経費!B22)</f>
        <v/>
      </c>
      <c r="C22" s="750" t="str">
        <f>IF(【6】見・諸経費!C22="","",【6】見・諸経費!C22)</f>
        <v/>
      </c>
      <c r="D22" s="639" t="str">
        <f>IF(【6】見・諸経費!D22="","",【6】見・諸経費!D22)</f>
        <v/>
      </c>
      <c r="E22" s="492" t="str">
        <f>IF(【6】見・諸経費!E22="","",【6】見・諸経費!E22)</f>
        <v/>
      </c>
      <c r="F22" s="640" t="str">
        <f>IF(【6】見・諸経費!F22="","",【6】見・諸経費!F22)</f>
        <v/>
      </c>
      <c r="G22" s="641" t="str">
        <f>IF(【6】見・諸経費!G22="","",【6】見・諸経費!G22)</f>
        <v/>
      </c>
      <c r="H22" s="642" t="str">
        <f t="shared" si="0"/>
        <v/>
      </c>
      <c r="I22" s="643"/>
      <c r="J22" s="644" t="str">
        <f>IF(【6】見・諸経費!J22="","",【6】見・諸経費!J22)</f>
        <v/>
      </c>
    </row>
    <row r="23" spans="2:10" ht="19.5" customHeight="1">
      <c r="B23" s="691" t="str">
        <f>IF(【6】見・諸経費!B23="","",【6】見・諸経費!B23)</f>
        <v/>
      </c>
      <c r="C23" s="750" t="str">
        <f>IF(【6】見・諸経費!C23="","",【6】見・諸経費!C23)</f>
        <v/>
      </c>
      <c r="D23" s="639" t="str">
        <f>IF(【6】見・諸経費!D23="","",【6】見・諸経費!D23)</f>
        <v/>
      </c>
      <c r="E23" s="492" t="str">
        <f>IF(【6】見・諸経費!E23="","",【6】見・諸経費!E23)</f>
        <v/>
      </c>
      <c r="F23" s="640" t="str">
        <f>IF(【6】見・諸経費!F23="","",【6】見・諸経費!F23)</f>
        <v/>
      </c>
      <c r="G23" s="641" t="str">
        <f>IF(【6】見・諸経費!G23="","",【6】見・諸経費!G23)</f>
        <v/>
      </c>
      <c r="H23" s="642" t="str">
        <f t="shared" si="0"/>
        <v/>
      </c>
      <c r="I23" s="643"/>
      <c r="J23" s="644" t="str">
        <f>IF(【6】見・諸経費!J23="","",【6】見・諸経費!J23)</f>
        <v/>
      </c>
    </row>
    <row r="24" spans="2:10" ht="19.5" customHeight="1">
      <c r="B24" s="691" t="str">
        <f>IF(【6】見・諸経費!B24="","",【6】見・諸経費!B24)</f>
        <v/>
      </c>
      <c r="C24" s="750" t="str">
        <f>IF(【6】見・諸経費!C24="","",【6】見・諸経費!C24)</f>
        <v/>
      </c>
      <c r="D24" s="639" t="str">
        <f>IF(【6】見・諸経費!D24="","",【6】見・諸経費!D24)</f>
        <v/>
      </c>
      <c r="E24" s="492" t="str">
        <f>IF(【6】見・諸経費!E24="","",【6】見・諸経費!E24)</f>
        <v/>
      </c>
      <c r="F24" s="640" t="str">
        <f>IF(【6】見・諸経費!F24="","",【6】見・諸経費!F24)</f>
        <v/>
      </c>
      <c r="G24" s="641" t="str">
        <f>IF(【6】見・諸経費!G24="","",【6】見・諸経費!G24)</f>
        <v/>
      </c>
      <c r="H24" s="642" t="str">
        <f t="shared" si="0"/>
        <v/>
      </c>
      <c r="I24" s="643"/>
      <c r="J24" s="644" t="str">
        <f>IF(【6】見・諸経費!J24="","",【6】見・諸経費!J24)</f>
        <v/>
      </c>
    </row>
    <row r="25" spans="2:10" ht="19.5" customHeight="1">
      <c r="B25" s="691" t="str">
        <f>IF(【6】見・諸経費!B25="","",【6】見・諸経費!B25)</f>
        <v/>
      </c>
      <c r="C25" s="750" t="str">
        <f>IF(【6】見・諸経費!C25="","",【6】見・諸経費!C25)</f>
        <v/>
      </c>
      <c r="D25" s="639" t="str">
        <f>IF(【6】見・諸経費!D25="","",【6】見・諸経費!D25)</f>
        <v/>
      </c>
      <c r="E25" s="492" t="str">
        <f>IF(【6】見・諸経費!E25="","",【6】見・諸経費!E25)</f>
        <v/>
      </c>
      <c r="F25" s="640" t="str">
        <f>IF(【6】見・諸経費!F25="","",【6】見・諸経費!F25)</f>
        <v/>
      </c>
      <c r="G25" s="641" t="str">
        <f>IF(【6】見・諸経費!G25="","",【6】見・諸経費!G25)</f>
        <v/>
      </c>
      <c r="H25" s="642" t="str">
        <f t="shared" si="0"/>
        <v/>
      </c>
      <c r="I25" s="643"/>
      <c r="J25" s="644" t="str">
        <f>IF(【6】見・諸経費!J25="","",【6】見・諸経費!J25)</f>
        <v/>
      </c>
    </row>
    <row r="26" spans="2:10" ht="19.5" customHeight="1">
      <c r="B26" s="691" t="str">
        <f>IF(【6】見・諸経費!B26="","",【6】見・諸経費!B26)</f>
        <v/>
      </c>
      <c r="C26" s="750" t="str">
        <f>IF(【6】見・諸経費!C26="","",【6】見・諸経費!C26)</f>
        <v/>
      </c>
      <c r="D26" s="639" t="str">
        <f>IF(【6】見・諸経費!D26="","",【6】見・諸経費!D26)</f>
        <v/>
      </c>
      <c r="E26" s="492" t="str">
        <f>IF(【6】見・諸経費!E26="","",【6】見・諸経費!E26)</f>
        <v/>
      </c>
      <c r="F26" s="640" t="str">
        <f>IF(【6】見・諸経費!F26="","",【6】見・諸経費!F26)</f>
        <v/>
      </c>
      <c r="G26" s="641" t="str">
        <f>IF(【6】見・諸経費!G26="","",【6】見・諸経費!G26)</f>
        <v/>
      </c>
      <c r="H26" s="642" t="str">
        <f t="shared" si="0"/>
        <v/>
      </c>
      <c r="I26" s="643"/>
      <c r="J26" s="644" t="str">
        <f>IF(【6】見・諸経費!J26="","",【6】見・諸経費!J26)</f>
        <v/>
      </c>
    </row>
    <row r="27" spans="2:10" ht="19.5" customHeight="1">
      <c r="B27" s="691" t="str">
        <f>IF(【6】見・諸経費!B27="","",【6】見・諸経費!B27)</f>
        <v/>
      </c>
      <c r="C27" s="750" t="str">
        <f>IF(【6】見・諸経費!C27="","",【6】見・諸経費!C27)</f>
        <v/>
      </c>
      <c r="D27" s="639" t="str">
        <f>IF(【6】見・諸経費!D27="","",【6】見・諸経費!D27)</f>
        <v/>
      </c>
      <c r="E27" s="492" t="str">
        <f>IF(【6】見・諸経費!E27="","",【6】見・諸経費!E27)</f>
        <v/>
      </c>
      <c r="F27" s="640" t="str">
        <f>IF(【6】見・諸経費!F27="","",【6】見・諸経費!F27)</f>
        <v/>
      </c>
      <c r="G27" s="641" t="str">
        <f>IF(【6】見・諸経費!G27="","",【6】見・諸経費!G27)</f>
        <v/>
      </c>
      <c r="H27" s="642" t="str">
        <f t="shared" si="0"/>
        <v/>
      </c>
      <c r="I27" s="643"/>
      <c r="J27" s="644" t="str">
        <f>IF(【6】見・諸経費!J27="","",【6】見・諸経費!J27)</f>
        <v/>
      </c>
    </row>
    <row r="28" spans="2:10" ht="19.5" customHeight="1">
      <c r="B28" s="691" t="str">
        <f>IF(【6】見・諸経費!B28="","",【6】見・諸経費!B28)</f>
        <v/>
      </c>
      <c r="C28" s="750" t="str">
        <f>IF(【6】見・諸経費!C28="","",【6】見・諸経費!C28)</f>
        <v/>
      </c>
      <c r="D28" s="639" t="str">
        <f>IF(【6】見・諸経費!D28="","",【6】見・諸経費!D28)</f>
        <v/>
      </c>
      <c r="E28" s="492" t="str">
        <f>IF(【6】見・諸経費!E28="","",【6】見・諸経費!E28)</f>
        <v/>
      </c>
      <c r="F28" s="640" t="str">
        <f>IF(【6】見・諸経費!F28="","",【6】見・諸経費!F28)</f>
        <v/>
      </c>
      <c r="G28" s="641" t="str">
        <f>IF(【6】見・諸経費!G28="","",【6】見・諸経費!G28)</f>
        <v/>
      </c>
      <c r="H28" s="642" t="str">
        <f t="shared" si="0"/>
        <v/>
      </c>
      <c r="I28" s="643"/>
      <c r="J28" s="644" t="str">
        <f>IF(【6】見・諸経費!J28="","",【6】見・諸経費!J28)</f>
        <v/>
      </c>
    </row>
    <row r="29" spans="2:10" ht="19.5" customHeight="1">
      <c r="B29" s="691" t="str">
        <f>IF(【6】見・諸経費!B29="","",【6】見・諸経費!B29)</f>
        <v/>
      </c>
      <c r="C29" s="750" t="str">
        <f>IF(【6】見・諸経費!C29="","",【6】見・諸経費!C29)</f>
        <v/>
      </c>
      <c r="D29" s="639" t="str">
        <f>IF(【6】見・諸経費!D29="","",【6】見・諸経費!D29)</f>
        <v/>
      </c>
      <c r="E29" s="492" t="str">
        <f>IF(【6】見・諸経費!E29="","",【6】見・諸経費!E29)</f>
        <v/>
      </c>
      <c r="F29" s="640" t="str">
        <f>IF(【6】見・諸経費!F29="","",【6】見・諸経費!F29)</f>
        <v/>
      </c>
      <c r="G29" s="641" t="str">
        <f>IF(【6】見・諸経費!G29="","",【6】見・諸経費!G29)</f>
        <v/>
      </c>
      <c r="H29" s="642" t="str">
        <f t="shared" si="0"/>
        <v/>
      </c>
      <c r="I29" s="643"/>
      <c r="J29" s="644" t="str">
        <f>IF(【6】見・諸経費!J29="","",【6】見・諸経費!J29)</f>
        <v/>
      </c>
    </row>
    <row r="30" spans="2:10" ht="19.5" customHeight="1">
      <c r="B30" s="691" t="str">
        <f>IF(【6】見・諸経費!B30="","",【6】見・諸経費!B30)</f>
        <v/>
      </c>
      <c r="C30" s="750" t="str">
        <f>IF(【6】見・諸経費!C30="","",【6】見・諸経費!C30)</f>
        <v/>
      </c>
      <c r="D30" s="639" t="str">
        <f>IF(【6】見・諸経費!D30="","",【6】見・諸経費!D30)</f>
        <v/>
      </c>
      <c r="E30" s="492" t="str">
        <f>IF(【6】見・諸経費!E30="","",【6】見・諸経費!E30)</f>
        <v/>
      </c>
      <c r="F30" s="640" t="str">
        <f>IF(【6】見・諸経費!F30="","",【6】見・諸経費!F30)</f>
        <v/>
      </c>
      <c r="G30" s="641" t="str">
        <f>IF(【6】見・諸経費!G30="","",【6】見・諸経費!G30)</f>
        <v/>
      </c>
      <c r="H30" s="642" t="str">
        <f t="shared" si="0"/>
        <v/>
      </c>
      <c r="I30" s="643"/>
      <c r="J30" s="644" t="str">
        <f>IF(【6】見・諸経費!J30="","",【6】見・諸経費!J30)</f>
        <v/>
      </c>
    </row>
    <row r="31" spans="2:10" ht="19.5" customHeight="1">
      <c r="B31" s="691" t="str">
        <f>IF(【6】見・諸経費!B31="","",【6】見・諸経費!B31)</f>
        <v/>
      </c>
      <c r="C31" s="750" t="str">
        <f>IF(【6】見・諸経費!C31="","",【6】見・諸経費!C31)</f>
        <v/>
      </c>
      <c r="D31" s="639" t="str">
        <f>IF(【6】見・諸経費!D31="","",【6】見・諸経費!D31)</f>
        <v/>
      </c>
      <c r="E31" s="492" t="str">
        <f>IF(【6】見・諸経費!E31="","",【6】見・諸経費!E31)</f>
        <v/>
      </c>
      <c r="F31" s="640" t="str">
        <f>IF(【6】見・諸経費!F31="","",【6】見・諸経費!F31)</f>
        <v/>
      </c>
      <c r="G31" s="641" t="str">
        <f>IF(【6】見・諸経費!G31="","",【6】見・諸経費!G31)</f>
        <v/>
      </c>
      <c r="H31" s="642" t="str">
        <f t="shared" si="0"/>
        <v/>
      </c>
      <c r="I31" s="643"/>
      <c r="J31" s="644" t="str">
        <f>IF(【6】見・諸経費!J31="","",【6】見・諸経費!J31)</f>
        <v/>
      </c>
    </row>
    <row r="32" spans="2:10" ht="19.5" customHeight="1">
      <c r="B32" s="691" t="str">
        <f>IF(【6】見・諸経費!B32="","",【6】見・諸経費!B32)</f>
        <v/>
      </c>
      <c r="C32" s="750" t="str">
        <f>IF(【6】見・諸経費!C32="","",【6】見・諸経費!C32)</f>
        <v/>
      </c>
      <c r="D32" s="639" t="str">
        <f>IF(【6】見・諸経費!D32="","",【6】見・諸経費!D32)</f>
        <v/>
      </c>
      <c r="E32" s="492" t="str">
        <f>IF(【6】見・諸経費!E32="","",【6】見・諸経費!E32)</f>
        <v/>
      </c>
      <c r="F32" s="640" t="str">
        <f>IF(【6】見・諸経費!F32="","",【6】見・諸経費!F32)</f>
        <v/>
      </c>
      <c r="G32" s="641" t="str">
        <f>IF(【6】見・諸経費!G32="","",【6】見・諸経費!G32)</f>
        <v/>
      </c>
      <c r="H32" s="642" t="str">
        <f t="shared" si="0"/>
        <v/>
      </c>
      <c r="I32" s="643"/>
      <c r="J32" s="644" t="str">
        <f>IF(【6】見・諸経費!J32="","",【6】見・諸経費!J32)</f>
        <v/>
      </c>
    </row>
    <row r="33" spans="2:10" ht="19.5" customHeight="1">
      <c r="B33" s="691" t="str">
        <f>IF(【6】見・諸経費!B33="","",【6】見・諸経費!B33)</f>
        <v/>
      </c>
      <c r="C33" s="750" t="str">
        <f>IF(【6】見・諸経費!C33="","",【6】見・諸経費!C33)</f>
        <v/>
      </c>
      <c r="D33" s="639" t="str">
        <f>IF(【6】見・諸経費!D33="","",【6】見・諸経費!D33)</f>
        <v/>
      </c>
      <c r="E33" s="492" t="str">
        <f>IF(【6】見・諸経費!E33="","",【6】見・諸経費!E33)</f>
        <v/>
      </c>
      <c r="F33" s="640" t="str">
        <f>IF(【6】見・諸経費!F33="","",【6】見・諸経費!F33)</f>
        <v/>
      </c>
      <c r="G33" s="641" t="str">
        <f>IF(【6】見・諸経費!G33="","",【6】見・諸経費!G33)</f>
        <v/>
      </c>
      <c r="H33" s="642" t="str">
        <f t="shared" si="0"/>
        <v/>
      </c>
      <c r="I33" s="643"/>
      <c r="J33" s="644" t="str">
        <f>IF(【6】見・諸経費!J33="","",【6】見・諸経費!J33)</f>
        <v/>
      </c>
    </row>
    <row r="34" spans="2:10" ht="19.5" customHeight="1">
      <c r="B34" s="691" t="str">
        <f>IF(【6】見・諸経費!B34="","",【6】見・諸経費!B34)</f>
        <v/>
      </c>
      <c r="C34" s="750" t="str">
        <f>IF(【6】見・諸経費!C34="","",【6】見・諸経費!C34)</f>
        <v/>
      </c>
      <c r="D34" s="639" t="str">
        <f>IF(【6】見・諸経費!D34="","",【6】見・諸経費!D34)</f>
        <v/>
      </c>
      <c r="E34" s="492" t="str">
        <f>IF(【6】見・諸経費!E34="","",【6】見・諸経費!E34)</f>
        <v/>
      </c>
      <c r="F34" s="640" t="str">
        <f>IF(【6】見・諸経費!F34="","",【6】見・諸経費!F34)</f>
        <v/>
      </c>
      <c r="G34" s="641" t="str">
        <f>IF(【6】見・諸経費!G34="","",【6】見・諸経費!G34)</f>
        <v/>
      </c>
      <c r="H34" s="642" t="str">
        <f t="shared" si="0"/>
        <v/>
      </c>
      <c r="I34" s="643"/>
      <c r="J34" s="644" t="str">
        <f>IF(【6】見・諸経費!J34="","",【6】見・諸経費!J34)</f>
        <v/>
      </c>
    </row>
    <row r="35" spans="2:10" ht="24" customHeight="1">
      <c r="B35" s="163"/>
      <c r="D35" s="161"/>
      <c r="E35" s="161"/>
      <c r="F35" s="1146" t="s">
        <v>372</v>
      </c>
      <c r="G35" s="1146"/>
      <c r="H35" s="653">
        <f>SUM(H5:H34)</f>
        <v>0</v>
      </c>
      <c r="I35" s="414"/>
    </row>
    <row r="36" spans="2:10" ht="22.5" customHeight="1">
      <c r="B36" s="263"/>
      <c r="C36" s="156"/>
      <c r="D36" s="157"/>
      <c r="F36" s="156"/>
      <c r="H36" s="263"/>
      <c r="J36" s="108"/>
    </row>
    <row r="37" spans="2:10" s="43" customFormat="1" ht="24.75" customHeight="1">
      <c r="B37" s="164" t="s">
        <v>373</v>
      </c>
      <c r="C37" s="164"/>
      <c r="F37" s="1002" t="s">
        <v>374</v>
      </c>
      <c r="G37" s="1003"/>
      <c r="H37" s="727">
        <f>SUM(H68,H101,H134)</f>
        <v>0</v>
      </c>
      <c r="I37" s="54"/>
      <c r="J37" s="58"/>
    </row>
    <row r="38" spans="2:10" s="43" customFormat="1" ht="16.5" customHeight="1">
      <c r="B38" s="164" t="s">
        <v>375</v>
      </c>
      <c r="C38" s="164"/>
      <c r="F38" s="54"/>
      <c r="I38" s="156"/>
      <c r="J38" s="108" t="s">
        <v>224</v>
      </c>
    </row>
    <row r="39" spans="2:10" s="43" customFormat="1" ht="32.25" customHeight="1">
      <c r="B39" s="776" t="s">
        <v>273</v>
      </c>
      <c r="C39" s="998" t="s">
        <v>376</v>
      </c>
      <c r="D39" s="1148"/>
      <c r="E39" s="498" t="s">
        <v>298</v>
      </c>
      <c r="F39" s="510" t="s">
        <v>368</v>
      </c>
      <c r="G39" s="498" t="s">
        <v>377</v>
      </c>
      <c r="H39" s="635" t="s">
        <v>370</v>
      </c>
      <c r="I39" s="636" t="s">
        <v>371</v>
      </c>
      <c r="J39" s="532" t="s">
        <v>289</v>
      </c>
    </row>
    <row r="40" spans="2:10" s="43" customFormat="1" ht="19.5" customHeight="1">
      <c r="B40" s="691" t="str">
        <f>IF(【6】見・諸経費!B40="","",【6】見・諸経費!B40)</f>
        <v/>
      </c>
      <c r="C40" s="1147" t="str">
        <f>IF(【6】見・諸経費!C40="","",【6】見・諸経費!C40)</f>
        <v/>
      </c>
      <c r="D40" s="1147"/>
      <c r="E40" s="492" t="str">
        <f>IF(【6】見・諸経費!E40="","",【6】見・諸経費!E40)</f>
        <v/>
      </c>
      <c r="F40" s="640" t="str">
        <f>IF(【6】見・諸経費!F40="","",【6】見・諸経費!F40)</f>
        <v/>
      </c>
      <c r="G40" s="641" t="str">
        <f>IF(【6】見・諸経費!G40="","",【6】見・諸経費!G40)</f>
        <v/>
      </c>
      <c r="H40" s="642" t="str">
        <f>IFERROR(ROUND(IF(F40="","",IF(F40="10%税込",E40*G40/1.1,IF(F40="税抜",E40*G40))),0),"")</f>
        <v/>
      </c>
      <c r="I40" s="643"/>
      <c r="J40" s="644" t="str">
        <f>IF(【6】見・諸経費!J40="","",【6】見・諸経費!J40)</f>
        <v/>
      </c>
    </row>
    <row r="41" spans="2:10" s="43" customFormat="1" ht="19.5" customHeight="1">
      <c r="B41" s="691" t="str">
        <f>IF(【6】見・諸経費!B41="","",【6】見・諸経費!B41)</f>
        <v/>
      </c>
      <c r="C41" s="1147" t="str">
        <f>IF(【6】見・諸経費!C41="","",【6】見・諸経費!C41)</f>
        <v/>
      </c>
      <c r="D41" s="1147"/>
      <c r="E41" s="492" t="str">
        <f>IF(【6】見・諸経費!E41="","",【6】見・諸経費!E41)</f>
        <v/>
      </c>
      <c r="F41" s="640" t="str">
        <f>IF(【6】見・諸経費!F41="","",【6】見・諸経費!F41)</f>
        <v/>
      </c>
      <c r="G41" s="641" t="str">
        <f>IF(【6】見・諸経費!G41="","",【6】見・諸経費!G41)</f>
        <v/>
      </c>
      <c r="H41" s="642" t="str">
        <f t="shared" ref="H41:H67" si="1">IFERROR(ROUND(IF(F41="","",IF(F41="10%税込",E41*G41/1.1,IF(F41="税抜",E41*G41))),0),"")</f>
        <v/>
      </c>
      <c r="I41" s="643"/>
      <c r="J41" s="644" t="str">
        <f>IF(【6】見・諸経費!J41="","",【6】見・諸経費!J41)</f>
        <v/>
      </c>
    </row>
    <row r="42" spans="2:10" s="43" customFormat="1" ht="19.5" customHeight="1">
      <c r="B42" s="691" t="str">
        <f>IF(【6】見・諸経費!B42="","",【6】見・諸経費!B42)</f>
        <v/>
      </c>
      <c r="C42" s="1147" t="str">
        <f>IF(【6】見・諸経費!C42="","",【6】見・諸経費!C42)</f>
        <v/>
      </c>
      <c r="D42" s="1147"/>
      <c r="E42" s="492" t="str">
        <f>IF(【6】見・諸経費!E42="","",【6】見・諸経費!E42)</f>
        <v/>
      </c>
      <c r="F42" s="640" t="str">
        <f>IF(【6】見・諸経費!F42="","",【6】見・諸経費!F42)</f>
        <v/>
      </c>
      <c r="G42" s="641" t="str">
        <f>IF(【6】見・諸経費!G42="","",【6】見・諸経費!G42)</f>
        <v/>
      </c>
      <c r="H42" s="642" t="str">
        <f t="shared" si="1"/>
        <v/>
      </c>
      <c r="I42" s="643"/>
      <c r="J42" s="644" t="str">
        <f>IF(【6】見・諸経費!J42="","",【6】見・諸経費!J42)</f>
        <v/>
      </c>
    </row>
    <row r="43" spans="2:10" s="43" customFormat="1" ht="19.5" customHeight="1">
      <c r="B43" s="691" t="str">
        <f>IF(【6】見・諸経費!B43="","",【6】見・諸経費!B43)</f>
        <v/>
      </c>
      <c r="C43" s="1147" t="str">
        <f>IF(【6】見・諸経費!C43="","",【6】見・諸経費!C43)</f>
        <v/>
      </c>
      <c r="D43" s="1147"/>
      <c r="E43" s="492" t="str">
        <f>IF(【6】見・諸経費!E43="","",【6】見・諸経費!E43)</f>
        <v/>
      </c>
      <c r="F43" s="640" t="str">
        <f>IF(【6】見・諸経費!F43="","",【6】見・諸経費!F43)</f>
        <v/>
      </c>
      <c r="G43" s="641" t="str">
        <f>IF(【6】見・諸経費!G43="","",【6】見・諸経費!G43)</f>
        <v/>
      </c>
      <c r="H43" s="642" t="str">
        <f t="shared" si="1"/>
        <v/>
      </c>
      <c r="I43" s="643"/>
      <c r="J43" s="644" t="str">
        <f>IF(【6】見・諸経費!J43="","",【6】見・諸経費!J43)</f>
        <v/>
      </c>
    </row>
    <row r="44" spans="2:10" s="43" customFormat="1" ht="19.5" customHeight="1">
      <c r="B44" s="691" t="str">
        <f>IF(【6】見・諸経費!B44="","",【6】見・諸経費!B44)</f>
        <v/>
      </c>
      <c r="C44" s="1147" t="str">
        <f>IF(【6】見・諸経費!C44="","",【6】見・諸経費!C44)</f>
        <v/>
      </c>
      <c r="D44" s="1147"/>
      <c r="E44" s="492" t="str">
        <f>IF(【6】見・諸経費!E44="","",【6】見・諸経費!E44)</f>
        <v/>
      </c>
      <c r="F44" s="640" t="str">
        <f>IF(【6】見・諸経費!F44="","",【6】見・諸経費!F44)</f>
        <v/>
      </c>
      <c r="G44" s="641" t="str">
        <f>IF(【6】見・諸経費!G44="","",【6】見・諸経費!G44)</f>
        <v/>
      </c>
      <c r="H44" s="642" t="str">
        <f t="shared" si="1"/>
        <v/>
      </c>
      <c r="I44" s="643"/>
      <c r="J44" s="644" t="str">
        <f>IF(【6】見・諸経費!J44="","",【6】見・諸経費!J44)</f>
        <v/>
      </c>
    </row>
    <row r="45" spans="2:10" s="43" customFormat="1" ht="19.5" customHeight="1">
      <c r="B45" s="691" t="str">
        <f>IF(【6】見・諸経費!B45="","",【6】見・諸経費!B45)</f>
        <v/>
      </c>
      <c r="C45" s="1147" t="str">
        <f>IF(【6】見・諸経費!C45="","",【6】見・諸経費!C45)</f>
        <v/>
      </c>
      <c r="D45" s="1147"/>
      <c r="E45" s="492" t="str">
        <f>IF(【6】見・諸経費!E45="","",【6】見・諸経費!E45)</f>
        <v/>
      </c>
      <c r="F45" s="640" t="str">
        <f>IF(【6】見・諸経費!F45="","",【6】見・諸経費!F45)</f>
        <v/>
      </c>
      <c r="G45" s="641" t="str">
        <f>IF(【6】見・諸経費!G45="","",【6】見・諸経費!G45)</f>
        <v/>
      </c>
      <c r="H45" s="642" t="str">
        <f t="shared" si="1"/>
        <v/>
      </c>
      <c r="I45" s="643"/>
      <c r="J45" s="644" t="str">
        <f>IF(【6】見・諸経費!J45="","",【6】見・諸経費!J45)</f>
        <v/>
      </c>
    </row>
    <row r="46" spans="2:10" s="43" customFormat="1" ht="19.5" customHeight="1">
      <c r="B46" s="691" t="str">
        <f>IF(【6】見・諸経費!B46="","",【6】見・諸経費!B46)</f>
        <v/>
      </c>
      <c r="C46" s="1147" t="str">
        <f>IF(【6】見・諸経費!C46="","",【6】見・諸経費!C46)</f>
        <v/>
      </c>
      <c r="D46" s="1147"/>
      <c r="E46" s="492" t="str">
        <f>IF(【6】見・諸経費!E46="","",【6】見・諸経費!E46)</f>
        <v/>
      </c>
      <c r="F46" s="640" t="str">
        <f>IF(【6】見・諸経費!F46="","",【6】見・諸経費!F46)</f>
        <v/>
      </c>
      <c r="G46" s="641" t="str">
        <f>IF(【6】見・諸経費!G46="","",【6】見・諸経費!G46)</f>
        <v/>
      </c>
      <c r="H46" s="642" t="str">
        <f t="shared" si="1"/>
        <v/>
      </c>
      <c r="I46" s="643"/>
      <c r="J46" s="644" t="str">
        <f>IF(【6】見・諸経費!J46="","",【6】見・諸経費!J46)</f>
        <v/>
      </c>
    </row>
    <row r="47" spans="2:10" s="43" customFormat="1" ht="19.5" customHeight="1">
      <c r="B47" s="691" t="str">
        <f>IF(【6】見・諸経費!B47="","",【6】見・諸経費!B47)</f>
        <v/>
      </c>
      <c r="C47" s="1147" t="str">
        <f>IF(【6】見・諸経費!C47="","",【6】見・諸経費!C47)</f>
        <v/>
      </c>
      <c r="D47" s="1147"/>
      <c r="E47" s="492" t="str">
        <f>IF(【6】見・諸経費!E47="","",【6】見・諸経費!E47)</f>
        <v/>
      </c>
      <c r="F47" s="640" t="str">
        <f>IF(【6】見・諸経費!F47="","",【6】見・諸経費!F47)</f>
        <v/>
      </c>
      <c r="G47" s="641" t="str">
        <f>IF(【6】見・諸経費!G47="","",【6】見・諸経費!G47)</f>
        <v/>
      </c>
      <c r="H47" s="642" t="str">
        <f t="shared" si="1"/>
        <v/>
      </c>
      <c r="I47" s="643"/>
      <c r="J47" s="644" t="str">
        <f>IF(【6】見・諸経費!J47="","",【6】見・諸経費!J47)</f>
        <v/>
      </c>
    </row>
    <row r="48" spans="2:10" s="43" customFormat="1" ht="19.5" customHeight="1">
      <c r="B48" s="691" t="str">
        <f>IF(【6】見・諸経費!B48="","",【6】見・諸経費!B48)</f>
        <v/>
      </c>
      <c r="C48" s="1147" t="str">
        <f>IF(【6】見・諸経費!C48="","",【6】見・諸経費!C48)</f>
        <v/>
      </c>
      <c r="D48" s="1147"/>
      <c r="E48" s="492" t="str">
        <f>IF(【6】見・諸経費!E48="","",【6】見・諸経費!E48)</f>
        <v/>
      </c>
      <c r="F48" s="640" t="str">
        <f>IF(【6】見・諸経費!F48="","",【6】見・諸経費!F48)</f>
        <v/>
      </c>
      <c r="G48" s="641" t="str">
        <f>IF(【6】見・諸経費!G48="","",【6】見・諸経費!G48)</f>
        <v/>
      </c>
      <c r="H48" s="642" t="str">
        <f t="shared" si="1"/>
        <v/>
      </c>
      <c r="I48" s="643"/>
      <c r="J48" s="644" t="str">
        <f>IF(【6】見・諸経費!J48="","",【6】見・諸経費!J48)</f>
        <v/>
      </c>
    </row>
    <row r="49" spans="2:10" s="43" customFormat="1" ht="19.5" customHeight="1">
      <c r="B49" s="691" t="str">
        <f>IF(【6】見・諸経費!B49="","",【6】見・諸経費!B49)</f>
        <v/>
      </c>
      <c r="C49" s="1147" t="str">
        <f>IF(【6】見・諸経費!C49="","",【6】見・諸経費!C49)</f>
        <v/>
      </c>
      <c r="D49" s="1147"/>
      <c r="E49" s="492" t="str">
        <f>IF(【6】見・諸経費!E49="","",【6】見・諸経費!E49)</f>
        <v/>
      </c>
      <c r="F49" s="640" t="str">
        <f>IF(【6】見・諸経費!F49="","",【6】見・諸経費!F49)</f>
        <v/>
      </c>
      <c r="G49" s="641" t="str">
        <f>IF(【6】見・諸経費!G49="","",【6】見・諸経費!G49)</f>
        <v/>
      </c>
      <c r="H49" s="642" t="str">
        <f t="shared" si="1"/>
        <v/>
      </c>
      <c r="I49" s="643"/>
      <c r="J49" s="644" t="str">
        <f>IF(【6】見・諸経費!J49="","",【6】見・諸経費!J49)</f>
        <v/>
      </c>
    </row>
    <row r="50" spans="2:10" s="43" customFormat="1" ht="19.5" customHeight="1">
      <c r="B50" s="691" t="str">
        <f>IF(【6】見・諸経費!B50="","",【6】見・諸経費!B50)</f>
        <v/>
      </c>
      <c r="C50" s="1147" t="str">
        <f>IF(【6】見・諸経費!C50="","",【6】見・諸経費!C50)</f>
        <v/>
      </c>
      <c r="D50" s="1147"/>
      <c r="E50" s="492" t="str">
        <f>IF(【6】見・諸経費!E50="","",【6】見・諸経費!E50)</f>
        <v/>
      </c>
      <c r="F50" s="640" t="str">
        <f>IF(【6】見・諸経費!F50="","",【6】見・諸経費!F50)</f>
        <v/>
      </c>
      <c r="G50" s="641" t="str">
        <f>IF(【6】見・諸経費!G50="","",【6】見・諸経費!G50)</f>
        <v/>
      </c>
      <c r="H50" s="642" t="str">
        <f t="shared" si="1"/>
        <v/>
      </c>
      <c r="I50" s="643"/>
      <c r="J50" s="644" t="str">
        <f>IF(【6】見・諸経費!J50="","",【6】見・諸経費!J50)</f>
        <v/>
      </c>
    </row>
    <row r="51" spans="2:10" s="43" customFormat="1" ht="19.5" customHeight="1">
      <c r="B51" s="691" t="str">
        <f>IF(【6】見・諸経費!B51="","",【6】見・諸経費!B51)</f>
        <v/>
      </c>
      <c r="C51" s="1147" t="str">
        <f>IF(【6】見・諸経費!C51="","",【6】見・諸経費!C51)</f>
        <v/>
      </c>
      <c r="D51" s="1147"/>
      <c r="E51" s="492" t="str">
        <f>IF(【6】見・諸経費!E51="","",【6】見・諸経費!E51)</f>
        <v/>
      </c>
      <c r="F51" s="640" t="str">
        <f>IF(【6】見・諸経費!F51="","",【6】見・諸経費!F51)</f>
        <v/>
      </c>
      <c r="G51" s="641" t="str">
        <f>IF(【6】見・諸経費!G51="","",【6】見・諸経費!G51)</f>
        <v/>
      </c>
      <c r="H51" s="642" t="str">
        <f t="shared" si="1"/>
        <v/>
      </c>
      <c r="I51" s="643"/>
      <c r="J51" s="644" t="str">
        <f>IF(【6】見・諸経費!J51="","",【6】見・諸経費!J51)</f>
        <v/>
      </c>
    </row>
    <row r="52" spans="2:10" s="43" customFormat="1" ht="19.5" customHeight="1">
      <c r="B52" s="691" t="str">
        <f>IF(【6】見・諸経費!B52="","",【6】見・諸経費!B52)</f>
        <v/>
      </c>
      <c r="C52" s="1147" t="str">
        <f>IF(【6】見・諸経費!C52="","",【6】見・諸経費!C52)</f>
        <v/>
      </c>
      <c r="D52" s="1147"/>
      <c r="E52" s="492" t="str">
        <f>IF(【6】見・諸経費!E52="","",【6】見・諸経費!E52)</f>
        <v/>
      </c>
      <c r="F52" s="640" t="str">
        <f>IF(【6】見・諸経費!F52="","",【6】見・諸経費!F52)</f>
        <v/>
      </c>
      <c r="G52" s="641" t="str">
        <f>IF(【6】見・諸経費!G52="","",【6】見・諸経費!G52)</f>
        <v/>
      </c>
      <c r="H52" s="642" t="str">
        <f t="shared" si="1"/>
        <v/>
      </c>
      <c r="I52" s="643"/>
      <c r="J52" s="644" t="str">
        <f>IF(【6】見・諸経費!J52="","",【6】見・諸経費!J52)</f>
        <v/>
      </c>
    </row>
    <row r="53" spans="2:10" s="43" customFormat="1" ht="19.5" customHeight="1">
      <c r="B53" s="691" t="str">
        <f>IF(【6】見・諸経費!B53="","",【6】見・諸経費!B53)</f>
        <v/>
      </c>
      <c r="C53" s="1147" t="str">
        <f>IF(【6】見・諸経費!C53="","",【6】見・諸経費!C53)</f>
        <v/>
      </c>
      <c r="D53" s="1147"/>
      <c r="E53" s="492" t="str">
        <f>IF(【6】見・諸経費!E53="","",【6】見・諸経費!E53)</f>
        <v/>
      </c>
      <c r="F53" s="640" t="str">
        <f>IF(【6】見・諸経費!F53="","",【6】見・諸経費!F53)</f>
        <v/>
      </c>
      <c r="G53" s="641" t="str">
        <f>IF(【6】見・諸経費!G53="","",【6】見・諸経費!G53)</f>
        <v/>
      </c>
      <c r="H53" s="642" t="str">
        <f t="shared" si="1"/>
        <v/>
      </c>
      <c r="I53" s="643"/>
      <c r="J53" s="644" t="str">
        <f>IF(【6】見・諸経費!J53="","",【6】見・諸経費!J53)</f>
        <v/>
      </c>
    </row>
    <row r="54" spans="2:10" s="43" customFormat="1" ht="19.5" customHeight="1">
      <c r="B54" s="691" t="str">
        <f>IF(【6】見・諸経費!B54="","",【6】見・諸経費!B54)</f>
        <v/>
      </c>
      <c r="C54" s="1147" t="str">
        <f>IF(【6】見・諸経費!C54="","",【6】見・諸経費!C54)</f>
        <v/>
      </c>
      <c r="D54" s="1147"/>
      <c r="E54" s="492" t="str">
        <f>IF(【6】見・諸経費!E54="","",【6】見・諸経費!E54)</f>
        <v/>
      </c>
      <c r="F54" s="640" t="str">
        <f>IF(【6】見・諸経費!F54="","",【6】見・諸経費!F54)</f>
        <v/>
      </c>
      <c r="G54" s="641" t="str">
        <f>IF(【6】見・諸経費!G54="","",【6】見・諸経費!G54)</f>
        <v/>
      </c>
      <c r="H54" s="642" t="str">
        <f t="shared" si="1"/>
        <v/>
      </c>
      <c r="I54" s="643"/>
      <c r="J54" s="644" t="str">
        <f>IF(【6】見・諸経費!J54="","",【6】見・諸経費!J54)</f>
        <v/>
      </c>
    </row>
    <row r="55" spans="2:10" s="43" customFormat="1" ht="19.5" customHeight="1">
      <c r="B55" s="691" t="str">
        <f>IF(【6】見・諸経費!B55="","",【6】見・諸経費!B55)</f>
        <v/>
      </c>
      <c r="C55" s="1147" t="str">
        <f>IF(【6】見・諸経費!C55="","",【6】見・諸経費!C55)</f>
        <v/>
      </c>
      <c r="D55" s="1147"/>
      <c r="E55" s="492" t="str">
        <f>IF(【6】見・諸経費!E55="","",【6】見・諸経費!E55)</f>
        <v/>
      </c>
      <c r="F55" s="640" t="str">
        <f>IF(【6】見・諸経費!F55="","",【6】見・諸経費!F55)</f>
        <v/>
      </c>
      <c r="G55" s="641" t="str">
        <f>IF(【6】見・諸経費!G55="","",【6】見・諸経費!G55)</f>
        <v/>
      </c>
      <c r="H55" s="642" t="str">
        <f t="shared" si="1"/>
        <v/>
      </c>
      <c r="I55" s="643"/>
      <c r="J55" s="644" t="str">
        <f>IF(【6】見・諸経費!J55="","",【6】見・諸経費!J55)</f>
        <v/>
      </c>
    </row>
    <row r="56" spans="2:10" s="43" customFormat="1" ht="19.5" customHeight="1">
      <c r="B56" s="691" t="str">
        <f>IF(【6】見・諸経費!B56="","",【6】見・諸経費!B56)</f>
        <v/>
      </c>
      <c r="C56" s="1147" t="str">
        <f>IF(【6】見・諸経費!C56="","",【6】見・諸経費!C56)</f>
        <v/>
      </c>
      <c r="D56" s="1147"/>
      <c r="E56" s="492" t="str">
        <f>IF(【6】見・諸経費!E56="","",【6】見・諸経費!E56)</f>
        <v/>
      </c>
      <c r="F56" s="640" t="str">
        <f>IF(【6】見・諸経費!F56="","",【6】見・諸経費!F56)</f>
        <v/>
      </c>
      <c r="G56" s="641" t="str">
        <f>IF(【6】見・諸経費!G56="","",【6】見・諸経費!G56)</f>
        <v/>
      </c>
      <c r="H56" s="642" t="str">
        <f t="shared" si="1"/>
        <v/>
      </c>
      <c r="I56" s="643"/>
      <c r="J56" s="644" t="str">
        <f>IF(【6】見・諸経費!J56="","",【6】見・諸経費!J56)</f>
        <v/>
      </c>
    </row>
    <row r="57" spans="2:10" s="43" customFormat="1" ht="19.5" customHeight="1">
      <c r="B57" s="691" t="str">
        <f>IF(【6】見・諸経費!B57="","",【6】見・諸経費!B57)</f>
        <v/>
      </c>
      <c r="C57" s="1147" t="str">
        <f>IF(【6】見・諸経費!C57="","",【6】見・諸経費!C57)</f>
        <v/>
      </c>
      <c r="D57" s="1147"/>
      <c r="E57" s="492" t="str">
        <f>IF(【6】見・諸経費!E57="","",【6】見・諸経費!E57)</f>
        <v/>
      </c>
      <c r="F57" s="640" t="str">
        <f>IF(【6】見・諸経費!F57="","",【6】見・諸経費!F57)</f>
        <v/>
      </c>
      <c r="G57" s="641" t="str">
        <f>IF(【6】見・諸経費!G57="","",【6】見・諸経費!G57)</f>
        <v/>
      </c>
      <c r="H57" s="642" t="str">
        <f t="shared" si="1"/>
        <v/>
      </c>
      <c r="I57" s="643"/>
      <c r="J57" s="644" t="str">
        <f>IF(【6】見・諸経費!J57="","",【6】見・諸経費!J57)</f>
        <v/>
      </c>
    </row>
    <row r="58" spans="2:10" s="43" customFormat="1" ht="19.5" customHeight="1">
      <c r="B58" s="691" t="str">
        <f>IF(【6】見・諸経費!B58="","",【6】見・諸経費!B58)</f>
        <v/>
      </c>
      <c r="C58" s="1147" t="str">
        <f>IF(【6】見・諸経費!C58="","",【6】見・諸経費!C58)</f>
        <v/>
      </c>
      <c r="D58" s="1147"/>
      <c r="E58" s="492" t="str">
        <f>IF(【6】見・諸経費!E58="","",【6】見・諸経費!E58)</f>
        <v/>
      </c>
      <c r="F58" s="640" t="str">
        <f>IF(【6】見・諸経費!F58="","",【6】見・諸経費!F58)</f>
        <v/>
      </c>
      <c r="G58" s="641" t="str">
        <f>IF(【6】見・諸経費!G58="","",【6】見・諸経費!G58)</f>
        <v/>
      </c>
      <c r="H58" s="642" t="str">
        <f t="shared" si="1"/>
        <v/>
      </c>
      <c r="I58" s="643"/>
      <c r="J58" s="644" t="str">
        <f>IF(【6】見・諸経費!J58="","",【6】見・諸経費!J58)</f>
        <v/>
      </c>
    </row>
    <row r="59" spans="2:10" s="43" customFormat="1" ht="19.5" customHeight="1">
      <c r="B59" s="691" t="str">
        <f>IF(【6】見・諸経費!B59="","",【6】見・諸経費!B59)</f>
        <v/>
      </c>
      <c r="C59" s="1147" t="str">
        <f>IF(【6】見・諸経費!C59="","",【6】見・諸経費!C59)</f>
        <v/>
      </c>
      <c r="D59" s="1147"/>
      <c r="E59" s="492" t="str">
        <f>IF(【6】見・諸経費!E59="","",【6】見・諸経費!E59)</f>
        <v/>
      </c>
      <c r="F59" s="640" t="str">
        <f>IF(【6】見・諸経費!F59="","",【6】見・諸経費!F59)</f>
        <v/>
      </c>
      <c r="G59" s="641" t="str">
        <f>IF(【6】見・諸経費!G59="","",【6】見・諸経費!G59)</f>
        <v/>
      </c>
      <c r="H59" s="642" t="str">
        <f t="shared" si="1"/>
        <v/>
      </c>
      <c r="I59" s="643"/>
      <c r="J59" s="644" t="str">
        <f>IF(【6】見・諸経費!J59="","",【6】見・諸経費!J59)</f>
        <v/>
      </c>
    </row>
    <row r="60" spans="2:10" s="43" customFormat="1" ht="19.5" customHeight="1">
      <c r="B60" s="691" t="str">
        <f>IF(【6】見・諸経費!B60="","",【6】見・諸経費!B60)</f>
        <v/>
      </c>
      <c r="C60" s="1147" t="str">
        <f>IF(【6】見・諸経費!C60="","",【6】見・諸経費!C60)</f>
        <v/>
      </c>
      <c r="D60" s="1147"/>
      <c r="E60" s="492" t="str">
        <f>IF(【6】見・諸経費!E60="","",【6】見・諸経費!E60)</f>
        <v/>
      </c>
      <c r="F60" s="640" t="str">
        <f>IF(【6】見・諸経費!F60="","",【6】見・諸経費!F60)</f>
        <v/>
      </c>
      <c r="G60" s="641" t="str">
        <f>IF(【6】見・諸経費!G60="","",【6】見・諸経費!G60)</f>
        <v/>
      </c>
      <c r="H60" s="642" t="str">
        <f t="shared" si="1"/>
        <v/>
      </c>
      <c r="I60" s="643"/>
      <c r="J60" s="644" t="str">
        <f>IF(【6】見・諸経費!J60="","",【6】見・諸経費!J60)</f>
        <v/>
      </c>
    </row>
    <row r="61" spans="2:10" s="43" customFormat="1" ht="19.5" customHeight="1">
      <c r="B61" s="691" t="str">
        <f>IF(【6】見・諸経費!B61="","",【6】見・諸経費!B61)</f>
        <v/>
      </c>
      <c r="C61" s="1147" t="str">
        <f>IF(【6】見・諸経費!C61="","",【6】見・諸経費!C61)</f>
        <v/>
      </c>
      <c r="D61" s="1147"/>
      <c r="E61" s="492" t="str">
        <f>IF(【6】見・諸経費!E61="","",【6】見・諸経費!E61)</f>
        <v/>
      </c>
      <c r="F61" s="640" t="str">
        <f>IF(【6】見・諸経費!F61="","",【6】見・諸経費!F61)</f>
        <v/>
      </c>
      <c r="G61" s="641" t="str">
        <f>IF(【6】見・諸経費!G61="","",【6】見・諸経費!G61)</f>
        <v/>
      </c>
      <c r="H61" s="642" t="str">
        <f t="shared" si="1"/>
        <v/>
      </c>
      <c r="I61" s="643"/>
      <c r="J61" s="644" t="str">
        <f>IF(【6】見・諸経費!J61="","",【6】見・諸経費!J61)</f>
        <v/>
      </c>
    </row>
    <row r="62" spans="2:10" s="43" customFormat="1" ht="19.5" customHeight="1">
      <c r="B62" s="691" t="str">
        <f>IF(【6】見・諸経費!B62="","",【6】見・諸経費!B62)</f>
        <v/>
      </c>
      <c r="C62" s="1147" t="str">
        <f>IF(【6】見・諸経費!C62="","",【6】見・諸経費!C62)</f>
        <v/>
      </c>
      <c r="D62" s="1147"/>
      <c r="E62" s="492" t="str">
        <f>IF(【6】見・諸経費!E62="","",【6】見・諸経費!E62)</f>
        <v/>
      </c>
      <c r="F62" s="640" t="str">
        <f>IF(【6】見・諸経費!F62="","",【6】見・諸経費!F62)</f>
        <v/>
      </c>
      <c r="G62" s="641" t="str">
        <f>IF(【6】見・諸経費!G62="","",【6】見・諸経費!G62)</f>
        <v/>
      </c>
      <c r="H62" s="642" t="str">
        <f t="shared" si="1"/>
        <v/>
      </c>
      <c r="I62" s="643"/>
      <c r="J62" s="644" t="str">
        <f>IF(【6】見・諸経費!J62="","",【6】見・諸経費!J62)</f>
        <v/>
      </c>
    </row>
    <row r="63" spans="2:10" s="43" customFormat="1" ht="19.5" customHeight="1">
      <c r="B63" s="691" t="str">
        <f>IF(【6】見・諸経費!B63="","",【6】見・諸経費!B63)</f>
        <v/>
      </c>
      <c r="C63" s="1147" t="str">
        <f>IF(【6】見・諸経費!C63="","",【6】見・諸経費!C63)</f>
        <v/>
      </c>
      <c r="D63" s="1147"/>
      <c r="E63" s="492" t="str">
        <f>IF(【6】見・諸経費!E63="","",【6】見・諸経費!E63)</f>
        <v/>
      </c>
      <c r="F63" s="640" t="str">
        <f>IF(【6】見・諸経費!F63="","",【6】見・諸経費!F63)</f>
        <v/>
      </c>
      <c r="G63" s="641" t="str">
        <f>IF(【6】見・諸経費!G63="","",【6】見・諸経費!G63)</f>
        <v/>
      </c>
      <c r="H63" s="642" t="str">
        <f t="shared" si="1"/>
        <v/>
      </c>
      <c r="I63" s="643"/>
      <c r="J63" s="644" t="str">
        <f>IF(【6】見・諸経費!J63="","",【6】見・諸経費!J63)</f>
        <v/>
      </c>
    </row>
    <row r="64" spans="2:10" s="43" customFormat="1" ht="19.5" customHeight="1">
      <c r="B64" s="691" t="str">
        <f>IF(【6】見・諸経費!B64="","",【6】見・諸経費!B64)</f>
        <v/>
      </c>
      <c r="C64" s="1147" t="str">
        <f>IF(【6】見・諸経費!C64="","",【6】見・諸経費!C64)</f>
        <v/>
      </c>
      <c r="D64" s="1147"/>
      <c r="E64" s="492" t="str">
        <f>IF(【6】見・諸経費!E64="","",【6】見・諸経費!E64)</f>
        <v/>
      </c>
      <c r="F64" s="640" t="str">
        <f>IF(【6】見・諸経費!F64="","",【6】見・諸経費!F64)</f>
        <v/>
      </c>
      <c r="G64" s="641" t="str">
        <f>IF(【6】見・諸経費!G64="","",【6】見・諸経費!G64)</f>
        <v/>
      </c>
      <c r="H64" s="642" t="str">
        <f t="shared" si="1"/>
        <v/>
      </c>
      <c r="I64" s="643"/>
      <c r="J64" s="644" t="str">
        <f>IF(【6】見・諸経費!J64="","",【6】見・諸経費!J64)</f>
        <v/>
      </c>
    </row>
    <row r="65" spans="2:10" s="43" customFormat="1" ht="19.5" customHeight="1">
      <c r="B65" s="691" t="str">
        <f>IF(【6】見・諸経費!B65="","",【6】見・諸経費!B65)</f>
        <v/>
      </c>
      <c r="C65" s="1147" t="str">
        <f>IF(【6】見・諸経費!C65="","",【6】見・諸経費!C65)</f>
        <v/>
      </c>
      <c r="D65" s="1147"/>
      <c r="E65" s="492" t="str">
        <f>IF(【6】見・諸経費!E65="","",【6】見・諸経費!E65)</f>
        <v/>
      </c>
      <c r="F65" s="640" t="str">
        <f>IF(【6】見・諸経費!F65="","",【6】見・諸経費!F65)</f>
        <v/>
      </c>
      <c r="G65" s="641" t="str">
        <f>IF(【6】見・諸経費!G65="","",【6】見・諸経費!G65)</f>
        <v/>
      </c>
      <c r="H65" s="642" t="str">
        <f t="shared" si="1"/>
        <v/>
      </c>
      <c r="I65" s="643"/>
      <c r="J65" s="644" t="str">
        <f>IF(【6】見・諸経費!J65="","",【6】見・諸経費!J65)</f>
        <v/>
      </c>
    </row>
    <row r="66" spans="2:10" s="43" customFormat="1" ht="19.5" customHeight="1">
      <c r="B66" s="691" t="str">
        <f>IF(【6】見・諸経費!B66="","",【6】見・諸経費!B66)</f>
        <v/>
      </c>
      <c r="C66" s="1147" t="str">
        <f>IF(【6】見・諸経費!C66="","",【6】見・諸経費!C66)</f>
        <v/>
      </c>
      <c r="D66" s="1147"/>
      <c r="E66" s="492" t="str">
        <f>IF(【6】見・諸経費!E66="","",【6】見・諸経費!E66)</f>
        <v/>
      </c>
      <c r="F66" s="640" t="str">
        <f>IF(【6】見・諸経費!F66="","",【6】見・諸経費!F66)</f>
        <v/>
      </c>
      <c r="G66" s="641" t="str">
        <f>IF(【6】見・諸経費!G66="","",【6】見・諸経費!G66)</f>
        <v/>
      </c>
      <c r="H66" s="642" t="str">
        <f t="shared" si="1"/>
        <v/>
      </c>
      <c r="I66" s="643"/>
      <c r="J66" s="644" t="str">
        <f>IF(【6】見・諸経費!J66="","",【6】見・諸経費!J66)</f>
        <v/>
      </c>
    </row>
    <row r="67" spans="2:10" s="43" customFormat="1" ht="19.5" customHeight="1">
      <c r="B67" s="691" t="str">
        <f>IF(【6】見・諸経費!B67="","",【6】見・諸経費!B67)</f>
        <v/>
      </c>
      <c r="C67" s="1147" t="str">
        <f>IF(【6】見・諸経費!C67="","",【6】見・諸経費!C67)</f>
        <v/>
      </c>
      <c r="D67" s="1147"/>
      <c r="E67" s="492" t="str">
        <f>IF(【6】見・諸経費!E67="","",【6】見・諸経費!E67)</f>
        <v/>
      </c>
      <c r="F67" s="640" t="str">
        <f>IF(【6】見・諸経費!F67="","",【6】見・諸経費!F67)</f>
        <v/>
      </c>
      <c r="G67" s="641" t="str">
        <f>IF(【6】見・諸経費!G67="","",【6】見・諸経費!G67)</f>
        <v/>
      </c>
      <c r="H67" s="642" t="str">
        <f t="shared" si="1"/>
        <v/>
      </c>
      <c r="I67" s="643"/>
      <c r="J67" s="644" t="str">
        <f>IF(【6】見・諸経費!J67="","",【6】見・諸経費!J67)</f>
        <v/>
      </c>
    </row>
    <row r="68" spans="2:10" s="43" customFormat="1" ht="24" customHeight="1">
      <c r="B68" s="167"/>
      <c r="E68" s="168"/>
      <c r="F68" s="169"/>
      <c r="G68" s="170" t="s">
        <v>322</v>
      </c>
      <c r="H68" s="729">
        <f>SUM(H40:H67)</f>
        <v>0</v>
      </c>
      <c r="I68" s="54"/>
      <c r="J68" s="58"/>
    </row>
    <row r="69" spans="2:10" s="43" customFormat="1" ht="16.5" customHeight="1">
      <c r="B69" s="164" t="s">
        <v>378</v>
      </c>
      <c r="C69" s="164"/>
      <c r="F69" s="54"/>
      <c r="I69" s="156"/>
      <c r="J69" s="108" t="s">
        <v>224</v>
      </c>
    </row>
    <row r="70" spans="2:10" s="43" customFormat="1" ht="32.25" customHeight="1">
      <c r="B70" s="776" t="s">
        <v>273</v>
      </c>
      <c r="C70" s="998" t="s">
        <v>379</v>
      </c>
      <c r="D70" s="1148"/>
      <c r="E70" s="498" t="s">
        <v>298</v>
      </c>
      <c r="F70" s="510" t="s">
        <v>368</v>
      </c>
      <c r="G70" s="732"/>
      <c r="H70" s="635" t="s">
        <v>370</v>
      </c>
      <c r="I70" s="636" t="s">
        <v>371</v>
      </c>
      <c r="J70" s="532" t="s">
        <v>289</v>
      </c>
    </row>
    <row r="71" spans="2:10" s="43" customFormat="1" ht="19.5" customHeight="1">
      <c r="B71" s="691" t="str">
        <f>IF(【6】見・諸経費!B71="","",【6】見・諸経費!B71)</f>
        <v/>
      </c>
      <c r="C71" s="1147" t="str">
        <f>IF(【6】見・諸経費!C71="","",【6】見・諸経費!C71)</f>
        <v/>
      </c>
      <c r="D71" s="1147"/>
      <c r="E71" s="492" t="str">
        <f>IF(【6】見・諸経費!E71="","",【6】見・諸経費!E71)</f>
        <v/>
      </c>
      <c r="F71" s="640" t="str">
        <f>IF(【6】見・諸経費!F71="","",【6】見・諸経費!F71)</f>
        <v/>
      </c>
      <c r="G71" s="732"/>
      <c r="H71" s="642" t="str">
        <f>IFERROR(ROUND(IF(F71="","",IF(F71="10%税込",E71/1.1,IF(F71="税抜",E71))),0),"")</f>
        <v/>
      </c>
      <c r="I71" s="643"/>
      <c r="J71" s="644" t="str">
        <f>IF(【6】見・諸経費!J71="","",【6】見・諸経費!J71)</f>
        <v/>
      </c>
    </row>
    <row r="72" spans="2:10" s="43" customFormat="1" ht="19.5" customHeight="1">
      <c r="B72" s="691" t="str">
        <f>IF(【6】見・諸経費!B72="","",【6】見・諸経費!B72)</f>
        <v/>
      </c>
      <c r="C72" s="1147" t="str">
        <f>IF(【6】見・諸経費!C72="","",【6】見・諸経費!C72)</f>
        <v/>
      </c>
      <c r="D72" s="1147"/>
      <c r="E72" s="492" t="str">
        <f>IF(【6】見・諸経費!E72="","",【6】見・諸経費!E72)</f>
        <v/>
      </c>
      <c r="F72" s="640" t="str">
        <f>IF(【6】見・諸経費!F72="","",【6】見・諸経費!F72)</f>
        <v/>
      </c>
      <c r="G72" s="732"/>
      <c r="H72" s="642" t="str">
        <f t="shared" ref="H72:H100" si="2">IFERROR(ROUND(IF(F72="","",IF(F72="10%税込",E72/1.1,IF(F72="税抜",E72))),0),"")</f>
        <v/>
      </c>
      <c r="I72" s="643"/>
      <c r="J72" s="644" t="str">
        <f>IF(【6】見・諸経費!J72="","",【6】見・諸経費!J72)</f>
        <v/>
      </c>
    </row>
    <row r="73" spans="2:10" s="43" customFormat="1" ht="19.5" customHeight="1">
      <c r="B73" s="691" t="str">
        <f>IF(【6】見・諸経費!B73="","",【6】見・諸経費!B73)</f>
        <v/>
      </c>
      <c r="C73" s="1147" t="str">
        <f>IF(【6】見・諸経費!C73="","",【6】見・諸経費!C73)</f>
        <v/>
      </c>
      <c r="D73" s="1147"/>
      <c r="E73" s="492" t="str">
        <f>IF(【6】見・諸経費!E73="","",【6】見・諸経費!E73)</f>
        <v/>
      </c>
      <c r="F73" s="640" t="str">
        <f>IF(【6】見・諸経費!F73="","",【6】見・諸経費!F73)</f>
        <v/>
      </c>
      <c r="G73" s="732"/>
      <c r="H73" s="642" t="str">
        <f t="shared" si="2"/>
        <v/>
      </c>
      <c r="I73" s="643"/>
      <c r="J73" s="644" t="str">
        <f>IF(【6】見・諸経費!J73="","",【6】見・諸経費!J73)</f>
        <v/>
      </c>
    </row>
    <row r="74" spans="2:10" s="43" customFormat="1" ht="19.5" customHeight="1">
      <c r="B74" s="691" t="str">
        <f>IF(【6】見・諸経費!B74="","",【6】見・諸経費!B74)</f>
        <v/>
      </c>
      <c r="C74" s="1147" t="str">
        <f>IF(【6】見・諸経費!C74="","",【6】見・諸経費!C74)</f>
        <v/>
      </c>
      <c r="D74" s="1147"/>
      <c r="E74" s="492" t="str">
        <f>IF(【6】見・諸経費!E74="","",【6】見・諸経費!E74)</f>
        <v/>
      </c>
      <c r="F74" s="640" t="str">
        <f>IF(【6】見・諸経費!F74="","",【6】見・諸経費!F74)</f>
        <v/>
      </c>
      <c r="G74" s="732"/>
      <c r="H74" s="642" t="str">
        <f t="shared" si="2"/>
        <v/>
      </c>
      <c r="I74" s="643"/>
      <c r="J74" s="644" t="str">
        <f>IF(【6】見・諸経費!J74="","",【6】見・諸経費!J74)</f>
        <v/>
      </c>
    </row>
    <row r="75" spans="2:10" s="43" customFormat="1" ht="19.5" customHeight="1">
      <c r="B75" s="691" t="str">
        <f>IF(【6】見・諸経費!B75="","",【6】見・諸経費!B75)</f>
        <v/>
      </c>
      <c r="C75" s="1147" t="str">
        <f>IF(【6】見・諸経費!C75="","",【6】見・諸経費!C75)</f>
        <v/>
      </c>
      <c r="D75" s="1147"/>
      <c r="E75" s="492" t="str">
        <f>IF(【6】見・諸経費!E75="","",【6】見・諸経費!E75)</f>
        <v/>
      </c>
      <c r="F75" s="640" t="str">
        <f>IF(【6】見・諸経費!F75="","",【6】見・諸経費!F75)</f>
        <v/>
      </c>
      <c r="G75" s="732"/>
      <c r="H75" s="642" t="str">
        <f t="shared" si="2"/>
        <v/>
      </c>
      <c r="I75" s="643"/>
      <c r="J75" s="644" t="str">
        <f>IF(【6】見・諸経費!J75="","",【6】見・諸経費!J75)</f>
        <v/>
      </c>
    </row>
    <row r="76" spans="2:10" s="43" customFormat="1" ht="19.5" customHeight="1">
      <c r="B76" s="691" t="str">
        <f>IF(【6】見・諸経費!B76="","",【6】見・諸経費!B76)</f>
        <v/>
      </c>
      <c r="C76" s="1147" t="str">
        <f>IF(【6】見・諸経費!C76="","",【6】見・諸経費!C76)</f>
        <v/>
      </c>
      <c r="D76" s="1147"/>
      <c r="E76" s="492" t="str">
        <f>IF(【6】見・諸経費!E76="","",【6】見・諸経費!E76)</f>
        <v/>
      </c>
      <c r="F76" s="640" t="str">
        <f>IF(【6】見・諸経費!F76="","",【6】見・諸経費!F76)</f>
        <v/>
      </c>
      <c r="G76" s="732"/>
      <c r="H76" s="642" t="str">
        <f t="shared" si="2"/>
        <v/>
      </c>
      <c r="I76" s="643"/>
      <c r="J76" s="644" t="str">
        <f>IF(【6】見・諸経費!J76="","",【6】見・諸経費!J76)</f>
        <v/>
      </c>
    </row>
    <row r="77" spans="2:10" s="43" customFormat="1" ht="19.5" customHeight="1">
      <c r="B77" s="691" t="str">
        <f>IF(【6】見・諸経費!B77="","",【6】見・諸経費!B77)</f>
        <v/>
      </c>
      <c r="C77" s="1147" t="str">
        <f>IF(【6】見・諸経費!C77="","",【6】見・諸経費!C77)</f>
        <v/>
      </c>
      <c r="D77" s="1147"/>
      <c r="E77" s="492" t="str">
        <f>IF(【6】見・諸経費!E77="","",【6】見・諸経費!E77)</f>
        <v/>
      </c>
      <c r="F77" s="640" t="str">
        <f>IF(【6】見・諸経費!F77="","",【6】見・諸経費!F77)</f>
        <v/>
      </c>
      <c r="G77" s="732"/>
      <c r="H77" s="642" t="str">
        <f t="shared" si="2"/>
        <v/>
      </c>
      <c r="I77" s="643"/>
      <c r="J77" s="644" t="str">
        <f>IF(【6】見・諸経費!J77="","",【6】見・諸経費!J77)</f>
        <v/>
      </c>
    </row>
    <row r="78" spans="2:10" s="43" customFormat="1" ht="19.5" customHeight="1">
      <c r="B78" s="691" t="str">
        <f>IF(【6】見・諸経費!B78="","",【6】見・諸経費!B78)</f>
        <v/>
      </c>
      <c r="C78" s="1147" t="str">
        <f>IF(【6】見・諸経費!C78="","",【6】見・諸経費!C78)</f>
        <v/>
      </c>
      <c r="D78" s="1147"/>
      <c r="E78" s="492" t="str">
        <f>IF(【6】見・諸経費!E78="","",【6】見・諸経費!E78)</f>
        <v/>
      </c>
      <c r="F78" s="640" t="str">
        <f>IF(【6】見・諸経費!F78="","",【6】見・諸経費!F78)</f>
        <v/>
      </c>
      <c r="G78" s="732"/>
      <c r="H78" s="642" t="str">
        <f t="shared" si="2"/>
        <v/>
      </c>
      <c r="I78" s="643"/>
      <c r="J78" s="644" t="str">
        <f>IF(【6】見・諸経費!J78="","",【6】見・諸経費!J78)</f>
        <v/>
      </c>
    </row>
    <row r="79" spans="2:10" s="43" customFormat="1" ht="19.5" customHeight="1">
      <c r="B79" s="691" t="str">
        <f>IF(【6】見・諸経費!B79="","",【6】見・諸経費!B79)</f>
        <v/>
      </c>
      <c r="C79" s="1147" t="str">
        <f>IF(【6】見・諸経費!C79="","",【6】見・諸経費!C79)</f>
        <v/>
      </c>
      <c r="D79" s="1147"/>
      <c r="E79" s="492" t="str">
        <f>IF(【6】見・諸経費!E79="","",【6】見・諸経費!E79)</f>
        <v/>
      </c>
      <c r="F79" s="640" t="str">
        <f>IF(【6】見・諸経費!F79="","",【6】見・諸経費!F79)</f>
        <v/>
      </c>
      <c r="G79" s="732"/>
      <c r="H79" s="642" t="str">
        <f t="shared" si="2"/>
        <v/>
      </c>
      <c r="I79" s="643"/>
      <c r="J79" s="644" t="str">
        <f>IF(【6】見・諸経費!J79="","",【6】見・諸経費!J79)</f>
        <v/>
      </c>
    </row>
    <row r="80" spans="2:10" s="43" customFormat="1" ht="19.5" customHeight="1">
      <c r="B80" s="691" t="str">
        <f>IF(【6】見・諸経費!B80="","",【6】見・諸経費!B80)</f>
        <v/>
      </c>
      <c r="C80" s="1147" t="str">
        <f>IF(【6】見・諸経費!C80="","",【6】見・諸経費!C80)</f>
        <v/>
      </c>
      <c r="D80" s="1147"/>
      <c r="E80" s="492" t="str">
        <f>IF(【6】見・諸経費!E80="","",【6】見・諸経費!E80)</f>
        <v/>
      </c>
      <c r="F80" s="640" t="str">
        <f>IF(【6】見・諸経費!F80="","",【6】見・諸経費!F80)</f>
        <v/>
      </c>
      <c r="G80" s="732"/>
      <c r="H80" s="642" t="str">
        <f t="shared" si="2"/>
        <v/>
      </c>
      <c r="I80" s="643"/>
      <c r="J80" s="644" t="str">
        <f>IF(【6】見・諸経費!J80="","",【6】見・諸経費!J80)</f>
        <v/>
      </c>
    </row>
    <row r="81" spans="2:10" s="43" customFormat="1" ht="19.5" customHeight="1">
      <c r="B81" s="691" t="str">
        <f>IF(【6】見・諸経費!B81="","",【6】見・諸経費!B81)</f>
        <v/>
      </c>
      <c r="C81" s="1147" t="str">
        <f>IF(【6】見・諸経費!C81="","",【6】見・諸経費!C81)</f>
        <v/>
      </c>
      <c r="D81" s="1147"/>
      <c r="E81" s="492" t="str">
        <f>IF(【6】見・諸経費!E81="","",【6】見・諸経費!E81)</f>
        <v/>
      </c>
      <c r="F81" s="640" t="str">
        <f>IF(【6】見・諸経費!F81="","",【6】見・諸経費!F81)</f>
        <v/>
      </c>
      <c r="G81" s="732"/>
      <c r="H81" s="642" t="str">
        <f t="shared" si="2"/>
        <v/>
      </c>
      <c r="I81" s="643"/>
      <c r="J81" s="644" t="str">
        <f>IF(【6】見・諸経費!J81="","",【6】見・諸経費!J81)</f>
        <v/>
      </c>
    </row>
    <row r="82" spans="2:10" s="43" customFormat="1" ht="19.5" customHeight="1">
      <c r="B82" s="691" t="str">
        <f>IF(【6】見・諸経費!B82="","",【6】見・諸経費!B82)</f>
        <v/>
      </c>
      <c r="C82" s="1147" t="str">
        <f>IF(【6】見・諸経費!C82="","",【6】見・諸経費!C82)</f>
        <v/>
      </c>
      <c r="D82" s="1147"/>
      <c r="E82" s="492" t="str">
        <f>IF(【6】見・諸経費!E82="","",【6】見・諸経費!E82)</f>
        <v/>
      </c>
      <c r="F82" s="640" t="str">
        <f>IF(【6】見・諸経費!F82="","",【6】見・諸経費!F82)</f>
        <v/>
      </c>
      <c r="G82" s="732"/>
      <c r="H82" s="642" t="str">
        <f t="shared" si="2"/>
        <v/>
      </c>
      <c r="I82" s="643"/>
      <c r="J82" s="644" t="str">
        <f>IF(【6】見・諸経費!J82="","",【6】見・諸経費!J82)</f>
        <v/>
      </c>
    </row>
    <row r="83" spans="2:10" s="43" customFormat="1" ht="19.5" customHeight="1">
      <c r="B83" s="691" t="str">
        <f>IF(【6】見・諸経費!B83="","",【6】見・諸経費!B83)</f>
        <v/>
      </c>
      <c r="C83" s="1147" t="str">
        <f>IF(【6】見・諸経費!C83="","",【6】見・諸経費!C83)</f>
        <v/>
      </c>
      <c r="D83" s="1147"/>
      <c r="E83" s="492" t="str">
        <f>IF(【6】見・諸経費!E83="","",【6】見・諸経費!E83)</f>
        <v/>
      </c>
      <c r="F83" s="640" t="str">
        <f>IF(【6】見・諸経費!F83="","",【6】見・諸経費!F83)</f>
        <v/>
      </c>
      <c r="G83" s="732"/>
      <c r="H83" s="642" t="str">
        <f t="shared" si="2"/>
        <v/>
      </c>
      <c r="I83" s="643"/>
      <c r="J83" s="644" t="str">
        <f>IF(【6】見・諸経費!J83="","",【6】見・諸経費!J83)</f>
        <v/>
      </c>
    </row>
    <row r="84" spans="2:10" s="43" customFormat="1" ht="19.5" customHeight="1">
      <c r="B84" s="691" t="str">
        <f>IF(【6】見・諸経費!B84="","",【6】見・諸経費!B84)</f>
        <v/>
      </c>
      <c r="C84" s="1147" t="str">
        <f>IF(【6】見・諸経費!C84="","",【6】見・諸経費!C84)</f>
        <v/>
      </c>
      <c r="D84" s="1147"/>
      <c r="E84" s="492" t="str">
        <f>IF(【6】見・諸経費!E84="","",【6】見・諸経費!E84)</f>
        <v/>
      </c>
      <c r="F84" s="640" t="str">
        <f>IF(【6】見・諸経費!F84="","",【6】見・諸経費!F84)</f>
        <v/>
      </c>
      <c r="G84" s="732"/>
      <c r="H84" s="642" t="str">
        <f t="shared" si="2"/>
        <v/>
      </c>
      <c r="I84" s="643"/>
      <c r="J84" s="644" t="str">
        <f>IF(【6】見・諸経費!J84="","",【6】見・諸経費!J84)</f>
        <v/>
      </c>
    </row>
    <row r="85" spans="2:10" s="43" customFormat="1" ht="19.5" customHeight="1">
      <c r="B85" s="691" t="str">
        <f>IF(【6】見・諸経費!B85="","",【6】見・諸経費!B85)</f>
        <v/>
      </c>
      <c r="C85" s="1147" t="str">
        <f>IF(【6】見・諸経費!C85="","",【6】見・諸経費!C85)</f>
        <v/>
      </c>
      <c r="D85" s="1147"/>
      <c r="E85" s="492" t="str">
        <f>IF(【6】見・諸経費!E85="","",【6】見・諸経費!E85)</f>
        <v/>
      </c>
      <c r="F85" s="640" t="str">
        <f>IF(【6】見・諸経費!F85="","",【6】見・諸経費!F85)</f>
        <v/>
      </c>
      <c r="G85" s="732"/>
      <c r="H85" s="642" t="str">
        <f t="shared" si="2"/>
        <v/>
      </c>
      <c r="I85" s="643"/>
      <c r="J85" s="644" t="str">
        <f>IF(【6】見・諸経費!J85="","",【6】見・諸経費!J85)</f>
        <v/>
      </c>
    </row>
    <row r="86" spans="2:10" s="43" customFormat="1" ht="19.5" customHeight="1">
      <c r="B86" s="691" t="str">
        <f>IF(【6】見・諸経費!B86="","",【6】見・諸経費!B86)</f>
        <v/>
      </c>
      <c r="C86" s="1147" t="str">
        <f>IF(【6】見・諸経費!C86="","",【6】見・諸経費!C86)</f>
        <v/>
      </c>
      <c r="D86" s="1147"/>
      <c r="E86" s="492" t="str">
        <f>IF(【6】見・諸経費!E86="","",【6】見・諸経費!E86)</f>
        <v/>
      </c>
      <c r="F86" s="640" t="str">
        <f>IF(【6】見・諸経費!F86="","",【6】見・諸経費!F86)</f>
        <v/>
      </c>
      <c r="G86" s="732"/>
      <c r="H86" s="642" t="str">
        <f t="shared" si="2"/>
        <v/>
      </c>
      <c r="I86" s="643"/>
      <c r="J86" s="644" t="str">
        <f>IF(【6】見・諸経費!J86="","",【6】見・諸経費!J86)</f>
        <v/>
      </c>
    </row>
    <row r="87" spans="2:10" s="43" customFormat="1" ht="19.5" customHeight="1">
      <c r="B87" s="691" t="str">
        <f>IF(【6】見・諸経費!B87="","",【6】見・諸経費!B87)</f>
        <v/>
      </c>
      <c r="C87" s="1147" t="str">
        <f>IF(【6】見・諸経費!C87="","",【6】見・諸経費!C87)</f>
        <v/>
      </c>
      <c r="D87" s="1147"/>
      <c r="E87" s="492" t="str">
        <f>IF(【6】見・諸経費!E87="","",【6】見・諸経費!E87)</f>
        <v/>
      </c>
      <c r="F87" s="640" t="str">
        <f>IF(【6】見・諸経費!F87="","",【6】見・諸経費!F87)</f>
        <v/>
      </c>
      <c r="G87" s="732"/>
      <c r="H87" s="642" t="str">
        <f t="shared" si="2"/>
        <v/>
      </c>
      <c r="I87" s="643"/>
      <c r="J87" s="644" t="str">
        <f>IF(【6】見・諸経費!J87="","",【6】見・諸経費!J87)</f>
        <v/>
      </c>
    </row>
    <row r="88" spans="2:10" s="43" customFormat="1" ht="19.5" customHeight="1">
      <c r="B88" s="691" t="str">
        <f>IF(【6】見・諸経費!B88="","",【6】見・諸経費!B88)</f>
        <v/>
      </c>
      <c r="C88" s="1147" t="str">
        <f>IF(【6】見・諸経費!C88="","",【6】見・諸経費!C88)</f>
        <v/>
      </c>
      <c r="D88" s="1147"/>
      <c r="E88" s="492" t="str">
        <f>IF(【6】見・諸経費!E88="","",【6】見・諸経費!E88)</f>
        <v/>
      </c>
      <c r="F88" s="640" t="str">
        <f>IF(【6】見・諸経費!F88="","",【6】見・諸経費!F88)</f>
        <v/>
      </c>
      <c r="G88" s="732"/>
      <c r="H88" s="642" t="str">
        <f t="shared" si="2"/>
        <v/>
      </c>
      <c r="I88" s="643"/>
      <c r="J88" s="644" t="str">
        <f>IF(【6】見・諸経費!J88="","",【6】見・諸経費!J88)</f>
        <v/>
      </c>
    </row>
    <row r="89" spans="2:10" s="43" customFormat="1" ht="19.5" customHeight="1">
      <c r="B89" s="691" t="str">
        <f>IF(【6】見・諸経費!B89="","",【6】見・諸経費!B89)</f>
        <v/>
      </c>
      <c r="C89" s="1147" t="str">
        <f>IF(【6】見・諸経費!C89="","",【6】見・諸経費!C89)</f>
        <v/>
      </c>
      <c r="D89" s="1147"/>
      <c r="E89" s="492" t="str">
        <f>IF(【6】見・諸経費!E89="","",【6】見・諸経費!E89)</f>
        <v/>
      </c>
      <c r="F89" s="640" t="str">
        <f>IF(【6】見・諸経費!F89="","",【6】見・諸経費!F89)</f>
        <v/>
      </c>
      <c r="G89" s="732"/>
      <c r="H89" s="642" t="str">
        <f t="shared" si="2"/>
        <v/>
      </c>
      <c r="I89" s="643"/>
      <c r="J89" s="644" t="str">
        <f>IF(【6】見・諸経費!J89="","",【6】見・諸経費!J89)</f>
        <v/>
      </c>
    </row>
    <row r="90" spans="2:10" s="43" customFormat="1" ht="19.5" customHeight="1">
      <c r="B90" s="691" t="str">
        <f>IF(【6】見・諸経費!B90="","",【6】見・諸経費!B90)</f>
        <v/>
      </c>
      <c r="C90" s="1147" t="str">
        <f>IF(【6】見・諸経費!C90="","",【6】見・諸経費!C90)</f>
        <v/>
      </c>
      <c r="D90" s="1147"/>
      <c r="E90" s="492" t="str">
        <f>IF(【6】見・諸経費!E90="","",【6】見・諸経費!E90)</f>
        <v/>
      </c>
      <c r="F90" s="640" t="str">
        <f>IF(【6】見・諸経費!F90="","",【6】見・諸経費!F90)</f>
        <v/>
      </c>
      <c r="G90" s="732"/>
      <c r="H90" s="642" t="str">
        <f t="shared" si="2"/>
        <v/>
      </c>
      <c r="I90" s="643"/>
      <c r="J90" s="644" t="str">
        <f>IF(【6】見・諸経費!J90="","",【6】見・諸経費!J90)</f>
        <v/>
      </c>
    </row>
    <row r="91" spans="2:10" s="43" customFormat="1" ht="19.5" customHeight="1">
      <c r="B91" s="691" t="str">
        <f>IF(【6】見・諸経費!B91="","",【6】見・諸経費!B91)</f>
        <v/>
      </c>
      <c r="C91" s="1147" t="str">
        <f>IF(【6】見・諸経費!C91="","",【6】見・諸経費!C91)</f>
        <v/>
      </c>
      <c r="D91" s="1147"/>
      <c r="E91" s="492" t="str">
        <f>IF(【6】見・諸経費!E91="","",【6】見・諸経費!E91)</f>
        <v/>
      </c>
      <c r="F91" s="640" t="str">
        <f>IF(【6】見・諸経費!F91="","",【6】見・諸経費!F91)</f>
        <v/>
      </c>
      <c r="G91" s="732"/>
      <c r="H91" s="642" t="str">
        <f t="shared" si="2"/>
        <v/>
      </c>
      <c r="I91" s="643"/>
      <c r="J91" s="644" t="str">
        <f>IF(【6】見・諸経費!J91="","",【6】見・諸経費!J91)</f>
        <v/>
      </c>
    </row>
    <row r="92" spans="2:10" s="43" customFormat="1" ht="19.5" customHeight="1">
      <c r="B92" s="691" t="str">
        <f>IF(【6】見・諸経費!B92="","",【6】見・諸経費!B92)</f>
        <v/>
      </c>
      <c r="C92" s="1147" t="str">
        <f>IF(【6】見・諸経費!C92="","",【6】見・諸経費!C92)</f>
        <v/>
      </c>
      <c r="D92" s="1147"/>
      <c r="E92" s="492" t="str">
        <f>IF(【6】見・諸経費!E92="","",【6】見・諸経費!E92)</f>
        <v/>
      </c>
      <c r="F92" s="640" t="str">
        <f>IF(【6】見・諸経費!F92="","",【6】見・諸経費!F92)</f>
        <v/>
      </c>
      <c r="G92" s="732"/>
      <c r="H92" s="642" t="str">
        <f t="shared" si="2"/>
        <v/>
      </c>
      <c r="I92" s="643"/>
      <c r="J92" s="644" t="str">
        <f>IF(【6】見・諸経費!J92="","",【6】見・諸経費!J92)</f>
        <v/>
      </c>
    </row>
    <row r="93" spans="2:10" s="43" customFormat="1" ht="19.5" customHeight="1">
      <c r="B93" s="691" t="str">
        <f>IF(【6】見・諸経費!B93="","",【6】見・諸経費!B93)</f>
        <v/>
      </c>
      <c r="C93" s="1147" t="str">
        <f>IF(【6】見・諸経費!C93="","",【6】見・諸経費!C93)</f>
        <v/>
      </c>
      <c r="D93" s="1147"/>
      <c r="E93" s="492" t="str">
        <f>IF(【6】見・諸経費!E93="","",【6】見・諸経費!E93)</f>
        <v/>
      </c>
      <c r="F93" s="640" t="str">
        <f>IF(【6】見・諸経費!F93="","",【6】見・諸経費!F93)</f>
        <v/>
      </c>
      <c r="G93" s="732"/>
      <c r="H93" s="642" t="str">
        <f t="shared" si="2"/>
        <v/>
      </c>
      <c r="I93" s="643"/>
      <c r="J93" s="644" t="str">
        <f>IF(【6】見・諸経費!J93="","",【6】見・諸経費!J93)</f>
        <v/>
      </c>
    </row>
    <row r="94" spans="2:10" s="43" customFormat="1" ht="19.5" customHeight="1">
      <c r="B94" s="691" t="str">
        <f>IF(【6】見・諸経費!B94="","",【6】見・諸経費!B94)</f>
        <v/>
      </c>
      <c r="C94" s="1147" t="str">
        <f>IF(【6】見・諸経費!C94="","",【6】見・諸経費!C94)</f>
        <v/>
      </c>
      <c r="D94" s="1147"/>
      <c r="E94" s="492" t="str">
        <f>IF(【6】見・諸経費!E94="","",【6】見・諸経費!E94)</f>
        <v/>
      </c>
      <c r="F94" s="640" t="str">
        <f>IF(【6】見・諸経費!F94="","",【6】見・諸経費!F94)</f>
        <v/>
      </c>
      <c r="G94" s="732"/>
      <c r="H94" s="642" t="str">
        <f t="shared" si="2"/>
        <v/>
      </c>
      <c r="I94" s="643"/>
      <c r="J94" s="644" t="str">
        <f>IF(【6】見・諸経費!J94="","",【6】見・諸経費!J94)</f>
        <v/>
      </c>
    </row>
    <row r="95" spans="2:10" s="43" customFormat="1" ht="19.5" customHeight="1">
      <c r="B95" s="691" t="str">
        <f>IF(【6】見・諸経費!B95="","",【6】見・諸経費!B95)</f>
        <v/>
      </c>
      <c r="C95" s="1147" t="str">
        <f>IF(【6】見・諸経費!C95="","",【6】見・諸経費!C95)</f>
        <v/>
      </c>
      <c r="D95" s="1147"/>
      <c r="E95" s="492" t="str">
        <f>IF(【6】見・諸経費!E95="","",【6】見・諸経費!E95)</f>
        <v/>
      </c>
      <c r="F95" s="640" t="str">
        <f>IF(【6】見・諸経費!F95="","",【6】見・諸経費!F95)</f>
        <v/>
      </c>
      <c r="G95" s="732"/>
      <c r="H95" s="642" t="str">
        <f t="shared" si="2"/>
        <v/>
      </c>
      <c r="I95" s="643"/>
      <c r="J95" s="644" t="str">
        <f>IF(【6】見・諸経費!J95="","",【6】見・諸経費!J95)</f>
        <v/>
      </c>
    </row>
    <row r="96" spans="2:10" s="43" customFormat="1" ht="19.5" customHeight="1">
      <c r="B96" s="691" t="str">
        <f>IF(【6】見・諸経費!B96="","",【6】見・諸経費!B96)</f>
        <v/>
      </c>
      <c r="C96" s="1147" t="str">
        <f>IF(【6】見・諸経費!C96="","",【6】見・諸経費!C96)</f>
        <v/>
      </c>
      <c r="D96" s="1147"/>
      <c r="E96" s="492" t="str">
        <f>IF(【6】見・諸経費!E96="","",【6】見・諸経費!E96)</f>
        <v/>
      </c>
      <c r="F96" s="640" t="str">
        <f>IF(【6】見・諸経費!F96="","",【6】見・諸経費!F96)</f>
        <v/>
      </c>
      <c r="G96" s="732"/>
      <c r="H96" s="642" t="str">
        <f t="shared" si="2"/>
        <v/>
      </c>
      <c r="I96" s="643"/>
      <c r="J96" s="644" t="str">
        <f>IF(【6】見・諸経費!J96="","",【6】見・諸経費!J96)</f>
        <v/>
      </c>
    </row>
    <row r="97" spans="2:10" s="43" customFormat="1" ht="19.5" customHeight="1">
      <c r="B97" s="691" t="str">
        <f>IF(【6】見・諸経費!B97="","",【6】見・諸経費!B97)</f>
        <v/>
      </c>
      <c r="C97" s="1147" t="str">
        <f>IF(【6】見・諸経費!C97="","",【6】見・諸経費!C97)</f>
        <v/>
      </c>
      <c r="D97" s="1147"/>
      <c r="E97" s="492" t="str">
        <f>IF(【6】見・諸経費!E97="","",【6】見・諸経費!E97)</f>
        <v/>
      </c>
      <c r="F97" s="640" t="str">
        <f>IF(【6】見・諸経費!F97="","",【6】見・諸経費!F97)</f>
        <v/>
      </c>
      <c r="G97" s="732"/>
      <c r="H97" s="642" t="str">
        <f t="shared" si="2"/>
        <v/>
      </c>
      <c r="I97" s="643"/>
      <c r="J97" s="644" t="str">
        <f>IF(【6】見・諸経費!J97="","",【6】見・諸経費!J97)</f>
        <v/>
      </c>
    </row>
    <row r="98" spans="2:10" s="43" customFormat="1" ht="19.5" customHeight="1">
      <c r="B98" s="691" t="str">
        <f>IF(【6】見・諸経費!B98="","",【6】見・諸経費!B98)</f>
        <v/>
      </c>
      <c r="C98" s="1147" t="str">
        <f>IF(【6】見・諸経費!C98="","",【6】見・諸経費!C98)</f>
        <v/>
      </c>
      <c r="D98" s="1147"/>
      <c r="E98" s="492" t="str">
        <f>IF(【6】見・諸経費!E98="","",【6】見・諸経費!E98)</f>
        <v/>
      </c>
      <c r="F98" s="640" t="str">
        <f>IF(【6】見・諸経費!F98="","",【6】見・諸経費!F98)</f>
        <v/>
      </c>
      <c r="G98" s="732"/>
      <c r="H98" s="642" t="str">
        <f t="shared" si="2"/>
        <v/>
      </c>
      <c r="I98" s="643"/>
      <c r="J98" s="644" t="str">
        <f>IF(【6】見・諸経費!J98="","",【6】見・諸経費!J98)</f>
        <v/>
      </c>
    </row>
    <row r="99" spans="2:10" s="43" customFormat="1" ht="19.5" customHeight="1">
      <c r="B99" s="691" t="str">
        <f>IF(【6】見・諸経費!B99="","",【6】見・諸経費!B99)</f>
        <v/>
      </c>
      <c r="C99" s="1147" t="str">
        <f>IF(【6】見・諸経費!C99="","",【6】見・諸経費!C99)</f>
        <v/>
      </c>
      <c r="D99" s="1147"/>
      <c r="E99" s="492" t="str">
        <f>IF(【6】見・諸経費!E99="","",【6】見・諸経費!E99)</f>
        <v/>
      </c>
      <c r="F99" s="640" t="str">
        <f>IF(【6】見・諸経費!F99="","",【6】見・諸経費!F99)</f>
        <v/>
      </c>
      <c r="G99" s="732"/>
      <c r="H99" s="642" t="str">
        <f t="shared" si="2"/>
        <v/>
      </c>
      <c r="I99" s="643"/>
      <c r="J99" s="644" t="str">
        <f>IF(【6】見・諸経費!J99="","",【6】見・諸経費!J99)</f>
        <v/>
      </c>
    </row>
    <row r="100" spans="2:10" s="43" customFormat="1" ht="19.5" customHeight="1">
      <c r="B100" s="691" t="str">
        <f>IF(【6】見・諸経費!B100="","",【6】見・諸経費!B100)</f>
        <v/>
      </c>
      <c r="C100" s="1147" t="str">
        <f>IF(【6】見・諸経費!C100="","",【6】見・諸経費!C100)</f>
        <v/>
      </c>
      <c r="D100" s="1147"/>
      <c r="E100" s="492" t="str">
        <f>IF(【6】見・諸経費!E100="","",【6】見・諸経費!E100)</f>
        <v/>
      </c>
      <c r="F100" s="640" t="str">
        <f>IF(【6】見・諸経費!F100="","",【6】見・諸経費!F100)</f>
        <v/>
      </c>
      <c r="G100" s="732"/>
      <c r="H100" s="642" t="str">
        <f t="shared" si="2"/>
        <v/>
      </c>
      <c r="I100" s="643"/>
      <c r="J100" s="644" t="str">
        <f>IF(【6】見・諸経費!J100="","",【6】見・諸経費!J100)</f>
        <v/>
      </c>
    </row>
    <row r="101" spans="2:10" s="43" customFormat="1" ht="24.75" customHeight="1">
      <c r="B101" s="167"/>
      <c r="E101" s="168"/>
      <c r="F101" s="169"/>
      <c r="G101" s="170" t="s">
        <v>322</v>
      </c>
      <c r="H101" s="729">
        <f>SUM(H71:H100)</f>
        <v>0</v>
      </c>
      <c r="I101" s="54"/>
      <c r="J101" s="58"/>
    </row>
    <row r="102" spans="2:10" s="43" customFormat="1" ht="16.5" customHeight="1">
      <c r="B102" s="164" t="s">
        <v>380</v>
      </c>
      <c r="C102" s="164"/>
      <c r="F102" s="54"/>
      <c r="I102" s="156"/>
      <c r="J102" s="108" t="s">
        <v>224</v>
      </c>
    </row>
    <row r="103" spans="2:10" s="43" customFormat="1" ht="33" customHeight="1">
      <c r="B103" s="776" t="s">
        <v>273</v>
      </c>
      <c r="C103" s="998" t="s">
        <v>376</v>
      </c>
      <c r="D103" s="1148"/>
      <c r="E103" s="498" t="s">
        <v>298</v>
      </c>
      <c r="F103" s="510" t="s">
        <v>368</v>
      </c>
      <c r="G103" s="498" t="s">
        <v>377</v>
      </c>
      <c r="H103" s="635" t="s">
        <v>370</v>
      </c>
      <c r="I103" s="636" t="s">
        <v>371</v>
      </c>
      <c r="J103" s="532" t="s">
        <v>289</v>
      </c>
    </row>
    <row r="104" spans="2:10" s="43" customFormat="1" ht="19.5" customHeight="1">
      <c r="B104" s="691" t="str">
        <f>IF(【6】見・諸経費!B104="","",【6】見・諸経費!B104)</f>
        <v/>
      </c>
      <c r="C104" s="1147" t="str">
        <f>IF(【6】見・諸経費!C104="","",【6】見・諸経費!C104)</f>
        <v/>
      </c>
      <c r="D104" s="1147"/>
      <c r="E104" s="492" t="str">
        <f>IF(【6】見・諸経費!E104="","",【6】見・諸経費!E104)</f>
        <v/>
      </c>
      <c r="F104" s="640" t="str">
        <f>IF(【6】見・諸経費!F104="","",【6】見・諸経費!F104)</f>
        <v/>
      </c>
      <c r="G104" s="641" t="str">
        <f>IF(【6】見・諸経費!G104="","",【6】見・諸経費!G104)</f>
        <v/>
      </c>
      <c r="H104" s="642" t="str">
        <f>IFERROR(ROUND(IF(F104="","",IF(F104="10%税込",E104*G104/1.1,IF(F104="税抜",E104*G104))),0),"")</f>
        <v/>
      </c>
      <c r="I104" s="643"/>
      <c r="J104" s="644" t="str">
        <f>IF(【6】見・諸経費!J104="","",【6】見・諸経費!J104)</f>
        <v/>
      </c>
    </row>
    <row r="105" spans="2:10" s="43" customFormat="1" ht="19.5" customHeight="1">
      <c r="B105" s="691" t="str">
        <f>IF(【6】見・諸経費!B105="","",【6】見・諸経費!B105)</f>
        <v/>
      </c>
      <c r="C105" s="1147" t="str">
        <f>IF(【6】見・諸経費!C105="","",【6】見・諸経費!C105)</f>
        <v/>
      </c>
      <c r="D105" s="1147"/>
      <c r="E105" s="492" t="str">
        <f>IF(【6】見・諸経費!E105="","",【6】見・諸経費!E105)</f>
        <v/>
      </c>
      <c r="F105" s="640" t="str">
        <f>IF(【6】見・諸経費!F105="","",【6】見・諸経費!F105)</f>
        <v/>
      </c>
      <c r="G105" s="641" t="str">
        <f>IF(【6】見・諸経費!G105="","",【6】見・諸経費!G105)</f>
        <v/>
      </c>
      <c r="H105" s="642" t="str">
        <f t="shared" ref="H105:H133" si="3">IFERROR(ROUND(IF(F105="","",IF(F105="10%税込",E105*G105/1.1,IF(F105="税抜",E105*G105))),0),"")</f>
        <v/>
      </c>
      <c r="I105" s="643"/>
      <c r="J105" s="644" t="str">
        <f>IF(【6】見・諸経費!J105="","",【6】見・諸経費!J105)</f>
        <v/>
      </c>
    </row>
    <row r="106" spans="2:10" s="43" customFormat="1" ht="19.5" customHeight="1">
      <c r="B106" s="691" t="str">
        <f>IF(【6】見・諸経費!B106="","",【6】見・諸経費!B106)</f>
        <v/>
      </c>
      <c r="C106" s="1147" t="str">
        <f>IF(【6】見・諸経費!C106="","",【6】見・諸経費!C106)</f>
        <v/>
      </c>
      <c r="D106" s="1147"/>
      <c r="E106" s="492" t="str">
        <f>IF(【6】見・諸経費!E106="","",【6】見・諸経費!E106)</f>
        <v/>
      </c>
      <c r="F106" s="640" t="str">
        <f>IF(【6】見・諸経費!F106="","",【6】見・諸経費!F106)</f>
        <v/>
      </c>
      <c r="G106" s="641" t="str">
        <f>IF(【6】見・諸経費!G106="","",【6】見・諸経費!G106)</f>
        <v/>
      </c>
      <c r="H106" s="642" t="str">
        <f t="shared" si="3"/>
        <v/>
      </c>
      <c r="I106" s="643"/>
      <c r="J106" s="644" t="str">
        <f>IF(【6】見・諸経費!J106="","",【6】見・諸経費!J106)</f>
        <v/>
      </c>
    </row>
    <row r="107" spans="2:10" s="43" customFormat="1" ht="19.5" customHeight="1">
      <c r="B107" s="691" t="str">
        <f>IF(【6】見・諸経費!B107="","",【6】見・諸経費!B107)</f>
        <v/>
      </c>
      <c r="C107" s="1147" t="str">
        <f>IF(【6】見・諸経費!C107="","",【6】見・諸経費!C107)</f>
        <v/>
      </c>
      <c r="D107" s="1147"/>
      <c r="E107" s="492" t="str">
        <f>IF(【6】見・諸経費!E107="","",【6】見・諸経費!E107)</f>
        <v/>
      </c>
      <c r="F107" s="640" t="str">
        <f>IF(【6】見・諸経費!F107="","",【6】見・諸経費!F107)</f>
        <v/>
      </c>
      <c r="G107" s="641" t="str">
        <f>IF(【6】見・諸経費!G107="","",【6】見・諸経費!G107)</f>
        <v/>
      </c>
      <c r="H107" s="642" t="str">
        <f t="shared" si="3"/>
        <v/>
      </c>
      <c r="I107" s="643"/>
      <c r="J107" s="644" t="str">
        <f>IF(【6】見・諸経費!J107="","",【6】見・諸経費!J107)</f>
        <v/>
      </c>
    </row>
    <row r="108" spans="2:10" s="43" customFormat="1" ht="19.5" customHeight="1">
      <c r="B108" s="691" t="str">
        <f>IF(【6】見・諸経費!B108="","",【6】見・諸経費!B108)</f>
        <v/>
      </c>
      <c r="C108" s="1147" t="str">
        <f>IF(【6】見・諸経費!C108="","",【6】見・諸経費!C108)</f>
        <v/>
      </c>
      <c r="D108" s="1147"/>
      <c r="E108" s="492" t="str">
        <f>IF(【6】見・諸経費!E108="","",【6】見・諸経費!E108)</f>
        <v/>
      </c>
      <c r="F108" s="640" t="str">
        <f>IF(【6】見・諸経費!F108="","",【6】見・諸経費!F108)</f>
        <v/>
      </c>
      <c r="G108" s="641" t="str">
        <f>IF(【6】見・諸経費!G108="","",【6】見・諸経費!G108)</f>
        <v/>
      </c>
      <c r="H108" s="642" t="str">
        <f t="shared" si="3"/>
        <v/>
      </c>
      <c r="I108" s="643"/>
      <c r="J108" s="644" t="str">
        <f>IF(【6】見・諸経費!J108="","",【6】見・諸経費!J108)</f>
        <v/>
      </c>
    </row>
    <row r="109" spans="2:10" s="43" customFormat="1" ht="19.5" customHeight="1">
      <c r="B109" s="691" t="str">
        <f>IF(【6】見・諸経費!B109="","",【6】見・諸経費!B109)</f>
        <v/>
      </c>
      <c r="C109" s="1147" t="str">
        <f>IF(【6】見・諸経費!C109="","",【6】見・諸経費!C109)</f>
        <v/>
      </c>
      <c r="D109" s="1147"/>
      <c r="E109" s="492" t="str">
        <f>IF(【6】見・諸経費!E109="","",【6】見・諸経費!E109)</f>
        <v/>
      </c>
      <c r="F109" s="640" t="str">
        <f>IF(【6】見・諸経費!F109="","",【6】見・諸経費!F109)</f>
        <v/>
      </c>
      <c r="G109" s="641" t="str">
        <f>IF(【6】見・諸経費!G109="","",【6】見・諸経費!G109)</f>
        <v/>
      </c>
      <c r="H109" s="642" t="str">
        <f t="shared" si="3"/>
        <v/>
      </c>
      <c r="I109" s="643"/>
      <c r="J109" s="644" t="str">
        <f>IF(【6】見・諸経費!J109="","",【6】見・諸経費!J109)</f>
        <v/>
      </c>
    </row>
    <row r="110" spans="2:10" s="43" customFormat="1" ht="19.5" customHeight="1">
      <c r="B110" s="691" t="str">
        <f>IF(【6】見・諸経費!B110="","",【6】見・諸経費!B110)</f>
        <v/>
      </c>
      <c r="C110" s="1147" t="str">
        <f>IF(【6】見・諸経費!C110="","",【6】見・諸経費!C110)</f>
        <v/>
      </c>
      <c r="D110" s="1147"/>
      <c r="E110" s="492" t="str">
        <f>IF(【6】見・諸経費!E110="","",【6】見・諸経費!E110)</f>
        <v/>
      </c>
      <c r="F110" s="640" t="str">
        <f>IF(【6】見・諸経費!F110="","",【6】見・諸経費!F110)</f>
        <v/>
      </c>
      <c r="G110" s="641" t="str">
        <f>IF(【6】見・諸経費!G110="","",【6】見・諸経費!G110)</f>
        <v/>
      </c>
      <c r="H110" s="642" t="str">
        <f t="shared" si="3"/>
        <v/>
      </c>
      <c r="I110" s="643"/>
      <c r="J110" s="644" t="str">
        <f>IF(【6】見・諸経費!J110="","",【6】見・諸経費!J110)</f>
        <v/>
      </c>
    </row>
    <row r="111" spans="2:10" s="43" customFormat="1" ht="19.5" customHeight="1">
      <c r="B111" s="691" t="str">
        <f>IF(【6】見・諸経費!B111="","",【6】見・諸経費!B111)</f>
        <v/>
      </c>
      <c r="C111" s="1147" t="str">
        <f>IF(【6】見・諸経費!C111="","",【6】見・諸経費!C111)</f>
        <v/>
      </c>
      <c r="D111" s="1147"/>
      <c r="E111" s="492" t="str">
        <f>IF(【6】見・諸経費!E111="","",【6】見・諸経費!E111)</f>
        <v/>
      </c>
      <c r="F111" s="640" t="str">
        <f>IF(【6】見・諸経費!F111="","",【6】見・諸経費!F111)</f>
        <v/>
      </c>
      <c r="G111" s="641" t="str">
        <f>IF(【6】見・諸経費!G111="","",【6】見・諸経費!G111)</f>
        <v/>
      </c>
      <c r="H111" s="642" t="str">
        <f t="shared" si="3"/>
        <v/>
      </c>
      <c r="I111" s="643"/>
      <c r="J111" s="644" t="str">
        <f>IF(【6】見・諸経費!J111="","",【6】見・諸経費!J111)</f>
        <v/>
      </c>
    </row>
    <row r="112" spans="2:10" s="43" customFormat="1" ht="19.5" customHeight="1">
      <c r="B112" s="691" t="str">
        <f>IF(【6】見・諸経費!B112="","",【6】見・諸経費!B112)</f>
        <v/>
      </c>
      <c r="C112" s="1147" t="str">
        <f>IF(【6】見・諸経費!C112="","",【6】見・諸経費!C112)</f>
        <v/>
      </c>
      <c r="D112" s="1147"/>
      <c r="E112" s="492" t="str">
        <f>IF(【6】見・諸経費!E112="","",【6】見・諸経費!E112)</f>
        <v/>
      </c>
      <c r="F112" s="640" t="str">
        <f>IF(【6】見・諸経費!F112="","",【6】見・諸経費!F112)</f>
        <v/>
      </c>
      <c r="G112" s="641" t="str">
        <f>IF(【6】見・諸経費!G112="","",【6】見・諸経費!G112)</f>
        <v/>
      </c>
      <c r="H112" s="642" t="str">
        <f t="shared" si="3"/>
        <v/>
      </c>
      <c r="I112" s="643"/>
      <c r="J112" s="644" t="str">
        <f>IF(【6】見・諸経費!J112="","",【6】見・諸経費!J112)</f>
        <v/>
      </c>
    </row>
    <row r="113" spans="2:10" s="43" customFormat="1" ht="19.5" customHeight="1">
      <c r="B113" s="691" t="str">
        <f>IF(【6】見・諸経費!B113="","",【6】見・諸経費!B113)</f>
        <v/>
      </c>
      <c r="C113" s="1147" t="str">
        <f>IF(【6】見・諸経費!C113="","",【6】見・諸経費!C113)</f>
        <v/>
      </c>
      <c r="D113" s="1147"/>
      <c r="E113" s="492" t="str">
        <f>IF(【6】見・諸経費!E113="","",【6】見・諸経費!E113)</f>
        <v/>
      </c>
      <c r="F113" s="640" t="str">
        <f>IF(【6】見・諸経費!F113="","",【6】見・諸経費!F113)</f>
        <v/>
      </c>
      <c r="G113" s="641" t="str">
        <f>IF(【6】見・諸経費!G113="","",【6】見・諸経費!G113)</f>
        <v/>
      </c>
      <c r="H113" s="642" t="str">
        <f t="shared" si="3"/>
        <v/>
      </c>
      <c r="I113" s="643"/>
      <c r="J113" s="644" t="str">
        <f>IF(【6】見・諸経費!J113="","",【6】見・諸経費!J113)</f>
        <v/>
      </c>
    </row>
    <row r="114" spans="2:10" s="43" customFormat="1" ht="19.5" customHeight="1">
      <c r="B114" s="691" t="str">
        <f>IF(【6】見・諸経費!B114="","",【6】見・諸経費!B114)</f>
        <v/>
      </c>
      <c r="C114" s="1147" t="str">
        <f>IF(【6】見・諸経費!C114="","",【6】見・諸経費!C114)</f>
        <v/>
      </c>
      <c r="D114" s="1147"/>
      <c r="E114" s="492" t="str">
        <f>IF(【6】見・諸経費!E114="","",【6】見・諸経費!E114)</f>
        <v/>
      </c>
      <c r="F114" s="640" t="str">
        <f>IF(【6】見・諸経費!F114="","",【6】見・諸経費!F114)</f>
        <v/>
      </c>
      <c r="G114" s="641" t="str">
        <f>IF(【6】見・諸経費!G114="","",【6】見・諸経費!G114)</f>
        <v/>
      </c>
      <c r="H114" s="642" t="str">
        <f t="shared" si="3"/>
        <v/>
      </c>
      <c r="I114" s="643"/>
      <c r="J114" s="644" t="str">
        <f>IF(【6】見・諸経費!J114="","",【6】見・諸経費!J114)</f>
        <v/>
      </c>
    </row>
    <row r="115" spans="2:10" s="43" customFormat="1" ht="19.5" customHeight="1">
      <c r="B115" s="691" t="str">
        <f>IF(【6】見・諸経費!B115="","",【6】見・諸経費!B115)</f>
        <v/>
      </c>
      <c r="C115" s="1147" t="str">
        <f>IF(【6】見・諸経費!C115="","",【6】見・諸経費!C115)</f>
        <v/>
      </c>
      <c r="D115" s="1147"/>
      <c r="E115" s="492" t="str">
        <f>IF(【6】見・諸経費!E115="","",【6】見・諸経費!E115)</f>
        <v/>
      </c>
      <c r="F115" s="640" t="str">
        <f>IF(【6】見・諸経費!F115="","",【6】見・諸経費!F115)</f>
        <v/>
      </c>
      <c r="G115" s="641" t="str">
        <f>IF(【6】見・諸経費!G115="","",【6】見・諸経費!G115)</f>
        <v/>
      </c>
      <c r="H115" s="642" t="str">
        <f t="shared" si="3"/>
        <v/>
      </c>
      <c r="I115" s="643"/>
      <c r="J115" s="644" t="str">
        <f>IF(【6】見・諸経費!J115="","",【6】見・諸経費!J115)</f>
        <v/>
      </c>
    </row>
    <row r="116" spans="2:10" s="43" customFormat="1" ht="19.5" customHeight="1">
      <c r="B116" s="691" t="str">
        <f>IF(【6】見・諸経費!B116="","",【6】見・諸経費!B116)</f>
        <v/>
      </c>
      <c r="C116" s="1147" t="str">
        <f>IF(【6】見・諸経費!C116="","",【6】見・諸経費!C116)</f>
        <v/>
      </c>
      <c r="D116" s="1147"/>
      <c r="E116" s="492" t="str">
        <f>IF(【6】見・諸経費!E116="","",【6】見・諸経費!E116)</f>
        <v/>
      </c>
      <c r="F116" s="640" t="str">
        <f>IF(【6】見・諸経費!F116="","",【6】見・諸経費!F116)</f>
        <v/>
      </c>
      <c r="G116" s="641" t="str">
        <f>IF(【6】見・諸経費!G116="","",【6】見・諸経費!G116)</f>
        <v/>
      </c>
      <c r="H116" s="642" t="str">
        <f t="shared" si="3"/>
        <v/>
      </c>
      <c r="I116" s="643"/>
      <c r="J116" s="644" t="str">
        <f>IF(【6】見・諸経費!J116="","",【6】見・諸経費!J116)</f>
        <v/>
      </c>
    </row>
    <row r="117" spans="2:10" s="43" customFormat="1" ht="19.5" customHeight="1">
      <c r="B117" s="691" t="str">
        <f>IF(【6】見・諸経費!B117="","",【6】見・諸経費!B117)</f>
        <v/>
      </c>
      <c r="C117" s="1147" t="str">
        <f>IF(【6】見・諸経費!C117="","",【6】見・諸経費!C117)</f>
        <v/>
      </c>
      <c r="D117" s="1147"/>
      <c r="E117" s="492" t="str">
        <f>IF(【6】見・諸経費!E117="","",【6】見・諸経費!E117)</f>
        <v/>
      </c>
      <c r="F117" s="640" t="str">
        <f>IF(【6】見・諸経費!F117="","",【6】見・諸経費!F117)</f>
        <v/>
      </c>
      <c r="G117" s="641" t="str">
        <f>IF(【6】見・諸経費!G117="","",【6】見・諸経費!G117)</f>
        <v/>
      </c>
      <c r="H117" s="642" t="str">
        <f t="shared" si="3"/>
        <v/>
      </c>
      <c r="I117" s="643"/>
      <c r="J117" s="644" t="str">
        <f>IF(【6】見・諸経費!J117="","",【6】見・諸経費!J117)</f>
        <v/>
      </c>
    </row>
    <row r="118" spans="2:10" s="43" customFormat="1" ht="19.5" customHeight="1">
      <c r="B118" s="691" t="str">
        <f>IF(【6】見・諸経費!B118="","",【6】見・諸経費!B118)</f>
        <v/>
      </c>
      <c r="C118" s="1147" t="str">
        <f>IF(【6】見・諸経費!C118="","",【6】見・諸経費!C118)</f>
        <v/>
      </c>
      <c r="D118" s="1147"/>
      <c r="E118" s="492" t="str">
        <f>IF(【6】見・諸経費!E118="","",【6】見・諸経費!E118)</f>
        <v/>
      </c>
      <c r="F118" s="640" t="str">
        <f>IF(【6】見・諸経費!F118="","",【6】見・諸経費!F118)</f>
        <v/>
      </c>
      <c r="G118" s="641" t="str">
        <f>IF(【6】見・諸経費!G118="","",【6】見・諸経費!G118)</f>
        <v/>
      </c>
      <c r="H118" s="642" t="str">
        <f t="shared" si="3"/>
        <v/>
      </c>
      <c r="I118" s="643"/>
      <c r="J118" s="644" t="str">
        <f>IF(【6】見・諸経費!J118="","",【6】見・諸経費!J118)</f>
        <v/>
      </c>
    </row>
    <row r="119" spans="2:10" s="43" customFormat="1" ht="19.5" customHeight="1">
      <c r="B119" s="691" t="str">
        <f>IF(【6】見・諸経費!B119="","",【6】見・諸経費!B119)</f>
        <v/>
      </c>
      <c r="C119" s="1147" t="str">
        <f>IF(【6】見・諸経費!C119="","",【6】見・諸経費!C119)</f>
        <v/>
      </c>
      <c r="D119" s="1147"/>
      <c r="E119" s="492" t="str">
        <f>IF(【6】見・諸経費!E119="","",【6】見・諸経費!E119)</f>
        <v/>
      </c>
      <c r="F119" s="640" t="str">
        <f>IF(【6】見・諸経費!F119="","",【6】見・諸経費!F119)</f>
        <v/>
      </c>
      <c r="G119" s="641" t="str">
        <f>IF(【6】見・諸経費!G119="","",【6】見・諸経費!G119)</f>
        <v/>
      </c>
      <c r="H119" s="642" t="str">
        <f t="shared" si="3"/>
        <v/>
      </c>
      <c r="I119" s="643"/>
      <c r="J119" s="644" t="str">
        <f>IF(【6】見・諸経費!J119="","",【6】見・諸経費!J119)</f>
        <v/>
      </c>
    </row>
    <row r="120" spans="2:10" s="43" customFormat="1" ht="19.5" customHeight="1">
      <c r="B120" s="691" t="str">
        <f>IF(【6】見・諸経費!B120="","",【6】見・諸経費!B120)</f>
        <v/>
      </c>
      <c r="C120" s="1147" t="str">
        <f>IF(【6】見・諸経費!C120="","",【6】見・諸経費!C120)</f>
        <v/>
      </c>
      <c r="D120" s="1147"/>
      <c r="E120" s="492" t="str">
        <f>IF(【6】見・諸経費!E120="","",【6】見・諸経費!E120)</f>
        <v/>
      </c>
      <c r="F120" s="640" t="str">
        <f>IF(【6】見・諸経費!F120="","",【6】見・諸経費!F120)</f>
        <v/>
      </c>
      <c r="G120" s="641" t="str">
        <f>IF(【6】見・諸経費!G120="","",【6】見・諸経費!G120)</f>
        <v/>
      </c>
      <c r="H120" s="642" t="str">
        <f t="shared" si="3"/>
        <v/>
      </c>
      <c r="I120" s="643"/>
      <c r="J120" s="644" t="str">
        <f>IF(【6】見・諸経費!J120="","",【6】見・諸経費!J120)</f>
        <v/>
      </c>
    </row>
    <row r="121" spans="2:10" s="43" customFormat="1" ht="19.5" customHeight="1">
      <c r="B121" s="691" t="str">
        <f>IF(【6】見・諸経費!B121="","",【6】見・諸経費!B121)</f>
        <v/>
      </c>
      <c r="C121" s="1147" t="str">
        <f>IF(【6】見・諸経費!C121="","",【6】見・諸経費!C121)</f>
        <v/>
      </c>
      <c r="D121" s="1147"/>
      <c r="E121" s="492" t="str">
        <f>IF(【6】見・諸経費!E121="","",【6】見・諸経費!E121)</f>
        <v/>
      </c>
      <c r="F121" s="640" t="str">
        <f>IF(【6】見・諸経費!F121="","",【6】見・諸経費!F121)</f>
        <v/>
      </c>
      <c r="G121" s="641" t="str">
        <f>IF(【6】見・諸経費!G121="","",【6】見・諸経費!G121)</f>
        <v/>
      </c>
      <c r="H121" s="642" t="str">
        <f t="shared" si="3"/>
        <v/>
      </c>
      <c r="I121" s="643"/>
      <c r="J121" s="644" t="str">
        <f>IF(【6】見・諸経費!J121="","",【6】見・諸経費!J121)</f>
        <v/>
      </c>
    </row>
    <row r="122" spans="2:10" s="43" customFormat="1" ht="19.5" customHeight="1">
      <c r="B122" s="691" t="str">
        <f>IF(【6】見・諸経費!B122="","",【6】見・諸経費!B122)</f>
        <v/>
      </c>
      <c r="C122" s="1147" t="str">
        <f>IF(【6】見・諸経費!C122="","",【6】見・諸経費!C122)</f>
        <v/>
      </c>
      <c r="D122" s="1147"/>
      <c r="E122" s="492" t="str">
        <f>IF(【6】見・諸経費!E122="","",【6】見・諸経費!E122)</f>
        <v/>
      </c>
      <c r="F122" s="640" t="str">
        <f>IF(【6】見・諸経費!F122="","",【6】見・諸経費!F122)</f>
        <v/>
      </c>
      <c r="G122" s="641" t="str">
        <f>IF(【6】見・諸経費!G122="","",【6】見・諸経費!G122)</f>
        <v/>
      </c>
      <c r="H122" s="642" t="str">
        <f t="shared" si="3"/>
        <v/>
      </c>
      <c r="I122" s="643"/>
      <c r="J122" s="644" t="str">
        <f>IF(【6】見・諸経費!J122="","",【6】見・諸経費!J122)</f>
        <v/>
      </c>
    </row>
    <row r="123" spans="2:10" s="43" customFormat="1" ht="19.5" customHeight="1">
      <c r="B123" s="691" t="str">
        <f>IF(【6】見・諸経費!B123="","",【6】見・諸経費!B123)</f>
        <v/>
      </c>
      <c r="C123" s="1147" t="str">
        <f>IF(【6】見・諸経費!C123="","",【6】見・諸経費!C123)</f>
        <v/>
      </c>
      <c r="D123" s="1147"/>
      <c r="E123" s="492" t="str">
        <f>IF(【6】見・諸経費!E123="","",【6】見・諸経費!E123)</f>
        <v/>
      </c>
      <c r="F123" s="640" t="str">
        <f>IF(【6】見・諸経費!F123="","",【6】見・諸経費!F123)</f>
        <v/>
      </c>
      <c r="G123" s="641" t="str">
        <f>IF(【6】見・諸経費!G123="","",【6】見・諸経費!G123)</f>
        <v/>
      </c>
      <c r="H123" s="642" t="str">
        <f t="shared" si="3"/>
        <v/>
      </c>
      <c r="I123" s="643"/>
      <c r="J123" s="644" t="str">
        <f>IF(【6】見・諸経費!J123="","",【6】見・諸経費!J123)</f>
        <v/>
      </c>
    </row>
    <row r="124" spans="2:10" s="43" customFormat="1" ht="19.5" customHeight="1">
      <c r="B124" s="691" t="str">
        <f>IF(【6】見・諸経費!B124="","",【6】見・諸経費!B124)</f>
        <v/>
      </c>
      <c r="C124" s="1147" t="str">
        <f>IF(【6】見・諸経費!C124="","",【6】見・諸経費!C124)</f>
        <v/>
      </c>
      <c r="D124" s="1147"/>
      <c r="E124" s="492" t="str">
        <f>IF(【6】見・諸経費!E124="","",【6】見・諸経費!E124)</f>
        <v/>
      </c>
      <c r="F124" s="640" t="str">
        <f>IF(【6】見・諸経費!F124="","",【6】見・諸経費!F124)</f>
        <v/>
      </c>
      <c r="G124" s="641" t="str">
        <f>IF(【6】見・諸経費!G124="","",【6】見・諸経費!G124)</f>
        <v/>
      </c>
      <c r="H124" s="642" t="str">
        <f t="shared" si="3"/>
        <v/>
      </c>
      <c r="I124" s="643"/>
      <c r="J124" s="644" t="str">
        <f>IF(【6】見・諸経費!J124="","",【6】見・諸経費!J124)</f>
        <v/>
      </c>
    </row>
    <row r="125" spans="2:10" s="43" customFormat="1" ht="19.5" customHeight="1">
      <c r="B125" s="691" t="str">
        <f>IF(【6】見・諸経費!B125="","",【6】見・諸経費!B125)</f>
        <v/>
      </c>
      <c r="C125" s="1147" t="str">
        <f>IF(【6】見・諸経費!C125="","",【6】見・諸経費!C125)</f>
        <v/>
      </c>
      <c r="D125" s="1147"/>
      <c r="E125" s="492" t="str">
        <f>IF(【6】見・諸経費!E125="","",【6】見・諸経費!E125)</f>
        <v/>
      </c>
      <c r="F125" s="640" t="str">
        <f>IF(【6】見・諸経費!F125="","",【6】見・諸経費!F125)</f>
        <v/>
      </c>
      <c r="G125" s="641" t="str">
        <f>IF(【6】見・諸経費!G125="","",【6】見・諸経費!G125)</f>
        <v/>
      </c>
      <c r="H125" s="642" t="str">
        <f t="shared" si="3"/>
        <v/>
      </c>
      <c r="I125" s="643"/>
      <c r="J125" s="644" t="str">
        <f>IF(【6】見・諸経費!J125="","",【6】見・諸経費!J125)</f>
        <v/>
      </c>
    </row>
    <row r="126" spans="2:10" s="43" customFormat="1" ht="19.5" customHeight="1">
      <c r="B126" s="691" t="str">
        <f>IF(【6】見・諸経費!B126="","",【6】見・諸経費!B126)</f>
        <v/>
      </c>
      <c r="C126" s="1147" t="str">
        <f>IF(【6】見・諸経費!C126="","",【6】見・諸経費!C126)</f>
        <v/>
      </c>
      <c r="D126" s="1147"/>
      <c r="E126" s="492" t="str">
        <f>IF(【6】見・諸経費!E126="","",【6】見・諸経費!E126)</f>
        <v/>
      </c>
      <c r="F126" s="640" t="str">
        <f>IF(【6】見・諸経費!F126="","",【6】見・諸経費!F126)</f>
        <v/>
      </c>
      <c r="G126" s="641" t="str">
        <f>IF(【6】見・諸経費!G126="","",【6】見・諸経費!G126)</f>
        <v/>
      </c>
      <c r="H126" s="642" t="str">
        <f t="shared" si="3"/>
        <v/>
      </c>
      <c r="I126" s="643"/>
      <c r="J126" s="644" t="str">
        <f>IF(【6】見・諸経費!J126="","",【6】見・諸経費!J126)</f>
        <v/>
      </c>
    </row>
    <row r="127" spans="2:10" s="43" customFormat="1" ht="19.5" customHeight="1">
      <c r="B127" s="691" t="str">
        <f>IF(【6】見・諸経費!B127="","",【6】見・諸経費!B127)</f>
        <v/>
      </c>
      <c r="C127" s="1147" t="str">
        <f>IF(【6】見・諸経費!C127="","",【6】見・諸経費!C127)</f>
        <v/>
      </c>
      <c r="D127" s="1147"/>
      <c r="E127" s="492" t="str">
        <f>IF(【6】見・諸経費!E127="","",【6】見・諸経費!E127)</f>
        <v/>
      </c>
      <c r="F127" s="640" t="str">
        <f>IF(【6】見・諸経費!F127="","",【6】見・諸経費!F127)</f>
        <v/>
      </c>
      <c r="G127" s="641" t="str">
        <f>IF(【6】見・諸経費!G127="","",【6】見・諸経費!G127)</f>
        <v/>
      </c>
      <c r="H127" s="642" t="str">
        <f t="shared" si="3"/>
        <v/>
      </c>
      <c r="I127" s="643"/>
      <c r="J127" s="644" t="str">
        <f>IF(【6】見・諸経費!J127="","",【6】見・諸経費!J127)</f>
        <v/>
      </c>
    </row>
    <row r="128" spans="2:10" s="43" customFormat="1" ht="19.5" customHeight="1">
      <c r="B128" s="691" t="str">
        <f>IF(【6】見・諸経費!B128="","",【6】見・諸経費!B128)</f>
        <v/>
      </c>
      <c r="C128" s="1147" t="str">
        <f>IF(【6】見・諸経費!C128="","",【6】見・諸経費!C128)</f>
        <v/>
      </c>
      <c r="D128" s="1147"/>
      <c r="E128" s="492" t="str">
        <f>IF(【6】見・諸経費!E128="","",【6】見・諸経費!E128)</f>
        <v/>
      </c>
      <c r="F128" s="640" t="str">
        <f>IF(【6】見・諸経費!F128="","",【6】見・諸経費!F128)</f>
        <v/>
      </c>
      <c r="G128" s="641" t="str">
        <f>IF(【6】見・諸経費!G128="","",【6】見・諸経費!G128)</f>
        <v/>
      </c>
      <c r="H128" s="642" t="str">
        <f t="shared" si="3"/>
        <v/>
      </c>
      <c r="I128" s="643"/>
      <c r="J128" s="644" t="str">
        <f>IF(【6】見・諸経費!J128="","",【6】見・諸経費!J128)</f>
        <v/>
      </c>
    </row>
    <row r="129" spans="2:10" s="43" customFormat="1" ht="19.5" customHeight="1">
      <c r="B129" s="691" t="str">
        <f>IF(【6】見・諸経費!B129="","",【6】見・諸経費!B129)</f>
        <v/>
      </c>
      <c r="C129" s="1147" t="str">
        <f>IF(【6】見・諸経費!C129="","",【6】見・諸経費!C129)</f>
        <v/>
      </c>
      <c r="D129" s="1147"/>
      <c r="E129" s="492" t="str">
        <f>IF(【6】見・諸経費!E129="","",【6】見・諸経費!E129)</f>
        <v/>
      </c>
      <c r="F129" s="640" t="str">
        <f>IF(【6】見・諸経費!F129="","",【6】見・諸経費!F129)</f>
        <v/>
      </c>
      <c r="G129" s="641" t="str">
        <f>IF(【6】見・諸経費!G129="","",【6】見・諸経費!G129)</f>
        <v/>
      </c>
      <c r="H129" s="642" t="str">
        <f t="shared" si="3"/>
        <v/>
      </c>
      <c r="I129" s="643"/>
      <c r="J129" s="644" t="str">
        <f>IF(【6】見・諸経費!J129="","",【6】見・諸経費!J129)</f>
        <v/>
      </c>
    </row>
    <row r="130" spans="2:10" s="43" customFormat="1" ht="19.5" customHeight="1">
      <c r="B130" s="691" t="str">
        <f>IF(【6】見・諸経費!B130="","",【6】見・諸経費!B130)</f>
        <v/>
      </c>
      <c r="C130" s="1147" t="str">
        <f>IF(【6】見・諸経費!C130="","",【6】見・諸経費!C130)</f>
        <v/>
      </c>
      <c r="D130" s="1147"/>
      <c r="E130" s="492" t="str">
        <f>IF(【6】見・諸経費!E130="","",【6】見・諸経費!E130)</f>
        <v/>
      </c>
      <c r="F130" s="640" t="str">
        <f>IF(【6】見・諸経費!F130="","",【6】見・諸経費!F130)</f>
        <v/>
      </c>
      <c r="G130" s="641" t="str">
        <f>IF(【6】見・諸経費!G130="","",【6】見・諸経費!G130)</f>
        <v/>
      </c>
      <c r="H130" s="642" t="str">
        <f t="shared" si="3"/>
        <v/>
      </c>
      <c r="I130" s="643"/>
      <c r="J130" s="644" t="str">
        <f>IF(【6】見・諸経費!J130="","",【6】見・諸経費!J130)</f>
        <v/>
      </c>
    </row>
    <row r="131" spans="2:10" s="43" customFormat="1" ht="19.5" customHeight="1">
      <c r="B131" s="691" t="str">
        <f>IF(【6】見・諸経費!B131="","",【6】見・諸経費!B131)</f>
        <v/>
      </c>
      <c r="C131" s="1147" t="str">
        <f>IF(【6】見・諸経費!C131="","",【6】見・諸経費!C131)</f>
        <v/>
      </c>
      <c r="D131" s="1147"/>
      <c r="E131" s="492" t="str">
        <f>IF(【6】見・諸経費!E131="","",【6】見・諸経費!E131)</f>
        <v/>
      </c>
      <c r="F131" s="640" t="str">
        <f>IF(【6】見・諸経費!F131="","",【6】見・諸経費!F131)</f>
        <v/>
      </c>
      <c r="G131" s="641" t="str">
        <f>IF(【6】見・諸経費!G131="","",【6】見・諸経費!G131)</f>
        <v/>
      </c>
      <c r="H131" s="642" t="str">
        <f t="shared" si="3"/>
        <v/>
      </c>
      <c r="I131" s="643"/>
      <c r="J131" s="644" t="str">
        <f>IF(【6】見・諸経費!J131="","",【6】見・諸経費!J131)</f>
        <v/>
      </c>
    </row>
    <row r="132" spans="2:10" s="43" customFormat="1" ht="19.5" customHeight="1">
      <c r="B132" s="691" t="str">
        <f>IF(【6】見・諸経費!B132="","",【6】見・諸経費!B132)</f>
        <v/>
      </c>
      <c r="C132" s="1147" t="str">
        <f>IF(【6】見・諸経費!C132="","",【6】見・諸経費!C132)</f>
        <v/>
      </c>
      <c r="D132" s="1147"/>
      <c r="E132" s="492" t="str">
        <f>IF(【6】見・諸経費!E132="","",【6】見・諸経費!E132)</f>
        <v/>
      </c>
      <c r="F132" s="640" t="str">
        <f>IF(【6】見・諸経費!F132="","",【6】見・諸経費!F132)</f>
        <v/>
      </c>
      <c r="G132" s="641" t="str">
        <f>IF(【6】見・諸経費!G132="","",【6】見・諸経費!G132)</f>
        <v/>
      </c>
      <c r="H132" s="642" t="str">
        <f t="shared" si="3"/>
        <v/>
      </c>
      <c r="I132" s="643"/>
      <c r="J132" s="644" t="str">
        <f>IF(【6】見・諸経費!J132="","",【6】見・諸経費!J132)</f>
        <v/>
      </c>
    </row>
    <row r="133" spans="2:10" s="43" customFormat="1" ht="19.5" customHeight="1">
      <c r="B133" s="691" t="str">
        <f>IF(【6】見・諸経費!B133="","",【6】見・諸経費!B133)</f>
        <v/>
      </c>
      <c r="C133" s="1147" t="str">
        <f>IF(【6】見・諸経費!C133="","",【6】見・諸経費!C133)</f>
        <v/>
      </c>
      <c r="D133" s="1147"/>
      <c r="E133" s="492" t="str">
        <f>IF(【6】見・諸経費!E133="","",【6】見・諸経費!E133)</f>
        <v/>
      </c>
      <c r="F133" s="640" t="str">
        <f>IF(【6】見・諸経費!F133="","",【6】見・諸経費!F133)</f>
        <v/>
      </c>
      <c r="G133" s="641" t="str">
        <f>IF(【6】見・諸経費!G133="","",【6】見・諸経費!G133)</f>
        <v/>
      </c>
      <c r="H133" s="642" t="str">
        <f t="shared" si="3"/>
        <v/>
      </c>
      <c r="I133" s="643"/>
      <c r="J133" s="644" t="str">
        <f>IF(【6】見・諸経費!J133="","",【6】見・諸経費!J133)</f>
        <v/>
      </c>
    </row>
    <row r="134" spans="2:10" s="43" customFormat="1" ht="24" customHeight="1">
      <c r="B134" s="167"/>
      <c r="E134" s="168"/>
      <c r="F134" s="169"/>
      <c r="G134" s="170" t="s">
        <v>322</v>
      </c>
      <c r="H134" s="729">
        <f>SUM(H104:H133)</f>
        <v>0</v>
      </c>
      <c r="I134" s="54"/>
      <c r="J134" s="58"/>
    </row>
    <row r="135" spans="2:10" ht="16.5" customHeight="1">
      <c r="B135" s="159" t="s">
        <v>523</v>
      </c>
      <c r="C135" s="159"/>
      <c r="D135" s="157"/>
      <c r="F135" s="156"/>
      <c r="H135" s="161"/>
      <c r="J135" s="108" t="s">
        <v>224</v>
      </c>
    </row>
    <row r="136" spans="2:10" ht="32.25" customHeight="1">
      <c r="B136" s="635" t="s">
        <v>382</v>
      </c>
      <c r="C136" s="1001" t="s">
        <v>383</v>
      </c>
      <c r="D136" s="995"/>
      <c r="E136" s="484" t="s">
        <v>298</v>
      </c>
      <c r="F136" s="510" t="s">
        <v>368</v>
      </c>
      <c r="G136" s="635" t="s">
        <v>369</v>
      </c>
      <c r="H136" s="635" t="s">
        <v>370</v>
      </c>
      <c r="I136" s="636" t="s">
        <v>371</v>
      </c>
      <c r="J136" s="532" t="s">
        <v>289</v>
      </c>
    </row>
    <row r="137" spans="2:10" ht="19.5" customHeight="1">
      <c r="B137" s="692" t="str">
        <f>IF(【6】見・諸経費!B137="","",【6】見・諸経費!B137)</f>
        <v/>
      </c>
      <c r="C137" s="1149" t="str">
        <f>IF(【6】見・諸経費!C137="","",【6】見・諸経費!C137)</f>
        <v/>
      </c>
      <c r="D137" s="1149"/>
      <c r="E137" s="492" t="str">
        <f>IF(【6】見・諸経費!E137="","",【6】見・諸経費!E137)</f>
        <v/>
      </c>
      <c r="F137" s="640" t="str">
        <f>IF(【6】見・諸経費!F137="","",【6】見・諸経費!F137)</f>
        <v/>
      </c>
      <c r="G137" s="641" t="str">
        <f>IF(【6】見・諸経費!G137="","",【6】見・諸経費!G137)</f>
        <v/>
      </c>
      <c r="H137" s="642" t="str">
        <f>IFERROR(ROUND(IF(F137="","",IF(F137="10%税込",E137*G137/1.1,IF(F137="税抜",E137*G137))),0),"")</f>
        <v/>
      </c>
      <c r="I137" s="643"/>
      <c r="J137" s="644" t="str">
        <f>IF(【6】見・諸経費!J137="","",【6】見・諸経費!J137)</f>
        <v/>
      </c>
    </row>
    <row r="138" spans="2:10" ht="19.5" customHeight="1">
      <c r="B138" s="692" t="str">
        <f>IF(【6】見・諸経費!B138="","",【6】見・諸経費!B138)</f>
        <v/>
      </c>
      <c r="C138" s="1149" t="str">
        <f>IF(【6】見・諸経費!C138="","",【6】見・諸経費!C138)</f>
        <v/>
      </c>
      <c r="D138" s="1149"/>
      <c r="E138" s="492" t="str">
        <f>IF(【6】見・諸経費!E138="","",【6】見・諸経費!E138)</f>
        <v/>
      </c>
      <c r="F138" s="640" t="str">
        <f>IF(【6】見・諸経費!F138="","",【6】見・諸経費!F138)</f>
        <v/>
      </c>
      <c r="G138" s="641" t="str">
        <f>IF(【6】見・諸経費!G138="","",【6】見・諸経費!G138)</f>
        <v/>
      </c>
      <c r="H138" s="642" t="str">
        <f t="shared" ref="H138:H146" si="4">IFERROR(ROUND(IF(F138="","",IF(F138="10%税込",E138*G138/1.1,IF(F138="税抜",E138*G138))),0),"")</f>
        <v/>
      </c>
      <c r="I138" s="643"/>
      <c r="J138" s="644" t="str">
        <f>IF(【6】見・諸経費!J138="","",【6】見・諸経費!J138)</f>
        <v/>
      </c>
    </row>
    <row r="139" spans="2:10" ht="19.5" customHeight="1">
      <c r="B139" s="692" t="str">
        <f>IF(【6】見・諸経費!B139="","",【6】見・諸経費!B139)</f>
        <v/>
      </c>
      <c r="C139" s="1149" t="str">
        <f>IF(【6】見・諸経費!C139="","",【6】見・諸経費!C139)</f>
        <v/>
      </c>
      <c r="D139" s="1149"/>
      <c r="E139" s="492" t="str">
        <f>IF(【6】見・諸経費!E139="","",【6】見・諸経費!E139)</f>
        <v/>
      </c>
      <c r="F139" s="640" t="str">
        <f>IF(【6】見・諸経費!F139="","",【6】見・諸経費!F139)</f>
        <v/>
      </c>
      <c r="G139" s="641" t="str">
        <f>IF(【6】見・諸経費!G139="","",【6】見・諸経費!G139)</f>
        <v/>
      </c>
      <c r="H139" s="642" t="str">
        <f t="shared" si="4"/>
        <v/>
      </c>
      <c r="I139" s="643"/>
      <c r="J139" s="644" t="str">
        <f>IF(【6】見・諸経費!J139="","",【6】見・諸経費!J139)</f>
        <v/>
      </c>
    </row>
    <row r="140" spans="2:10" ht="19.5" customHeight="1">
      <c r="B140" s="692" t="str">
        <f>IF(【6】見・諸経費!B140="","",【6】見・諸経費!B140)</f>
        <v/>
      </c>
      <c r="C140" s="1149" t="str">
        <f>IF(【6】見・諸経費!C140="","",【6】見・諸経費!C140)</f>
        <v/>
      </c>
      <c r="D140" s="1149"/>
      <c r="E140" s="492" t="str">
        <f>IF(【6】見・諸経費!E140="","",【6】見・諸経費!E140)</f>
        <v/>
      </c>
      <c r="F140" s="640" t="str">
        <f>IF(【6】見・諸経費!F140="","",【6】見・諸経費!F140)</f>
        <v/>
      </c>
      <c r="G140" s="641" t="str">
        <f>IF(【6】見・諸経費!G140="","",【6】見・諸経費!G140)</f>
        <v/>
      </c>
      <c r="H140" s="642" t="str">
        <f t="shared" si="4"/>
        <v/>
      </c>
      <c r="I140" s="643"/>
      <c r="J140" s="644" t="str">
        <f>IF(【6】見・諸経費!J140="","",【6】見・諸経費!J140)</f>
        <v/>
      </c>
    </row>
    <row r="141" spans="2:10" ht="19.5" customHeight="1">
      <c r="B141" s="692" t="str">
        <f>IF(【6】見・諸経費!B141="","",【6】見・諸経費!B141)</f>
        <v/>
      </c>
      <c r="C141" s="1149" t="str">
        <f>IF(【6】見・諸経費!C141="","",【6】見・諸経費!C141)</f>
        <v/>
      </c>
      <c r="D141" s="1149"/>
      <c r="E141" s="492" t="str">
        <f>IF(【6】見・諸経費!E141="","",【6】見・諸経費!E141)</f>
        <v/>
      </c>
      <c r="F141" s="640" t="str">
        <f>IF(【6】見・諸経費!F141="","",【6】見・諸経費!F141)</f>
        <v/>
      </c>
      <c r="G141" s="641" t="str">
        <f>IF(【6】見・諸経費!G141="","",【6】見・諸経費!G141)</f>
        <v/>
      </c>
      <c r="H141" s="642" t="str">
        <f t="shared" si="4"/>
        <v/>
      </c>
      <c r="I141" s="643"/>
      <c r="J141" s="644" t="str">
        <f>IF(【6】見・諸経費!J141="","",【6】見・諸経費!J141)</f>
        <v/>
      </c>
    </row>
    <row r="142" spans="2:10" ht="19.5" customHeight="1">
      <c r="B142" s="692" t="str">
        <f>IF(【6】見・諸経費!B142="","",【6】見・諸経費!B142)</f>
        <v/>
      </c>
      <c r="C142" s="1149" t="str">
        <f>IF(【6】見・諸経費!C142="","",【6】見・諸経費!C142)</f>
        <v/>
      </c>
      <c r="D142" s="1149"/>
      <c r="E142" s="492" t="str">
        <f>IF(【6】見・諸経費!E142="","",【6】見・諸経費!E142)</f>
        <v/>
      </c>
      <c r="F142" s="640" t="str">
        <f>IF(【6】見・諸経費!F142="","",【6】見・諸経費!F142)</f>
        <v/>
      </c>
      <c r="G142" s="641" t="str">
        <f>IF(【6】見・諸経費!G142="","",【6】見・諸経費!G142)</f>
        <v/>
      </c>
      <c r="H142" s="642" t="str">
        <f t="shared" si="4"/>
        <v/>
      </c>
      <c r="I142" s="643"/>
      <c r="J142" s="644" t="str">
        <f>IF(【6】見・諸経費!J142="","",【6】見・諸経費!J142)</f>
        <v/>
      </c>
    </row>
    <row r="143" spans="2:10" ht="19.5" customHeight="1">
      <c r="B143" s="692" t="str">
        <f>IF(【6】見・諸経費!B143="","",【6】見・諸経費!B143)</f>
        <v/>
      </c>
      <c r="C143" s="1149" t="str">
        <f>IF(【6】見・諸経費!C143="","",【6】見・諸経費!C143)</f>
        <v/>
      </c>
      <c r="D143" s="1149"/>
      <c r="E143" s="492" t="str">
        <f>IF(【6】見・諸経費!E143="","",【6】見・諸経費!E143)</f>
        <v/>
      </c>
      <c r="F143" s="640" t="str">
        <f>IF(【6】見・諸経費!F143="","",【6】見・諸経費!F143)</f>
        <v/>
      </c>
      <c r="G143" s="641" t="str">
        <f>IF(【6】見・諸経費!G143="","",【6】見・諸経費!G143)</f>
        <v/>
      </c>
      <c r="H143" s="642" t="str">
        <f t="shared" si="4"/>
        <v/>
      </c>
      <c r="I143" s="643"/>
      <c r="J143" s="644" t="str">
        <f>IF(【6】見・諸経費!J143="","",【6】見・諸経費!J143)</f>
        <v/>
      </c>
    </row>
    <row r="144" spans="2:10" ht="19.5" customHeight="1">
      <c r="B144" s="692" t="str">
        <f>IF(【6】見・諸経費!B144="","",【6】見・諸経費!B144)</f>
        <v/>
      </c>
      <c r="C144" s="1149" t="str">
        <f>IF(【6】見・諸経費!C144="","",【6】見・諸経費!C144)</f>
        <v/>
      </c>
      <c r="D144" s="1149"/>
      <c r="E144" s="492" t="str">
        <f>IF(【6】見・諸経費!E144="","",【6】見・諸経費!E144)</f>
        <v/>
      </c>
      <c r="F144" s="640" t="str">
        <f>IF(【6】見・諸経費!F144="","",【6】見・諸経費!F144)</f>
        <v/>
      </c>
      <c r="G144" s="641" t="str">
        <f>IF(【6】見・諸経費!G144="","",【6】見・諸経費!G144)</f>
        <v/>
      </c>
      <c r="H144" s="642" t="str">
        <f t="shared" si="4"/>
        <v/>
      </c>
      <c r="I144" s="643"/>
      <c r="J144" s="644" t="str">
        <f>IF(【6】見・諸経費!J144="","",【6】見・諸経費!J144)</f>
        <v/>
      </c>
    </row>
    <row r="145" spans="2:10" ht="19.5" customHeight="1">
      <c r="B145" s="692" t="str">
        <f>IF(【6】見・諸経費!B145="","",【6】見・諸経費!B145)</f>
        <v/>
      </c>
      <c r="C145" s="1149" t="str">
        <f>IF(【6】見・諸経費!C145="","",【6】見・諸経費!C145)</f>
        <v/>
      </c>
      <c r="D145" s="1149"/>
      <c r="E145" s="492" t="str">
        <f>IF(【6】見・諸経費!E145="","",【6】見・諸経費!E145)</f>
        <v/>
      </c>
      <c r="F145" s="640" t="str">
        <f>IF(【6】見・諸経費!F145="","",【6】見・諸経費!F145)</f>
        <v/>
      </c>
      <c r="G145" s="641" t="str">
        <f>IF(【6】見・諸経費!G145="","",【6】見・諸経費!G145)</f>
        <v/>
      </c>
      <c r="H145" s="642" t="str">
        <f t="shared" si="4"/>
        <v/>
      </c>
      <c r="I145" s="643"/>
      <c r="J145" s="644" t="str">
        <f>IF(【6】見・諸経費!J145="","",【6】見・諸経費!J145)</f>
        <v/>
      </c>
    </row>
    <row r="146" spans="2:10" ht="19.5" customHeight="1">
      <c r="B146" s="692" t="str">
        <f>IF(【6】見・諸経費!B146="","",【6】見・諸経費!B146)</f>
        <v/>
      </c>
      <c r="C146" s="1149" t="str">
        <f>IF(【6】見・諸経費!C146="","",【6】見・諸経費!C146)</f>
        <v/>
      </c>
      <c r="D146" s="1149"/>
      <c r="E146" s="492" t="str">
        <f>IF(【6】見・諸経費!E146="","",【6】見・諸経費!E146)</f>
        <v/>
      </c>
      <c r="F146" s="640" t="str">
        <f>IF(【6】見・諸経費!F146="","",【6】見・諸経費!F146)</f>
        <v/>
      </c>
      <c r="G146" s="641" t="str">
        <f>IF(【6】見・諸経費!G146="","",【6】見・諸経費!G146)</f>
        <v/>
      </c>
      <c r="H146" s="642" t="str">
        <f t="shared" si="4"/>
        <v/>
      </c>
      <c r="I146" s="643"/>
      <c r="J146" s="644" t="str">
        <f>IF(【6】見・諸経費!J146="","",【6】見・諸経費!J146)</f>
        <v/>
      </c>
    </row>
    <row r="147" spans="2:10" ht="24.75" customHeight="1">
      <c r="E147" s="161"/>
      <c r="F147" s="999" t="s">
        <v>384</v>
      </c>
      <c r="G147" s="1000"/>
      <c r="H147" s="653">
        <f>SUM(H137:H146)</f>
        <v>0</v>
      </c>
    </row>
    <row r="148" spans="2:10" ht="11.25" customHeight="1">
      <c r="E148" s="161"/>
      <c r="F148" s="161"/>
      <c r="G148" s="156"/>
      <c r="H148" s="160"/>
      <c r="J148" s="58"/>
    </row>
    <row r="149" spans="2:10" s="43" customFormat="1" ht="16.5" customHeight="1">
      <c r="B149" s="159" t="s">
        <v>385</v>
      </c>
      <c r="C149" s="159"/>
      <c r="D149" s="157"/>
      <c r="E149" s="155"/>
      <c r="F149" s="156"/>
      <c r="G149" s="155"/>
      <c r="H149" s="161"/>
      <c r="I149" s="156"/>
      <c r="J149" s="108" t="s">
        <v>224</v>
      </c>
    </row>
    <row r="150" spans="2:10" s="43" customFormat="1" ht="32.25" customHeight="1">
      <c r="B150" s="777" t="s">
        <v>273</v>
      </c>
      <c r="C150" s="1001" t="s">
        <v>386</v>
      </c>
      <c r="D150" s="995"/>
      <c r="E150" s="484" t="s">
        <v>298</v>
      </c>
      <c r="F150" s="584" t="s">
        <v>368</v>
      </c>
      <c r="G150" s="635" t="s">
        <v>369</v>
      </c>
      <c r="H150" s="635" t="s">
        <v>370</v>
      </c>
      <c r="I150" s="636" t="s">
        <v>371</v>
      </c>
      <c r="J150" s="532" t="s">
        <v>289</v>
      </c>
    </row>
    <row r="151" spans="2:10" s="43" customFormat="1" ht="19.5" customHeight="1">
      <c r="B151" s="692" t="str">
        <f>IF(【6】見・諸経費!B151="","",【6】見・諸経費!B151)</f>
        <v/>
      </c>
      <c r="C151" s="1145" t="str">
        <f>IF(【6】見・諸経費!C151="","",【6】見・諸経費!C151)</f>
        <v/>
      </c>
      <c r="D151" s="1145"/>
      <c r="E151" s="492" t="str">
        <f>IF(【6】見・諸経費!E151="","",【6】見・諸経費!E151)</f>
        <v/>
      </c>
      <c r="F151" s="640" t="s">
        <v>387</v>
      </c>
      <c r="G151" s="641" t="str">
        <f>IF(【6】見・諸経費!G151="","",【6】見・諸経費!G151)</f>
        <v/>
      </c>
      <c r="H151" s="642" t="str">
        <f>IF(G151="","",(E151*G151))</f>
        <v/>
      </c>
      <c r="I151" s="643"/>
      <c r="J151" s="644" t="str">
        <f>IF(【6】見・諸経費!J151="","",【6】見・諸経費!J151)</f>
        <v/>
      </c>
    </row>
    <row r="152" spans="2:10" s="43" customFormat="1" ht="19.5" customHeight="1">
      <c r="B152" s="692" t="str">
        <f>IF(【6】見・諸経費!B152="","",【6】見・諸経費!B152)</f>
        <v/>
      </c>
      <c r="C152" s="1145" t="str">
        <f>IF(【6】見・諸経費!C152="","",【6】見・諸経費!C152)</f>
        <v/>
      </c>
      <c r="D152" s="1145"/>
      <c r="E152" s="492" t="str">
        <f>IF(【6】見・諸経費!E152="","",【6】見・諸経費!E152)</f>
        <v/>
      </c>
      <c r="F152" s="640" t="s">
        <v>387</v>
      </c>
      <c r="G152" s="641" t="str">
        <f>IF(【6】見・諸経費!G152="","",【6】見・諸経費!G152)</f>
        <v/>
      </c>
      <c r="H152" s="642" t="str">
        <f t="shared" ref="H152:H153" si="5">IF(G152="","",(E152*G152))</f>
        <v/>
      </c>
      <c r="I152" s="643"/>
      <c r="J152" s="644" t="str">
        <f>IF(【6】見・諸経費!J152="","",【6】見・諸経費!J152)</f>
        <v/>
      </c>
    </row>
    <row r="153" spans="2:10" s="43" customFormat="1" ht="19.5" customHeight="1">
      <c r="B153" s="692" t="str">
        <f>IF(【6】見・諸経費!B153="","",【6】見・諸経費!B153)</f>
        <v/>
      </c>
      <c r="C153" s="1145" t="str">
        <f>IF(【6】見・諸経費!C153="","",【6】見・諸経費!C153)</f>
        <v/>
      </c>
      <c r="D153" s="1145"/>
      <c r="E153" s="492" t="str">
        <f>IF(【6】見・諸経費!E153="","",【6】見・諸経費!E153)</f>
        <v/>
      </c>
      <c r="F153" s="640" t="s">
        <v>387</v>
      </c>
      <c r="G153" s="641" t="str">
        <f>IF(【6】見・諸経費!G153="","",【6】見・諸経費!G153)</f>
        <v/>
      </c>
      <c r="H153" s="642" t="str">
        <f t="shared" si="5"/>
        <v/>
      </c>
      <c r="I153" s="643"/>
      <c r="J153" s="644" t="str">
        <f>IF(【6】見・諸経費!J153="","",【6】見・諸経費!J153)</f>
        <v/>
      </c>
    </row>
    <row r="154" spans="2:10" s="43" customFormat="1" ht="24" customHeight="1">
      <c r="B154" s="155"/>
      <c r="C154" s="155"/>
      <c r="D154" s="155"/>
      <c r="E154" s="161"/>
      <c r="F154" s="992" t="s">
        <v>388</v>
      </c>
      <c r="G154" s="993"/>
      <c r="H154" s="653">
        <f>SUM(H151:H153)</f>
        <v>0</v>
      </c>
      <c r="I154" s="54"/>
      <c r="J154" s="159"/>
    </row>
    <row r="155" spans="2:10" ht="11.25" customHeight="1">
      <c r="D155" s="161"/>
      <c r="E155" s="156"/>
      <c r="F155" s="156"/>
      <c r="G155" s="156"/>
      <c r="H155" s="161"/>
      <c r="J155" s="108"/>
    </row>
    <row r="156" spans="2:10" s="43" customFormat="1" ht="16.5" customHeight="1">
      <c r="B156" s="159" t="s">
        <v>389</v>
      </c>
      <c r="C156" s="159"/>
      <c r="D156" s="157"/>
      <c r="E156" s="155"/>
      <c r="F156" s="156"/>
      <c r="G156" s="155"/>
      <c r="H156" s="161"/>
      <c r="I156" s="156"/>
      <c r="J156" s="108" t="s">
        <v>224</v>
      </c>
    </row>
    <row r="157" spans="2:10" s="43" customFormat="1" ht="32.25" customHeight="1">
      <c r="B157" s="635" t="s">
        <v>382</v>
      </c>
      <c r="C157" s="1001" t="s">
        <v>390</v>
      </c>
      <c r="D157" s="995"/>
      <c r="E157" s="484" t="s">
        <v>298</v>
      </c>
      <c r="F157" s="510" t="s">
        <v>368</v>
      </c>
      <c r="G157" s="635" t="s">
        <v>391</v>
      </c>
      <c r="H157" s="635" t="s">
        <v>370</v>
      </c>
      <c r="I157" s="636" t="s">
        <v>371</v>
      </c>
      <c r="J157" s="532" t="s">
        <v>289</v>
      </c>
    </row>
    <row r="158" spans="2:10" s="43" customFormat="1" ht="19.5" customHeight="1">
      <c r="B158" s="692" t="str">
        <f>IF(【6】見・諸経費!B158="","",【6】見・諸経費!B158)</f>
        <v/>
      </c>
      <c r="C158" s="1145" t="str">
        <f>IF(【6】見・諸経費!C158="","",【6】見・諸経費!C158)</f>
        <v/>
      </c>
      <c r="D158" s="1145"/>
      <c r="E158" s="492" t="str">
        <f>IF(【6】見・諸経費!E158="","",【6】見・諸経費!E158)</f>
        <v/>
      </c>
      <c r="F158" s="640" t="str">
        <f>IF(【6】見・諸経費!F158="","",【6】見・諸経費!F158)</f>
        <v/>
      </c>
      <c r="G158" s="641" t="str">
        <f>IF(【6】見・諸経費!G158="","",【6】見・諸経費!G158)</f>
        <v/>
      </c>
      <c r="H158" s="642" t="str">
        <f>IFERROR(ROUND(IF(F158="","",IF(F158="10%税込",E158*G158/1.1,IF(F158="税抜",E158*G158))),0),"")</f>
        <v/>
      </c>
      <c r="I158" s="643"/>
      <c r="J158" s="644" t="str">
        <f>IF(【6】見・諸経費!J158="","",【6】見・諸経費!J158)</f>
        <v/>
      </c>
    </row>
    <row r="159" spans="2:10" s="43" customFormat="1" ht="19.5" customHeight="1">
      <c r="B159" s="692" t="str">
        <f>IF(【6】見・諸経費!B159="","",【6】見・諸経費!B159)</f>
        <v/>
      </c>
      <c r="C159" s="1145" t="str">
        <f>IF(【6】見・諸経費!C159="","",【6】見・諸経費!C159)</f>
        <v/>
      </c>
      <c r="D159" s="1145"/>
      <c r="E159" s="492" t="str">
        <f>IF(【6】見・諸経費!E159="","",【6】見・諸経費!E159)</f>
        <v/>
      </c>
      <c r="F159" s="640" t="str">
        <f>IF(【6】見・諸経費!F159="","",【6】見・諸経費!F159)</f>
        <v/>
      </c>
      <c r="G159" s="641" t="str">
        <f>IF(【6】見・諸経費!G159="","",【6】見・諸経費!G159)</f>
        <v/>
      </c>
      <c r="H159" s="642" t="str">
        <f t="shared" ref="H159:H166" si="6">IFERROR(ROUND(IF(F159="","",IF(F159="10%税込",E159*G159/1.1,IF(F159="税抜",E159*G159))),0),"")</f>
        <v/>
      </c>
      <c r="I159" s="643"/>
      <c r="J159" s="644" t="str">
        <f>IF(【6】見・諸経費!J159="","",【6】見・諸経費!J159)</f>
        <v/>
      </c>
    </row>
    <row r="160" spans="2:10" s="43" customFormat="1" ht="19.5" customHeight="1">
      <c r="B160" s="692" t="str">
        <f>IF(【6】見・諸経費!B160="","",【6】見・諸経費!B160)</f>
        <v/>
      </c>
      <c r="C160" s="1145" t="str">
        <f>IF(【6】見・諸経費!C160="","",【6】見・諸経費!C160)</f>
        <v/>
      </c>
      <c r="D160" s="1145"/>
      <c r="E160" s="492" t="str">
        <f>IF(【6】見・諸経費!E160="","",【6】見・諸経費!E160)</f>
        <v/>
      </c>
      <c r="F160" s="640" t="str">
        <f>IF(【6】見・諸経費!F160="","",【6】見・諸経費!F160)</f>
        <v/>
      </c>
      <c r="G160" s="641" t="str">
        <f>IF(【6】見・諸経費!G160="","",【6】見・諸経費!G160)</f>
        <v/>
      </c>
      <c r="H160" s="642" t="str">
        <f t="shared" si="6"/>
        <v/>
      </c>
      <c r="I160" s="643"/>
      <c r="J160" s="644" t="str">
        <f>IF(【6】見・諸経費!J160="","",【6】見・諸経費!J160)</f>
        <v/>
      </c>
    </row>
    <row r="161" spans="2:10" s="43" customFormat="1" ht="19.5" customHeight="1">
      <c r="B161" s="692" t="str">
        <f>IF(【6】見・諸経費!B161="","",【6】見・諸経費!B161)</f>
        <v/>
      </c>
      <c r="C161" s="1145" t="str">
        <f>IF(【6】見・諸経費!C161="","",【6】見・諸経費!C161)</f>
        <v/>
      </c>
      <c r="D161" s="1145"/>
      <c r="E161" s="492" t="str">
        <f>IF(【6】見・諸経費!E161="","",【6】見・諸経費!E161)</f>
        <v/>
      </c>
      <c r="F161" s="640" t="str">
        <f>IF(【6】見・諸経費!F161="","",【6】見・諸経費!F161)</f>
        <v/>
      </c>
      <c r="G161" s="641" t="str">
        <f>IF(【6】見・諸経費!G161="","",【6】見・諸経費!G161)</f>
        <v/>
      </c>
      <c r="H161" s="642" t="str">
        <f t="shared" si="6"/>
        <v/>
      </c>
      <c r="I161" s="643"/>
      <c r="J161" s="644" t="str">
        <f>IF(【6】見・諸経費!J161="","",【6】見・諸経費!J161)</f>
        <v/>
      </c>
    </row>
    <row r="162" spans="2:10" s="43" customFormat="1" ht="19.5" customHeight="1">
      <c r="B162" s="692" t="str">
        <f>IF(【6】見・諸経費!B162="","",【6】見・諸経費!B162)</f>
        <v/>
      </c>
      <c r="C162" s="1145" t="str">
        <f>IF(【6】見・諸経費!C162="","",【6】見・諸経費!C162)</f>
        <v/>
      </c>
      <c r="D162" s="1145"/>
      <c r="E162" s="492" t="str">
        <f>IF(【6】見・諸経費!E162="","",【6】見・諸経費!E162)</f>
        <v/>
      </c>
      <c r="F162" s="640" t="str">
        <f>IF(【6】見・諸経費!F162="","",【6】見・諸経費!F162)</f>
        <v/>
      </c>
      <c r="G162" s="641" t="str">
        <f>IF(【6】見・諸経費!G162="","",【6】見・諸経費!G162)</f>
        <v/>
      </c>
      <c r="H162" s="642" t="str">
        <f t="shared" si="6"/>
        <v/>
      </c>
      <c r="I162" s="643"/>
      <c r="J162" s="644" t="str">
        <f>IF(【6】見・諸経費!J162="","",【6】見・諸経費!J162)</f>
        <v/>
      </c>
    </row>
    <row r="163" spans="2:10" s="43" customFormat="1" ht="19.5" customHeight="1">
      <c r="B163" s="692" t="str">
        <f>IF(【6】見・諸経費!B163="","",【6】見・諸経費!B163)</f>
        <v/>
      </c>
      <c r="C163" s="1145" t="str">
        <f>IF(【6】見・諸経費!C163="","",【6】見・諸経費!C163)</f>
        <v/>
      </c>
      <c r="D163" s="1145"/>
      <c r="E163" s="492" t="str">
        <f>IF(【6】見・諸経費!E163="","",【6】見・諸経費!E163)</f>
        <v/>
      </c>
      <c r="F163" s="640" t="str">
        <f>IF(【6】見・諸経費!F163="","",【6】見・諸経費!F163)</f>
        <v/>
      </c>
      <c r="G163" s="641" t="str">
        <f>IF(【6】見・諸経費!G163="","",【6】見・諸経費!G163)</f>
        <v/>
      </c>
      <c r="H163" s="642" t="str">
        <f t="shared" si="6"/>
        <v/>
      </c>
      <c r="I163" s="643"/>
      <c r="J163" s="644" t="str">
        <f>IF(【6】見・諸経費!J163="","",【6】見・諸経費!J163)</f>
        <v/>
      </c>
    </row>
    <row r="164" spans="2:10" s="43" customFormat="1" ht="19.5" customHeight="1">
      <c r="B164" s="692" t="str">
        <f>IF(【6】見・諸経費!B164="","",【6】見・諸経費!B164)</f>
        <v/>
      </c>
      <c r="C164" s="1145" t="str">
        <f>IF(【6】見・諸経費!C164="","",【6】見・諸経費!C164)</f>
        <v/>
      </c>
      <c r="D164" s="1145"/>
      <c r="E164" s="492" t="str">
        <f>IF(【6】見・諸経費!E164="","",【6】見・諸経費!E164)</f>
        <v/>
      </c>
      <c r="F164" s="640" t="str">
        <f>IF(【6】見・諸経費!F164="","",【6】見・諸経費!F164)</f>
        <v/>
      </c>
      <c r="G164" s="641" t="str">
        <f>IF(【6】見・諸経費!G164="","",【6】見・諸経費!G164)</f>
        <v/>
      </c>
      <c r="H164" s="642" t="str">
        <f t="shared" si="6"/>
        <v/>
      </c>
      <c r="I164" s="643"/>
      <c r="J164" s="644" t="str">
        <f>IF(【6】見・諸経費!J164="","",【6】見・諸経費!J164)</f>
        <v/>
      </c>
    </row>
    <row r="165" spans="2:10" s="43" customFormat="1" ht="19.5" customHeight="1">
      <c r="B165" s="692" t="str">
        <f>IF(【6】見・諸経費!B165="","",【6】見・諸経費!B165)</f>
        <v/>
      </c>
      <c r="C165" s="1145" t="str">
        <f>IF(【6】見・諸経費!C165="","",【6】見・諸経費!C165)</f>
        <v/>
      </c>
      <c r="D165" s="1145"/>
      <c r="E165" s="492" t="str">
        <f>IF(【6】見・諸経費!E165="","",【6】見・諸経費!E165)</f>
        <v/>
      </c>
      <c r="F165" s="640" t="str">
        <f>IF(【6】見・諸経費!F165="","",【6】見・諸経費!F165)</f>
        <v/>
      </c>
      <c r="G165" s="641" t="str">
        <f>IF(【6】見・諸経費!G165="","",【6】見・諸経費!G165)</f>
        <v/>
      </c>
      <c r="H165" s="642" t="str">
        <f t="shared" si="6"/>
        <v/>
      </c>
      <c r="I165" s="643"/>
      <c r="J165" s="644" t="str">
        <f>IF(【6】見・諸経費!J165="","",【6】見・諸経費!J165)</f>
        <v/>
      </c>
    </row>
    <row r="166" spans="2:10" s="43" customFormat="1" ht="19.5" customHeight="1">
      <c r="B166" s="692" t="str">
        <f>IF(【6】見・諸経費!B166="","",【6】見・諸経費!B166)</f>
        <v/>
      </c>
      <c r="C166" s="1145" t="str">
        <f>IF(【6】見・諸経費!C166="","",【6】見・諸経費!C166)</f>
        <v/>
      </c>
      <c r="D166" s="1145"/>
      <c r="E166" s="492" t="str">
        <f>IF(【6】見・諸経費!E166="","",【6】見・諸経費!E166)</f>
        <v/>
      </c>
      <c r="F166" s="640" t="str">
        <f>IF(【6】見・諸経費!F166="","",【6】見・諸経費!F166)</f>
        <v/>
      </c>
      <c r="G166" s="641" t="str">
        <f>IF(【6】見・諸経費!G166="","",【6】見・諸経費!G166)</f>
        <v/>
      </c>
      <c r="H166" s="642" t="str">
        <f t="shared" si="6"/>
        <v/>
      </c>
      <c r="I166" s="643"/>
      <c r="J166" s="644" t="str">
        <f>IF(【6】見・諸経費!J166="","",【6】見・諸経費!J166)</f>
        <v/>
      </c>
    </row>
    <row r="167" spans="2:10" s="43" customFormat="1" ht="24" customHeight="1">
      <c r="B167" s="155"/>
      <c r="C167" s="155"/>
      <c r="D167" s="155"/>
      <c r="E167" s="161"/>
      <c r="F167" s="992" t="s">
        <v>392</v>
      </c>
      <c r="G167" s="993"/>
      <c r="H167" s="653">
        <f>SUM(H158:H166)</f>
        <v>0</v>
      </c>
      <c r="I167" s="54"/>
      <c r="J167" s="159"/>
    </row>
    <row r="168" spans="2:10" ht="16.5" customHeight="1">
      <c r="E168" s="161"/>
      <c r="F168" s="161"/>
      <c r="G168" s="156"/>
      <c r="H168" s="160"/>
      <c r="J168" s="108"/>
    </row>
    <row r="169" spans="2:10" s="43" customFormat="1" ht="16.5" customHeight="1">
      <c r="B169" s="159" t="s">
        <v>393</v>
      </c>
      <c r="C169" s="159"/>
      <c r="D169" s="157"/>
      <c r="E169" s="155"/>
      <c r="F169" s="156"/>
      <c r="G169" s="155"/>
      <c r="H169" s="161"/>
      <c r="I169" s="156"/>
      <c r="J169" s="108" t="s">
        <v>224</v>
      </c>
    </row>
    <row r="170" spans="2:10" s="43" customFormat="1" ht="35.25" customHeight="1">
      <c r="B170" s="777" t="s">
        <v>273</v>
      </c>
      <c r="C170" s="1001" t="s">
        <v>394</v>
      </c>
      <c r="D170" s="995"/>
      <c r="E170" s="484" t="s">
        <v>298</v>
      </c>
      <c r="F170" s="510" t="s">
        <v>368</v>
      </c>
      <c r="G170" s="636" t="s">
        <v>524</v>
      </c>
      <c r="H170" s="635" t="s">
        <v>370</v>
      </c>
      <c r="I170" s="636" t="s">
        <v>371</v>
      </c>
      <c r="J170" s="532" t="s">
        <v>289</v>
      </c>
    </row>
    <row r="171" spans="2:10" s="43" customFormat="1" ht="19.5" customHeight="1">
      <c r="B171" s="692" t="str">
        <f>IF(【6】見・諸経費!B171="","",【6】見・諸経費!B171)</f>
        <v/>
      </c>
      <c r="C171" s="1145" t="str">
        <f>IF(【6】見・諸経費!C171="","",【6】見・諸経費!C171)</f>
        <v/>
      </c>
      <c r="D171" s="1145"/>
      <c r="E171" s="492" t="str">
        <f>IF(【6】見・諸経費!E171="","",【6】見・諸経費!E171)</f>
        <v/>
      </c>
      <c r="F171" s="640" t="str">
        <f>IF(【6】見・諸経費!F171="","",【6】見・諸経費!F171)</f>
        <v/>
      </c>
      <c r="G171" s="651" t="str">
        <f>IF(【6】見・諸経費!G171="","",【6】見・諸経費!G171)</f>
        <v/>
      </c>
      <c r="H171" s="642" t="str">
        <f>IFERROR(ROUND(IF(F171="","",IF(F171="10%税込",E171*G171/1.1,IF(F171="税抜",E171*G171))),0),"")</f>
        <v/>
      </c>
      <c r="I171" s="643"/>
      <c r="J171" s="644" t="str">
        <f>IF(【6】見・諸経費!J171="","",【6】見・諸経費!J171)</f>
        <v/>
      </c>
    </row>
    <row r="172" spans="2:10" s="43" customFormat="1" ht="19.5" customHeight="1">
      <c r="B172" s="692" t="str">
        <f>IF(【6】見・諸経費!B172="","",【6】見・諸経費!B172)</f>
        <v/>
      </c>
      <c r="C172" s="1145" t="str">
        <f>IF(【6】見・諸経費!C172="","",【6】見・諸経費!C172)</f>
        <v/>
      </c>
      <c r="D172" s="1145"/>
      <c r="E172" s="492" t="str">
        <f>IF(【6】見・諸経費!E172="","",【6】見・諸経費!E172)</f>
        <v/>
      </c>
      <c r="F172" s="640" t="str">
        <f>IF(【6】見・諸経費!F172="","",【6】見・諸経費!F172)</f>
        <v/>
      </c>
      <c r="G172" s="651" t="str">
        <f>IF(【6】見・諸経費!G172="","",【6】見・諸経費!G172)</f>
        <v/>
      </c>
      <c r="H172" s="642" t="str">
        <f t="shared" ref="H172:H190" si="7">IFERROR(ROUND(IF(F172="","",IF(F172="10%税込",E172*G172/1.1,IF(F172="税抜",E172*G172))),0),"")</f>
        <v/>
      </c>
      <c r="I172" s="643"/>
      <c r="J172" s="644" t="str">
        <f>IF(【6】見・諸経費!J172="","",【6】見・諸経費!J172)</f>
        <v/>
      </c>
    </row>
    <row r="173" spans="2:10" s="43" customFormat="1" ht="19.5" customHeight="1">
      <c r="B173" s="692" t="str">
        <f>IF(【6】見・諸経費!B173="","",【6】見・諸経費!B173)</f>
        <v/>
      </c>
      <c r="C173" s="1145" t="str">
        <f>IF(【6】見・諸経費!C173="","",【6】見・諸経費!C173)</f>
        <v/>
      </c>
      <c r="D173" s="1145"/>
      <c r="E173" s="492" t="str">
        <f>IF(【6】見・諸経費!E173="","",【6】見・諸経費!E173)</f>
        <v/>
      </c>
      <c r="F173" s="640" t="str">
        <f>IF(【6】見・諸経費!F173="","",【6】見・諸経費!F173)</f>
        <v/>
      </c>
      <c r="G173" s="651" t="str">
        <f>IF(【6】見・諸経費!G173="","",【6】見・諸経費!G173)</f>
        <v/>
      </c>
      <c r="H173" s="642" t="str">
        <f t="shared" si="7"/>
        <v/>
      </c>
      <c r="I173" s="643"/>
      <c r="J173" s="644" t="str">
        <f>IF(【6】見・諸経費!J173="","",【6】見・諸経費!J173)</f>
        <v/>
      </c>
    </row>
    <row r="174" spans="2:10" s="43" customFormat="1" ht="19.5" customHeight="1">
      <c r="B174" s="692" t="str">
        <f>IF(【6】見・諸経費!B174="","",【6】見・諸経費!B174)</f>
        <v/>
      </c>
      <c r="C174" s="1145" t="str">
        <f>IF(【6】見・諸経費!C174="","",【6】見・諸経費!C174)</f>
        <v/>
      </c>
      <c r="D174" s="1145"/>
      <c r="E174" s="492" t="str">
        <f>IF(【6】見・諸経費!E174="","",【6】見・諸経費!E174)</f>
        <v/>
      </c>
      <c r="F174" s="640" t="str">
        <f>IF(【6】見・諸経費!F174="","",【6】見・諸経費!F174)</f>
        <v/>
      </c>
      <c r="G174" s="651" t="str">
        <f>IF(【6】見・諸経費!G174="","",【6】見・諸経費!G174)</f>
        <v/>
      </c>
      <c r="H174" s="642" t="str">
        <f t="shared" si="7"/>
        <v/>
      </c>
      <c r="I174" s="643"/>
      <c r="J174" s="644" t="str">
        <f>IF(【6】見・諸経費!J174="","",【6】見・諸経費!J174)</f>
        <v/>
      </c>
    </row>
    <row r="175" spans="2:10" s="43" customFormat="1" ht="19.5" customHeight="1">
      <c r="B175" s="692" t="str">
        <f>IF(【6】見・諸経費!B175="","",【6】見・諸経費!B175)</f>
        <v/>
      </c>
      <c r="C175" s="1145" t="str">
        <f>IF(【6】見・諸経費!C175="","",【6】見・諸経費!C175)</f>
        <v/>
      </c>
      <c r="D175" s="1145"/>
      <c r="E175" s="492" t="str">
        <f>IF(【6】見・諸経費!E175="","",【6】見・諸経費!E175)</f>
        <v/>
      </c>
      <c r="F175" s="640" t="str">
        <f>IF(【6】見・諸経費!F175="","",【6】見・諸経費!F175)</f>
        <v/>
      </c>
      <c r="G175" s="651" t="str">
        <f>IF(【6】見・諸経費!G175="","",【6】見・諸経費!G175)</f>
        <v/>
      </c>
      <c r="H175" s="642" t="str">
        <f t="shared" si="7"/>
        <v/>
      </c>
      <c r="I175" s="643"/>
      <c r="J175" s="644" t="str">
        <f>IF(【6】見・諸経費!J175="","",【6】見・諸経費!J175)</f>
        <v/>
      </c>
    </row>
    <row r="176" spans="2:10" s="43" customFormat="1" ht="19.5" customHeight="1">
      <c r="B176" s="692" t="str">
        <f>IF(【6】見・諸経費!B176="","",【6】見・諸経費!B176)</f>
        <v/>
      </c>
      <c r="C176" s="1145" t="str">
        <f>IF(【6】見・諸経費!C176="","",【6】見・諸経費!C176)</f>
        <v/>
      </c>
      <c r="D176" s="1145"/>
      <c r="E176" s="492" t="str">
        <f>IF(【6】見・諸経費!E176="","",【6】見・諸経費!E176)</f>
        <v/>
      </c>
      <c r="F176" s="640" t="str">
        <f>IF(【6】見・諸経費!F176="","",【6】見・諸経費!F176)</f>
        <v/>
      </c>
      <c r="G176" s="651" t="str">
        <f>IF(【6】見・諸経費!G176="","",【6】見・諸経費!G176)</f>
        <v/>
      </c>
      <c r="H176" s="642" t="str">
        <f t="shared" si="7"/>
        <v/>
      </c>
      <c r="I176" s="643"/>
      <c r="J176" s="644" t="str">
        <f>IF(【6】見・諸経費!J176="","",【6】見・諸経費!J176)</f>
        <v/>
      </c>
    </row>
    <row r="177" spans="2:10" s="43" customFormat="1" ht="19.5" customHeight="1">
      <c r="B177" s="692" t="str">
        <f>IF(【6】見・諸経費!B177="","",【6】見・諸経費!B177)</f>
        <v/>
      </c>
      <c r="C177" s="1145" t="str">
        <f>IF(【6】見・諸経費!C177="","",【6】見・諸経費!C177)</f>
        <v/>
      </c>
      <c r="D177" s="1145"/>
      <c r="E177" s="492" t="str">
        <f>IF(【6】見・諸経費!E177="","",【6】見・諸経費!E177)</f>
        <v/>
      </c>
      <c r="F177" s="640" t="str">
        <f>IF(【6】見・諸経費!F177="","",【6】見・諸経費!F177)</f>
        <v/>
      </c>
      <c r="G177" s="651" t="str">
        <f>IF(【6】見・諸経費!G177="","",【6】見・諸経費!G177)</f>
        <v/>
      </c>
      <c r="H177" s="642" t="str">
        <f t="shared" si="7"/>
        <v/>
      </c>
      <c r="I177" s="643"/>
      <c r="J177" s="644" t="str">
        <f>IF(【6】見・諸経費!J177="","",【6】見・諸経費!J177)</f>
        <v/>
      </c>
    </row>
    <row r="178" spans="2:10" s="43" customFormat="1" ht="19.5" customHeight="1">
      <c r="B178" s="692" t="str">
        <f>IF(【6】見・諸経費!B178="","",【6】見・諸経費!B178)</f>
        <v/>
      </c>
      <c r="C178" s="1145" t="str">
        <f>IF(【6】見・諸経費!C178="","",【6】見・諸経費!C178)</f>
        <v/>
      </c>
      <c r="D178" s="1145"/>
      <c r="E178" s="492" t="str">
        <f>IF(【6】見・諸経費!E178="","",【6】見・諸経費!E178)</f>
        <v/>
      </c>
      <c r="F178" s="640" t="str">
        <f>IF(【6】見・諸経費!F178="","",【6】見・諸経費!F178)</f>
        <v/>
      </c>
      <c r="G178" s="651" t="str">
        <f>IF(【6】見・諸経費!G178="","",【6】見・諸経費!G178)</f>
        <v/>
      </c>
      <c r="H178" s="642" t="str">
        <f t="shared" si="7"/>
        <v/>
      </c>
      <c r="I178" s="643"/>
      <c r="J178" s="644" t="str">
        <f>IF(【6】見・諸経費!J178="","",【6】見・諸経費!J178)</f>
        <v/>
      </c>
    </row>
    <row r="179" spans="2:10" s="43" customFormat="1" ht="19.5" customHeight="1">
      <c r="B179" s="692" t="str">
        <f>IF(【6】見・諸経費!B179="","",【6】見・諸経費!B179)</f>
        <v/>
      </c>
      <c r="C179" s="1145" t="str">
        <f>IF(【6】見・諸経費!C179="","",【6】見・諸経費!C179)</f>
        <v/>
      </c>
      <c r="D179" s="1145"/>
      <c r="E179" s="492" t="str">
        <f>IF(【6】見・諸経費!E179="","",【6】見・諸経費!E179)</f>
        <v/>
      </c>
      <c r="F179" s="640" t="str">
        <f>IF(【6】見・諸経費!F179="","",【6】見・諸経費!F179)</f>
        <v/>
      </c>
      <c r="G179" s="651" t="str">
        <f>IF(【6】見・諸経費!G179="","",【6】見・諸経費!G179)</f>
        <v/>
      </c>
      <c r="H179" s="642" t="str">
        <f t="shared" si="7"/>
        <v/>
      </c>
      <c r="I179" s="643"/>
      <c r="J179" s="644" t="str">
        <f>IF(【6】見・諸経費!J179="","",【6】見・諸経費!J179)</f>
        <v/>
      </c>
    </row>
    <row r="180" spans="2:10" s="43" customFormat="1" ht="19.5" customHeight="1">
      <c r="B180" s="692" t="str">
        <f>IF(【6】見・諸経費!B180="","",【6】見・諸経費!B180)</f>
        <v/>
      </c>
      <c r="C180" s="1145" t="str">
        <f>IF(【6】見・諸経費!C180="","",【6】見・諸経費!C180)</f>
        <v/>
      </c>
      <c r="D180" s="1145"/>
      <c r="E180" s="492" t="str">
        <f>IF(【6】見・諸経費!E180="","",【6】見・諸経費!E180)</f>
        <v/>
      </c>
      <c r="F180" s="640" t="str">
        <f>IF(【6】見・諸経費!F180="","",【6】見・諸経費!F180)</f>
        <v/>
      </c>
      <c r="G180" s="651" t="str">
        <f>IF(【6】見・諸経費!G180="","",【6】見・諸経費!G180)</f>
        <v/>
      </c>
      <c r="H180" s="642" t="str">
        <f t="shared" si="7"/>
        <v/>
      </c>
      <c r="I180" s="643"/>
      <c r="J180" s="644" t="str">
        <f>IF(【6】見・諸経費!J180="","",【6】見・諸経費!J180)</f>
        <v/>
      </c>
    </row>
    <row r="181" spans="2:10" s="43" customFormat="1" ht="19.5" customHeight="1">
      <c r="B181" s="692" t="str">
        <f>IF(【6】見・諸経費!B181="","",【6】見・諸経費!B181)</f>
        <v/>
      </c>
      <c r="C181" s="1145" t="str">
        <f>IF(【6】見・諸経費!C181="","",【6】見・諸経費!C181)</f>
        <v/>
      </c>
      <c r="D181" s="1145"/>
      <c r="E181" s="492" t="str">
        <f>IF(【6】見・諸経費!E181="","",【6】見・諸経費!E181)</f>
        <v/>
      </c>
      <c r="F181" s="640" t="str">
        <f>IF(【6】見・諸経費!F181="","",【6】見・諸経費!F181)</f>
        <v/>
      </c>
      <c r="G181" s="651" t="str">
        <f>IF(【6】見・諸経費!G181="","",【6】見・諸経費!G181)</f>
        <v/>
      </c>
      <c r="H181" s="642" t="str">
        <f t="shared" si="7"/>
        <v/>
      </c>
      <c r="I181" s="643"/>
      <c r="J181" s="644" t="str">
        <f>IF(【6】見・諸経費!J181="","",【6】見・諸経費!J181)</f>
        <v/>
      </c>
    </row>
    <row r="182" spans="2:10" s="43" customFormat="1" ht="19.5" customHeight="1">
      <c r="B182" s="692" t="str">
        <f>IF(【6】見・諸経費!B182="","",【6】見・諸経費!B182)</f>
        <v/>
      </c>
      <c r="C182" s="1145" t="str">
        <f>IF(【6】見・諸経費!C182="","",【6】見・諸経費!C182)</f>
        <v/>
      </c>
      <c r="D182" s="1145"/>
      <c r="E182" s="492" t="str">
        <f>IF(【6】見・諸経費!E182="","",【6】見・諸経費!E182)</f>
        <v/>
      </c>
      <c r="F182" s="640" t="str">
        <f>IF(【6】見・諸経費!F182="","",【6】見・諸経費!F182)</f>
        <v/>
      </c>
      <c r="G182" s="651" t="str">
        <f>IF(【6】見・諸経費!G182="","",【6】見・諸経費!G182)</f>
        <v/>
      </c>
      <c r="H182" s="642" t="str">
        <f t="shared" si="7"/>
        <v/>
      </c>
      <c r="I182" s="643"/>
      <c r="J182" s="644" t="str">
        <f>IF(【6】見・諸経費!J182="","",【6】見・諸経費!J182)</f>
        <v/>
      </c>
    </row>
    <row r="183" spans="2:10" s="43" customFormat="1" ht="19.5" customHeight="1">
      <c r="B183" s="692" t="str">
        <f>IF(【6】見・諸経費!B183="","",【6】見・諸経費!B183)</f>
        <v/>
      </c>
      <c r="C183" s="1145" t="str">
        <f>IF(【6】見・諸経費!C183="","",【6】見・諸経費!C183)</f>
        <v/>
      </c>
      <c r="D183" s="1145"/>
      <c r="E183" s="492" t="str">
        <f>IF(【6】見・諸経費!E183="","",【6】見・諸経費!E183)</f>
        <v/>
      </c>
      <c r="F183" s="640" t="str">
        <f>IF(【6】見・諸経費!F183="","",【6】見・諸経費!F183)</f>
        <v/>
      </c>
      <c r="G183" s="651" t="str">
        <f>IF(【6】見・諸経費!G183="","",【6】見・諸経費!G183)</f>
        <v/>
      </c>
      <c r="H183" s="642" t="str">
        <f t="shared" si="7"/>
        <v/>
      </c>
      <c r="I183" s="643"/>
      <c r="J183" s="644" t="str">
        <f>IF(【6】見・諸経費!J183="","",【6】見・諸経費!J183)</f>
        <v/>
      </c>
    </row>
    <row r="184" spans="2:10" s="43" customFormat="1" ht="19.5" customHeight="1">
      <c r="B184" s="692" t="str">
        <f>IF(【6】見・諸経費!B184="","",【6】見・諸経費!B184)</f>
        <v/>
      </c>
      <c r="C184" s="1145" t="str">
        <f>IF(【6】見・諸経費!C184="","",【6】見・諸経費!C184)</f>
        <v/>
      </c>
      <c r="D184" s="1145"/>
      <c r="E184" s="492" t="str">
        <f>IF(【6】見・諸経費!E184="","",【6】見・諸経費!E184)</f>
        <v/>
      </c>
      <c r="F184" s="640" t="str">
        <f>IF(【6】見・諸経費!F184="","",【6】見・諸経費!F184)</f>
        <v/>
      </c>
      <c r="G184" s="651" t="str">
        <f>IF(【6】見・諸経費!G184="","",【6】見・諸経費!G184)</f>
        <v/>
      </c>
      <c r="H184" s="642" t="str">
        <f t="shared" si="7"/>
        <v/>
      </c>
      <c r="I184" s="643"/>
      <c r="J184" s="644" t="str">
        <f>IF(【6】見・諸経費!J184="","",【6】見・諸経費!J184)</f>
        <v/>
      </c>
    </row>
    <row r="185" spans="2:10" s="43" customFormat="1" ht="19.5" customHeight="1">
      <c r="B185" s="692" t="str">
        <f>IF(【6】見・諸経費!B185="","",【6】見・諸経費!B185)</f>
        <v/>
      </c>
      <c r="C185" s="1145" t="str">
        <f>IF(【6】見・諸経費!C185="","",【6】見・諸経費!C185)</f>
        <v/>
      </c>
      <c r="D185" s="1145"/>
      <c r="E185" s="492" t="str">
        <f>IF(【6】見・諸経費!E185="","",【6】見・諸経費!E185)</f>
        <v/>
      </c>
      <c r="F185" s="640" t="str">
        <f>IF(【6】見・諸経費!F185="","",【6】見・諸経費!F185)</f>
        <v/>
      </c>
      <c r="G185" s="651" t="str">
        <f>IF(【6】見・諸経費!G185="","",【6】見・諸経費!G185)</f>
        <v/>
      </c>
      <c r="H185" s="642" t="str">
        <f t="shared" si="7"/>
        <v/>
      </c>
      <c r="I185" s="643"/>
      <c r="J185" s="644" t="str">
        <f>IF(【6】見・諸経費!J185="","",【6】見・諸経費!J185)</f>
        <v/>
      </c>
    </row>
    <row r="186" spans="2:10" s="43" customFormat="1" ht="19.5" customHeight="1">
      <c r="B186" s="692" t="str">
        <f>IF(【6】見・諸経費!B186="","",【6】見・諸経費!B186)</f>
        <v/>
      </c>
      <c r="C186" s="1145" t="str">
        <f>IF(【6】見・諸経費!C186="","",【6】見・諸経費!C186)</f>
        <v/>
      </c>
      <c r="D186" s="1145"/>
      <c r="E186" s="492" t="str">
        <f>IF(【6】見・諸経費!E186="","",【6】見・諸経費!E186)</f>
        <v/>
      </c>
      <c r="F186" s="640" t="str">
        <f>IF(【6】見・諸経費!F186="","",【6】見・諸経費!F186)</f>
        <v/>
      </c>
      <c r="G186" s="651" t="str">
        <f>IF(【6】見・諸経費!G186="","",【6】見・諸経費!G186)</f>
        <v/>
      </c>
      <c r="H186" s="642" t="str">
        <f t="shared" si="7"/>
        <v/>
      </c>
      <c r="I186" s="643"/>
      <c r="J186" s="644" t="str">
        <f>IF(【6】見・諸経費!J186="","",【6】見・諸経費!J186)</f>
        <v/>
      </c>
    </row>
    <row r="187" spans="2:10" s="43" customFormat="1" ht="19.5" customHeight="1">
      <c r="B187" s="692" t="str">
        <f>IF(【6】見・諸経費!B187="","",【6】見・諸経費!B187)</f>
        <v/>
      </c>
      <c r="C187" s="1145" t="str">
        <f>IF(【6】見・諸経費!C187="","",【6】見・諸経費!C187)</f>
        <v/>
      </c>
      <c r="D187" s="1145"/>
      <c r="E187" s="492" t="str">
        <f>IF(【6】見・諸経費!E187="","",【6】見・諸経費!E187)</f>
        <v/>
      </c>
      <c r="F187" s="640" t="str">
        <f>IF(【6】見・諸経費!F187="","",【6】見・諸経費!F187)</f>
        <v/>
      </c>
      <c r="G187" s="651" t="str">
        <f>IF(【6】見・諸経費!G187="","",【6】見・諸経費!G187)</f>
        <v/>
      </c>
      <c r="H187" s="642" t="str">
        <f t="shared" si="7"/>
        <v/>
      </c>
      <c r="I187" s="643"/>
      <c r="J187" s="644" t="str">
        <f>IF(【6】見・諸経費!J187="","",【6】見・諸経費!J187)</f>
        <v/>
      </c>
    </row>
    <row r="188" spans="2:10" s="43" customFormat="1" ht="19.5" customHeight="1">
      <c r="B188" s="692" t="str">
        <f>IF(【6】見・諸経費!B188="","",【6】見・諸経費!B188)</f>
        <v/>
      </c>
      <c r="C188" s="1145" t="str">
        <f>IF(【6】見・諸経費!C188="","",【6】見・諸経費!C188)</f>
        <v/>
      </c>
      <c r="D188" s="1145"/>
      <c r="E188" s="492" t="str">
        <f>IF(【6】見・諸経費!E188="","",【6】見・諸経費!E188)</f>
        <v/>
      </c>
      <c r="F188" s="640" t="str">
        <f>IF(【6】見・諸経費!F188="","",【6】見・諸経費!F188)</f>
        <v/>
      </c>
      <c r="G188" s="651" t="str">
        <f>IF(【6】見・諸経費!G188="","",【6】見・諸経費!G188)</f>
        <v/>
      </c>
      <c r="H188" s="642" t="str">
        <f t="shared" si="7"/>
        <v/>
      </c>
      <c r="I188" s="643"/>
      <c r="J188" s="644" t="str">
        <f>IF(【6】見・諸経費!J188="","",【6】見・諸経費!J188)</f>
        <v/>
      </c>
    </row>
    <row r="189" spans="2:10" s="43" customFormat="1" ht="19.5" customHeight="1">
      <c r="B189" s="692" t="str">
        <f>IF(【6】見・諸経費!B189="","",【6】見・諸経費!B189)</f>
        <v/>
      </c>
      <c r="C189" s="1145" t="str">
        <f>IF(【6】見・諸経費!C189="","",【6】見・諸経費!C189)</f>
        <v/>
      </c>
      <c r="D189" s="1145"/>
      <c r="E189" s="492" t="str">
        <f>IF(【6】見・諸経費!E189="","",【6】見・諸経費!E189)</f>
        <v/>
      </c>
      <c r="F189" s="640" t="str">
        <f>IF(【6】見・諸経費!F189="","",【6】見・諸経費!F189)</f>
        <v/>
      </c>
      <c r="G189" s="651" t="str">
        <f>IF(【6】見・諸経費!G189="","",【6】見・諸経費!G189)</f>
        <v/>
      </c>
      <c r="H189" s="642" t="str">
        <f t="shared" si="7"/>
        <v/>
      </c>
      <c r="I189" s="643"/>
      <c r="J189" s="644" t="str">
        <f>IF(【6】見・諸経費!J189="","",【6】見・諸経費!J189)</f>
        <v/>
      </c>
    </row>
    <row r="190" spans="2:10" s="43" customFormat="1" ht="19.5" customHeight="1">
      <c r="B190" s="692" t="str">
        <f>IF(【6】見・諸経費!B190="","",【6】見・諸経費!B190)</f>
        <v/>
      </c>
      <c r="C190" s="1145" t="str">
        <f>IF(【6】見・諸経費!C190="","",【6】見・諸経費!C190)</f>
        <v/>
      </c>
      <c r="D190" s="1145"/>
      <c r="E190" s="492" t="str">
        <f>IF(【6】見・諸経費!E190="","",【6】見・諸経費!E190)</f>
        <v/>
      </c>
      <c r="F190" s="640" t="str">
        <f>IF(【6】見・諸経費!F190="","",【6】見・諸経費!F190)</f>
        <v/>
      </c>
      <c r="G190" s="651" t="str">
        <f>IF(【6】見・諸経費!G190="","",【6】見・諸経費!G190)</f>
        <v/>
      </c>
      <c r="H190" s="642" t="str">
        <f t="shared" si="7"/>
        <v/>
      </c>
      <c r="I190" s="643"/>
      <c r="J190" s="644" t="str">
        <f>IF(【6】見・諸経費!J190="","",【6】見・諸経費!J190)</f>
        <v/>
      </c>
    </row>
    <row r="191" spans="2:10" s="43" customFormat="1" ht="24" customHeight="1">
      <c r="B191" s="155"/>
      <c r="C191" s="155"/>
      <c r="D191" s="155"/>
      <c r="E191" s="161"/>
      <c r="F191" s="992" t="s">
        <v>396</v>
      </c>
      <c r="G191" s="993"/>
      <c r="H191" s="653">
        <f>SUM(H171:H190)</f>
        <v>0</v>
      </c>
      <c r="I191" s="54"/>
      <c r="J191" s="58"/>
    </row>
    <row r="192" spans="2:10" ht="16.5" customHeight="1"/>
    <row r="193" spans="2:10" s="43" customFormat="1" ht="16.5" customHeight="1">
      <c r="B193" s="159" t="s">
        <v>397</v>
      </c>
      <c r="C193" s="159"/>
      <c r="D193" s="157"/>
      <c r="E193" s="155"/>
      <c r="F193" s="156"/>
      <c r="G193" s="155"/>
      <c r="H193" s="161"/>
      <c r="I193" s="156"/>
      <c r="J193" s="108" t="s">
        <v>224</v>
      </c>
    </row>
    <row r="194" spans="2:10" s="43" customFormat="1" ht="35.25" customHeight="1">
      <c r="B194" s="635" t="s">
        <v>382</v>
      </c>
      <c r="C194" s="1001" t="s">
        <v>394</v>
      </c>
      <c r="D194" s="995"/>
      <c r="E194" s="484" t="s">
        <v>298</v>
      </c>
      <c r="F194" s="510" t="s">
        <v>368</v>
      </c>
      <c r="G194" s="635" t="s">
        <v>391</v>
      </c>
      <c r="H194" s="635" t="s">
        <v>370</v>
      </c>
      <c r="I194" s="636" t="s">
        <v>371</v>
      </c>
      <c r="J194" s="532" t="s">
        <v>289</v>
      </c>
    </row>
    <row r="195" spans="2:10" s="43" customFormat="1" ht="19.5" customHeight="1">
      <c r="B195" s="692" t="str">
        <f>IF(【6】見・諸経費!B195="","",【6】見・諸経費!B195)</f>
        <v/>
      </c>
      <c r="C195" s="1145" t="str">
        <f>IF(【6】見・諸経費!C195="","",【6】見・諸経費!C195)</f>
        <v/>
      </c>
      <c r="D195" s="1145"/>
      <c r="E195" s="492" t="str">
        <f>IF(【6】見・諸経費!E195="","",【6】見・諸経費!E195)</f>
        <v/>
      </c>
      <c r="F195" s="640" t="str">
        <f>IF(【6】見・諸経費!F195="","",【6】見・諸経費!F195)</f>
        <v/>
      </c>
      <c r="G195" s="641" t="str">
        <f>IF(【6】見・諸経費!G195="","",【6】見・諸経費!G195)</f>
        <v/>
      </c>
      <c r="H195" s="642" t="str">
        <f>IFERROR(ROUND(IF(F195="","",IF(F195="8%税込",E195*G195/1.08,IF(F195="10%税込",E195*G195/1.1,IF(F195="税抜",E195*G195)))),0),"")</f>
        <v/>
      </c>
      <c r="I195" s="643"/>
      <c r="J195" s="644" t="str">
        <f>IF(【6】見・諸経費!J195="","",【6】見・諸経費!J195)</f>
        <v/>
      </c>
    </row>
    <row r="196" spans="2:10" s="43" customFormat="1" ht="19.5" customHeight="1">
      <c r="B196" s="692" t="str">
        <f>IF(【6】見・諸経費!B196="","",【6】見・諸経費!B196)</f>
        <v/>
      </c>
      <c r="C196" s="1145" t="str">
        <f>IF(【6】見・諸経費!C196="","",【6】見・諸経費!C196)</f>
        <v/>
      </c>
      <c r="D196" s="1145"/>
      <c r="E196" s="492" t="str">
        <f>IF(【6】見・諸経費!E196="","",【6】見・諸経費!E196)</f>
        <v/>
      </c>
      <c r="F196" s="640" t="str">
        <f>IF(【6】見・諸経費!F196="","",【6】見・諸経費!F196)</f>
        <v/>
      </c>
      <c r="G196" s="641" t="str">
        <f>IF(【6】見・諸経費!G196="","",【6】見・諸経費!G196)</f>
        <v/>
      </c>
      <c r="H196" s="642" t="str">
        <f t="shared" ref="H196:H197" si="8">IFERROR(ROUND(IF(F196="","",IF(F196="8%税込",E196*G196/1.08,IF(F196="10%税込",E196*G196/1.1,IF(F196="税抜",E196*G196)))),0),"")</f>
        <v/>
      </c>
      <c r="I196" s="643"/>
      <c r="J196" s="644" t="str">
        <f>IF(【6】見・諸経費!J196="","",【6】見・諸経費!J196)</f>
        <v/>
      </c>
    </row>
    <row r="197" spans="2:10" s="43" customFormat="1" ht="19.5" customHeight="1">
      <c r="B197" s="692" t="str">
        <f>IF(【6】見・諸経費!B197="","",【6】見・諸経費!B197)</f>
        <v/>
      </c>
      <c r="C197" s="1145" t="str">
        <f>IF(【6】見・諸経費!C197="","",【6】見・諸経費!C197)</f>
        <v/>
      </c>
      <c r="D197" s="1145"/>
      <c r="E197" s="492" t="str">
        <f>IF(【6】見・諸経費!E197="","",【6】見・諸経費!E197)</f>
        <v/>
      </c>
      <c r="F197" s="640" t="str">
        <f>IF(【6】見・諸経費!F197="","",【6】見・諸経費!F197)</f>
        <v/>
      </c>
      <c r="G197" s="641" t="str">
        <f>IF(【6】見・諸経費!G197="","",【6】見・諸経費!G197)</f>
        <v/>
      </c>
      <c r="H197" s="642" t="str">
        <f t="shared" si="8"/>
        <v/>
      </c>
      <c r="I197" s="643"/>
      <c r="J197" s="644" t="str">
        <f>IF(【6】見・諸経費!J197="","",【6】見・諸経費!J197)</f>
        <v/>
      </c>
    </row>
    <row r="198" spans="2:10" s="43" customFormat="1" ht="24" customHeight="1">
      <c r="B198" s="163"/>
      <c r="C198" s="155"/>
      <c r="D198" s="155"/>
      <c r="E198" s="161"/>
      <c r="F198" s="992" t="s">
        <v>398</v>
      </c>
      <c r="G198" s="993"/>
      <c r="H198" s="653">
        <f>SUM(H195:H197)</f>
        <v>0</v>
      </c>
      <c r="I198" s="54"/>
      <c r="J198" s="159"/>
    </row>
    <row r="199" spans="2:10" s="43" customFormat="1" ht="16.5" customHeight="1">
      <c r="B199" s="159" t="s">
        <v>399</v>
      </c>
      <c r="C199" s="159"/>
      <c r="D199" s="157"/>
      <c r="E199" s="155"/>
      <c r="F199" s="156"/>
      <c r="G199" s="155"/>
      <c r="H199" s="161"/>
      <c r="I199" s="156"/>
      <c r="J199" s="108" t="s">
        <v>224</v>
      </c>
    </row>
    <row r="200" spans="2:10" s="43" customFormat="1" ht="35.25" customHeight="1">
      <c r="B200" s="777" t="s">
        <v>273</v>
      </c>
      <c r="C200" s="1001" t="s">
        <v>400</v>
      </c>
      <c r="D200" s="995"/>
      <c r="E200" s="484" t="s">
        <v>298</v>
      </c>
      <c r="F200" s="510" t="s">
        <v>368</v>
      </c>
      <c r="G200" s="636" t="s">
        <v>525</v>
      </c>
      <c r="H200" s="635" t="s">
        <v>370</v>
      </c>
      <c r="I200" s="636" t="s">
        <v>371</v>
      </c>
      <c r="J200" s="532" t="s">
        <v>289</v>
      </c>
    </row>
    <row r="201" spans="2:10" s="43" customFormat="1" ht="19.5" customHeight="1">
      <c r="B201" s="692" t="str">
        <f>IF(【6】見・諸経費!B201="","",【6】見・諸経費!B201)</f>
        <v/>
      </c>
      <c r="C201" s="1145" t="str">
        <f>IF(【6】見・諸経費!C201="","",【6】見・諸経費!C201)</f>
        <v/>
      </c>
      <c r="D201" s="1145"/>
      <c r="E201" s="492" t="str">
        <f>IF(【6】見・諸経費!E201="","",【6】見・諸経費!E201)</f>
        <v/>
      </c>
      <c r="F201" s="640" t="str">
        <f>IF(【6】見・諸経費!F201="","",【6】見・諸経費!F201)</f>
        <v/>
      </c>
      <c r="G201" s="651" t="str">
        <f>IF(【6】見・諸経費!G201="","",【6】見・諸経費!G201)</f>
        <v/>
      </c>
      <c r="H201" s="642" t="str">
        <f>IFERROR(ROUND(IF(F201="","",IF(F201="10%税込",E201*G201/1.1,IF(F201="税抜",E201*G201))),0),"")</f>
        <v/>
      </c>
      <c r="I201" s="643"/>
      <c r="J201" s="644" t="str">
        <f>IF(【6】見・諸経費!J201="","",【6】見・諸経費!J201)</f>
        <v/>
      </c>
    </row>
    <row r="202" spans="2:10" s="43" customFormat="1" ht="19.5" customHeight="1">
      <c r="B202" s="692" t="str">
        <f>IF(【6】見・諸経費!B202="","",【6】見・諸経費!B202)</f>
        <v/>
      </c>
      <c r="C202" s="1145" t="str">
        <f>IF(【6】見・諸経費!C202="","",【6】見・諸経費!C202)</f>
        <v/>
      </c>
      <c r="D202" s="1145"/>
      <c r="E202" s="492" t="str">
        <f>IF(【6】見・諸経費!E202="","",【6】見・諸経費!E202)</f>
        <v/>
      </c>
      <c r="F202" s="640" t="str">
        <f>IF(【6】見・諸経費!F202="","",【6】見・諸経費!F202)</f>
        <v/>
      </c>
      <c r="G202" s="651" t="str">
        <f>IF(【6】見・諸経費!G202="","",【6】見・諸経費!G202)</f>
        <v/>
      </c>
      <c r="H202" s="642" t="str">
        <f t="shared" ref="H202:H220" si="9">IFERROR(ROUND(IF(F202="","",IF(F202="10%税込",E202*G202/1.1,IF(F202="税抜",E202*G202))),0),"")</f>
        <v/>
      </c>
      <c r="I202" s="643"/>
      <c r="J202" s="644" t="str">
        <f>IF(【6】見・諸経費!J202="","",【6】見・諸経費!J202)</f>
        <v/>
      </c>
    </row>
    <row r="203" spans="2:10" s="43" customFormat="1" ht="19.5" customHeight="1">
      <c r="B203" s="692" t="str">
        <f>IF(【6】見・諸経費!B203="","",【6】見・諸経費!B203)</f>
        <v/>
      </c>
      <c r="C203" s="1145" t="str">
        <f>IF(【6】見・諸経費!C203="","",【6】見・諸経費!C203)</f>
        <v/>
      </c>
      <c r="D203" s="1145"/>
      <c r="E203" s="492" t="str">
        <f>IF(【6】見・諸経費!E203="","",【6】見・諸経費!E203)</f>
        <v/>
      </c>
      <c r="F203" s="640" t="str">
        <f>IF(【6】見・諸経費!F203="","",【6】見・諸経費!F203)</f>
        <v/>
      </c>
      <c r="G203" s="651" t="str">
        <f>IF(【6】見・諸経費!G203="","",【6】見・諸経費!G203)</f>
        <v/>
      </c>
      <c r="H203" s="642" t="str">
        <f t="shared" si="9"/>
        <v/>
      </c>
      <c r="I203" s="643"/>
      <c r="J203" s="644" t="str">
        <f>IF(【6】見・諸経費!J203="","",【6】見・諸経費!J203)</f>
        <v/>
      </c>
    </row>
    <row r="204" spans="2:10" s="43" customFormat="1" ht="19.5" customHeight="1">
      <c r="B204" s="692" t="str">
        <f>IF(【6】見・諸経費!B204="","",【6】見・諸経費!B204)</f>
        <v/>
      </c>
      <c r="C204" s="1145" t="str">
        <f>IF(【6】見・諸経費!C204="","",【6】見・諸経費!C204)</f>
        <v/>
      </c>
      <c r="D204" s="1145"/>
      <c r="E204" s="492" t="str">
        <f>IF(【6】見・諸経費!E204="","",【6】見・諸経費!E204)</f>
        <v/>
      </c>
      <c r="F204" s="640" t="str">
        <f>IF(【6】見・諸経費!F204="","",【6】見・諸経費!F204)</f>
        <v/>
      </c>
      <c r="G204" s="651" t="str">
        <f>IF(【6】見・諸経費!G204="","",【6】見・諸経費!G204)</f>
        <v/>
      </c>
      <c r="H204" s="642" t="str">
        <f t="shared" si="9"/>
        <v/>
      </c>
      <c r="I204" s="643"/>
      <c r="J204" s="644" t="str">
        <f>IF(【6】見・諸経費!J204="","",【6】見・諸経費!J204)</f>
        <v/>
      </c>
    </row>
    <row r="205" spans="2:10" s="43" customFormat="1" ht="19.5" customHeight="1">
      <c r="B205" s="692" t="str">
        <f>IF(【6】見・諸経費!B205="","",【6】見・諸経費!B205)</f>
        <v/>
      </c>
      <c r="C205" s="1145" t="str">
        <f>IF(【6】見・諸経費!C205="","",【6】見・諸経費!C205)</f>
        <v/>
      </c>
      <c r="D205" s="1145"/>
      <c r="E205" s="492" t="str">
        <f>IF(【6】見・諸経費!E205="","",【6】見・諸経費!E205)</f>
        <v/>
      </c>
      <c r="F205" s="640" t="str">
        <f>IF(【6】見・諸経費!F205="","",【6】見・諸経費!F205)</f>
        <v/>
      </c>
      <c r="G205" s="651" t="str">
        <f>IF(【6】見・諸経費!G205="","",【6】見・諸経費!G205)</f>
        <v/>
      </c>
      <c r="H205" s="642" t="str">
        <f t="shared" si="9"/>
        <v/>
      </c>
      <c r="I205" s="643"/>
      <c r="J205" s="644" t="str">
        <f>IF(【6】見・諸経費!J205="","",【6】見・諸経費!J205)</f>
        <v/>
      </c>
    </row>
    <row r="206" spans="2:10" s="43" customFormat="1" ht="19.5" customHeight="1">
      <c r="B206" s="692" t="str">
        <f>IF(【6】見・諸経費!B206="","",【6】見・諸経費!B206)</f>
        <v/>
      </c>
      <c r="C206" s="1145" t="str">
        <f>IF(【6】見・諸経費!C206="","",【6】見・諸経費!C206)</f>
        <v/>
      </c>
      <c r="D206" s="1145"/>
      <c r="E206" s="492" t="str">
        <f>IF(【6】見・諸経費!E206="","",【6】見・諸経費!E206)</f>
        <v/>
      </c>
      <c r="F206" s="640" t="str">
        <f>IF(【6】見・諸経費!F206="","",【6】見・諸経費!F206)</f>
        <v/>
      </c>
      <c r="G206" s="651" t="str">
        <f>IF(【6】見・諸経費!G206="","",【6】見・諸経費!G206)</f>
        <v/>
      </c>
      <c r="H206" s="642" t="str">
        <f t="shared" si="9"/>
        <v/>
      </c>
      <c r="I206" s="643"/>
      <c r="J206" s="644" t="str">
        <f>IF(【6】見・諸経費!J206="","",【6】見・諸経費!J206)</f>
        <v/>
      </c>
    </row>
    <row r="207" spans="2:10" s="43" customFormat="1" ht="19.5" customHeight="1">
      <c r="B207" s="692" t="str">
        <f>IF(【6】見・諸経費!B207="","",【6】見・諸経費!B207)</f>
        <v/>
      </c>
      <c r="C207" s="1145" t="str">
        <f>IF(【6】見・諸経費!C207="","",【6】見・諸経費!C207)</f>
        <v/>
      </c>
      <c r="D207" s="1145"/>
      <c r="E207" s="492" t="str">
        <f>IF(【6】見・諸経費!E207="","",【6】見・諸経費!E207)</f>
        <v/>
      </c>
      <c r="F207" s="640" t="str">
        <f>IF(【6】見・諸経費!F207="","",【6】見・諸経費!F207)</f>
        <v/>
      </c>
      <c r="G207" s="651" t="str">
        <f>IF(【6】見・諸経費!G207="","",【6】見・諸経費!G207)</f>
        <v/>
      </c>
      <c r="H207" s="642" t="str">
        <f t="shared" si="9"/>
        <v/>
      </c>
      <c r="I207" s="643"/>
      <c r="J207" s="644" t="str">
        <f>IF(【6】見・諸経費!J207="","",【6】見・諸経費!J207)</f>
        <v/>
      </c>
    </row>
    <row r="208" spans="2:10" s="43" customFormat="1" ht="19.5" customHeight="1">
      <c r="B208" s="692" t="str">
        <f>IF(【6】見・諸経費!B208="","",【6】見・諸経費!B208)</f>
        <v/>
      </c>
      <c r="C208" s="1145" t="str">
        <f>IF(【6】見・諸経費!C208="","",【6】見・諸経費!C208)</f>
        <v/>
      </c>
      <c r="D208" s="1145"/>
      <c r="E208" s="492" t="str">
        <f>IF(【6】見・諸経費!E208="","",【6】見・諸経費!E208)</f>
        <v/>
      </c>
      <c r="F208" s="640" t="str">
        <f>IF(【6】見・諸経費!F208="","",【6】見・諸経費!F208)</f>
        <v/>
      </c>
      <c r="G208" s="651" t="str">
        <f>IF(【6】見・諸経費!G208="","",【6】見・諸経費!G208)</f>
        <v/>
      </c>
      <c r="H208" s="642" t="str">
        <f t="shared" si="9"/>
        <v/>
      </c>
      <c r="I208" s="643"/>
      <c r="J208" s="644" t="str">
        <f>IF(【6】見・諸経費!J208="","",【6】見・諸経費!J208)</f>
        <v/>
      </c>
    </row>
    <row r="209" spans="2:10" s="43" customFormat="1" ht="19.5" customHeight="1">
      <c r="B209" s="692" t="str">
        <f>IF(【6】見・諸経費!B209="","",【6】見・諸経費!B209)</f>
        <v/>
      </c>
      <c r="C209" s="1145" t="str">
        <f>IF(【6】見・諸経費!C209="","",【6】見・諸経費!C209)</f>
        <v/>
      </c>
      <c r="D209" s="1145"/>
      <c r="E209" s="492" t="str">
        <f>IF(【6】見・諸経費!E209="","",【6】見・諸経費!E209)</f>
        <v/>
      </c>
      <c r="F209" s="640" t="str">
        <f>IF(【6】見・諸経費!F209="","",【6】見・諸経費!F209)</f>
        <v/>
      </c>
      <c r="G209" s="651" t="str">
        <f>IF(【6】見・諸経費!G209="","",【6】見・諸経費!G209)</f>
        <v/>
      </c>
      <c r="H209" s="642" t="str">
        <f t="shared" si="9"/>
        <v/>
      </c>
      <c r="I209" s="643"/>
      <c r="J209" s="644" t="str">
        <f>IF(【6】見・諸経費!J209="","",【6】見・諸経費!J209)</f>
        <v/>
      </c>
    </row>
    <row r="210" spans="2:10" s="43" customFormat="1" ht="19.5" customHeight="1">
      <c r="B210" s="692" t="str">
        <f>IF(【6】見・諸経費!B210="","",【6】見・諸経費!B210)</f>
        <v/>
      </c>
      <c r="C210" s="1145" t="str">
        <f>IF(【6】見・諸経費!C210="","",【6】見・諸経費!C210)</f>
        <v/>
      </c>
      <c r="D210" s="1145"/>
      <c r="E210" s="492" t="str">
        <f>IF(【6】見・諸経費!E210="","",【6】見・諸経費!E210)</f>
        <v/>
      </c>
      <c r="F210" s="640" t="str">
        <f>IF(【6】見・諸経費!F210="","",【6】見・諸経費!F210)</f>
        <v/>
      </c>
      <c r="G210" s="651" t="str">
        <f>IF(【6】見・諸経費!G210="","",【6】見・諸経費!G210)</f>
        <v/>
      </c>
      <c r="H210" s="642" t="str">
        <f t="shared" si="9"/>
        <v/>
      </c>
      <c r="I210" s="643"/>
      <c r="J210" s="644" t="str">
        <f>IF(【6】見・諸経費!J210="","",【6】見・諸経費!J210)</f>
        <v/>
      </c>
    </row>
    <row r="211" spans="2:10" s="43" customFormat="1" ht="19.5" customHeight="1">
      <c r="B211" s="692" t="str">
        <f>IF(【6】見・諸経費!B211="","",【6】見・諸経費!B211)</f>
        <v/>
      </c>
      <c r="C211" s="1145" t="str">
        <f>IF(【6】見・諸経費!C211="","",【6】見・諸経費!C211)</f>
        <v/>
      </c>
      <c r="D211" s="1145"/>
      <c r="E211" s="492" t="str">
        <f>IF(【6】見・諸経費!E211="","",【6】見・諸経費!E211)</f>
        <v/>
      </c>
      <c r="F211" s="640" t="str">
        <f>IF(【6】見・諸経費!F211="","",【6】見・諸経費!F211)</f>
        <v/>
      </c>
      <c r="G211" s="651" t="str">
        <f>IF(【6】見・諸経費!G211="","",【6】見・諸経費!G211)</f>
        <v/>
      </c>
      <c r="H211" s="642" t="str">
        <f t="shared" si="9"/>
        <v/>
      </c>
      <c r="I211" s="643"/>
      <c r="J211" s="644" t="str">
        <f>IF(【6】見・諸経費!J211="","",【6】見・諸経費!J211)</f>
        <v/>
      </c>
    </row>
    <row r="212" spans="2:10" s="43" customFormat="1" ht="19.5" customHeight="1">
      <c r="B212" s="692" t="str">
        <f>IF(【6】見・諸経費!B212="","",【6】見・諸経費!B212)</f>
        <v/>
      </c>
      <c r="C212" s="1145" t="str">
        <f>IF(【6】見・諸経費!C212="","",【6】見・諸経費!C212)</f>
        <v/>
      </c>
      <c r="D212" s="1145"/>
      <c r="E212" s="492" t="str">
        <f>IF(【6】見・諸経費!E212="","",【6】見・諸経費!E212)</f>
        <v/>
      </c>
      <c r="F212" s="640" t="str">
        <f>IF(【6】見・諸経費!F212="","",【6】見・諸経費!F212)</f>
        <v/>
      </c>
      <c r="G212" s="651" t="str">
        <f>IF(【6】見・諸経費!G212="","",【6】見・諸経費!G212)</f>
        <v/>
      </c>
      <c r="H212" s="642" t="str">
        <f t="shared" si="9"/>
        <v/>
      </c>
      <c r="I212" s="643"/>
      <c r="J212" s="644" t="str">
        <f>IF(【6】見・諸経費!J212="","",【6】見・諸経費!J212)</f>
        <v/>
      </c>
    </row>
    <row r="213" spans="2:10" s="43" customFormat="1" ht="19.5" customHeight="1">
      <c r="B213" s="692" t="str">
        <f>IF(【6】見・諸経費!B213="","",【6】見・諸経費!B213)</f>
        <v/>
      </c>
      <c r="C213" s="1145" t="str">
        <f>IF(【6】見・諸経費!C213="","",【6】見・諸経費!C213)</f>
        <v/>
      </c>
      <c r="D213" s="1145"/>
      <c r="E213" s="492" t="str">
        <f>IF(【6】見・諸経費!E213="","",【6】見・諸経費!E213)</f>
        <v/>
      </c>
      <c r="F213" s="640" t="str">
        <f>IF(【6】見・諸経費!F213="","",【6】見・諸経費!F213)</f>
        <v/>
      </c>
      <c r="G213" s="651" t="str">
        <f>IF(【6】見・諸経費!G213="","",【6】見・諸経費!G213)</f>
        <v/>
      </c>
      <c r="H213" s="642" t="str">
        <f t="shared" si="9"/>
        <v/>
      </c>
      <c r="I213" s="643"/>
      <c r="J213" s="644" t="str">
        <f>IF(【6】見・諸経費!J213="","",【6】見・諸経費!J213)</f>
        <v/>
      </c>
    </row>
    <row r="214" spans="2:10" s="43" customFormat="1" ht="19.5" customHeight="1">
      <c r="B214" s="692" t="str">
        <f>IF(【6】見・諸経費!B214="","",【6】見・諸経費!B214)</f>
        <v/>
      </c>
      <c r="C214" s="1145" t="str">
        <f>IF(【6】見・諸経費!C214="","",【6】見・諸経費!C214)</f>
        <v/>
      </c>
      <c r="D214" s="1145"/>
      <c r="E214" s="492" t="str">
        <f>IF(【6】見・諸経費!E214="","",【6】見・諸経費!E214)</f>
        <v/>
      </c>
      <c r="F214" s="640" t="str">
        <f>IF(【6】見・諸経費!F214="","",【6】見・諸経費!F214)</f>
        <v/>
      </c>
      <c r="G214" s="651" t="str">
        <f>IF(【6】見・諸経費!G214="","",【6】見・諸経費!G214)</f>
        <v/>
      </c>
      <c r="H214" s="642" t="str">
        <f t="shared" si="9"/>
        <v/>
      </c>
      <c r="I214" s="643"/>
      <c r="J214" s="644" t="str">
        <f>IF(【6】見・諸経費!J214="","",【6】見・諸経費!J214)</f>
        <v/>
      </c>
    </row>
    <row r="215" spans="2:10" s="43" customFormat="1" ht="19.5" customHeight="1">
      <c r="B215" s="692" t="str">
        <f>IF(【6】見・諸経費!B215="","",【6】見・諸経費!B215)</f>
        <v/>
      </c>
      <c r="C215" s="1145" t="str">
        <f>IF(【6】見・諸経費!C215="","",【6】見・諸経費!C215)</f>
        <v/>
      </c>
      <c r="D215" s="1145"/>
      <c r="E215" s="492" t="str">
        <f>IF(【6】見・諸経費!E215="","",【6】見・諸経費!E215)</f>
        <v/>
      </c>
      <c r="F215" s="640" t="str">
        <f>IF(【6】見・諸経費!F215="","",【6】見・諸経費!F215)</f>
        <v/>
      </c>
      <c r="G215" s="651" t="str">
        <f>IF(【6】見・諸経費!G215="","",【6】見・諸経費!G215)</f>
        <v/>
      </c>
      <c r="H215" s="642" t="str">
        <f t="shared" si="9"/>
        <v/>
      </c>
      <c r="I215" s="643"/>
      <c r="J215" s="644" t="str">
        <f>IF(【6】見・諸経費!J215="","",【6】見・諸経費!J215)</f>
        <v/>
      </c>
    </row>
    <row r="216" spans="2:10" s="43" customFormat="1" ht="19.5" customHeight="1">
      <c r="B216" s="692" t="str">
        <f>IF(【6】見・諸経費!B216="","",【6】見・諸経費!B216)</f>
        <v/>
      </c>
      <c r="C216" s="1145" t="str">
        <f>IF(【6】見・諸経費!C216="","",【6】見・諸経費!C216)</f>
        <v/>
      </c>
      <c r="D216" s="1145"/>
      <c r="E216" s="492" t="str">
        <f>IF(【6】見・諸経費!E216="","",【6】見・諸経費!E216)</f>
        <v/>
      </c>
      <c r="F216" s="640" t="str">
        <f>IF(【6】見・諸経費!F216="","",【6】見・諸経費!F216)</f>
        <v/>
      </c>
      <c r="G216" s="651" t="str">
        <f>IF(【6】見・諸経費!G216="","",【6】見・諸経費!G216)</f>
        <v/>
      </c>
      <c r="H216" s="642" t="str">
        <f t="shared" si="9"/>
        <v/>
      </c>
      <c r="I216" s="643"/>
      <c r="J216" s="644" t="str">
        <f>IF(【6】見・諸経費!J216="","",【6】見・諸経費!J216)</f>
        <v/>
      </c>
    </row>
    <row r="217" spans="2:10" s="43" customFormat="1" ht="19.5" customHeight="1">
      <c r="B217" s="692" t="str">
        <f>IF(【6】見・諸経費!B217="","",【6】見・諸経費!B217)</f>
        <v/>
      </c>
      <c r="C217" s="1145" t="str">
        <f>IF(【6】見・諸経費!C217="","",【6】見・諸経費!C217)</f>
        <v/>
      </c>
      <c r="D217" s="1145"/>
      <c r="E217" s="492" t="str">
        <f>IF(【6】見・諸経費!E217="","",【6】見・諸経費!E217)</f>
        <v/>
      </c>
      <c r="F217" s="640" t="str">
        <f>IF(【6】見・諸経費!F217="","",【6】見・諸経費!F217)</f>
        <v/>
      </c>
      <c r="G217" s="651" t="str">
        <f>IF(【6】見・諸経費!G217="","",【6】見・諸経費!G217)</f>
        <v/>
      </c>
      <c r="H217" s="642" t="str">
        <f t="shared" si="9"/>
        <v/>
      </c>
      <c r="I217" s="643"/>
      <c r="J217" s="644" t="str">
        <f>IF(【6】見・諸経費!J217="","",【6】見・諸経費!J217)</f>
        <v/>
      </c>
    </row>
    <row r="218" spans="2:10" s="43" customFormat="1" ht="19.5" customHeight="1">
      <c r="B218" s="692" t="str">
        <f>IF(【6】見・諸経費!B218="","",【6】見・諸経費!B218)</f>
        <v/>
      </c>
      <c r="C218" s="1145" t="str">
        <f>IF(【6】見・諸経費!C218="","",【6】見・諸経費!C218)</f>
        <v/>
      </c>
      <c r="D218" s="1145"/>
      <c r="E218" s="492" t="str">
        <f>IF(【6】見・諸経費!E218="","",【6】見・諸経費!E218)</f>
        <v/>
      </c>
      <c r="F218" s="640" t="str">
        <f>IF(【6】見・諸経費!F218="","",【6】見・諸経費!F218)</f>
        <v/>
      </c>
      <c r="G218" s="651" t="str">
        <f>IF(【6】見・諸経費!G218="","",【6】見・諸経費!G218)</f>
        <v/>
      </c>
      <c r="H218" s="642" t="str">
        <f t="shared" si="9"/>
        <v/>
      </c>
      <c r="I218" s="643"/>
      <c r="J218" s="644" t="str">
        <f>IF(【6】見・諸経費!J218="","",【6】見・諸経費!J218)</f>
        <v/>
      </c>
    </row>
    <row r="219" spans="2:10" s="43" customFormat="1" ht="19.5" customHeight="1">
      <c r="B219" s="692" t="str">
        <f>IF(【6】見・諸経費!B219="","",【6】見・諸経費!B219)</f>
        <v/>
      </c>
      <c r="C219" s="1145" t="str">
        <f>IF(【6】見・諸経費!C219="","",【6】見・諸経費!C219)</f>
        <v/>
      </c>
      <c r="D219" s="1145"/>
      <c r="E219" s="492" t="str">
        <f>IF(【6】見・諸経費!E219="","",【6】見・諸経費!E219)</f>
        <v/>
      </c>
      <c r="F219" s="640" t="str">
        <f>IF(【6】見・諸経費!F219="","",【6】見・諸経費!F219)</f>
        <v/>
      </c>
      <c r="G219" s="651" t="str">
        <f>IF(【6】見・諸経費!G219="","",【6】見・諸経費!G219)</f>
        <v/>
      </c>
      <c r="H219" s="642" t="str">
        <f t="shared" si="9"/>
        <v/>
      </c>
      <c r="I219" s="643"/>
      <c r="J219" s="644" t="str">
        <f>IF(【6】見・諸経費!J219="","",【6】見・諸経費!J219)</f>
        <v/>
      </c>
    </row>
    <row r="220" spans="2:10" s="43" customFormat="1" ht="19.5" customHeight="1">
      <c r="B220" s="692" t="str">
        <f>IF(【6】見・諸経費!B220="","",【6】見・諸経費!B220)</f>
        <v/>
      </c>
      <c r="C220" s="1145" t="str">
        <f>IF(【6】見・諸経費!C220="","",【6】見・諸経費!C220)</f>
        <v/>
      </c>
      <c r="D220" s="1145"/>
      <c r="E220" s="492" t="str">
        <f>IF(【6】見・諸経費!E220="","",【6】見・諸経費!E220)</f>
        <v/>
      </c>
      <c r="F220" s="640" t="str">
        <f>IF(【6】見・諸経費!F220="","",【6】見・諸経費!F220)</f>
        <v/>
      </c>
      <c r="G220" s="651" t="str">
        <f>IF(【6】見・諸経費!G220="","",【6】見・諸経費!G220)</f>
        <v/>
      </c>
      <c r="H220" s="642" t="str">
        <f t="shared" si="9"/>
        <v/>
      </c>
      <c r="I220" s="643"/>
      <c r="J220" s="644" t="str">
        <f>IF(【6】見・諸経費!J220="","",【6】見・諸経費!J220)</f>
        <v/>
      </c>
    </row>
    <row r="221" spans="2:10" s="43" customFormat="1" ht="24" customHeight="1">
      <c r="B221" s="155"/>
      <c r="C221" s="155"/>
      <c r="D221" s="155"/>
      <c r="E221" s="161"/>
      <c r="F221" s="992" t="s">
        <v>401</v>
      </c>
      <c r="G221" s="993"/>
      <c r="H221" s="653">
        <f>SUM(H201:H220)</f>
        <v>0</v>
      </c>
      <c r="I221" s="54"/>
      <c r="J221" s="58"/>
    </row>
    <row r="222" spans="2:10" ht="16.5" customHeight="1"/>
    <row r="229" ht="18" customHeight="1"/>
    <row r="230" ht="18" customHeight="1"/>
    <row r="231" ht="18" customHeight="1"/>
    <row r="232" ht="18" customHeight="1"/>
    <row r="233" ht="18" customHeight="1"/>
  </sheetData>
  <mergeCells count="170">
    <mergeCell ref="C164:D164"/>
    <mergeCell ref="C76:D76"/>
    <mergeCell ref="C77:D77"/>
    <mergeCell ref="C78:D78"/>
    <mergeCell ref="C79:D79"/>
    <mergeCell ref="C80:D80"/>
    <mergeCell ref="C111:D111"/>
    <mergeCell ref="C112:D112"/>
    <mergeCell ref="C113:D113"/>
    <mergeCell ref="C114:D114"/>
    <mergeCell ref="C84:D84"/>
    <mergeCell ref="C105:D105"/>
    <mergeCell ref="C106:D106"/>
    <mergeCell ref="C107:D107"/>
    <mergeCell ref="C108:D108"/>
    <mergeCell ref="C163:D163"/>
    <mergeCell ref="C159:D159"/>
    <mergeCell ref="C161:D161"/>
    <mergeCell ref="C162:D162"/>
    <mergeCell ref="C137:D137"/>
    <mergeCell ref="C143:D143"/>
    <mergeCell ref="C144:D144"/>
    <mergeCell ref="C140:D140"/>
    <mergeCell ref="C141:D141"/>
    <mergeCell ref="F198:G198"/>
    <mergeCell ref="C194:D194"/>
    <mergeCell ref="C196:D196"/>
    <mergeCell ref="C197:D197"/>
    <mergeCell ref="C189:D189"/>
    <mergeCell ref="C190:D190"/>
    <mergeCell ref="F191:G191"/>
    <mergeCell ref="C186:D186"/>
    <mergeCell ref="C187:D187"/>
    <mergeCell ref="C188:D188"/>
    <mergeCell ref="C195:D195"/>
    <mergeCell ref="C183:D183"/>
    <mergeCell ref="C184:D184"/>
    <mergeCell ref="C185:D185"/>
    <mergeCell ref="C170:D170"/>
    <mergeCell ref="C171:D171"/>
    <mergeCell ref="C182:D182"/>
    <mergeCell ref="C165:D165"/>
    <mergeCell ref="C166:D166"/>
    <mergeCell ref="F167:G167"/>
    <mergeCell ref="C177:D177"/>
    <mergeCell ref="C178:D178"/>
    <mergeCell ref="C179:D179"/>
    <mergeCell ref="C180:D180"/>
    <mergeCell ref="C181:D181"/>
    <mergeCell ref="C172:D172"/>
    <mergeCell ref="C173:D173"/>
    <mergeCell ref="C174:D174"/>
    <mergeCell ref="C175:D175"/>
    <mergeCell ref="C176:D176"/>
    <mergeCell ref="F154:G154"/>
    <mergeCell ref="C157:D157"/>
    <mergeCell ref="C158:D158"/>
    <mergeCell ref="C160:D160"/>
    <mergeCell ref="C150:D150"/>
    <mergeCell ref="C152:D152"/>
    <mergeCell ref="C153:D153"/>
    <mergeCell ref="C145:D145"/>
    <mergeCell ref="C146:D146"/>
    <mergeCell ref="F147:G147"/>
    <mergeCell ref="C142:D142"/>
    <mergeCell ref="C138:D138"/>
    <mergeCell ref="C139:D139"/>
    <mergeCell ref="C151:D151"/>
    <mergeCell ref="C132:D132"/>
    <mergeCell ref="C133:D133"/>
    <mergeCell ref="C136:D136"/>
    <mergeCell ref="C129:D129"/>
    <mergeCell ref="C130:D130"/>
    <mergeCell ref="C131:D131"/>
    <mergeCell ref="C126:D126"/>
    <mergeCell ref="C127:D127"/>
    <mergeCell ref="C128:D128"/>
    <mergeCell ref="C123:D123"/>
    <mergeCell ref="C124:D124"/>
    <mergeCell ref="C125:D125"/>
    <mergeCell ref="C120:D120"/>
    <mergeCell ref="C121:D121"/>
    <mergeCell ref="C122:D122"/>
    <mergeCell ref="C100:D100"/>
    <mergeCell ref="C103:D103"/>
    <mergeCell ref="C104:D104"/>
    <mergeCell ref="C109:D109"/>
    <mergeCell ref="C110:D110"/>
    <mergeCell ref="C116:D116"/>
    <mergeCell ref="C117:D117"/>
    <mergeCell ref="C118:D118"/>
    <mergeCell ref="C119:D119"/>
    <mergeCell ref="C115:D115"/>
    <mergeCell ref="C97:D97"/>
    <mergeCell ref="C98:D98"/>
    <mergeCell ref="C99:D99"/>
    <mergeCell ref="C94:D94"/>
    <mergeCell ref="C96:D96"/>
    <mergeCell ref="C71:D71"/>
    <mergeCell ref="C93:D93"/>
    <mergeCell ref="C85:D85"/>
    <mergeCell ref="C86:D86"/>
    <mergeCell ref="C87:D87"/>
    <mergeCell ref="C88:D88"/>
    <mergeCell ref="C89:D89"/>
    <mergeCell ref="C90:D90"/>
    <mergeCell ref="C91:D91"/>
    <mergeCell ref="C92:D92"/>
    <mergeCell ref="C72:D72"/>
    <mergeCell ref="C73:D73"/>
    <mergeCell ref="C74:D74"/>
    <mergeCell ref="C75:D75"/>
    <mergeCell ref="C81:D81"/>
    <mergeCell ref="C82:D82"/>
    <mergeCell ref="C83:D83"/>
    <mergeCell ref="C95:D95"/>
    <mergeCell ref="C51:D51"/>
    <mergeCell ref="C52:D52"/>
    <mergeCell ref="C53:D53"/>
    <mergeCell ref="C54:D54"/>
    <mergeCell ref="C66:D66"/>
    <mergeCell ref="C67:D67"/>
    <mergeCell ref="C70:D70"/>
    <mergeCell ref="C64:D64"/>
    <mergeCell ref="C65:D65"/>
    <mergeCell ref="C61:D61"/>
    <mergeCell ref="C62:D62"/>
    <mergeCell ref="C63:D63"/>
    <mergeCell ref="C58:D58"/>
    <mergeCell ref="C59:D59"/>
    <mergeCell ref="C60:D60"/>
    <mergeCell ref="F35:G35"/>
    <mergeCell ref="F37:G37"/>
    <mergeCell ref="C200:D200"/>
    <mergeCell ref="C201:D201"/>
    <mergeCell ref="C202:D202"/>
    <mergeCell ref="C203:D203"/>
    <mergeCell ref="C204:D204"/>
    <mergeCell ref="C205:D205"/>
    <mergeCell ref="C206:D206"/>
    <mergeCell ref="C55:D55"/>
    <mergeCell ref="C56:D56"/>
    <mergeCell ref="C57:D57"/>
    <mergeCell ref="C39:D39"/>
    <mergeCell ref="C40:D40"/>
    <mergeCell ref="C41:D41"/>
    <mergeCell ref="C42:D42"/>
    <mergeCell ref="C43:D43"/>
    <mergeCell ref="C44:D44"/>
    <mergeCell ref="C45:D45"/>
    <mergeCell ref="C46:D46"/>
    <mergeCell ref="C47:D47"/>
    <mergeCell ref="C48:D48"/>
    <mergeCell ref="C49:D49"/>
    <mergeCell ref="C50:D50"/>
    <mergeCell ref="C207:D207"/>
    <mergeCell ref="C208:D208"/>
    <mergeCell ref="C218:D218"/>
    <mergeCell ref="C219:D219"/>
    <mergeCell ref="C220:D220"/>
    <mergeCell ref="F221:G221"/>
    <mergeCell ref="C209:D209"/>
    <mergeCell ref="C210:D210"/>
    <mergeCell ref="C211:D211"/>
    <mergeCell ref="C212:D212"/>
    <mergeCell ref="C213:D213"/>
    <mergeCell ref="C214:D214"/>
    <mergeCell ref="C215:D215"/>
    <mergeCell ref="C216:D216"/>
    <mergeCell ref="C217:D217"/>
  </mergeCells>
  <phoneticPr fontId="6"/>
  <dataValidations count="4">
    <dataValidation imeMode="off" allowBlank="1" showInputMessage="1" showErrorMessage="1" sqref="B195:C197 E195:E197 G137:G146 B40:B67 B5:B34 G171:G190 B171:C190 B137:B146 E137:E146 G104:G133 E171:E190 E151:E153 E104:E133 G151:G153 B104:B133 B151:C153 G195:G197 E71:E100 B71:B100 G5:G34 B158:C166 E158:E166 G158:G166 G40:G67 E40:E67 E5:E34 G201:G220 B201:C220 E201:E220" xr:uid="{00000000-0002-0000-1800-000000000000}"/>
    <dataValidation imeMode="on" allowBlank="1" showInputMessage="1" showErrorMessage="1" sqref="J195:J197 J137:J146 J5:J34 J171:J190 C137:C146 J151:J153 J104:J133 J71:J100 J158:J166 J40:J67 J201:J220 C40:D67 C71:D100 C104:D133 C5:D34" xr:uid="{00000000-0002-0000-1800-000001000000}"/>
    <dataValidation type="list" allowBlank="1" showInputMessage="1" showErrorMessage="1" sqref="F5:F34 F195:F197" xr:uid="{00000000-0002-0000-1800-000002000000}">
      <formula1>"8%税込,10%税込,税抜"</formula1>
    </dataValidation>
    <dataValidation type="list" allowBlank="1" showInputMessage="1" showErrorMessage="1" sqref="F40:F67 F71:F100 F104:F133 F137:F146 F158:F166 F171:F190 F201:F220" xr:uid="{00000000-0002-0000-1800-000003000000}">
      <formula1>"10%税込,税抜"</formula1>
    </dataValidation>
  </dataValidations>
  <pageMargins left="0.78740157480314965" right="0.39370078740157483" top="0.59055118110236227" bottom="0.59055118110236227" header="0.31496062992125984" footer="0.31496062992125984"/>
  <pageSetup paperSize="9" scale="96" fitToHeight="0" orientation="landscape" r:id="rId1"/>
  <rowBreaks count="1" manualBreakCount="1">
    <brk id="134" min="1" max="9" man="1"/>
  </rowBreaks>
  <drawing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99FF"/>
    <pageSetUpPr fitToPage="1"/>
  </sheetPr>
  <dimension ref="B1:K21"/>
  <sheetViews>
    <sheetView showGridLines="0" view="pageBreakPreview" zoomScale="80" zoomScaleNormal="80" zoomScaleSheetLayoutView="80" workbookViewId="0">
      <selection activeCell="D18" sqref="D18"/>
    </sheetView>
  </sheetViews>
  <sheetFormatPr defaultRowHeight="20.25" customHeight="1"/>
  <cols>
    <col min="1" max="1" width="72.125" style="43" customWidth="1"/>
    <col min="2" max="2" width="15.625" style="43" customWidth="1"/>
    <col min="3" max="3" width="23.25" style="43" customWidth="1"/>
    <col min="4" max="4" width="12.875" style="43" customWidth="1"/>
    <col min="5" max="5" width="8.625" style="54" customWidth="1"/>
    <col min="6" max="6" width="21.625" style="43" customWidth="1"/>
    <col min="7" max="7" width="11.125" style="43" customWidth="1"/>
    <col min="8" max="8" width="4" style="43" customWidth="1"/>
    <col min="9" max="9" width="12.375" style="43" customWidth="1"/>
    <col min="10" max="10" width="4.375" style="43" customWidth="1"/>
    <col min="11" max="11" width="15.375" style="43" customWidth="1"/>
    <col min="12" max="247" width="9" style="43"/>
    <col min="248" max="249" width="15.625" style="43" customWidth="1"/>
    <col min="250" max="251" width="10.625" style="43" customWidth="1"/>
    <col min="252" max="252" width="5.375" style="43" bestFit="1" customWidth="1"/>
    <col min="253" max="253" width="18.375" style="43" bestFit="1" customWidth="1"/>
    <col min="254" max="255" width="9.625" style="43" customWidth="1"/>
    <col min="256" max="256" width="10.625" style="43" customWidth="1"/>
    <col min="257" max="258" width="4.125" style="43" customWidth="1"/>
    <col min="259" max="259" width="1.625" style="43" customWidth="1"/>
    <col min="260" max="503" width="9" style="43"/>
    <col min="504" max="505" width="15.625" style="43" customWidth="1"/>
    <col min="506" max="507" width="10.625" style="43" customWidth="1"/>
    <col min="508" max="508" width="5.375" style="43" bestFit="1" customWidth="1"/>
    <col min="509" max="509" width="18.375" style="43" bestFit="1" customWidth="1"/>
    <col min="510" max="511" width="9.625" style="43" customWidth="1"/>
    <col min="512" max="512" width="10.625" style="43" customWidth="1"/>
    <col min="513" max="514" width="4.125" style="43" customWidth="1"/>
    <col min="515" max="515" width="1.625" style="43" customWidth="1"/>
    <col min="516" max="759" width="9" style="43"/>
    <col min="760" max="761" width="15.625" style="43" customWidth="1"/>
    <col min="762" max="763" width="10.625" style="43" customWidth="1"/>
    <col min="764" max="764" width="5.375" style="43" bestFit="1" customWidth="1"/>
    <col min="765" max="765" width="18.375" style="43" bestFit="1" customWidth="1"/>
    <col min="766" max="767" width="9.625" style="43" customWidth="1"/>
    <col min="768" max="768" width="10.625" style="43" customWidth="1"/>
    <col min="769" max="770" width="4.125" style="43" customWidth="1"/>
    <col min="771" max="771" width="1.625" style="43" customWidth="1"/>
    <col min="772" max="1015" width="9" style="43"/>
    <col min="1016" max="1017" width="15.625" style="43" customWidth="1"/>
    <col min="1018" max="1019" width="10.625" style="43" customWidth="1"/>
    <col min="1020" max="1020" width="5.375" style="43" bestFit="1" customWidth="1"/>
    <col min="1021" max="1021" width="18.375" style="43" bestFit="1" customWidth="1"/>
    <col min="1022" max="1023" width="9.625" style="43" customWidth="1"/>
    <col min="1024" max="1024" width="10.625" style="43" customWidth="1"/>
    <col min="1025" max="1026" width="4.125" style="43" customWidth="1"/>
    <col min="1027" max="1027" width="1.625" style="43" customWidth="1"/>
    <col min="1028" max="1271" width="9" style="43"/>
    <col min="1272" max="1273" width="15.625" style="43" customWidth="1"/>
    <col min="1274" max="1275" width="10.625" style="43" customWidth="1"/>
    <col min="1276" max="1276" width="5.375" style="43" bestFit="1" customWidth="1"/>
    <col min="1277" max="1277" width="18.375" style="43" bestFit="1" customWidth="1"/>
    <col min="1278" max="1279" width="9.625" style="43" customWidth="1"/>
    <col min="1280" max="1280" width="10.625" style="43" customWidth="1"/>
    <col min="1281" max="1282" width="4.125" style="43" customWidth="1"/>
    <col min="1283" max="1283" width="1.625" style="43" customWidth="1"/>
    <col min="1284" max="1527" width="9" style="43"/>
    <col min="1528" max="1529" width="15.625" style="43" customWidth="1"/>
    <col min="1530" max="1531" width="10.625" style="43" customWidth="1"/>
    <col min="1532" max="1532" width="5.375" style="43" bestFit="1" customWidth="1"/>
    <col min="1533" max="1533" width="18.375" style="43" bestFit="1" customWidth="1"/>
    <col min="1534" max="1535" width="9.625" style="43" customWidth="1"/>
    <col min="1536" max="1536" width="10.625" style="43" customWidth="1"/>
    <col min="1537" max="1538" width="4.125" style="43" customWidth="1"/>
    <col min="1539" max="1539" width="1.625" style="43" customWidth="1"/>
    <col min="1540" max="1783" width="9" style="43"/>
    <col min="1784" max="1785" width="15.625" style="43" customWidth="1"/>
    <col min="1786" max="1787" width="10.625" style="43" customWidth="1"/>
    <col min="1788" max="1788" width="5.375" style="43" bestFit="1" customWidth="1"/>
    <col min="1789" max="1789" width="18.375" style="43" bestFit="1" customWidth="1"/>
    <col min="1790" max="1791" width="9.625" style="43" customWidth="1"/>
    <col min="1792" max="1792" width="10.625" style="43" customWidth="1"/>
    <col min="1793" max="1794" width="4.125" style="43" customWidth="1"/>
    <col min="1795" max="1795" width="1.625" style="43" customWidth="1"/>
    <col min="1796" max="2039" width="9" style="43"/>
    <col min="2040" max="2041" width="15.625" style="43" customWidth="1"/>
    <col min="2042" max="2043" width="10.625" style="43" customWidth="1"/>
    <col min="2044" max="2044" width="5.375" style="43" bestFit="1" customWidth="1"/>
    <col min="2045" max="2045" width="18.375" style="43" bestFit="1" customWidth="1"/>
    <col min="2046" max="2047" width="9.625" style="43" customWidth="1"/>
    <col min="2048" max="2048" width="10.625" style="43" customWidth="1"/>
    <col min="2049" max="2050" width="4.125" style="43" customWidth="1"/>
    <col min="2051" max="2051" width="1.625" style="43" customWidth="1"/>
    <col min="2052" max="2295" width="9" style="43"/>
    <col min="2296" max="2297" width="15.625" style="43" customWidth="1"/>
    <col min="2298" max="2299" width="10.625" style="43" customWidth="1"/>
    <col min="2300" max="2300" width="5.375" style="43" bestFit="1" customWidth="1"/>
    <col min="2301" max="2301" width="18.375" style="43" bestFit="1" customWidth="1"/>
    <col min="2302" max="2303" width="9.625" style="43" customWidth="1"/>
    <col min="2304" max="2304" width="10.625" style="43" customWidth="1"/>
    <col min="2305" max="2306" width="4.125" style="43" customWidth="1"/>
    <col min="2307" max="2307" width="1.625" style="43" customWidth="1"/>
    <col min="2308" max="2551" width="9" style="43"/>
    <col min="2552" max="2553" width="15.625" style="43" customWidth="1"/>
    <col min="2554" max="2555" width="10.625" style="43" customWidth="1"/>
    <col min="2556" max="2556" width="5.375" style="43" bestFit="1" customWidth="1"/>
    <col min="2557" max="2557" width="18.375" style="43" bestFit="1" customWidth="1"/>
    <col min="2558" max="2559" width="9.625" style="43" customWidth="1"/>
    <col min="2560" max="2560" width="10.625" style="43" customWidth="1"/>
    <col min="2561" max="2562" width="4.125" style="43" customWidth="1"/>
    <col min="2563" max="2563" width="1.625" style="43" customWidth="1"/>
    <col min="2564" max="2807" width="9" style="43"/>
    <col min="2808" max="2809" width="15.625" style="43" customWidth="1"/>
    <col min="2810" max="2811" width="10.625" style="43" customWidth="1"/>
    <col min="2812" max="2812" width="5.375" style="43" bestFit="1" customWidth="1"/>
    <col min="2813" max="2813" width="18.375" style="43" bestFit="1" customWidth="1"/>
    <col min="2814" max="2815" width="9.625" style="43" customWidth="1"/>
    <col min="2816" max="2816" width="10.625" style="43" customWidth="1"/>
    <col min="2817" max="2818" width="4.125" style="43" customWidth="1"/>
    <col min="2819" max="2819" width="1.625" style="43" customWidth="1"/>
    <col min="2820" max="3063" width="9" style="43"/>
    <col min="3064" max="3065" width="15.625" style="43" customWidth="1"/>
    <col min="3066" max="3067" width="10.625" style="43" customWidth="1"/>
    <col min="3068" max="3068" width="5.375" style="43" bestFit="1" customWidth="1"/>
    <col min="3069" max="3069" width="18.375" style="43" bestFit="1" customWidth="1"/>
    <col min="3070" max="3071" width="9.625" style="43" customWidth="1"/>
    <col min="3072" max="3072" width="10.625" style="43" customWidth="1"/>
    <col min="3073" max="3074" width="4.125" style="43" customWidth="1"/>
    <col min="3075" max="3075" width="1.625" style="43" customWidth="1"/>
    <col min="3076" max="3319" width="9" style="43"/>
    <col min="3320" max="3321" width="15.625" style="43" customWidth="1"/>
    <col min="3322" max="3323" width="10.625" style="43" customWidth="1"/>
    <col min="3324" max="3324" width="5.375" style="43" bestFit="1" customWidth="1"/>
    <col min="3325" max="3325" width="18.375" style="43" bestFit="1" customWidth="1"/>
    <col min="3326" max="3327" width="9.625" style="43" customWidth="1"/>
    <col min="3328" max="3328" width="10.625" style="43" customWidth="1"/>
    <col min="3329" max="3330" width="4.125" style="43" customWidth="1"/>
    <col min="3331" max="3331" width="1.625" style="43" customWidth="1"/>
    <col min="3332" max="3575" width="9" style="43"/>
    <col min="3576" max="3577" width="15.625" style="43" customWidth="1"/>
    <col min="3578" max="3579" width="10.625" style="43" customWidth="1"/>
    <col min="3580" max="3580" width="5.375" style="43" bestFit="1" customWidth="1"/>
    <col min="3581" max="3581" width="18.375" style="43" bestFit="1" customWidth="1"/>
    <col min="3582" max="3583" width="9.625" style="43" customWidth="1"/>
    <col min="3584" max="3584" width="10.625" style="43" customWidth="1"/>
    <col min="3585" max="3586" width="4.125" style="43" customWidth="1"/>
    <col min="3587" max="3587" width="1.625" style="43" customWidth="1"/>
    <col min="3588" max="3831" width="9" style="43"/>
    <col min="3832" max="3833" width="15.625" style="43" customWidth="1"/>
    <col min="3834" max="3835" width="10.625" style="43" customWidth="1"/>
    <col min="3836" max="3836" width="5.375" style="43" bestFit="1" customWidth="1"/>
    <col min="3837" max="3837" width="18.375" style="43" bestFit="1" customWidth="1"/>
    <col min="3838" max="3839" width="9.625" style="43" customWidth="1"/>
    <col min="3840" max="3840" width="10.625" style="43" customWidth="1"/>
    <col min="3841" max="3842" width="4.125" style="43" customWidth="1"/>
    <col min="3843" max="3843" width="1.625" style="43" customWidth="1"/>
    <col min="3844" max="4087" width="9" style="43"/>
    <col min="4088" max="4089" width="15.625" style="43" customWidth="1"/>
    <col min="4090" max="4091" width="10.625" style="43" customWidth="1"/>
    <col min="4092" max="4092" width="5.375" style="43" bestFit="1" customWidth="1"/>
    <col min="4093" max="4093" width="18.375" style="43" bestFit="1" customWidth="1"/>
    <col min="4094" max="4095" width="9.625" style="43" customWidth="1"/>
    <col min="4096" max="4096" width="10.625" style="43" customWidth="1"/>
    <col min="4097" max="4098" width="4.125" style="43" customWidth="1"/>
    <col min="4099" max="4099" width="1.625" style="43" customWidth="1"/>
    <col min="4100" max="4343" width="9" style="43"/>
    <col min="4344" max="4345" width="15.625" style="43" customWidth="1"/>
    <col min="4346" max="4347" width="10.625" style="43" customWidth="1"/>
    <col min="4348" max="4348" width="5.375" style="43" bestFit="1" customWidth="1"/>
    <col min="4349" max="4349" width="18.375" style="43" bestFit="1" customWidth="1"/>
    <col min="4350" max="4351" width="9.625" style="43" customWidth="1"/>
    <col min="4352" max="4352" width="10.625" style="43" customWidth="1"/>
    <col min="4353" max="4354" width="4.125" style="43" customWidth="1"/>
    <col min="4355" max="4355" width="1.625" style="43" customWidth="1"/>
    <col min="4356" max="4599" width="9" style="43"/>
    <col min="4600" max="4601" width="15.625" style="43" customWidth="1"/>
    <col min="4602" max="4603" width="10.625" style="43" customWidth="1"/>
    <col min="4604" max="4604" width="5.375" style="43" bestFit="1" customWidth="1"/>
    <col min="4605" max="4605" width="18.375" style="43" bestFit="1" customWidth="1"/>
    <col min="4606" max="4607" width="9.625" style="43" customWidth="1"/>
    <col min="4608" max="4608" width="10.625" style="43" customWidth="1"/>
    <col min="4609" max="4610" width="4.125" style="43" customWidth="1"/>
    <col min="4611" max="4611" width="1.625" style="43" customWidth="1"/>
    <col min="4612" max="4855" width="9" style="43"/>
    <col min="4856" max="4857" width="15.625" style="43" customWidth="1"/>
    <col min="4858" max="4859" width="10.625" style="43" customWidth="1"/>
    <col min="4860" max="4860" width="5.375" style="43" bestFit="1" customWidth="1"/>
    <col min="4861" max="4861" width="18.375" style="43" bestFit="1" customWidth="1"/>
    <col min="4862" max="4863" width="9.625" style="43" customWidth="1"/>
    <col min="4864" max="4864" width="10.625" style="43" customWidth="1"/>
    <col min="4865" max="4866" width="4.125" style="43" customWidth="1"/>
    <col min="4867" max="4867" width="1.625" style="43" customWidth="1"/>
    <col min="4868" max="5111" width="9" style="43"/>
    <col min="5112" max="5113" width="15.625" style="43" customWidth="1"/>
    <col min="5114" max="5115" width="10.625" style="43" customWidth="1"/>
    <col min="5116" max="5116" width="5.375" style="43" bestFit="1" customWidth="1"/>
    <col min="5117" max="5117" width="18.375" style="43" bestFit="1" customWidth="1"/>
    <col min="5118" max="5119" width="9.625" style="43" customWidth="1"/>
    <col min="5120" max="5120" width="10.625" style="43" customWidth="1"/>
    <col min="5121" max="5122" width="4.125" style="43" customWidth="1"/>
    <col min="5123" max="5123" width="1.625" style="43" customWidth="1"/>
    <col min="5124" max="5367" width="9" style="43"/>
    <col min="5368" max="5369" width="15.625" style="43" customWidth="1"/>
    <col min="5370" max="5371" width="10.625" style="43" customWidth="1"/>
    <col min="5372" max="5372" width="5.375" style="43" bestFit="1" customWidth="1"/>
    <col min="5373" max="5373" width="18.375" style="43" bestFit="1" customWidth="1"/>
    <col min="5374" max="5375" width="9.625" style="43" customWidth="1"/>
    <col min="5376" max="5376" width="10.625" style="43" customWidth="1"/>
    <col min="5377" max="5378" width="4.125" style="43" customWidth="1"/>
    <col min="5379" max="5379" width="1.625" style="43" customWidth="1"/>
    <col min="5380" max="5623" width="9" style="43"/>
    <col min="5624" max="5625" width="15.625" style="43" customWidth="1"/>
    <col min="5626" max="5627" width="10.625" style="43" customWidth="1"/>
    <col min="5628" max="5628" width="5.375" style="43" bestFit="1" customWidth="1"/>
    <col min="5629" max="5629" width="18.375" style="43" bestFit="1" customWidth="1"/>
    <col min="5630" max="5631" width="9.625" style="43" customWidth="1"/>
    <col min="5632" max="5632" width="10.625" style="43" customWidth="1"/>
    <col min="5633" max="5634" width="4.125" style="43" customWidth="1"/>
    <col min="5635" max="5635" width="1.625" style="43" customWidth="1"/>
    <col min="5636" max="5879" width="9" style="43"/>
    <col min="5880" max="5881" width="15.625" style="43" customWidth="1"/>
    <col min="5882" max="5883" width="10.625" style="43" customWidth="1"/>
    <col min="5884" max="5884" width="5.375" style="43" bestFit="1" customWidth="1"/>
    <col min="5885" max="5885" width="18.375" style="43" bestFit="1" customWidth="1"/>
    <col min="5886" max="5887" width="9.625" style="43" customWidth="1"/>
    <col min="5888" max="5888" width="10.625" style="43" customWidth="1"/>
    <col min="5889" max="5890" width="4.125" style="43" customWidth="1"/>
    <col min="5891" max="5891" width="1.625" style="43" customWidth="1"/>
    <col min="5892" max="6135" width="9" style="43"/>
    <col min="6136" max="6137" width="15.625" style="43" customWidth="1"/>
    <col min="6138" max="6139" width="10.625" style="43" customWidth="1"/>
    <col min="6140" max="6140" width="5.375" style="43" bestFit="1" customWidth="1"/>
    <col min="6141" max="6141" width="18.375" style="43" bestFit="1" customWidth="1"/>
    <col min="6142" max="6143" width="9.625" style="43" customWidth="1"/>
    <col min="6144" max="6144" width="10.625" style="43" customWidth="1"/>
    <col min="6145" max="6146" width="4.125" style="43" customWidth="1"/>
    <col min="6147" max="6147" width="1.625" style="43" customWidth="1"/>
    <col min="6148" max="6391" width="9" style="43"/>
    <col min="6392" max="6393" width="15.625" style="43" customWidth="1"/>
    <col min="6394" max="6395" width="10.625" style="43" customWidth="1"/>
    <col min="6396" max="6396" width="5.375" style="43" bestFit="1" customWidth="1"/>
    <col min="6397" max="6397" width="18.375" style="43" bestFit="1" customWidth="1"/>
    <col min="6398" max="6399" width="9.625" style="43" customWidth="1"/>
    <col min="6400" max="6400" width="10.625" style="43" customWidth="1"/>
    <col min="6401" max="6402" width="4.125" style="43" customWidth="1"/>
    <col min="6403" max="6403" width="1.625" style="43" customWidth="1"/>
    <col min="6404" max="6647" width="9" style="43"/>
    <col min="6648" max="6649" width="15.625" style="43" customWidth="1"/>
    <col min="6650" max="6651" width="10.625" style="43" customWidth="1"/>
    <col min="6652" max="6652" width="5.375" style="43" bestFit="1" customWidth="1"/>
    <col min="6653" max="6653" width="18.375" style="43" bestFit="1" customWidth="1"/>
    <col min="6654" max="6655" width="9.625" style="43" customWidth="1"/>
    <col min="6656" max="6656" width="10.625" style="43" customWidth="1"/>
    <col min="6657" max="6658" width="4.125" style="43" customWidth="1"/>
    <col min="6659" max="6659" width="1.625" style="43" customWidth="1"/>
    <col min="6660" max="6903" width="9" style="43"/>
    <col min="6904" max="6905" width="15.625" style="43" customWidth="1"/>
    <col min="6906" max="6907" width="10.625" style="43" customWidth="1"/>
    <col min="6908" max="6908" width="5.375" style="43" bestFit="1" customWidth="1"/>
    <col min="6909" max="6909" width="18.375" style="43" bestFit="1" customWidth="1"/>
    <col min="6910" max="6911" width="9.625" style="43" customWidth="1"/>
    <col min="6912" max="6912" width="10.625" style="43" customWidth="1"/>
    <col min="6913" max="6914" width="4.125" style="43" customWidth="1"/>
    <col min="6915" max="6915" width="1.625" style="43" customWidth="1"/>
    <col min="6916" max="7159" width="9" style="43"/>
    <col min="7160" max="7161" width="15.625" style="43" customWidth="1"/>
    <col min="7162" max="7163" width="10.625" style="43" customWidth="1"/>
    <col min="7164" max="7164" width="5.375" style="43" bestFit="1" customWidth="1"/>
    <col min="7165" max="7165" width="18.375" style="43" bestFit="1" customWidth="1"/>
    <col min="7166" max="7167" width="9.625" style="43" customWidth="1"/>
    <col min="7168" max="7168" width="10.625" style="43" customWidth="1"/>
    <col min="7169" max="7170" width="4.125" style="43" customWidth="1"/>
    <col min="7171" max="7171" width="1.625" style="43" customWidth="1"/>
    <col min="7172" max="7415" width="9" style="43"/>
    <col min="7416" max="7417" width="15.625" style="43" customWidth="1"/>
    <col min="7418" max="7419" width="10.625" style="43" customWidth="1"/>
    <col min="7420" max="7420" width="5.375" style="43" bestFit="1" customWidth="1"/>
    <col min="7421" max="7421" width="18.375" style="43" bestFit="1" customWidth="1"/>
    <col min="7422" max="7423" width="9.625" style="43" customWidth="1"/>
    <col min="7424" max="7424" width="10.625" style="43" customWidth="1"/>
    <col min="7425" max="7426" width="4.125" style="43" customWidth="1"/>
    <col min="7427" max="7427" width="1.625" style="43" customWidth="1"/>
    <col min="7428" max="7671" width="9" style="43"/>
    <col min="7672" max="7673" width="15.625" style="43" customWidth="1"/>
    <col min="7674" max="7675" width="10.625" style="43" customWidth="1"/>
    <col min="7676" max="7676" width="5.375" style="43" bestFit="1" customWidth="1"/>
    <col min="7677" max="7677" width="18.375" style="43" bestFit="1" customWidth="1"/>
    <col min="7678" max="7679" width="9.625" style="43" customWidth="1"/>
    <col min="7680" max="7680" width="10.625" style="43" customWidth="1"/>
    <col min="7681" max="7682" width="4.125" style="43" customWidth="1"/>
    <col min="7683" max="7683" width="1.625" style="43" customWidth="1"/>
    <col min="7684" max="7927" width="9" style="43"/>
    <col min="7928" max="7929" width="15.625" style="43" customWidth="1"/>
    <col min="7930" max="7931" width="10.625" style="43" customWidth="1"/>
    <col min="7932" max="7932" width="5.375" style="43" bestFit="1" customWidth="1"/>
    <col min="7933" max="7933" width="18.375" style="43" bestFit="1" customWidth="1"/>
    <col min="7934" max="7935" width="9.625" style="43" customWidth="1"/>
    <col min="7936" max="7936" width="10.625" style="43" customWidth="1"/>
    <col min="7937" max="7938" width="4.125" style="43" customWidth="1"/>
    <col min="7939" max="7939" width="1.625" style="43" customWidth="1"/>
    <col min="7940" max="8183" width="9" style="43"/>
    <col min="8184" max="8185" width="15.625" style="43" customWidth="1"/>
    <col min="8186" max="8187" width="10.625" style="43" customWidth="1"/>
    <col min="8188" max="8188" width="5.375" style="43" bestFit="1" customWidth="1"/>
    <col min="8189" max="8189" width="18.375" style="43" bestFit="1" customWidth="1"/>
    <col min="8190" max="8191" width="9.625" style="43" customWidth="1"/>
    <col min="8192" max="8192" width="10.625" style="43" customWidth="1"/>
    <col min="8193" max="8194" width="4.125" style="43" customWidth="1"/>
    <col min="8195" max="8195" width="1.625" style="43" customWidth="1"/>
    <col min="8196" max="8439" width="9" style="43"/>
    <col min="8440" max="8441" width="15.625" style="43" customWidth="1"/>
    <col min="8442" max="8443" width="10.625" style="43" customWidth="1"/>
    <col min="8444" max="8444" width="5.375" style="43" bestFit="1" customWidth="1"/>
    <col min="8445" max="8445" width="18.375" style="43" bestFit="1" customWidth="1"/>
    <col min="8446" max="8447" width="9.625" style="43" customWidth="1"/>
    <col min="8448" max="8448" width="10.625" style="43" customWidth="1"/>
    <col min="8449" max="8450" width="4.125" style="43" customWidth="1"/>
    <col min="8451" max="8451" width="1.625" style="43" customWidth="1"/>
    <col min="8452" max="8695" width="9" style="43"/>
    <col min="8696" max="8697" width="15.625" style="43" customWidth="1"/>
    <col min="8698" max="8699" width="10.625" style="43" customWidth="1"/>
    <col min="8700" max="8700" width="5.375" style="43" bestFit="1" customWidth="1"/>
    <col min="8701" max="8701" width="18.375" style="43" bestFit="1" customWidth="1"/>
    <col min="8702" max="8703" width="9.625" style="43" customWidth="1"/>
    <col min="8704" max="8704" width="10.625" style="43" customWidth="1"/>
    <col min="8705" max="8706" width="4.125" style="43" customWidth="1"/>
    <col min="8707" max="8707" width="1.625" style="43" customWidth="1"/>
    <col min="8708" max="8951" width="9" style="43"/>
    <col min="8952" max="8953" width="15.625" style="43" customWidth="1"/>
    <col min="8954" max="8955" width="10.625" style="43" customWidth="1"/>
    <col min="8956" max="8956" width="5.375" style="43" bestFit="1" customWidth="1"/>
    <col min="8957" max="8957" width="18.375" style="43" bestFit="1" customWidth="1"/>
    <col min="8958" max="8959" width="9.625" style="43" customWidth="1"/>
    <col min="8960" max="8960" width="10.625" style="43" customWidth="1"/>
    <col min="8961" max="8962" width="4.125" style="43" customWidth="1"/>
    <col min="8963" max="8963" width="1.625" style="43" customWidth="1"/>
    <col min="8964" max="9207" width="9" style="43"/>
    <col min="9208" max="9209" width="15.625" style="43" customWidth="1"/>
    <col min="9210" max="9211" width="10.625" style="43" customWidth="1"/>
    <col min="9212" max="9212" width="5.375" style="43" bestFit="1" customWidth="1"/>
    <col min="9213" max="9213" width="18.375" style="43" bestFit="1" customWidth="1"/>
    <col min="9214" max="9215" width="9.625" style="43" customWidth="1"/>
    <col min="9216" max="9216" width="10.625" style="43" customWidth="1"/>
    <col min="9217" max="9218" width="4.125" style="43" customWidth="1"/>
    <col min="9219" max="9219" width="1.625" style="43" customWidth="1"/>
    <col min="9220" max="9463" width="9" style="43"/>
    <col min="9464" max="9465" width="15.625" style="43" customWidth="1"/>
    <col min="9466" max="9467" width="10.625" style="43" customWidth="1"/>
    <col min="9468" max="9468" width="5.375" style="43" bestFit="1" customWidth="1"/>
    <col min="9469" max="9469" width="18.375" style="43" bestFit="1" customWidth="1"/>
    <col min="9470" max="9471" width="9.625" style="43" customWidth="1"/>
    <col min="9472" max="9472" width="10.625" style="43" customWidth="1"/>
    <col min="9473" max="9474" width="4.125" style="43" customWidth="1"/>
    <col min="9475" max="9475" width="1.625" style="43" customWidth="1"/>
    <col min="9476" max="9719" width="9" style="43"/>
    <col min="9720" max="9721" width="15.625" style="43" customWidth="1"/>
    <col min="9722" max="9723" width="10.625" style="43" customWidth="1"/>
    <col min="9724" max="9724" width="5.375" style="43" bestFit="1" customWidth="1"/>
    <col min="9725" max="9725" width="18.375" style="43" bestFit="1" customWidth="1"/>
    <col min="9726" max="9727" width="9.625" style="43" customWidth="1"/>
    <col min="9728" max="9728" width="10.625" style="43" customWidth="1"/>
    <col min="9729" max="9730" width="4.125" style="43" customWidth="1"/>
    <col min="9731" max="9731" width="1.625" style="43" customWidth="1"/>
    <col min="9732" max="9975" width="9" style="43"/>
    <col min="9976" max="9977" width="15.625" style="43" customWidth="1"/>
    <col min="9978" max="9979" width="10.625" style="43" customWidth="1"/>
    <col min="9980" max="9980" width="5.375" style="43" bestFit="1" customWidth="1"/>
    <col min="9981" max="9981" width="18.375" style="43" bestFit="1" customWidth="1"/>
    <col min="9982" max="9983" width="9.625" style="43" customWidth="1"/>
    <col min="9984" max="9984" width="10.625" style="43" customWidth="1"/>
    <col min="9985" max="9986" width="4.125" style="43" customWidth="1"/>
    <col min="9987" max="9987" width="1.625" style="43" customWidth="1"/>
    <col min="9988" max="10231" width="9" style="43"/>
    <col min="10232" max="10233" width="15.625" style="43" customWidth="1"/>
    <col min="10234" max="10235" width="10.625" style="43" customWidth="1"/>
    <col min="10236" max="10236" width="5.375" style="43" bestFit="1" customWidth="1"/>
    <col min="10237" max="10237" width="18.375" style="43" bestFit="1" customWidth="1"/>
    <col min="10238" max="10239" width="9.625" style="43" customWidth="1"/>
    <col min="10240" max="10240" width="10.625" style="43" customWidth="1"/>
    <col min="10241" max="10242" width="4.125" style="43" customWidth="1"/>
    <col min="10243" max="10243" width="1.625" style="43" customWidth="1"/>
    <col min="10244" max="10487" width="9" style="43"/>
    <col min="10488" max="10489" width="15.625" style="43" customWidth="1"/>
    <col min="10490" max="10491" width="10.625" style="43" customWidth="1"/>
    <col min="10492" max="10492" width="5.375" style="43" bestFit="1" customWidth="1"/>
    <col min="10493" max="10493" width="18.375" style="43" bestFit="1" customWidth="1"/>
    <col min="10494" max="10495" width="9.625" style="43" customWidth="1"/>
    <col min="10496" max="10496" width="10.625" style="43" customWidth="1"/>
    <col min="10497" max="10498" width="4.125" style="43" customWidth="1"/>
    <col min="10499" max="10499" width="1.625" style="43" customWidth="1"/>
    <col min="10500" max="10743" width="9" style="43"/>
    <col min="10744" max="10745" width="15.625" style="43" customWidth="1"/>
    <col min="10746" max="10747" width="10.625" style="43" customWidth="1"/>
    <col min="10748" max="10748" width="5.375" style="43" bestFit="1" customWidth="1"/>
    <col min="10749" max="10749" width="18.375" style="43" bestFit="1" customWidth="1"/>
    <col min="10750" max="10751" width="9.625" style="43" customWidth="1"/>
    <col min="10752" max="10752" width="10.625" style="43" customWidth="1"/>
    <col min="10753" max="10754" width="4.125" style="43" customWidth="1"/>
    <col min="10755" max="10755" width="1.625" style="43" customWidth="1"/>
    <col min="10756" max="10999" width="9" style="43"/>
    <col min="11000" max="11001" width="15.625" style="43" customWidth="1"/>
    <col min="11002" max="11003" width="10.625" style="43" customWidth="1"/>
    <col min="11004" max="11004" width="5.375" style="43" bestFit="1" customWidth="1"/>
    <col min="11005" max="11005" width="18.375" style="43" bestFit="1" customWidth="1"/>
    <col min="11006" max="11007" width="9.625" style="43" customWidth="1"/>
    <col min="11008" max="11008" width="10.625" style="43" customWidth="1"/>
    <col min="11009" max="11010" width="4.125" style="43" customWidth="1"/>
    <col min="11011" max="11011" width="1.625" style="43" customWidth="1"/>
    <col min="11012" max="11255" width="9" style="43"/>
    <col min="11256" max="11257" width="15.625" style="43" customWidth="1"/>
    <col min="11258" max="11259" width="10.625" style="43" customWidth="1"/>
    <col min="11260" max="11260" width="5.375" style="43" bestFit="1" customWidth="1"/>
    <col min="11261" max="11261" width="18.375" style="43" bestFit="1" customWidth="1"/>
    <col min="11262" max="11263" width="9.625" style="43" customWidth="1"/>
    <col min="11264" max="11264" width="10.625" style="43" customWidth="1"/>
    <col min="11265" max="11266" width="4.125" style="43" customWidth="1"/>
    <col min="11267" max="11267" width="1.625" style="43" customWidth="1"/>
    <col min="11268" max="11511" width="9" style="43"/>
    <col min="11512" max="11513" width="15.625" style="43" customWidth="1"/>
    <col min="11514" max="11515" width="10.625" style="43" customWidth="1"/>
    <col min="11516" max="11516" width="5.375" style="43" bestFit="1" customWidth="1"/>
    <col min="11517" max="11517" width="18.375" style="43" bestFit="1" customWidth="1"/>
    <col min="11518" max="11519" width="9.625" style="43" customWidth="1"/>
    <col min="11520" max="11520" width="10.625" style="43" customWidth="1"/>
    <col min="11521" max="11522" width="4.125" style="43" customWidth="1"/>
    <col min="11523" max="11523" width="1.625" style="43" customWidth="1"/>
    <col min="11524" max="11767" width="9" style="43"/>
    <col min="11768" max="11769" width="15.625" style="43" customWidth="1"/>
    <col min="11770" max="11771" width="10.625" style="43" customWidth="1"/>
    <col min="11772" max="11772" width="5.375" style="43" bestFit="1" customWidth="1"/>
    <col min="11773" max="11773" width="18.375" style="43" bestFit="1" customWidth="1"/>
    <col min="11774" max="11775" width="9.625" style="43" customWidth="1"/>
    <col min="11776" max="11776" width="10.625" style="43" customWidth="1"/>
    <col min="11777" max="11778" width="4.125" style="43" customWidth="1"/>
    <col min="11779" max="11779" width="1.625" style="43" customWidth="1"/>
    <col min="11780" max="12023" width="9" style="43"/>
    <col min="12024" max="12025" width="15.625" style="43" customWidth="1"/>
    <col min="12026" max="12027" width="10.625" style="43" customWidth="1"/>
    <col min="12028" max="12028" width="5.375" style="43" bestFit="1" customWidth="1"/>
    <col min="12029" max="12029" width="18.375" style="43" bestFit="1" customWidth="1"/>
    <col min="12030" max="12031" width="9.625" style="43" customWidth="1"/>
    <col min="12032" max="12032" width="10.625" style="43" customWidth="1"/>
    <col min="12033" max="12034" width="4.125" style="43" customWidth="1"/>
    <col min="12035" max="12035" width="1.625" style="43" customWidth="1"/>
    <col min="12036" max="12279" width="9" style="43"/>
    <col min="12280" max="12281" width="15.625" style="43" customWidth="1"/>
    <col min="12282" max="12283" width="10.625" style="43" customWidth="1"/>
    <col min="12284" max="12284" width="5.375" style="43" bestFit="1" customWidth="1"/>
    <col min="12285" max="12285" width="18.375" style="43" bestFit="1" customWidth="1"/>
    <col min="12286" max="12287" width="9.625" style="43" customWidth="1"/>
    <col min="12288" max="12288" width="10.625" style="43" customWidth="1"/>
    <col min="12289" max="12290" width="4.125" style="43" customWidth="1"/>
    <col min="12291" max="12291" width="1.625" style="43" customWidth="1"/>
    <col min="12292" max="12535" width="9" style="43"/>
    <col min="12536" max="12537" width="15.625" style="43" customWidth="1"/>
    <col min="12538" max="12539" width="10.625" style="43" customWidth="1"/>
    <col min="12540" max="12540" width="5.375" style="43" bestFit="1" customWidth="1"/>
    <col min="12541" max="12541" width="18.375" style="43" bestFit="1" customWidth="1"/>
    <col min="12542" max="12543" width="9.625" style="43" customWidth="1"/>
    <col min="12544" max="12544" width="10.625" style="43" customWidth="1"/>
    <col min="12545" max="12546" width="4.125" style="43" customWidth="1"/>
    <col min="12547" max="12547" width="1.625" style="43" customWidth="1"/>
    <col min="12548" max="12791" width="9" style="43"/>
    <col min="12792" max="12793" width="15.625" style="43" customWidth="1"/>
    <col min="12794" max="12795" width="10.625" style="43" customWidth="1"/>
    <col min="12796" max="12796" width="5.375" style="43" bestFit="1" customWidth="1"/>
    <col min="12797" max="12797" width="18.375" style="43" bestFit="1" customWidth="1"/>
    <col min="12798" max="12799" width="9.625" style="43" customWidth="1"/>
    <col min="12800" max="12800" width="10.625" style="43" customWidth="1"/>
    <col min="12801" max="12802" width="4.125" style="43" customWidth="1"/>
    <col min="12803" max="12803" width="1.625" style="43" customWidth="1"/>
    <col min="12804" max="13047" width="9" style="43"/>
    <col min="13048" max="13049" width="15.625" style="43" customWidth="1"/>
    <col min="13050" max="13051" width="10.625" style="43" customWidth="1"/>
    <col min="13052" max="13052" width="5.375" style="43" bestFit="1" customWidth="1"/>
    <col min="13053" max="13053" width="18.375" style="43" bestFit="1" customWidth="1"/>
    <col min="13054" max="13055" width="9.625" style="43" customWidth="1"/>
    <col min="13056" max="13056" width="10.625" style="43" customWidth="1"/>
    <col min="13057" max="13058" width="4.125" style="43" customWidth="1"/>
    <col min="13059" max="13059" width="1.625" style="43" customWidth="1"/>
    <col min="13060" max="13303" width="9" style="43"/>
    <col min="13304" max="13305" width="15.625" style="43" customWidth="1"/>
    <col min="13306" max="13307" width="10.625" style="43" customWidth="1"/>
    <col min="13308" max="13308" width="5.375" style="43" bestFit="1" customWidth="1"/>
    <col min="13309" max="13309" width="18.375" style="43" bestFit="1" customWidth="1"/>
    <col min="13310" max="13311" width="9.625" style="43" customWidth="1"/>
    <col min="13312" max="13312" width="10.625" style="43" customWidth="1"/>
    <col min="13313" max="13314" width="4.125" style="43" customWidth="1"/>
    <col min="13315" max="13315" width="1.625" style="43" customWidth="1"/>
    <col min="13316" max="13559" width="9" style="43"/>
    <col min="13560" max="13561" width="15.625" style="43" customWidth="1"/>
    <col min="13562" max="13563" width="10.625" style="43" customWidth="1"/>
    <col min="13564" max="13564" width="5.375" style="43" bestFit="1" customWidth="1"/>
    <col min="13565" max="13565" width="18.375" style="43" bestFit="1" customWidth="1"/>
    <col min="13566" max="13567" width="9.625" style="43" customWidth="1"/>
    <col min="13568" max="13568" width="10.625" style="43" customWidth="1"/>
    <col min="13569" max="13570" width="4.125" style="43" customWidth="1"/>
    <col min="13571" max="13571" width="1.625" style="43" customWidth="1"/>
    <col min="13572" max="13815" width="9" style="43"/>
    <col min="13816" max="13817" width="15.625" style="43" customWidth="1"/>
    <col min="13818" max="13819" width="10.625" style="43" customWidth="1"/>
    <col min="13820" max="13820" width="5.375" style="43" bestFit="1" customWidth="1"/>
    <col min="13821" max="13821" width="18.375" style="43" bestFit="1" customWidth="1"/>
    <col min="13822" max="13823" width="9.625" style="43" customWidth="1"/>
    <col min="13824" max="13824" width="10.625" style="43" customWidth="1"/>
    <col min="13825" max="13826" width="4.125" style="43" customWidth="1"/>
    <col min="13827" max="13827" width="1.625" style="43" customWidth="1"/>
    <col min="13828" max="14071" width="9" style="43"/>
    <col min="14072" max="14073" width="15.625" style="43" customWidth="1"/>
    <col min="14074" max="14075" width="10.625" style="43" customWidth="1"/>
    <col min="14076" max="14076" width="5.375" style="43" bestFit="1" customWidth="1"/>
    <col min="14077" max="14077" width="18.375" style="43" bestFit="1" customWidth="1"/>
    <col min="14078" max="14079" width="9.625" style="43" customWidth="1"/>
    <col min="14080" max="14080" width="10.625" style="43" customWidth="1"/>
    <col min="14081" max="14082" width="4.125" style="43" customWidth="1"/>
    <col min="14083" max="14083" width="1.625" style="43" customWidth="1"/>
    <col min="14084" max="14327" width="9" style="43"/>
    <col min="14328" max="14329" width="15.625" style="43" customWidth="1"/>
    <col min="14330" max="14331" width="10.625" style="43" customWidth="1"/>
    <col min="14332" max="14332" width="5.375" style="43" bestFit="1" customWidth="1"/>
    <col min="14333" max="14333" width="18.375" style="43" bestFit="1" customWidth="1"/>
    <col min="14334" max="14335" width="9.625" style="43" customWidth="1"/>
    <col min="14336" max="14336" width="10.625" style="43" customWidth="1"/>
    <col min="14337" max="14338" width="4.125" style="43" customWidth="1"/>
    <col min="14339" max="14339" width="1.625" style="43" customWidth="1"/>
    <col min="14340" max="14583" width="9" style="43"/>
    <col min="14584" max="14585" width="15.625" style="43" customWidth="1"/>
    <col min="14586" max="14587" width="10.625" style="43" customWidth="1"/>
    <col min="14588" max="14588" width="5.375" style="43" bestFit="1" customWidth="1"/>
    <col min="14589" max="14589" width="18.375" style="43" bestFit="1" customWidth="1"/>
    <col min="14590" max="14591" width="9.625" style="43" customWidth="1"/>
    <col min="14592" max="14592" width="10.625" style="43" customWidth="1"/>
    <col min="14593" max="14594" width="4.125" style="43" customWidth="1"/>
    <col min="14595" max="14595" width="1.625" style="43" customWidth="1"/>
    <col min="14596" max="14839" width="9" style="43"/>
    <col min="14840" max="14841" width="15.625" style="43" customWidth="1"/>
    <col min="14842" max="14843" width="10.625" style="43" customWidth="1"/>
    <col min="14844" max="14844" width="5.375" style="43" bestFit="1" customWidth="1"/>
    <col min="14845" max="14845" width="18.375" style="43" bestFit="1" customWidth="1"/>
    <col min="14846" max="14847" width="9.625" style="43" customWidth="1"/>
    <col min="14848" max="14848" width="10.625" style="43" customWidth="1"/>
    <col min="14849" max="14850" width="4.125" style="43" customWidth="1"/>
    <col min="14851" max="14851" width="1.625" style="43" customWidth="1"/>
    <col min="14852" max="15095" width="9" style="43"/>
    <col min="15096" max="15097" width="15.625" style="43" customWidth="1"/>
    <col min="15098" max="15099" width="10.625" style="43" customWidth="1"/>
    <col min="15100" max="15100" width="5.375" style="43" bestFit="1" customWidth="1"/>
    <col min="15101" max="15101" width="18.375" style="43" bestFit="1" customWidth="1"/>
    <col min="15102" max="15103" width="9.625" style="43" customWidth="1"/>
    <col min="15104" max="15104" width="10.625" style="43" customWidth="1"/>
    <col min="15105" max="15106" width="4.125" style="43" customWidth="1"/>
    <col min="15107" max="15107" width="1.625" style="43" customWidth="1"/>
    <col min="15108" max="15351" width="9" style="43"/>
    <col min="15352" max="15353" width="15.625" style="43" customWidth="1"/>
    <col min="15354" max="15355" width="10.625" style="43" customWidth="1"/>
    <col min="15356" max="15356" width="5.375" style="43" bestFit="1" customWidth="1"/>
    <col min="15357" max="15357" width="18.375" style="43" bestFit="1" customWidth="1"/>
    <col min="15358" max="15359" width="9.625" style="43" customWidth="1"/>
    <col min="15360" max="15360" width="10.625" style="43" customWidth="1"/>
    <col min="15361" max="15362" width="4.125" style="43" customWidth="1"/>
    <col min="15363" max="15363" width="1.625" style="43" customWidth="1"/>
    <col min="15364" max="15607" width="9" style="43"/>
    <col min="15608" max="15609" width="15.625" style="43" customWidth="1"/>
    <col min="15610" max="15611" width="10.625" style="43" customWidth="1"/>
    <col min="15612" max="15612" width="5.375" style="43" bestFit="1" customWidth="1"/>
    <col min="15613" max="15613" width="18.375" style="43" bestFit="1" customWidth="1"/>
    <col min="15614" max="15615" width="9.625" style="43" customWidth="1"/>
    <col min="15616" max="15616" width="10.625" style="43" customWidth="1"/>
    <col min="15617" max="15618" width="4.125" style="43" customWidth="1"/>
    <col min="15619" max="15619" width="1.625" style="43" customWidth="1"/>
    <col min="15620" max="15863" width="9" style="43"/>
    <col min="15864" max="15865" width="15.625" style="43" customWidth="1"/>
    <col min="15866" max="15867" width="10.625" style="43" customWidth="1"/>
    <col min="15868" max="15868" width="5.375" style="43" bestFit="1" customWidth="1"/>
    <col min="15869" max="15869" width="18.375" style="43" bestFit="1" customWidth="1"/>
    <col min="15870" max="15871" width="9.625" style="43" customWidth="1"/>
    <col min="15872" max="15872" width="10.625" style="43" customWidth="1"/>
    <col min="15873" max="15874" width="4.125" style="43" customWidth="1"/>
    <col min="15875" max="15875" width="1.625" style="43" customWidth="1"/>
    <col min="15876" max="16119" width="9" style="43"/>
    <col min="16120" max="16121" width="15.625" style="43" customWidth="1"/>
    <col min="16122" max="16123" width="10.625" style="43" customWidth="1"/>
    <col min="16124" max="16124" width="5.375" style="43" bestFit="1" customWidth="1"/>
    <col min="16125" max="16125" width="18.375" style="43" bestFit="1" customWidth="1"/>
    <col min="16126" max="16127" width="9.625" style="43" customWidth="1"/>
    <col min="16128" max="16128" width="10.625" style="43" customWidth="1"/>
    <col min="16129" max="16130" width="4.125" style="43" customWidth="1"/>
    <col min="16131" max="16131" width="1.625" style="43" customWidth="1"/>
    <col min="16132" max="16384" width="9" style="43"/>
  </cols>
  <sheetData>
    <row r="1" spans="2:11" ht="20.25" customHeight="1">
      <c r="K1" s="66" t="s">
        <v>526</v>
      </c>
    </row>
    <row r="2" spans="2:11" ht="20.25" customHeight="1">
      <c r="B2" s="579" t="s">
        <v>402</v>
      </c>
      <c r="I2" s="1006"/>
      <c r="J2" s="1006"/>
    </row>
    <row r="3" spans="2:11" ht="20.25" customHeight="1">
      <c r="I3" s="108"/>
      <c r="J3" s="108"/>
    </row>
    <row r="4" spans="2:11" ht="20.25" customHeight="1">
      <c r="B4" s="43" t="s">
        <v>403</v>
      </c>
      <c r="C4" s="264">
        <f>'【7-1】精・配置表'!E4</f>
        <v>45413</v>
      </c>
      <c r="D4" s="174" t="s">
        <v>404</v>
      </c>
      <c r="E4" s="1007">
        <f>'【7-1】精・配置表'!H4</f>
        <v>45525</v>
      </c>
      <c r="F4" s="1007"/>
      <c r="G4" s="111"/>
      <c r="H4" s="110"/>
      <c r="I4" s="110"/>
      <c r="J4" s="108"/>
    </row>
    <row r="5" spans="2:11" ht="20.25" customHeight="1">
      <c r="B5" s="43" t="s">
        <v>405</v>
      </c>
      <c r="C5" s="264">
        <f>'【7-1】精・配置表'!E5</f>
        <v>45446</v>
      </c>
      <c r="D5" s="174" t="s">
        <v>404</v>
      </c>
      <c r="E5" s="1007">
        <f>'【7-1】精・配置表'!H5</f>
        <v>45469</v>
      </c>
      <c r="F5" s="1007"/>
      <c r="G5" s="1008" t="s">
        <v>406</v>
      </c>
      <c r="H5" s="1008"/>
      <c r="I5" s="54">
        <f>'【7-1】精・配置表'!J5</f>
        <v>0</v>
      </c>
      <c r="J5" s="43" t="s">
        <v>407</v>
      </c>
    </row>
    <row r="6" spans="2:11" ht="20.25" customHeight="1">
      <c r="I6" s="108"/>
      <c r="J6" s="108"/>
    </row>
    <row r="7" spans="2:11" ht="20.25" customHeight="1">
      <c r="B7" s="189" t="s">
        <v>408</v>
      </c>
      <c r="C7" s="189" t="s">
        <v>409</v>
      </c>
      <c r="D7" s="1009" t="s">
        <v>410</v>
      </c>
      <c r="E7" s="1010"/>
      <c r="F7" s="1011" t="s">
        <v>411</v>
      </c>
      <c r="G7" s="1011"/>
      <c r="H7" s="1011"/>
      <c r="I7" s="1009" t="s">
        <v>412</v>
      </c>
      <c r="J7" s="1012"/>
      <c r="K7" s="518" t="s">
        <v>243</v>
      </c>
    </row>
    <row r="8" spans="2:11" ht="20.25" customHeight="1">
      <c r="B8" s="1015" t="s">
        <v>413</v>
      </c>
      <c r="C8" s="1090" t="str">
        <f>IF(【7】見・人件費!C8="","",【7】見・人件費!C8)</f>
        <v/>
      </c>
      <c r="D8" s="176"/>
      <c r="E8" s="116"/>
      <c r="F8" s="467" t="s">
        <v>414</v>
      </c>
      <c r="G8" s="415" t="str">
        <f>IF('【7-1】精・配置表'!$H7="","",'【7-1】精・配置表'!$H7)</f>
        <v/>
      </c>
      <c r="H8" s="177" t="s">
        <v>415</v>
      </c>
      <c r="I8" s="1017">
        <f>D9*G10</f>
        <v>0</v>
      </c>
      <c r="J8" s="1019" t="s">
        <v>416</v>
      </c>
      <c r="K8" s="1092" t="str">
        <f>IF(【7】見・人件費!K8="","",【7】見・人件費!K8)</f>
        <v/>
      </c>
    </row>
    <row r="9" spans="2:11" ht="20.25" customHeight="1">
      <c r="B9" s="1015"/>
      <c r="C9" s="1091"/>
      <c r="D9" s="464">
        <f>IF(【7】見・人件費!D9="","",【7】見・人件費!D9)</f>
        <v>31100</v>
      </c>
      <c r="E9" s="178" t="s">
        <v>417</v>
      </c>
      <c r="F9" s="179" t="s">
        <v>418</v>
      </c>
      <c r="G9" s="416" t="str">
        <f>IF('【7-1】精・配置表'!$H8="","",'【7-1】精・配置表'!$H8)</f>
        <v/>
      </c>
      <c r="H9" s="180" t="s">
        <v>415</v>
      </c>
      <c r="I9" s="1017"/>
      <c r="J9" s="1019"/>
      <c r="K9" s="1150"/>
    </row>
    <row r="10" spans="2:11" ht="20.25" customHeight="1">
      <c r="B10" s="1016"/>
      <c r="C10" s="1092"/>
      <c r="F10" s="468" t="s">
        <v>419</v>
      </c>
      <c r="G10" s="181">
        <f>SUM(G8:G9)</f>
        <v>0</v>
      </c>
      <c r="H10" s="182" t="s">
        <v>420</v>
      </c>
      <c r="I10" s="1018"/>
      <c r="J10" s="1020"/>
      <c r="K10" s="1150"/>
    </row>
    <row r="11" spans="2:11" ht="20.25" customHeight="1">
      <c r="B11" s="1011" t="s">
        <v>421</v>
      </c>
      <c r="C11" s="1090" t="str">
        <f>IF(【7】見・人件費!C11="","",【7】見・人件費!C11)</f>
        <v/>
      </c>
      <c r="D11" s="183"/>
      <c r="E11" s="184"/>
      <c r="F11" s="681" t="s">
        <v>422</v>
      </c>
      <c r="G11" s="682" t="str">
        <f>IF('【7-1】精・配置表'!$P7="","",'【7-1】精・配置表'!$P7)</f>
        <v/>
      </c>
      <c r="H11" s="683" t="s">
        <v>415</v>
      </c>
      <c r="I11" s="1021">
        <f>D12*G13</f>
        <v>0</v>
      </c>
      <c r="J11" s="1022" t="s">
        <v>416</v>
      </c>
      <c r="K11" s="1150" t="str">
        <f>IF(【7】見・人件費!K11="","",【7】見・人件費!K11)</f>
        <v/>
      </c>
    </row>
    <row r="12" spans="2:11" ht="20.25" customHeight="1">
      <c r="B12" s="1011"/>
      <c r="C12" s="1091"/>
      <c r="D12" s="464">
        <f>IF(【7】見・人件費!D12="","",【7】見・人件費!D12)</f>
        <v>22600</v>
      </c>
      <c r="E12" s="177" t="s">
        <v>417</v>
      </c>
      <c r="F12" s="468" t="s">
        <v>418</v>
      </c>
      <c r="G12" s="181" t="str">
        <f>IF('【7-1】精・配置表'!$P8="","",'【7-1】精・配置表'!$P8)</f>
        <v/>
      </c>
      <c r="H12" s="182" t="s">
        <v>415</v>
      </c>
      <c r="I12" s="1017"/>
      <c r="J12" s="1019"/>
      <c r="K12" s="1150"/>
    </row>
    <row r="13" spans="2:11" ht="20.25" customHeight="1">
      <c r="B13" s="1011"/>
      <c r="C13" s="1092"/>
      <c r="D13" s="283"/>
      <c r="E13" s="513"/>
      <c r="F13" s="466" t="s">
        <v>419</v>
      </c>
      <c r="G13" s="181">
        <f>SUM(G11:G12)</f>
        <v>0</v>
      </c>
      <c r="H13" s="182" t="s">
        <v>420</v>
      </c>
      <c r="I13" s="1018"/>
      <c r="J13" s="1020"/>
      <c r="K13" s="1150"/>
    </row>
    <row r="14" spans="2:11" ht="24" customHeight="1">
      <c r="B14" s="110" t="s">
        <v>423</v>
      </c>
      <c r="C14" s="110"/>
      <c r="D14" s="110"/>
      <c r="E14" s="185"/>
      <c r="F14" s="1013" t="s">
        <v>424</v>
      </c>
      <c r="G14" s="1013"/>
      <c r="H14" s="1013"/>
      <c r="I14" s="186">
        <f>SUM(I8,I11)</f>
        <v>0</v>
      </c>
      <c r="J14" s="187" t="s">
        <v>425</v>
      </c>
    </row>
    <row r="15" spans="2:11" ht="23.25" customHeight="1">
      <c r="C15" s="110"/>
      <c r="D15" s="110"/>
      <c r="E15" s="185"/>
      <c r="F15" s="54"/>
      <c r="G15" s="54"/>
      <c r="H15" s="54"/>
      <c r="I15" s="188"/>
      <c r="J15" s="54"/>
    </row>
    <row r="16" spans="2:11" ht="20.25" customHeight="1">
      <c r="B16" s="579" t="s">
        <v>426</v>
      </c>
      <c r="C16" s="110"/>
      <c r="D16" s="110"/>
      <c r="E16" s="185"/>
      <c r="F16" s="54"/>
      <c r="G16" s="54"/>
      <c r="H16" s="54"/>
      <c r="I16" s="188"/>
      <c r="J16" s="54"/>
    </row>
    <row r="17" spans="2:10" ht="20.25" customHeight="1">
      <c r="B17" s="2"/>
      <c r="C17" s="110"/>
      <c r="D17" s="110"/>
      <c r="E17" s="185"/>
      <c r="F17" s="54"/>
      <c r="G17" s="54"/>
      <c r="H17" s="54"/>
      <c r="I17" s="188"/>
      <c r="J17" s="54"/>
    </row>
    <row r="18" spans="2:10" ht="24" customHeight="1">
      <c r="B18" s="189" t="s">
        <v>427</v>
      </c>
      <c r="C18" s="417" t="str">
        <f>IF(【7】見・人件費!C18="","",【7】見・人件費!C18)</f>
        <v/>
      </c>
      <c r="D18" s="191"/>
      <c r="E18" s="191"/>
      <c r="F18" s="1002" t="s">
        <v>428</v>
      </c>
      <c r="G18" s="1014"/>
      <c r="H18" s="1003"/>
      <c r="I18" s="192">
        <f>IF(C18="",0,ROUND((I14*C18),0))</f>
        <v>0</v>
      </c>
      <c r="J18" s="193" t="s">
        <v>425</v>
      </c>
    </row>
    <row r="19" spans="2:10" ht="23.25" customHeight="1"/>
    <row r="20" spans="2:10" ht="20.25" customHeight="1">
      <c r="E20" s="43"/>
    </row>
    <row r="21" spans="2:10" ht="20.25" customHeight="1">
      <c r="B21" s="59"/>
      <c r="C21" s="59"/>
      <c r="D21" s="59"/>
      <c r="E21" s="59"/>
      <c r="F21" s="194"/>
      <c r="G21" s="195"/>
      <c r="H21" s="195"/>
      <c r="I21" s="196"/>
      <c r="J21" s="195"/>
    </row>
  </sheetData>
  <mergeCells count="19">
    <mergeCell ref="F18:H18"/>
    <mergeCell ref="C11:C13"/>
    <mergeCell ref="I11:I13"/>
    <mergeCell ref="J11:J13"/>
    <mergeCell ref="K11:K13"/>
    <mergeCell ref="F14:H14"/>
    <mergeCell ref="C8:C10"/>
    <mergeCell ref="I8:I10"/>
    <mergeCell ref="J8:J10"/>
    <mergeCell ref="K8:K10"/>
    <mergeCell ref="B11:B13"/>
    <mergeCell ref="B8:B10"/>
    <mergeCell ref="D7:E7"/>
    <mergeCell ref="F7:H7"/>
    <mergeCell ref="I7:J7"/>
    <mergeCell ref="I2:J2"/>
    <mergeCell ref="E4:F4"/>
    <mergeCell ref="E5:F5"/>
    <mergeCell ref="G5:H5"/>
  </mergeCells>
  <phoneticPr fontId="6"/>
  <dataValidations count="4">
    <dataValidation type="list" allowBlank="1" showInputMessage="1" sqref="C18" xr:uid="{00000000-0002-0000-1900-000000000000}">
      <formula1>"40%,30%"</formula1>
    </dataValidation>
    <dataValidation imeMode="off" allowBlank="1" showInputMessage="1" showErrorMessage="1" sqref="G8:G9 I5 G11:G12" xr:uid="{00000000-0002-0000-1900-000001000000}"/>
    <dataValidation type="list" allowBlank="1" showInputMessage="1" showErrorMessage="1" sqref="IP65554:IP65555 SL65554:SL65555 ACH65554:ACH65555 AMD65554:AMD65555 AVZ65554:AVZ65555 BFV65554:BFV65555 BPR65554:BPR65555 BZN65554:BZN65555 CJJ65554:CJJ65555 CTF65554:CTF65555 DDB65554:DDB65555 DMX65554:DMX65555 DWT65554:DWT65555 EGP65554:EGP65555 EQL65554:EQL65555 FAH65554:FAH65555 FKD65554:FKD65555 FTZ65554:FTZ65555 GDV65554:GDV65555 GNR65554:GNR65555 GXN65554:GXN65555 HHJ65554:HHJ65555 HRF65554:HRF65555 IBB65554:IBB65555 IKX65554:IKX65555 IUT65554:IUT65555 JEP65554:JEP65555 JOL65554:JOL65555 JYH65554:JYH65555 KID65554:KID65555 KRZ65554:KRZ65555 LBV65554:LBV65555 LLR65554:LLR65555 LVN65554:LVN65555 MFJ65554:MFJ65555 MPF65554:MPF65555 MZB65554:MZB65555 NIX65554:NIX65555 NST65554:NST65555 OCP65554:OCP65555 OML65554:OML65555 OWH65554:OWH65555 PGD65554:PGD65555 PPZ65554:PPZ65555 PZV65554:PZV65555 QJR65554:QJR65555 QTN65554:QTN65555 RDJ65554:RDJ65555 RNF65554:RNF65555 RXB65554:RXB65555 SGX65554:SGX65555 SQT65554:SQT65555 TAP65554:TAP65555 TKL65554:TKL65555 TUH65554:TUH65555 UED65554:UED65555 UNZ65554:UNZ65555 UXV65554:UXV65555 VHR65554:VHR65555 VRN65554:VRN65555 WBJ65554:WBJ65555 WLF65554:WLF65555 WVB65554:WVB65555 IP131090:IP131091 SL131090:SL131091 ACH131090:ACH131091 AMD131090:AMD131091 AVZ131090:AVZ131091 BFV131090:BFV131091 BPR131090:BPR131091 BZN131090:BZN131091 CJJ131090:CJJ131091 CTF131090:CTF131091 DDB131090:DDB131091 DMX131090:DMX131091 DWT131090:DWT131091 EGP131090:EGP131091 EQL131090:EQL131091 FAH131090:FAH131091 FKD131090:FKD131091 FTZ131090:FTZ131091 GDV131090:GDV131091 GNR131090:GNR131091 GXN131090:GXN131091 HHJ131090:HHJ131091 HRF131090:HRF131091 IBB131090:IBB131091 IKX131090:IKX131091 IUT131090:IUT131091 JEP131090:JEP131091 JOL131090:JOL131091 JYH131090:JYH131091 KID131090:KID131091 KRZ131090:KRZ131091 LBV131090:LBV131091 LLR131090:LLR131091 LVN131090:LVN131091 MFJ131090:MFJ131091 MPF131090:MPF131091 MZB131090:MZB131091 NIX131090:NIX131091 NST131090:NST131091 OCP131090:OCP131091 OML131090:OML131091 OWH131090:OWH131091 PGD131090:PGD131091 PPZ131090:PPZ131091 PZV131090:PZV131091 QJR131090:QJR131091 QTN131090:QTN131091 RDJ131090:RDJ131091 RNF131090:RNF131091 RXB131090:RXB131091 SGX131090:SGX131091 SQT131090:SQT131091 TAP131090:TAP131091 TKL131090:TKL131091 TUH131090:TUH131091 UED131090:UED131091 UNZ131090:UNZ131091 UXV131090:UXV131091 VHR131090:VHR131091 VRN131090:VRN131091 WBJ131090:WBJ131091 WLF131090:WLF131091 WVB131090:WVB131091 IP196626:IP196627 SL196626:SL196627 ACH196626:ACH196627 AMD196626:AMD196627 AVZ196626:AVZ196627 BFV196626:BFV196627 BPR196626:BPR196627 BZN196626:BZN196627 CJJ196626:CJJ196627 CTF196626:CTF196627 DDB196626:DDB196627 DMX196626:DMX196627 DWT196626:DWT196627 EGP196626:EGP196627 EQL196626:EQL196627 FAH196626:FAH196627 FKD196626:FKD196627 FTZ196626:FTZ196627 GDV196626:GDV196627 GNR196626:GNR196627 GXN196626:GXN196627 HHJ196626:HHJ196627 HRF196626:HRF196627 IBB196626:IBB196627 IKX196626:IKX196627 IUT196626:IUT196627 JEP196626:JEP196627 JOL196626:JOL196627 JYH196626:JYH196627 KID196626:KID196627 KRZ196626:KRZ196627 LBV196626:LBV196627 LLR196626:LLR196627 LVN196626:LVN196627 MFJ196626:MFJ196627 MPF196626:MPF196627 MZB196626:MZB196627 NIX196626:NIX196627 NST196626:NST196627 OCP196626:OCP196627 OML196626:OML196627 OWH196626:OWH196627 PGD196626:PGD196627 PPZ196626:PPZ196627 PZV196626:PZV196627 QJR196626:QJR196627 QTN196626:QTN196627 RDJ196626:RDJ196627 RNF196626:RNF196627 RXB196626:RXB196627 SGX196626:SGX196627 SQT196626:SQT196627 TAP196626:TAP196627 TKL196626:TKL196627 TUH196626:TUH196627 UED196626:UED196627 UNZ196626:UNZ196627 UXV196626:UXV196627 VHR196626:VHR196627 VRN196626:VRN196627 WBJ196626:WBJ196627 WLF196626:WLF196627 WVB196626:WVB196627 IP262162:IP262163 SL262162:SL262163 ACH262162:ACH262163 AMD262162:AMD262163 AVZ262162:AVZ262163 BFV262162:BFV262163 BPR262162:BPR262163 BZN262162:BZN262163 CJJ262162:CJJ262163 CTF262162:CTF262163 DDB262162:DDB262163 DMX262162:DMX262163 DWT262162:DWT262163 EGP262162:EGP262163 EQL262162:EQL262163 FAH262162:FAH262163 FKD262162:FKD262163 FTZ262162:FTZ262163 GDV262162:GDV262163 GNR262162:GNR262163 GXN262162:GXN262163 HHJ262162:HHJ262163 HRF262162:HRF262163 IBB262162:IBB262163 IKX262162:IKX262163 IUT262162:IUT262163 JEP262162:JEP262163 JOL262162:JOL262163 JYH262162:JYH262163 KID262162:KID262163 KRZ262162:KRZ262163 LBV262162:LBV262163 LLR262162:LLR262163 LVN262162:LVN262163 MFJ262162:MFJ262163 MPF262162:MPF262163 MZB262162:MZB262163 NIX262162:NIX262163 NST262162:NST262163 OCP262162:OCP262163 OML262162:OML262163 OWH262162:OWH262163 PGD262162:PGD262163 PPZ262162:PPZ262163 PZV262162:PZV262163 QJR262162:QJR262163 QTN262162:QTN262163 RDJ262162:RDJ262163 RNF262162:RNF262163 RXB262162:RXB262163 SGX262162:SGX262163 SQT262162:SQT262163 TAP262162:TAP262163 TKL262162:TKL262163 TUH262162:TUH262163 UED262162:UED262163 UNZ262162:UNZ262163 UXV262162:UXV262163 VHR262162:VHR262163 VRN262162:VRN262163 WBJ262162:WBJ262163 WLF262162:WLF262163 WVB262162:WVB262163 IP327698:IP327699 SL327698:SL327699 ACH327698:ACH327699 AMD327698:AMD327699 AVZ327698:AVZ327699 BFV327698:BFV327699 BPR327698:BPR327699 BZN327698:BZN327699 CJJ327698:CJJ327699 CTF327698:CTF327699 DDB327698:DDB327699 DMX327698:DMX327699 DWT327698:DWT327699 EGP327698:EGP327699 EQL327698:EQL327699 FAH327698:FAH327699 FKD327698:FKD327699 FTZ327698:FTZ327699 GDV327698:GDV327699 GNR327698:GNR327699 GXN327698:GXN327699 HHJ327698:HHJ327699 HRF327698:HRF327699 IBB327698:IBB327699 IKX327698:IKX327699 IUT327698:IUT327699 JEP327698:JEP327699 JOL327698:JOL327699 JYH327698:JYH327699 KID327698:KID327699 KRZ327698:KRZ327699 LBV327698:LBV327699 LLR327698:LLR327699 LVN327698:LVN327699 MFJ327698:MFJ327699 MPF327698:MPF327699 MZB327698:MZB327699 NIX327698:NIX327699 NST327698:NST327699 OCP327698:OCP327699 OML327698:OML327699 OWH327698:OWH327699 PGD327698:PGD327699 PPZ327698:PPZ327699 PZV327698:PZV327699 QJR327698:QJR327699 QTN327698:QTN327699 RDJ327698:RDJ327699 RNF327698:RNF327699 RXB327698:RXB327699 SGX327698:SGX327699 SQT327698:SQT327699 TAP327698:TAP327699 TKL327698:TKL327699 TUH327698:TUH327699 UED327698:UED327699 UNZ327698:UNZ327699 UXV327698:UXV327699 VHR327698:VHR327699 VRN327698:VRN327699 WBJ327698:WBJ327699 WLF327698:WLF327699 WVB327698:WVB327699 IP393234:IP393235 SL393234:SL393235 ACH393234:ACH393235 AMD393234:AMD393235 AVZ393234:AVZ393235 BFV393234:BFV393235 BPR393234:BPR393235 BZN393234:BZN393235 CJJ393234:CJJ393235 CTF393234:CTF393235 DDB393234:DDB393235 DMX393234:DMX393235 DWT393234:DWT393235 EGP393234:EGP393235 EQL393234:EQL393235 FAH393234:FAH393235 FKD393234:FKD393235 FTZ393234:FTZ393235 GDV393234:GDV393235 GNR393234:GNR393235 GXN393234:GXN393235 HHJ393234:HHJ393235 HRF393234:HRF393235 IBB393234:IBB393235 IKX393234:IKX393235 IUT393234:IUT393235 JEP393234:JEP393235 JOL393234:JOL393235 JYH393234:JYH393235 KID393234:KID393235 KRZ393234:KRZ393235 LBV393234:LBV393235 LLR393234:LLR393235 LVN393234:LVN393235 MFJ393234:MFJ393235 MPF393234:MPF393235 MZB393234:MZB393235 NIX393234:NIX393235 NST393234:NST393235 OCP393234:OCP393235 OML393234:OML393235 OWH393234:OWH393235 PGD393234:PGD393235 PPZ393234:PPZ393235 PZV393234:PZV393235 QJR393234:QJR393235 QTN393234:QTN393235 RDJ393234:RDJ393235 RNF393234:RNF393235 RXB393234:RXB393235 SGX393234:SGX393235 SQT393234:SQT393235 TAP393234:TAP393235 TKL393234:TKL393235 TUH393234:TUH393235 UED393234:UED393235 UNZ393234:UNZ393235 UXV393234:UXV393235 VHR393234:VHR393235 VRN393234:VRN393235 WBJ393234:WBJ393235 WLF393234:WLF393235 WVB393234:WVB393235 IP458770:IP458771 SL458770:SL458771 ACH458770:ACH458771 AMD458770:AMD458771 AVZ458770:AVZ458771 BFV458770:BFV458771 BPR458770:BPR458771 BZN458770:BZN458771 CJJ458770:CJJ458771 CTF458770:CTF458771 DDB458770:DDB458771 DMX458770:DMX458771 DWT458770:DWT458771 EGP458770:EGP458771 EQL458770:EQL458771 FAH458770:FAH458771 FKD458770:FKD458771 FTZ458770:FTZ458771 GDV458770:GDV458771 GNR458770:GNR458771 GXN458770:GXN458771 HHJ458770:HHJ458771 HRF458770:HRF458771 IBB458770:IBB458771 IKX458770:IKX458771 IUT458770:IUT458771 JEP458770:JEP458771 JOL458770:JOL458771 JYH458770:JYH458771 KID458770:KID458771 KRZ458770:KRZ458771 LBV458770:LBV458771 LLR458770:LLR458771 LVN458770:LVN458771 MFJ458770:MFJ458771 MPF458770:MPF458771 MZB458770:MZB458771 NIX458770:NIX458771 NST458770:NST458771 OCP458770:OCP458771 OML458770:OML458771 OWH458770:OWH458771 PGD458770:PGD458771 PPZ458770:PPZ458771 PZV458770:PZV458771 QJR458770:QJR458771 QTN458770:QTN458771 RDJ458770:RDJ458771 RNF458770:RNF458771 RXB458770:RXB458771 SGX458770:SGX458771 SQT458770:SQT458771 TAP458770:TAP458771 TKL458770:TKL458771 TUH458770:TUH458771 UED458770:UED458771 UNZ458770:UNZ458771 UXV458770:UXV458771 VHR458770:VHR458771 VRN458770:VRN458771 WBJ458770:WBJ458771 WLF458770:WLF458771 WVB458770:WVB458771 IP524306:IP524307 SL524306:SL524307 ACH524306:ACH524307 AMD524306:AMD524307 AVZ524306:AVZ524307 BFV524306:BFV524307 BPR524306:BPR524307 BZN524306:BZN524307 CJJ524306:CJJ524307 CTF524306:CTF524307 DDB524306:DDB524307 DMX524306:DMX524307 DWT524306:DWT524307 EGP524306:EGP524307 EQL524306:EQL524307 FAH524306:FAH524307 FKD524306:FKD524307 FTZ524306:FTZ524307 GDV524306:GDV524307 GNR524306:GNR524307 GXN524306:GXN524307 HHJ524306:HHJ524307 HRF524306:HRF524307 IBB524306:IBB524307 IKX524306:IKX524307 IUT524306:IUT524307 JEP524306:JEP524307 JOL524306:JOL524307 JYH524306:JYH524307 KID524306:KID524307 KRZ524306:KRZ524307 LBV524306:LBV524307 LLR524306:LLR524307 LVN524306:LVN524307 MFJ524306:MFJ524307 MPF524306:MPF524307 MZB524306:MZB524307 NIX524306:NIX524307 NST524306:NST524307 OCP524306:OCP524307 OML524306:OML524307 OWH524306:OWH524307 PGD524306:PGD524307 PPZ524306:PPZ524307 PZV524306:PZV524307 QJR524306:QJR524307 QTN524306:QTN524307 RDJ524306:RDJ524307 RNF524306:RNF524307 RXB524306:RXB524307 SGX524306:SGX524307 SQT524306:SQT524307 TAP524306:TAP524307 TKL524306:TKL524307 TUH524306:TUH524307 UED524306:UED524307 UNZ524306:UNZ524307 UXV524306:UXV524307 VHR524306:VHR524307 VRN524306:VRN524307 WBJ524306:WBJ524307 WLF524306:WLF524307 WVB524306:WVB524307 IP589842:IP589843 SL589842:SL589843 ACH589842:ACH589843 AMD589842:AMD589843 AVZ589842:AVZ589843 BFV589842:BFV589843 BPR589842:BPR589843 BZN589842:BZN589843 CJJ589842:CJJ589843 CTF589842:CTF589843 DDB589842:DDB589843 DMX589842:DMX589843 DWT589842:DWT589843 EGP589842:EGP589843 EQL589842:EQL589843 FAH589842:FAH589843 FKD589842:FKD589843 FTZ589842:FTZ589843 GDV589842:GDV589843 GNR589842:GNR589843 GXN589842:GXN589843 HHJ589842:HHJ589843 HRF589842:HRF589843 IBB589842:IBB589843 IKX589842:IKX589843 IUT589842:IUT589843 JEP589842:JEP589843 JOL589842:JOL589843 JYH589842:JYH589843 KID589842:KID589843 KRZ589842:KRZ589843 LBV589842:LBV589843 LLR589842:LLR589843 LVN589842:LVN589843 MFJ589842:MFJ589843 MPF589842:MPF589843 MZB589842:MZB589843 NIX589842:NIX589843 NST589842:NST589843 OCP589842:OCP589843 OML589842:OML589843 OWH589842:OWH589843 PGD589842:PGD589843 PPZ589842:PPZ589843 PZV589842:PZV589843 QJR589842:QJR589843 QTN589842:QTN589843 RDJ589842:RDJ589843 RNF589842:RNF589843 RXB589842:RXB589843 SGX589842:SGX589843 SQT589842:SQT589843 TAP589842:TAP589843 TKL589842:TKL589843 TUH589842:TUH589843 UED589842:UED589843 UNZ589842:UNZ589843 UXV589842:UXV589843 VHR589842:VHR589843 VRN589842:VRN589843 WBJ589842:WBJ589843 WLF589842:WLF589843 WVB589842:WVB589843 IP655378:IP655379 SL655378:SL655379 ACH655378:ACH655379 AMD655378:AMD655379 AVZ655378:AVZ655379 BFV655378:BFV655379 BPR655378:BPR655379 BZN655378:BZN655379 CJJ655378:CJJ655379 CTF655378:CTF655379 DDB655378:DDB655379 DMX655378:DMX655379 DWT655378:DWT655379 EGP655378:EGP655379 EQL655378:EQL655379 FAH655378:FAH655379 FKD655378:FKD655379 FTZ655378:FTZ655379 GDV655378:GDV655379 GNR655378:GNR655379 GXN655378:GXN655379 HHJ655378:HHJ655379 HRF655378:HRF655379 IBB655378:IBB655379 IKX655378:IKX655379 IUT655378:IUT655379 JEP655378:JEP655379 JOL655378:JOL655379 JYH655378:JYH655379 KID655378:KID655379 KRZ655378:KRZ655379 LBV655378:LBV655379 LLR655378:LLR655379 LVN655378:LVN655379 MFJ655378:MFJ655379 MPF655378:MPF655379 MZB655378:MZB655379 NIX655378:NIX655379 NST655378:NST655379 OCP655378:OCP655379 OML655378:OML655379 OWH655378:OWH655379 PGD655378:PGD655379 PPZ655378:PPZ655379 PZV655378:PZV655379 QJR655378:QJR655379 QTN655378:QTN655379 RDJ655378:RDJ655379 RNF655378:RNF655379 RXB655378:RXB655379 SGX655378:SGX655379 SQT655378:SQT655379 TAP655378:TAP655379 TKL655378:TKL655379 TUH655378:TUH655379 UED655378:UED655379 UNZ655378:UNZ655379 UXV655378:UXV655379 VHR655378:VHR655379 VRN655378:VRN655379 WBJ655378:WBJ655379 WLF655378:WLF655379 WVB655378:WVB655379 IP720914:IP720915 SL720914:SL720915 ACH720914:ACH720915 AMD720914:AMD720915 AVZ720914:AVZ720915 BFV720914:BFV720915 BPR720914:BPR720915 BZN720914:BZN720915 CJJ720914:CJJ720915 CTF720914:CTF720915 DDB720914:DDB720915 DMX720914:DMX720915 DWT720914:DWT720915 EGP720914:EGP720915 EQL720914:EQL720915 FAH720914:FAH720915 FKD720914:FKD720915 FTZ720914:FTZ720915 GDV720914:GDV720915 GNR720914:GNR720915 GXN720914:GXN720915 HHJ720914:HHJ720915 HRF720914:HRF720915 IBB720914:IBB720915 IKX720914:IKX720915 IUT720914:IUT720915 JEP720914:JEP720915 JOL720914:JOL720915 JYH720914:JYH720915 KID720914:KID720915 KRZ720914:KRZ720915 LBV720914:LBV720915 LLR720914:LLR720915 LVN720914:LVN720915 MFJ720914:MFJ720915 MPF720914:MPF720915 MZB720914:MZB720915 NIX720914:NIX720915 NST720914:NST720915 OCP720914:OCP720915 OML720914:OML720915 OWH720914:OWH720915 PGD720914:PGD720915 PPZ720914:PPZ720915 PZV720914:PZV720915 QJR720914:QJR720915 QTN720914:QTN720915 RDJ720914:RDJ720915 RNF720914:RNF720915 RXB720914:RXB720915 SGX720914:SGX720915 SQT720914:SQT720915 TAP720914:TAP720915 TKL720914:TKL720915 TUH720914:TUH720915 UED720914:UED720915 UNZ720914:UNZ720915 UXV720914:UXV720915 VHR720914:VHR720915 VRN720914:VRN720915 WBJ720914:WBJ720915 WLF720914:WLF720915 WVB720914:WVB720915 IP786450:IP786451 SL786450:SL786451 ACH786450:ACH786451 AMD786450:AMD786451 AVZ786450:AVZ786451 BFV786450:BFV786451 BPR786450:BPR786451 BZN786450:BZN786451 CJJ786450:CJJ786451 CTF786450:CTF786451 DDB786450:DDB786451 DMX786450:DMX786451 DWT786450:DWT786451 EGP786450:EGP786451 EQL786450:EQL786451 FAH786450:FAH786451 FKD786450:FKD786451 FTZ786450:FTZ786451 GDV786450:GDV786451 GNR786450:GNR786451 GXN786450:GXN786451 HHJ786450:HHJ786451 HRF786450:HRF786451 IBB786450:IBB786451 IKX786450:IKX786451 IUT786450:IUT786451 JEP786450:JEP786451 JOL786450:JOL786451 JYH786450:JYH786451 KID786450:KID786451 KRZ786450:KRZ786451 LBV786450:LBV786451 LLR786450:LLR786451 LVN786450:LVN786451 MFJ786450:MFJ786451 MPF786450:MPF786451 MZB786450:MZB786451 NIX786450:NIX786451 NST786450:NST786451 OCP786450:OCP786451 OML786450:OML786451 OWH786450:OWH786451 PGD786450:PGD786451 PPZ786450:PPZ786451 PZV786450:PZV786451 QJR786450:QJR786451 QTN786450:QTN786451 RDJ786450:RDJ786451 RNF786450:RNF786451 RXB786450:RXB786451 SGX786450:SGX786451 SQT786450:SQT786451 TAP786450:TAP786451 TKL786450:TKL786451 TUH786450:TUH786451 UED786450:UED786451 UNZ786450:UNZ786451 UXV786450:UXV786451 VHR786450:VHR786451 VRN786450:VRN786451 WBJ786450:WBJ786451 WLF786450:WLF786451 WVB786450:WVB786451 IP851986:IP851987 SL851986:SL851987 ACH851986:ACH851987 AMD851986:AMD851987 AVZ851986:AVZ851987 BFV851986:BFV851987 BPR851986:BPR851987 BZN851986:BZN851987 CJJ851986:CJJ851987 CTF851986:CTF851987 DDB851986:DDB851987 DMX851986:DMX851987 DWT851986:DWT851987 EGP851986:EGP851987 EQL851986:EQL851987 FAH851986:FAH851987 FKD851986:FKD851987 FTZ851986:FTZ851987 GDV851986:GDV851987 GNR851986:GNR851987 GXN851986:GXN851987 HHJ851986:HHJ851987 HRF851986:HRF851987 IBB851986:IBB851987 IKX851986:IKX851987 IUT851986:IUT851987 JEP851986:JEP851987 JOL851986:JOL851987 JYH851986:JYH851987 KID851986:KID851987 KRZ851986:KRZ851987 LBV851986:LBV851987 LLR851986:LLR851987 LVN851986:LVN851987 MFJ851986:MFJ851987 MPF851986:MPF851987 MZB851986:MZB851987 NIX851986:NIX851987 NST851986:NST851987 OCP851986:OCP851987 OML851986:OML851987 OWH851986:OWH851987 PGD851986:PGD851987 PPZ851986:PPZ851987 PZV851986:PZV851987 QJR851986:QJR851987 QTN851986:QTN851987 RDJ851986:RDJ851987 RNF851986:RNF851987 RXB851986:RXB851987 SGX851986:SGX851987 SQT851986:SQT851987 TAP851986:TAP851987 TKL851986:TKL851987 TUH851986:TUH851987 UED851986:UED851987 UNZ851986:UNZ851987 UXV851986:UXV851987 VHR851986:VHR851987 VRN851986:VRN851987 WBJ851986:WBJ851987 WLF851986:WLF851987 WVB851986:WVB851987 IP917522:IP917523 SL917522:SL917523 ACH917522:ACH917523 AMD917522:AMD917523 AVZ917522:AVZ917523 BFV917522:BFV917523 BPR917522:BPR917523 BZN917522:BZN917523 CJJ917522:CJJ917523 CTF917522:CTF917523 DDB917522:DDB917523 DMX917522:DMX917523 DWT917522:DWT917523 EGP917522:EGP917523 EQL917522:EQL917523 FAH917522:FAH917523 FKD917522:FKD917523 FTZ917522:FTZ917523 GDV917522:GDV917523 GNR917522:GNR917523 GXN917522:GXN917523 HHJ917522:HHJ917523 HRF917522:HRF917523 IBB917522:IBB917523 IKX917522:IKX917523 IUT917522:IUT917523 JEP917522:JEP917523 JOL917522:JOL917523 JYH917522:JYH917523 KID917522:KID917523 KRZ917522:KRZ917523 LBV917522:LBV917523 LLR917522:LLR917523 LVN917522:LVN917523 MFJ917522:MFJ917523 MPF917522:MPF917523 MZB917522:MZB917523 NIX917522:NIX917523 NST917522:NST917523 OCP917522:OCP917523 OML917522:OML917523 OWH917522:OWH917523 PGD917522:PGD917523 PPZ917522:PPZ917523 PZV917522:PZV917523 QJR917522:QJR917523 QTN917522:QTN917523 RDJ917522:RDJ917523 RNF917522:RNF917523 RXB917522:RXB917523 SGX917522:SGX917523 SQT917522:SQT917523 TAP917522:TAP917523 TKL917522:TKL917523 TUH917522:TUH917523 UED917522:UED917523 UNZ917522:UNZ917523 UXV917522:UXV917523 VHR917522:VHR917523 VRN917522:VRN917523 WBJ917522:WBJ917523 WLF917522:WLF917523 WVB917522:WVB917523 IP983058:IP983059 SL983058:SL983059 ACH983058:ACH983059 AMD983058:AMD983059 AVZ983058:AVZ983059 BFV983058:BFV983059 BPR983058:BPR983059 BZN983058:BZN983059 CJJ983058:CJJ983059 CTF983058:CTF983059 DDB983058:DDB983059 DMX983058:DMX983059 DWT983058:DWT983059 EGP983058:EGP983059 EQL983058:EQL983059 FAH983058:FAH983059 FKD983058:FKD983059 FTZ983058:FTZ983059 GDV983058:GDV983059 GNR983058:GNR983059 GXN983058:GXN983059 HHJ983058:HHJ983059 HRF983058:HRF983059 IBB983058:IBB983059 IKX983058:IKX983059 IUT983058:IUT983059 JEP983058:JEP983059 JOL983058:JOL983059 JYH983058:JYH983059 KID983058:KID983059 KRZ983058:KRZ983059 LBV983058:LBV983059 LLR983058:LLR983059 LVN983058:LVN983059 MFJ983058:MFJ983059 MPF983058:MPF983059 MZB983058:MZB983059 NIX983058:NIX983059 NST983058:NST983059 OCP983058:OCP983059 OML983058:OML983059 OWH983058:OWH983059 PGD983058:PGD983059 PPZ983058:PPZ983059 PZV983058:PZV983059 QJR983058:QJR983059 QTN983058:QTN983059 RDJ983058:RDJ983059 RNF983058:RNF983059 RXB983058:RXB983059 SGX983058:SGX983059 SQT983058:SQT983059 TAP983058:TAP983059 TKL983058:TKL983059 TUH983058:TUH983059 UED983058:UED983059 UNZ983058:UNZ983059 UXV983058:UXV983059 VHR983058:VHR983059 VRN983058:VRN983059 WBJ983058:WBJ983059 WLF983058:WLF983059 WVB983058:WVB983059 D983057:D983058 D65553:D65554 D131089:D131090 D196625:D196626 D262161:D262162 D327697:D327698 D393233:D393234 D458769:D458770 D524305:D524306 D589841:D589842 D655377:D655378 D720913:D720914 D786449:D786450 D851985:D851986 D917521:D917522" xr:uid="{00000000-0002-0000-1900-000002000000}">
      <formula1>"30%,40%"</formula1>
    </dataValidation>
    <dataValidation imeMode="on" allowBlank="1" showInputMessage="1" showErrorMessage="1" sqref="C8:C13 K8:K13" xr:uid="{00000000-0002-0000-1900-000003000000}"/>
  </dataValidations>
  <pageMargins left="0.78740157480314965" right="0.39370078740157483" top="0.59055118110236227" bottom="0.59055118110236227" header="0.31496062992125984" footer="0.31496062992125984"/>
  <pageSetup paperSize="9" scale="70"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99FF"/>
    <pageSetUpPr fitToPage="1"/>
  </sheetPr>
  <dimension ref="B1:Z167"/>
  <sheetViews>
    <sheetView showGridLines="0" view="pageBreakPreview" zoomScale="80" zoomScaleNormal="85" zoomScaleSheetLayoutView="80" workbookViewId="0">
      <pane ySplit="13" topLeftCell="A14" activePane="bottomLeft" state="frozen"/>
      <selection activeCell="A23" sqref="A22:A23"/>
      <selection pane="bottomLeft" activeCell="B1" sqref="B1"/>
    </sheetView>
  </sheetViews>
  <sheetFormatPr defaultRowHeight="13.5"/>
  <cols>
    <col min="1" max="1" width="64.75" style="43" customWidth="1"/>
    <col min="2" max="2" width="5.875" style="43" customWidth="1"/>
    <col min="3" max="3" width="6.25" style="43" customWidth="1"/>
    <col min="4" max="5" width="5.625" style="110" customWidth="1"/>
    <col min="6" max="6" width="16" style="43" customWidth="1"/>
    <col min="7" max="7" width="3.25" style="43" customWidth="1"/>
    <col min="8" max="8" width="38.25" style="43" customWidth="1"/>
    <col min="9" max="9" width="2.75" style="43" bestFit="1" customWidth="1"/>
    <col min="10" max="11" width="6.25" style="43" customWidth="1"/>
    <col min="12" max="13" width="5.625" style="110" customWidth="1"/>
    <col min="14" max="14" width="16.125" style="110" customWidth="1"/>
    <col min="15" max="15" width="4.25" style="110" customWidth="1"/>
    <col min="16" max="16" width="38.25" style="43" customWidth="1"/>
    <col min="17" max="263" width="9" style="43"/>
    <col min="264" max="264" width="3.375" style="43" bestFit="1" customWidth="1"/>
    <col min="265" max="265" width="36" style="43" customWidth="1"/>
    <col min="266" max="266" width="5.375" style="43" bestFit="1" customWidth="1"/>
    <col min="267" max="267" width="5.25" style="43" customWidth="1"/>
    <col min="268" max="268" width="9.75" style="43" customWidth="1"/>
    <col min="269" max="269" width="3.375" style="43" bestFit="1" customWidth="1"/>
    <col min="270" max="270" width="36" style="43" customWidth="1"/>
    <col min="271" max="271" width="5.25" style="43" bestFit="1" customWidth="1"/>
    <col min="272" max="519" width="9" style="43"/>
    <col min="520" max="520" width="3.375" style="43" bestFit="1" customWidth="1"/>
    <col min="521" max="521" width="36" style="43" customWidth="1"/>
    <col min="522" max="522" width="5.375" style="43" bestFit="1" customWidth="1"/>
    <col min="523" max="523" width="5.25" style="43" customWidth="1"/>
    <col min="524" max="524" width="9.75" style="43" customWidth="1"/>
    <col min="525" max="525" width="3.375" style="43" bestFit="1" customWidth="1"/>
    <col min="526" max="526" width="36" style="43" customWidth="1"/>
    <col min="527" max="527" width="5.25" style="43" bestFit="1" customWidth="1"/>
    <col min="528" max="775" width="9" style="43"/>
    <col min="776" max="776" width="3.375" style="43" bestFit="1" customWidth="1"/>
    <col min="777" max="777" width="36" style="43" customWidth="1"/>
    <col min="778" max="778" width="5.375" style="43" bestFit="1" customWidth="1"/>
    <col min="779" max="779" width="5.25" style="43" customWidth="1"/>
    <col min="780" max="780" width="9.75" style="43" customWidth="1"/>
    <col min="781" max="781" width="3.375" style="43" bestFit="1" customWidth="1"/>
    <col min="782" max="782" width="36" style="43" customWidth="1"/>
    <col min="783" max="783" width="5.25" style="43" bestFit="1" customWidth="1"/>
    <col min="784" max="1031" width="9" style="43"/>
    <col min="1032" max="1032" width="3.375" style="43" bestFit="1" customWidth="1"/>
    <col min="1033" max="1033" width="36" style="43" customWidth="1"/>
    <col min="1034" max="1034" width="5.375" style="43" bestFit="1" customWidth="1"/>
    <col min="1035" max="1035" width="5.25" style="43" customWidth="1"/>
    <col min="1036" max="1036" width="9.75" style="43" customWidth="1"/>
    <col min="1037" max="1037" width="3.375" style="43" bestFit="1" customWidth="1"/>
    <col min="1038" max="1038" width="36" style="43" customWidth="1"/>
    <col min="1039" max="1039" width="5.25" style="43" bestFit="1" customWidth="1"/>
    <col min="1040" max="1287" width="9" style="43"/>
    <col min="1288" max="1288" width="3.375" style="43" bestFit="1" customWidth="1"/>
    <col min="1289" max="1289" width="36" style="43" customWidth="1"/>
    <col min="1290" max="1290" width="5.375" style="43" bestFit="1" customWidth="1"/>
    <col min="1291" max="1291" width="5.25" style="43" customWidth="1"/>
    <col min="1292" max="1292" width="9.75" style="43" customWidth="1"/>
    <col min="1293" max="1293" width="3.375" style="43" bestFit="1" customWidth="1"/>
    <col min="1294" max="1294" width="36" style="43" customWidth="1"/>
    <col min="1295" max="1295" width="5.25" style="43" bestFit="1" customWidth="1"/>
    <col min="1296" max="1543" width="9" style="43"/>
    <col min="1544" max="1544" width="3.375" style="43" bestFit="1" customWidth="1"/>
    <col min="1545" max="1545" width="36" style="43" customWidth="1"/>
    <col min="1546" max="1546" width="5.375" style="43" bestFit="1" customWidth="1"/>
    <col min="1547" max="1547" width="5.25" style="43" customWidth="1"/>
    <col min="1548" max="1548" width="9.75" style="43" customWidth="1"/>
    <col min="1549" max="1549" width="3.375" style="43" bestFit="1" customWidth="1"/>
    <col min="1550" max="1550" width="36" style="43" customWidth="1"/>
    <col min="1551" max="1551" width="5.25" style="43" bestFit="1" customWidth="1"/>
    <col min="1552" max="1799" width="9" style="43"/>
    <col min="1800" max="1800" width="3.375" style="43" bestFit="1" customWidth="1"/>
    <col min="1801" max="1801" width="36" style="43" customWidth="1"/>
    <col min="1802" max="1802" width="5.375" style="43" bestFit="1" customWidth="1"/>
    <col min="1803" max="1803" width="5.25" style="43" customWidth="1"/>
    <col min="1804" max="1804" width="9.75" style="43" customWidth="1"/>
    <col min="1805" max="1805" width="3.375" style="43" bestFit="1" customWidth="1"/>
    <col min="1806" max="1806" width="36" style="43" customWidth="1"/>
    <col min="1807" max="1807" width="5.25" style="43" bestFit="1" customWidth="1"/>
    <col min="1808" max="2055" width="9" style="43"/>
    <col min="2056" max="2056" width="3.375" style="43" bestFit="1" customWidth="1"/>
    <col min="2057" max="2057" width="36" style="43" customWidth="1"/>
    <col min="2058" max="2058" width="5.375" style="43" bestFit="1" customWidth="1"/>
    <col min="2059" max="2059" width="5.25" style="43" customWidth="1"/>
    <col min="2060" max="2060" width="9.75" style="43" customWidth="1"/>
    <col min="2061" max="2061" width="3.375" style="43" bestFit="1" customWidth="1"/>
    <col min="2062" max="2062" width="36" style="43" customWidth="1"/>
    <col min="2063" max="2063" width="5.25" style="43" bestFit="1" customWidth="1"/>
    <col min="2064" max="2311" width="9" style="43"/>
    <col min="2312" max="2312" width="3.375" style="43" bestFit="1" customWidth="1"/>
    <col min="2313" max="2313" width="36" style="43" customWidth="1"/>
    <col min="2314" max="2314" width="5.375" style="43" bestFit="1" customWidth="1"/>
    <col min="2315" max="2315" width="5.25" style="43" customWidth="1"/>
    <col min="2316" max="2316" width="9.75" style="43" customWidth="1"/>
    <col min="2317" max="2317" width="3.375" style="43" bestFit="1" customWidth="1"/>
    <col min="2318" max="2318" width="36" style="43" customWidth="1"/>
    <col min="2319" max="2319" width="5.25" style="43" bestFit="1" customWidth="1"/>
    <col min="2320" max="2567" width="9" style="43"/>
    <col min="2568" max="2568" width="3.375" style="43" bestFit="1" customWidth="1"/>
    <col min="2569" max="2569" width="36" style="43" customWidth="1"/>
    <col min="2570" max="2570" width="5.375" style="43" bestFit="1" customWidth="1"/>
    <col min="2571" max="2571" width="5.25" style="43" customWidth="1"/>
    <col min="2572" max="2572" width="9.75" style="43" customWidth="1"/>
    <col min="2573" max="2573" width="3.375" style="43" bestFit="1" customWidth="1"/>
    <col min="2574" max="2574" width="36" style="43" customWidth="1"/>
    <col min="2575" max="2575" width="5.25" style="43" bestFit="1" customWidth="1"/>
    <col min="2576" max="2823" width="9" style="43"/>
    <col min="2824" max="2824" width="3.375" style="43" bestFit="1" customWidth="1"/>
    <col min="2825" max="2825" width="36" style="43" customWidth="1"/>
    <col min="2826" max="2826" width="5.375" style="43" bestFit="1" customWidth="1"/>
    <col min="2827" max="2827" width="5.25" style="43" customWidth="1"/>
    <col min="2828" max="2828" width="9.75" style="43" customWidth="1"/>
    <col min="2829" max="2829" width="3.375" style="43" bestFit="1" customWidth="1"/>
    <col min="2830" max="2830" width="36" style="43" customWidth="1"/>
    <col min="2831" max="2831" width="5.25" style="43" bestFit="1" customWidth="1"/>
    <col min="2832" max="3079" width="9" style="43"/>
    <col min="3080" max="3080" width="3.375" style="43" bestFit="1" customWidth="1"/>
    <col min="3081" max="3081" width="36" style="43" customWidth="1"/>
    <col min="3082" max="3082" width="5.375" style="43" bestFit="1" customWidth="1"/>
    <col min="3083" max="3083" width="5.25" style="43" customWidth="1"/>
    <col min="3084" max="3084" width="9.75" style="43" customWidth="1"/>
    <col min="3085" max="3085" width="3.375" style="43" bestFit="1" customWidth="1"/>
    <col min="3086" max="3086" width="36" style="43" customWidth="1"/>
    <col min="3087" max="3087" width="5.25" style="43" bestFit="1" customWidth="1"/>
    <col min="3088" max="3335" width="9" style="43"/>
    <col min="3336" max="3336" width="3.375" style="43" bestFit="1" customWidth="1"/>
    <col min="3337" max="3337" width="36" style="43" customWidth="1"/>
    <col min="3338" max="3338" width="5.375" style="43" bestFit="1" customWidth="1"/>
    <col min="3339" max="3339" width="5.25" style="43" customWidth="1"/>
    <col min="3340" max="3340" width="9.75" style="43" customWidth="1"/>
    <col min="3341" max="3341" width="3.375" style="43" bestFit="1" customWidth="1"/>
    <col min="3342" max="3342" width="36" style="43" customWidth="1"/>
    <col min="3343" max="3343" width="5.25" style="43" bestFit="1" customWidth="1"/>
    <col min="3344" max="3591" width="9" style="43"/>
    <col min="3592" max="3592" width="3.375" style="43" bestFit="1" customWidth="1"/>
    <col min="3593" max="3593" width="36" style="43" customWidth="1"/>
    <col min="3594" max="3594" width="5.375" style="43" bestFit="1" customWidth="1"/>
    <col min="3595" max="3595" width="5.25" style="43" customWidth="1"/>
    <col min="3596" max="3596" width="9.75" style="43" customWidth="1"/>
    <col min="3597" max="3597" width="3.375" style="43" bestFit="1" customWidth="1"/>
    <col min="3598" max="3598" width="36" style="43" customWidth="1"/>
    <col min="3599" max="3599" width="5.25" style="43" bestFit="1" customWidth="1"/>
    <col min="3600" max="3847" width="9" style="43"/>
    <col min="3848" max="3848" width="3.375" style="43" bestFit="1" customWidth="1"/>
    <col min="3849" max="3849" width="36" style="43" customWidth="1"/>
    <col min="3850" max="3850" width="5.375" style="43" bestFit="1" customWidth="1"/>
    <col min="3851" max="3851" width="5.25" style="43" customWidth="1"/>
    <col min="3852" max="3852" width="9.75" style="43" customWidth="1"/>
    <col min="3853" max="3853" width="3.375" style="43" bestFit="1" customWidth="1"/>
    <col min="3854" max="3854" width="36" style="43" customWidth="1"/>
    <col min="3855" max="3855" width="5.25" style="43" bestFit="1" customWidth="1"/>
    <col min="3856" max="4103" width="9" style="43"/>
    <col min="4104" max="4104" width="3.375" style="43" bestFit="1" customWidth="1"/>
    <col min="4105" max="4105" width="36" style="43" customWidth="1"/>
    <col min="4106" max="4106" width="5.375" style="43" bestFit="1" customWidth="1"/>
    <col min="4107" max="4107" width="5.25" style="43" customWidth="1"/>
    <col min="4108" max="4108" width="9.75" style="43" customWidth="1"/>
    <col min="4109" max="4109" width="3.375" style="43" bestFit="1" customWidth="1"/>
    <col min="4110" max="4110" width="36" style="43" customWidth="1"/>
    <col min="4111" max="4111" width="5.25" style="43" bestFit="1" customWidth="1"/>
    <col min="4112" max="4359" width="9" style="43"/>
    <col min="4360" max="4360" width="3.375" style="43" bestFit="1" customWidth="1"/>
    <col min="4361" max="4361" width="36" style="43" customWidth="1"/>
    <col min="4362" max="4362" width="5.375" style="43" bestFit="1" customWidth="1"/>
    <col min="4363" max="4363" width="5.25" style="43" customWidth="1"/>
    <col min="4364" max="4364" width="9.75" style="43" customWidth="1"/>
    <col min="4365" max="4365" width="3.375" style="43" bestFit="1" customWidth="1"/>
    <col min="4366" max="4366" width="36" style="43" customWidth="1"/>
    <col min="4367" max="4367" width="5.25" style="43" bestFit="1" customWidth="1"/>
    <col min="4368" max="4615" width="9" style="43"/>
    <col min="4616" max="4616" width="3.375" style="43" bestFit="1" customWidth="1"/>
    <col min="4617" max="4617" width="36" style="43" customWidth="1"/>
    <col min="4618" max="4618" width="5.375" style="43" bestFit="1" customWidth="1"/>
    <col min="4619" max="4619" width="5.25" style="43" customWidth="1"/>
    <col min="4620" max="4620" width="9.75" style="43" customWidth="1"/>
    <col min="4621" max="4621" width="3.375" style="43" bestFit="1" customWidth="1"/>
    <col min="4622" max="4622" width="36" style="43" customWidth="1"/>
    <col min="4623" max="4623" width="5.25" style="43" bestFit="1" customWidth="1"/>
    <col min="4624" max="4871" width="9" style="43"/>
    <col min="4872" max="4872" width="3.375" style="43" bestFit="1" customWidth="1"/>
    <col min="4873" max="4873" width="36" style="43" customWidth="1"/>
    <col min="4874" max="4874" width="5.375" style="43" bestFit="1" customWidth="1"/>
    <col min="4875" max="4875" width="5.25" style="43" customWidth="1"/>
    <col min="4876" max="4876" width="9.75" style="43" customWidth="1"/>
    <col min="4877" max="4877" width="3.375" style="43" bestFit="1" customWidth="1"/>
    <col min="4878" max="4878" width="36" style="43" customWidth="1"/>
    <col min="4879" max="4879" width="5.25" style="43" bestFit="1" customWidth="1"/>
    <col min="4880" max="5127" width="9" style="43"/>
    <col min="5128" max="5128" width="3.375" style="43" bestFit="1" customWidth="1"/>
    <col min="5129" max="5129" width="36" style="43" customWidth="1"/>
    <col min="5130" max="5130" width="5.375" style="43" bestFit="1" customWidth="1"/>
    <col min="5131" max="5131" width="5.25" style="43" customWidth="1"/>
    <col min="5132" max="5132" width="9.75" style="43" customWidth="1"/>
    <col min="5133" max="5133" width="3.375" style="43" bestFit="1" customWidth="1"/>
    <col min="5134" max="5134" width="36" style="43" customWidth="1"/>
    <col min="5135" max="5135" width="5.25" style="43" bestFit="1" customWidth="1"/>
    <col min="5136" max="5383" width="9" style="43"/>
    <col min="5384" max="5384" width="3.375" style="43" bestFit="1" customWidth="1"/>
    <col min="5385" max="5385" width="36" style="43" customWidth="1"/>
    <col min="5386" max="5386" width="5.375" style="43" bestFit="1" customWidth="1"/>
    <col min="5387" max="5387" width="5.25" style="43" customWidth="1"/>
    <col min="5388" max="5388" width="9.75" style="43" customWidth="1"/>
    <col min="5389" max="5389" width="3.375" style="43" bestFit="1" customWidth="1"/>
    <col min="5390" max="5390" width="36" style="43" customWidth="1"/>
    <col min="5391" max="5391" width="5.25" style="43" bestFit="1" customWidth="1"/>
    <col min="5392" max="5639" width="9" style="43"/>
    <col min="5640" max="5640" width="3.375" style="43" bestFit="1" customWidth="1"/>
    <col min="5641" max="5641" width="36" style="43" customWidth="1"/>
    <col min="5642" max="5642" width="5.375" style="43" bestFit="1" customWidth="1"/>
    <col min="5643" max="5643" width="5.25" style="43" customWidth="1"/>
    <col min="5644" max="5644" width="9.75" style="43" customWidth="1"/>
    <col min="5645" max="5645" width="3.375" style="43" bestFit="1" customWidth="1"/>
    <col min="5646" max="5646" width="36" style="43" customWidth="1"/>
    <col min="5647" max="5647" width="5.25" style="43" bestFit="1" customWidth="1"/>
    <col min="5648" max="5895" width="9" style="43"/>
    <col min="5896" max="5896" width="3.375" style="43" bestFit="1" customWidth="1"/>
    <col min="5897" max="5897" width="36" style="43" customWidth="1"/>
    <col min="5898" max="5898" width="5.375" style="43" bestFit="1" customWidth="1"/>
    <col min="5899" max="5899" width="5.25" style="43" customWidth="1"/>
    <col min="5900" max="5900" width="9.75" style="43" customWidth="1"/>
    <col min="5901" max="5901" width="3.375" style="43" bestFit="1" customWidth="1"/>
    <col min="5902" max="5902" width="36" style="43" customWidth="1"/>
    <col min="5903" max="5903" width="5.25" style="43" bestFit="1" customWidth="1"/>
    <col min="5904" max="6151" width="9" style="43"/>
    <col min="6152" max="6152" width="3.375" style="43" bestFit="1" customWidth="1"/>
    <col min="6153" max="6153" width="36" style="43" customWidth="1"/>
    <col min="6154" max="6154" width="5.375" style="43" bestFit="1" customWidth="1"/>
    <col min="6155" max="6155" width="5.25" style="43" customWidth="1"/>
    <col min="6156" max="6156" width="9.75" style="43" customWidth="1"/>
    <col min="6157" max="6157" width="3.375" style="43" bestFit="1" customWidth="1"/>
    <col min="6158" max="6158" width="36" style="43" customWidth="1"/>
    <col min="6159" max="6159" width="5.25" style="43" bestFit="1" customWidth="1"/>
    <col min="6160" max="6407" width="9" style="43"/>
    <col min="6408" max="6408" width="3.375" style="43" bestFit="1" customWidth="1"/>
    <col min="6409" max="6409" width="36" style="43" customWidth="1"/>
    <col min="6410" max="6410" width="5.375" style="43" bestFit="1" customWidth="1"/>
    <col min="6411" max="6411" width="5.25" style="43" customWidth="1"/>
    <col min="6412" max="6412" width="9.75" style="43" customWidth="1"/>
    <col min="6413" max="6413" width="3.375" style="43" bestFit="1" customWidth="1"/>
    <col min="6414" max="6414" width="36" style="43" customWidth="1"/>
    <col min="6415" max="6415" width="5.25" style="43" bestFit="1" customWidth="1"/>
    <col min="6416" max="6663" width="9" style="43"/>
    <col min="6664" max="6664" width="3.375" style="43" bestFit="1" customWidth="1"/>
    <col min="6665" max="6665" width="36" style="43" customWidth="1"/>
    <col min="6666" max="6666" width="5.375" style="43" bestFit="1" customWidth="1"/>
    <col min="6667" max="6667" width="5.25" style="43" customWidth="1"/>
    <col min="6668" max="6668" width="9.75" style="43" customWidth="1"/>
    <col min="6669" max="6669" width="3.375" style="43" bestFit="1" customWidth="1"/>
    <col min="6670" max="6670" width="36" style="43" customWidth="1"/>
    <col min="6671" max="6671" width="5.25" style="43" bestFit="1" customWidth="1"/>
    <col min="6672" max="6919" width="9" style="43"/>
    <col min="6920" max="6920" width="3.375" style="43" bestFit="1" customWidth="1"/>
    <col min="6921" max="6921" width="36" style="43" customWidth="1"/>
    <col min="6922" max="6922" width="5.375" style="43" bestFit="1" customWidth="1"/>
    <col min="6923" max="6923" width="5.25" style="43" customWidth="1"/>
    <col min="6924" max="6924" width="9.75" style="43" customWidth="1"/>
    <col min="6925" max="6925" width="3.375" style="43" bestFit="1" customWidth="1"/>
    <col min="6926" max="6926" width="36" style="43" customWidth="1"/>
    <col min="6927" max="6927" width="5.25" style="43" bestFit="1" customWidth="1"/>
    <col min="6928" max="7175" width="9" style="43"/>
    <col min="7176" max="7176" width="3.375" style="43" bestFit="1" customWidth="1"/>
    <col min="7177" max="7177" width="36" style="43" customWidth="1"/>
    <col min="7178" max="7178" width="5.375" style="43" bestFit="1" customWidth="1"/>
    <col min="7179" max="7179" width="5.25" style="43" customWidth="1"/>
    <col min="7180" max="7180" width="9.75" style="43" customWidth="1"/>
    <col min="7181" max="7181" width="3.375" style="43" bestFit="1" customWidth="1"/>
    <col min="7182" max="7182" width="36" style="43" customWidth="1"/>
    <col min="7183" max="7183" width="5.25" style="43" bestFit="1" customWidth="1"/>
    <col min="7184" max="7431" width="9" style="43"/>
    <col min="7432" max="7432" width="3.375" style="43" bestFit="1" customWidth="1"/>
    <col min="7433" max="7433" width="36" style="43" customWidth="1"/>
    <col min="7434" max="7434" width="5.375" style="43" bestFit="1" customWidth="1"/>
    <col min="7435" max="7435" width="5.25" style="43" customWidth="1"/>
    <col min="7436" max="7436" width="9.75" style="43" customWidth="1"/>
    <col min="7437" max="7437" width="3.375" style="43" bestFit="1" customWidth="1"/>
    <col min="7438" max="7438" width="36" style="43" customWidth="1"/>
    <col min="7439" max="7439" width="5.25" style="43" bestFit="1" customWidth="1"/>
    <col min="7440" max="7687" width="9" style="43"/>
    <col min="7688" max="7688" width="3.375" style="43" bestFit="1" customWidth="1"/>
    <col min="7689" max="7689" width="36" style="43" customWidth="1"/>
    <col min="7690" max="7690" width="5.375" style="43" bestFit="1" customWidth="1"/>
    <col min="7691" max="7691" width="5.25" style="43" customWidth="1"/>
    <col min="7692" max="7692" width="9.75" style="43" customWidth="1"/>
    <col min="7693" max="7693" width="3.375" style="43" bestFit="1" customWidth="1"/>
    <col min="7694" max="7694" width="36" style="43" customWidth="1"/>
    <col min="7695" max="7695" width="5.25" style="43" bestFit="1" customWidth="1"/>
    <col min="7696" max="7943" width="9" style="43"/>
    <col min="7944" max="7944" width="3.375" style="43" bestFit="1" customWidth="1"/>
    <col min="7945" max="7945" width="36" style="43" customWidth="1"/>
    <col min="7946" max="7946" width="5.375" style="43" bestFit="1" customWidth="1"/>
    <col min="7947" max="7947" width="5.25" style="43" customWidth="1"/>
    <col min="7948" max="7948" width="9.75" style="43" customWidth="1"/>
    <col min="7949" max="7949" width="3.375" style="43" bestFit="1" customWidth="1"/>
    <col min="7950" max="7950" width="36" style="43" customWidth="1"/>
    <col min="7951" max="7951" width="5.25" style="43" bestFit="1" customWidth="1"/>
    <col min="7952" max="8199" width="9" style="43"/>
    <col min="8200" max="8200" width="3.375" style="43" bestFit="1" customWidth="1"/>
    <col min="8201" max="8201" width="36" style="43" customWidth="1"/>
    <col min="8202" max="8202" width="5.375" style="43" bestFit="1" customWidth="1"/>
    <col min="8203" max="8203" width="5.25" style="43" customWidth="1"/>
    <col min="8204" max="8204" width="9.75" style="43" customWidth="1"/>
    <col min="8205" max="8205" width="3.375" style="43" bestFit="1" customWidth="1"/>
    <col min="8206" max="8206" width="36" style="43" customWidth="1"/>
    <col min="8207" max="8207" width="5.25" style="43" bestFit="1" customWidth="1"/>
    <col min="8208" max="8455" width="9" style="43"/>
    <col min="8456" max="8456" width="3.375" style="43" bestFit="1" customWidth="1"/>
    <col min="8457" max="8457" width="36" style="43" customWidth="1"/>
    <col min="8458" max="8458" width="5.375" style="43" bestFit="1" customWidth="1"/>
    <col min="8459" max="8459" width="5.25" style="43" customWidth="1"/>
    <col min="8460" max="8460" width="9.75" style="43" customWidth="1"/>
    <col min="8461" max="8461" width="3.375" style="43" bestFit="1" customWidth="1"/>
    <col min="8462" max="8462" width="36" style="43" customWidth="1"/>
    <col min="8463" max="8463" width="5.25" style="43" bestFit="1" customWidth="1"/>
    <col min="8464" max="8711" width="9" style="43"/>
    <col min="8712" max="8712" width="3.375" style="43" bestFit="1" customWidth="1"/>
    <col min="8713" max="8713" width="36" style="43" customWidth="1"/>
    <col min="8714" max="8714" width="5.375" style="43" bestFit="1" customWidth="1"/>
    <col min="8715" max="8715" width="5.25" style="43" customWidth="1"/>
    <col min="8716" max="8716" width="9.75" style="43" customWidth="1"/>
    <col min="8717" max="8717" width="3.375" style="43" bestFit="1" customWidth="1"/>
    <col min="8718" max="8718" width="36" style="43" customWidth="1"/>
    <col min="8719" max="8719" width="5.25" style="43" bestFit="1" customWidth="1"/>
    <col min="8720" max="8967" width="9" style="43"/>
    <col min="8968" max="8968" width="3.375" style="43" bestFit="1" customWidth="1"/>
    <col min="8969" max="8969" width="36" style="43" customWidth="1"/>
    <col min="8970" max="8970" width="5.375" style="43" bestFit="1" customWidth="1"/>
    <col min="8971" max="8971" width="5.25" style="43" customWidth="1"/>
    <col min="8972" max="8972" width="9.75" style="43" customWidth="1"/>
    <col min="8973" max="8973" width="3.375" style="43" bestFit="1" customWidth="1"/>
    <col min="8974" max="8974" width="36" style="43" customWidth="1"/>
    <col min="8975" max="8975" width="5.25" style="43" bestFit="1" customWidth="1"/>
    <col min="8976" max="9223" width="9" style="43"/>
    <col min="9224" max="9224" width="3.375" style="43" bestFit="1" customWidth="1"/>
    <col min="9225" max="9225" width="36" style="43" customWidth="1"/>
    <col min="9226" max="9226" width="5.375" style="43" bestFit="1" customWidth="1"/>
    <col min="9227" max="9227" width="5.25" style="43" customWidth="1"/>
    <col min="9228" max="9228" width="9.75" style="43" customWidth="1"/>
    <col min="9229" max="9229" width="3.375" style="43" bestFit="1" customWidth="1"/>
    <col min="9230" max="9230" width="36" style="43" customWidth="1"/>
    <col min="9231" max="9231" width="5.25" style="43" bestFit="1" customWidth="1"/>
    <col min="9232" max="9479" width="9" style="43"/>
    <col min="9480" max="9480" width="3.375" style="43" bestFit="1" customWidth="1"/>
    <col min="9481" max="9481" width="36" style="43" customWidth="1"/>
    <col min="9482" max="9482" width="5.375" style="43" bestFit="1" customWidth="1"/>
    <col min="9483" max="9483" width="5.25" style="43" customWidth="1"/>
    <col min="9484" max="9484" width="9.75" style="43" customWidth="1"/>
    <col min="9485" max="9485" width="3.375" style="43" bestFit="1" customWidth="1"/>
    <col min="9486" max="9486" width="36" style="43" customWidth="1"/>
    <col min="9487" max="9487" width="5.25" style="43" bestFit="1" customWidth="1"/>
    <col min="9488" max="9735" width="9" style="43"/>
    <col min="9736" max="9736" width="3.375" style="43" bestFit="1" customWidth="1"/>
    <col min="9737" max="9737" width="36" style="43" customWidth="1"/>
    <col min="9738" max="9738" width="5.375" style="43" bestFit="1" customWidth="1"/>
    <col min="9739" max="9739" width="5.25" style="43" customWidth="1"/>
    <col min="9740" max="9740" width="9.75" style="43" customWidth="1"/>
    <col min="9741" max="9741" width="3.375" style="43" bestFit="1" customWidth="1"/>
    <col min="9742" max="9742" width="36" style="43" customWidth="1"/>
    <col min="9743" max="9743" width="5.25" style="43" bestFit="1" customWidth="1"/>
    <col min="9744" max="9991" width="9" style="43"/>
    <col min="9992" max="9992" width="3.375" style="43" bestFit="1" customWidth="1"/>
    <col min="9993" max="9993" width="36" style="43" customWidth="1"/>
    <col min="9994" max="9994" width="5.375" style="43" bestFit="1" customWidth="1"/>
    <col min="9995" max="9995" width="5.25" style="43" customWidth="1"/>
    <col min="9996" max="9996" width="9.75" style="43" customWidth="1"/>
    <col min="9997" max="9997" width="3.375" style="43" bestFit="1" customWidth="1"/>
    <col min="9998" max="9998" width="36" style="43" customWidth="1"/>
    <col min="9999" max="9999" width="5.25" style="43" bestFit="1" customWidth="1"/>
    <col min="10000" max="10247" width="9" style="43"/>
    <col min="10248" max="10248" width="3.375" style="43" bestFit="1" customWidth="1"/>
    <col min="10249" max="10249" width="36" style="43" customWidth="1"/>
    <col min="10250" max="10250" width="5.375" style="43" bestFit="1" customWidth="1"/>
    <col min="10251" max="10251" width="5.25" style="43" customWidth="1"/>
    <col min="10252" max="10252" width="9.75" style="43" customWidth="1"/>
    <col min="10253" max="10253" width="3.375" style="43" bestFit="1" customWidth="1"/>
    <col min="10254" max="10254" width="36" style="43" customWidth="1"/>
    <col min="10255" max="10255" width="5.25" style="43" bestFit="1" customWidth="1"/>
    <col min="10256" max="10503" width="9" style="43"/>
    <col min="10504" max="10504" width="3.375" style="43" bestFit="1" customWidth="1"/>
    <col min="10505" max="10505" width="36" style="43" customWidth="1"/>
    <col min="10506" max="10506" width="5.375" style="43" bestFit="1" customWidth="1"/>
    <col min="10507" max="10507" width="5.25" style="43" customWidth="1"/>
    <col min="10508" max="10508" width="9.75" style="43" customWidth="1"/>
    <col min="10509" max="10509" width="3.375" style="43" bestFit="1" customWidth="1"/>
    <col min="10510" max="10510" width="36" style="43" customWidth="1"/>
    <col min="10511" max="10511" width="5.25" style="43" bestFit="1" customWidth="1"/>
    <col min="10512" max="10759" width="9" style="43"/>
    <col min="10760" max="10760" width="3.375" style="43" bestFit="1" customWidth="1"/>
    <col min="10761" max="10761" width="36" style="43" customWidth="1"/>
    <col min="10762" max="10762" width="5.375" style="43" bestFit="1" customWidth="1"/>
    <col min="10763" max="10763" width="5.25" style="43" customWidth="1"/>
    <col min="10764" max="10764" width="9.75" style="43" customWidth="1"/>
    <col min="10765" max="10765" width="3.375" style="43" bestFit="1" customWidth="1"/>
    <col min="10766" max="10766" width="36" style="43" customWidth="1"/>
    <col min="10767" max="10767" width="5.25" style="43" bestFit="1" customWidth="1"/>
    <col min="10768" max="11015" width="9" style="43"/>
    <col min="11016" max="11016" width="3.375" style="43" bestFit="1" customWidth="1"/>
    <col min="11017" max="11017" width="36" style="43" customWidth="1"/>
    <col min="11018" max="11018" width="5.375" style="43" bestFit="1" customWidth="1"/>
    <col min="11019" max="11019" width="5.25" style="43" customWidth="1"/>
    <col min="11020" max="11020" width="9.75" style="43" customWidth="1"/>
    <col min="11021" max="11021" width="3.375" style="43" bestFit="1" customWidth="1"/>
    <col min="11022" max="11022" width="36" style="43" customWidth="1"/>
    <col min="11023" max="11023" width="5.25" style="43" bestFit="1" customWidth="1"/>
    <col min="11024" max="11271" width="9" style="43"/>
    <col min="11272" max="11272" width="3.375" style="43" bestFit="1" customWidth="1"/>
    <col min="11273" max="11273" width="36" style="43" customWidth="1"/>
    <col min="11274" max="11274" width="5.375" style="43" bestFit="1" customWidth="1"/>
    <col min="11275" max="11275" width="5.25" style="43" customWidth="1"/>
    <col min="11276" max="11276" width="9.75" style="43" customWidth="1"/>
    <col min="11277" max="11277" width="3.375" style="43" bestFit="1" customWidth="1"/>
    <col min="11278" max="11278" width="36" style="43" customWidth="1"/>
    <col min="11279" max="11279" width="5.25" style="43" bestFit="1" customWidth="1"/>
    <col min="11280" max="11527" width="9" style="43"/>
    <col min="11528" max="11528" width="3.375" style="43" bestFit="1" customWidth="1"/>
    <col min="11529" max="11529" width="36" style="43" customWidth="1"/>
    <col min="11530" max="11530" width="5.375" style="43" bestFit="1" customWidth="1"/>
    <col min="11531" max="11531" width="5.25" style="43" customWidth="1"/>
    <col min="11532" max="11532" width="9.75" style="43" customWidth="1"/>
    <col min="11533" max="11533" width="3.375" style="43" bestFit="1" customWidth="1"/>
    <col min="11534" max="11534" width="36" style="43" customWidth="1"/>
    <col min="11535" max="11535" width="5.25" style="43" bestFit="1" customWidth="1"/>
    <col min="11536" max="11783" width="9" style="43"/>
    <col min="11784" max="11784" width="3.375" style="43" bestFit="1" customWidth="1"/>
    <col min="11785" max="11785" width="36" style="43" customWidth="1"/>
    <col min="11786" max="11786" width="5.375" style="43" bestFit="1" customWidth="1"/>
    <col min="11787" max="11787" width="5.25" style="43" customWidth="1"/>
    <col min="11788" max="11788" width="9.75" style="43" customWidth="1"/>
    <col min="11789" max="11789" width="3.375" style="43" bestFit="1" customWidth="1"/>
    <col min="11790" max="11790" width="36" style="43" customWidth="1"/>
    <col min="11791" max="11791" width="5.25" style="43" bestFit="1" customWidth="1"/>
    <col min="11792" max="12039" width="9" style="43"/>
    <col min="12040" max="12040" width="3.375" style="43" bestFit="1" customWidth="1"/>
    <col min="12041" max="12041" width="36" style="43" customWidth="1"/>
    <col min="12042" max="12042" width="5.375" style="43" bestFit="1" customWidth="1"/>
    <col min="12043" max="12043" width="5.25" style="43" customWidth="1"/>
    <col min="12044" max="12044" width="9.75" style="43" customWidth="1"/>
    <col min="12045" max="12045" width="3.375" style="43" bestFit="1" customWidth="1"/>
    <col min="12046" max="12046" width="36" style="43" customWidth="1"/>
    <col min="12047" max="12047" width="5.25" style="43" bestFit="1" customWidth="1"/>
    <col min="12048" max="12295" width="9" style="43"/>
    <col min="12296" max="12296" width="3.375" style="43" bestFit="1" customWidth="1"/>
    <col min="12297" max="12297" width="36" style="43" customWidth="1"/>
    <col min="12298" max="12298" width="5.375" style="43" bestFit="1" customWidth="1"/>
    <col min="12299" max="12299" width="5.25" style="43" customWidth="1"/>
    <col min="12300" max="12300" width="9.75" style="43" customWidth="1"/>
    <col min="12301" max="12301" width="3.375" style="43" bestFit="1" customWidth="1"/>
    <col min="12302" max="12302" width="36" style="43" customWidth="1"/>
    <col min="12303" max="12303" width="5.25" style="43" bestFit="1" customWidth="1"/>
    <col min="12304" max="12551" width="9" style="43"/>
    <col min="12552" max="12552" width="3.375" style="43" bestFit="1" customWidth="1"/>
    <col min="12553" max="12553" width="36" style="43" customWidth="1"/>
    <col min="12554" max="12554" width="5.375" style="43" bestFit="1" customWidth="1"/>
    <col min="12555" max="12555" width="5.25" style="43" customWidth="1"/>
    <col min="12556" max="12556" width="9.75" style="43" customWidth="1"/>
    <col min="12557" max="12557" width="3.375" style="43" bestFit="1" customWidth="1"/>
    <col min="12558" max="12558" width="36" style="43" customWidth="1"/>
    <col min="12559" max="12559" width="5.25" style="43" bestFit="1" customWidth="1"/>
    <col min="12560" max="12807" width="9" style="43"/>
    <col min="12808" max="12808" width="3.375" style="43" bestFit="1" customWidth="1"/>
    <col min="12809" max="12809" width="36" style="43" customWidth="1"/>
    <col min="12810" max="12810" width="5.375" style="43" bestFit="1" customWidth="1"/>
    <col min="12811" max="12811" width="5.25" style="43" customWidth="1"/>
    <col min="12812" max="12812" width="9.75" style="43" customWidth="1"/>
    <col min="12813" max="12813" width="3.375" style="43" bestFit="1" customWidth="1"/>
    <col min="12814" max="12814" width="36" style="43" customWidth="1"/>
    <col min="12815" max="12815" width="5.25" style="43" bestFit="1" customWidth="1"/>
    <col min="12816" max="13063" width="9" style="43"/>
    <col min="13064" max="13064" width="3.375" style="43" bestFit="1" customWidth="1"/>
    <col min="13065" max="13065" width="36" style="43" customWidth="1"/>
    <col min="13066" max="13066" width="5.375" style="43" bestFit="1" customWidth="1"/>
    <col min="13067" max="13067" width="5.25" style="43" customWidth="1"/>
    <col min="13068" max="13068" width="9.75" style="43" customWidth="1"/>
    <col min="13069" max="13069" width="3.375" style="43" bestFit="1" customWidth="1"/>
    <col min="13070" max="13070" width="36" style="43" customWidth="1"/>
    <col min="13071" max="13071" width="5.25" style="43" bestFit="1" customWidth="1"/>
    <col min="13072" max="13319" width="9" style="43"/>
    <col min="13320" max="13320" width="3.375" style="43" bestFit="1" customWidth="1"/>
    <col min="13321" max="13321" width="36" style="43" customWidth="1"/>
    <col min="13322" max="13322" width="5.375" style="43" bestFit="1" customWidth="1"/>
    <col min="13323" max="13323" width="5.25" style="43" customWidth="1"/>
    <col min="13324" max="13324" width="9.75" style="43" customWidth="1"/>
    <col min="13325" max="13325" width="3.375" style="43" bestFit="1" customWidth="1"/>
    <col min="13326" max="13326" width="36" style="43" customWidth="1"/>
    <col min="13327" max="13327" width="5.25" style="43" bestFit="1" customWidth="1"/>
    <col min="13328" max="13575" width="9" style="43"/>
    <col min="13576" max="13576" width="3.375" style="43" bestFit="1" customWidth="1"/>
    <col min="13577" max="13577" width="36" style="43" customWidth="1"/>
    <col min="13578" max="13578" width="5.375" style="43" bestFit="1" customWidth="1"/>
    <col min="13579" max="13579" width="5.25" style="43" customWidth="1"/>
    <col min="13580" max="13580" width="9.75" style="43" customWidth="1"/>
    <col min="13581" max="13581" width="3.375" style="43" bestFit="1" customWidth="1"/>
    <col min="13582" max="13582" width="36" style="43" customWidth="1"/>
    <col min="13583" max="13583" width="5.25" style="43" bestFit="1" customWidth="1"/>
    <col min="13584" max="13831" width="9" style="43"/>
    <col min="13832" max="13832" width="3.375" style="43" bestFit="1" customWidth="1"/>
    <col min="13833" max="13833" width="36" style="43" customWidth="1"/>
    <col min="13834" max="13834" width="5.375" style="43" bestFit="1" customWidth="1"/>
    <col min="13835" max="13835" width="5.25" style="43" customWidth="1"/>
    <col min="13836" max="13836" width="9.75" style="43" customWidth="1"/>
    <col min="13837" max="13837" width="3.375" style="43" bestFit="1" customWidth="1"/>
    <col min="13838" max="13838" width="36" style="43" customWidth="1"/>
    <col min="13839" max="13839" width="5.25" style="43" bestFit="1" customWidth="1"/>
    <col min="13840" max="14087" width="9" style="43"/>
    <col min="14088" max="14088" width="3.375" style="43" bestFit="1" customWidth="1"/>
    <col min="14089" max="14089" width="36" style="43" customWidth="1"/>
    <col min="14090" max="14090" width="5.375" style="43" bestFit="1" customWidth="1"/>
    <col min="14091" max="14091" width="5.25" style="43" customWidth="1"/>
    <col min="14092" max="14092" width="9.75" style="43" customWidth="1"/>
    <col min="14093" max="14093" width="3.375" style="43" bestFit="1" customWidth="1"/>
    <col min="14094" max="14094" width="36" style="43" customWidth="1"/>
    <col min="14095" max="14095" width="5.25" style="43" bestFit="1" customWidth="1"/>
    <col min="14096" max="14343" width="9" style="43"/>
    <col min="14344" max="14344" width="3.375" style="43" bestFit="1" customWidth="1"/>
    <col min="14345" max="14345" width="36" style="43" customWidth="1"/>
    <col min="14346" max="14346" width="5.375" style="43" bestFit="1" customWidth="1"/>
    <col min="14347" max="14347" width="5.25" style="43" customWidth="1"/>
    <col min="14348" max="14348" width="9.75" style="43" customWidth="1"/>
    <col min="14349" max="14349" width="3.375" style="43" bestFit="1" customWidth="1"/>
    <col min="14350" max="14350" width="36" style="43" customWidth="1"/>
    <col min="14351" max="14351" width="5.25" style="43" bestFit="1" customWidth="1"/>
    <col min="14352" max="14599" width="9" style="43"/>
    <col min="14600" max="14600" width="3.375" style="43" bestFit="1" customWidth="1"/>
    <col min="14601" max="14601" width="36" style="43" customWidth="1"/>
    <col min="14602" max="14602" width="5.375" style="43" bestFit="1" customWidth="1"/>
    <col min="14603" max="14603" width="5.25" style="43" customWidth="1"/>
    <col min="14604" max="14604" width="9.75" style="43" customWidth="1"/>
    <col min="14605" max="14605" width="3.375" style="43" bestFit="1" customWidth="1"/>
    <col min="14606" max="14606" width="36" style="43" customWidth="1"/>
    <col min="14607" max="14607" width="5.25" style="43" bestFit="1" customWidth="1"/>
    <col min="14608" max="14855" width="9" style="43"/>
    <col min="14856" max="14856" width="3.375" style="43" bestFit="1" customWidth="1"/>
    <col min="14857" max="14857" width="36" style="43" customWidth="1"/>
    <col min="14858" max="14858" width="5.375" style="43" bestFit="1" customWidth="1"/>
    <col min="14859" max="14859" width="5.25" style="43" customWidth="1"/>
    <col min="14860" max="14860" width="9.75" style="43" customWidth="1"/>
    <col min="14861" max="14861" width="3.375" style="43" bestFit="1" customWidth="1"/>
    <col min="14862" max="14862" width="36" style="43" customWidth="1"/>
    <col min="14863" max="14863" width="5.25" style="43" bestFit="1" customWidth="1"/>
    <col min="14864" max="15111" width="9" style="43"/>
    <col min="15112" max="15112" width="3.375" style="43" bestFit="1" customWidth="1"/>
    <col min="15113" max="15113" width="36" style="43" customWidth="1"/>
    <col min="15114" max="15114" width="5.375" style="43" bestFit="1" customWidth="1"/>
    <col min="15115" max="15115" width="5.25" style="43" customWidth="1"/>
    <col min="15116" max="15116" width="9.75" style="43" customWidth="1"/>
    <col min="15117" max="15117" width="3.375" style="43" bestFit="1" customWidth="1"/>
    <col min="15118" max="15118" width="36" style="43" customWidth="1"/>
    <col min="15119" max="15119" width="5.25" style="43" bestFit="1" customWidth="1"/>
    <col min="15120" max="15367" width="9" style="43"/>
    <col min="15368" max="15368" width="3.375" style="43" bestFit="1" customWidth="1"/>
    <col min="15369" max="15369" width="36" style="43" customWidth="1"/>
    <col min="15370" max="15370" width="5.375" style="43" bestFit="1" customWidth="1"/>
    <col min="15371" max="15371" width="5.25" style="43" customWidth="1"/>
    <col min="15372" max="15372" width="9.75" style="43" customWidth="1"/>
    <col min="15373" max="15373" width="3.375" style="43" bestFit="1" customWidth="1"/>
    <col min="15374" max="15374" width="36" style="43" customWidth="1"/>
    <col min="15375" max="15375" width="5.25" style="43" bestFit="1" customWidth="1"/>
    <col min="15376" max="15623" width="9" style="43"/>
    <col min="15624" max="15624" width="3.375" style="43" bestFit="1" customWidth="1"/>
    <col min="15625" max="15625" width="36" style="43" customWidth="1"/>
    <col min="15626" max="15626" width="5.375" style="43" bestFit="1" customWidth="1"/>
    <col min="15627" max="15627" width="5.25" style="43" customWidth="1"/>
    <col min="15628" max="15628" width="9.75" style="43" customWidth="1"/>
    <col min="15629" max="15629" width="3.375" style="43" bestFit="1" customWidth="1"/>
    <col min="15630" max="15630" width="36" style="43" customWidth="1"/>
    <col min="15631" max="15631" width="5.25" style="43" bestFit="1" customWidth="1"/>
    <col min="15632" max="15879" width="9" style="43"/>
    <col min="15880" max="15880" width="3.375" style="43" bestFit="1" customWidth="1"/>
    <col min="15881" max="15881" width="36" style="43" customWidth="1"/>
    <col min="15882" max="15882" width="5.375" style="43" bestFit="1" customWidth="1"/>
    <col min="15883" max="15883" width="5.25" style="43" customWidth="1"/>
    <col min="15884" max="15884" width="9.75" style="43" customWidth="1"/>
    <col min="15885" max="15885" width="3.375" style="43" bestFit="1" customWidth="1"/>
    <col min="15886" max="15886" width="36" style="43" customWidth="1"/>
    <col min="15887" max="15887" width="5.25" style="43" bestFit="1" customWidth="1"/>
    <col min="15888" max="16135" width="9" style="43"/>
    <col min="16136" max="16136" width="3.375" style="43" bestFit="1" customWidth="1"/>
    <col min="16137" max="16137" width="36" style="43" customWidth="1"/>
    <col min="16138" max="16138" width="5.375" style="43" bestFit="1" customWidth="1"/>
    <col min="16139" max="16139" width="5.25" style="43" customWidth="1"/>
    <col min="16140" max="16140" width="9.75" style="43" customWidth="1"/>
    <col min="16141" max="16141" width="3.375" style="43" bestFit="1" customWidth="1"/>
    <col min="16142" max="16142" width="36" style="43" customWidth="1"/>
    <col min="16143" max="16143" width="5.25" style="43" bestFit="1" customWidth="1"/>
    <col min="16144" max="16384" width="9" style="43"/>
  </cols>
  <sheetData>
    <row r="1" spans="2:16">
      <c r="D1" s="43"/>
      <c r="E1" s="43"/>
      <c r="P1" s="66" t="s">
        <v>527</v>
      </c>
    </row>
    <row r="2" spans="2:16" ht="19.5" customHeight="1">
      <c r="B2" s="1033" t="s">
        <v>528</v>
      </c>
      <c r="C2" s="1033"/>
      <c r="D2" s="1033"/>
      <c r="E2" s="1033"/>
      <c r="F2" s="1033"/>
      <c r="P2" s="111"/>
    </row>
    <row r="3" spans="2:16">
      <c r="P3" s="66"/>
    </row>
    <row r="4" spans="2:16">
      <c r="B4" s="831" t="s">
        <v>403</v>
      </c>
      <c r="C4" s="831"/>
      <c r="D4" s="831"/>
      <c r="E4" s="1007">
        <f>基本情報!$E$22</f>
        <v>45413</v>
      </c>
      <c r="F4" s="1007"/>
      <c r="G4" s="264" t="s">
        <v>404</v>
      </c>
      <c r="H4" s="264">
        <f>基本情報!$E$23</f>
        <v>45525</v>
      </c>
      <c r="L4" s="58"/>
      <c r="M4" s="58"/>
      <c r="N4" s="58"/>
      <c r="O4" s="58"/>
      <c r="P4" s="66"/>
    </row>
    <row r="5" spans="2:16">
      <c r="B5" s="831" t="s">
        <v>405</v>
      </c>
      <c r="C5" s="831"/>
      <c r="D5" s="831"/>
      <c r="E5" s="1007">
        <f>基本情報!$E$26</f>
        <v>45446</v>
      </c>
      <c r="F5" s="1007"/>
      <c r="G5" s="264" t="s">
        <v>404</v>
      </c>
      <c r="H5" s="264">
        <f>基本情報!$E$27</f>
        <v>45469</v>
      </c>
      <c r="I5" s="66" t="s">
        <v>430</v>
      </c>
      <c r="J5" s="66">
        <f>D167</f>
        <v>0</v>
      </c>
      <c r="K5" s="43" t="s">
        <v>407</v>
      </c>
      <c r="L5" s="58"/>
      <c r="M5" s="58"/>
      <c r="N5" s="58"/>
      <c r="O5" s="58"/>
      <c r="P5" s="66"/>
    </row>
    <row r="6" spans="2:16" s="110" customFormat="1"/>
    <row r="7" spans="2:16" ht="20.100000000000001" customHeight="1">
      <c r="B7" s="1034" t="s">
        <v>413</v>
      </c>
      <c r="C7" s="1042"/>
      <c r="D7" s="1040" t="s">
        <v>431</v>
      </c>
      <c r="E7" s="1041"/>
      <c r="F7" s="1041"/>
      <c r="G7" s="1041"/>
      <c r="H7" s="773"/>
      <c r="J7" s="1034" t="s">
        <v>421</v>
      </c>
      <c r="K7" s="1042"/>
      <c r="L7" s="1156" t="s">
        <v>432</v>
      </c>
      <c r="M7" s="1157"/>
      <c r="N7" s="1157"/>
      <c r="O7" s="1158"/>
      <c r="P7" s="773"/>
    </row>
    <row r="8" spans="2:16" ht="20.100000000000001" customHeight="1">
      <c r="B8" s="1036"/>
      <c r="C8" s="1043"/>
      <c r="D8" s="1045" t="s">
        <v>433</v>
      </c>
      <c r="E8" s="1046"/>
      <c r="F8" s="1046"/>
      <c r="G8" s="1046"/>
      <c r="H8" s="774"/>
      <c r="J8" s="1036"/>
      <c r="K8" s="1043"/>
      <c r="L8" s="1159" t="s">
        <v>433</v>
      </c>
      <c r="M8" s="1160"/>
      <c r="N8" s="1160"/>
      <c r="O8" s="1161"/>
      <c r="P8" s="774"/>
    </row>
    <row r="9" spans="2:16" ht="20.100000000000001" customHeight="1">
      <c r="B9" s="1038"/>
      <c r="C9" s="1044"/>
      <c r="D9" s="1047" t="s">
        <v>434</v>
      </c>
      <c r="E9" s="1048"/>
      <c r="F9" s="1048"/>
      <c r="G9" s="1049"/>
      <c r="H9" s="533">
        <f>SUM(H7:H8)</f>
        <v>0</v>
      </c>
      <c r="J9" s="1038"/>
      <c r="K9" s="1044"/>
      <c r="L9" s="1162" t="s">
        <v>434</v>
      </c>
      <c r="M9" s="1025"/>
      <c r="N9" s="1025"/>
      <c r="O9" s="517"/>
      <c r="P9" s="533">
        <f>SUM(P7:P8)</f>
        <v>0</v>
      </c>
    </row>
    <row r="10" spans="2:16">
      <c r="D10" s="43"/>
      <c r="E10" s="43"/>
      <c r="J10" s="110" t="s">
        <v>435</v>
      </c>
      <c r="L10" s="43"/>
      <c r="M10" s="43"/>
      <c r="N10" s="43"/>
      <c r="O10" s="43"/>
    </row>
    <row r="11" spans="2:16">
      <c r="D11" s="43"/>
      <c r="E11" s="43"/>
      <c r="L11" s="43"/>
      <c r="M11" s="43"/>
      <c r="N11" s="43"/>
      <c r="O11" s="43"/>
    </row>
    <row r="12" spans="2:16">
      <c r="B12" s="202" t="s">
        <v>436</v>
      </c>
      <c r="C12" s="202"/>
      <c r="D12" s="58"/>
      <c r="E12" s="58"/>
      <c r="J12" s="43" t="s">
        <v>437</v>
      </c>
      <c r="L12" s="58"/>
      <c r="M12" s="58"/>
      <c r="N12" s="58"/>
      <c r="O12" s="58"/>
    </row>
    <row r="13" spans="2:16" ht="48" customHeight="1" thickBot="1">
      <c r="B13" s="1029" t="s">
        <v>438</v>
      </c>
      <c r="C13" s="1030"/>
      <c r="D13" s="448" t="s">
        <v>439</v>
      </c>
      <c r="E13" s="203" t="s">
        <v>440</v>
      </c>
      <c r="F13" s="449" t="s">
        <v>441</v>
      </c>
      <c r="G13" s="1155" t="s">
        <v>442</v>
      </c>
      <c r="H13" s="1030"/>
      <c r="J13" s="1151" t="str">
        <f>B13</f>
        <v>日付</v>
      </c>
      <c r="K13" s="1151"/>
      <c r="L13" s="448" t="s">
        <v>439</v>
      </c>
      <c r="M13" s="203" t="s">
        <v>440</v>
      </c>
      <c r="N13" s="203" t="s">
        <v>443</v>
      </c>
      <c r="O13" s="1031" t="s">
        <v>442</v>
      </c>
      <c r="P13" s="1032"/>
    </row>
    <row r="14" spans="2:16" ht="16.5" customHeight="1" thickTop="1">
      <c r="B14" s="1152">
        <f>基本情報!$E$22</f>
        <v>45413</v>
      </c>
      <c r="C14" s="1152"/>
      <c r="D14" s="418" t="str">
        <f>IF('【7-1】見・配置表'!D14="","",'【7-1】見・配置表'!D14)</f>
        <v/>
      </c>
      <c r="E14" s="419" t="str">
        <f>IF('【7-1】見・配置表'!E14="","",'【7-1】見・配置表'!E14)</f>
        <v/>
      </c>
      <c r="F14" s="452" t="str">
        <f>IF('【7-1】見・配置表'!F14="","",'【7-1】見・配置表'!F14)</f>
        <v/>
      </c>
      <c r="G14" s="1153" t="str">
        <f>IF('【7-1】見・配置表'!G14="","",'【7-1】見・配置表'!G14)</f>
        <v/>
      </c>
      <c r="H14" s="1154"/>
      <c r="J14" s="1152">
        <f>基本情報!$E$22</f>
        <v>45413</v>
      </c>
      <c r="K14" s="1152"/>
      <c r="L14" s="418" t="str">
        <f>IF('【7-1】見・配置表'!L14="","",'【7-1】見・配置表'!L14)</f>
        <v/>
      </c>
      <c r="M14" s="419" t="str">
        <f>IF('【7-1】見・配置表'!M14="","",'【7-1】見・配置表'!M14)</f>
        <v/>
      </c>
      <c r="N14" s="452" t="str">
        <f>IF('【7-1】見・配置表'!N14="","",'【7-1】見・配置表'!N14)</f>
        <v/>
      </c>
      <c r="O14" s="1153" t="str">
        <f>IF('【7-1】見・配置表'!O14="","",'【7-1】見・配置表'!O14)</f>
        <v/>
      </c>
      <c r="P14" s="1154"/>
    </row>
    <row r="15" spans="2:16" ht="16.5" customHeight="1">
      <c r="B15" s="1152">
        <f t="shared" ref="B15:B78" si="0">IF(B14="","",B14+1)</f>
        <v>45414</v>
      </c>
      <c r="C15" s="1152" t="str">
        <f t="shared" ref="C15:C78" si="1">IF(C13="","",C13+1)</f>
        <v/>
      </c>
      <c r="D15" s="418" t="str">
        <f>IF('【7-1】見・配置表'!D15="","",'【7-1】見・配置表'!D15)</f>
        <v/>
      </c>
      <c r="E15" s="419" t="str">
        <f>IF('【7-1】見・配置表'!E15="","",'【7-1】見・配置表'!E15)</f>
        <v/>
      </c>
      <c r="F15" s="452" t="str">
        <f>IF('【7-1】見・配置表'!F15="","",'【7-1】見・配置表'!F15)</f>
        <v/>
      </c>
      <c r="G15" s="1153" t="str">
        <f>IF('【7-1】見・配置表'!G15="","",'【7-1】見・配置表'!G15)</f>
        <v/>
      </c>
      <c r="H15" s="1154"/>
      <c r="J15" s="1152">
        <f t="shared" ref="J15:J78" si="2">IF(J14="","",J14+1)</f>
        <v>45414</v>
      </c>
      <c r="K15" s="1152" t="str">
        <f t="shared" ref="K15:K78" si="3">IF(K13="","",K13+1)</f>
        <v/>
      </c>
      <c r="L15" s="418" t="str">
        <f>IF('【7-1】見・配置表'!L15="","",'【7-1】見・配置表'!L15)</f>
        <v/>
      </c>
      <c r="M15" s="419" t="str">
        <f>IF('【7-1】見・配置表'!M15="","",'【7-1】見・配置表'!M15)</f>
        <v/>
      </c>
      <c r="N15" s="452" t="str">
        <f>IF('【7-1】見・配置表'!N15="","",'【7-1】見・配置表'!N15)</f>
        <v/>
      </c>
      <c r="O15" s="1153" t="str">
        <f>IF('【7-1】見・配置表'!O15="","",'【7-1】見・配置表'!O15)</f>
        <v/>
      </c>
      <c r="P15" s="1154"/>
    </row>
    <row r="16" spans="2:16" ht="16.5" customHeight="1">
      <c r="B16" s="1152">
        <f t="shared" si="0"/>
        <v>45415</v>
      </c>
      <c r="C16" s="1152" t="str">
        <f t="shared" si="1"/>
        <v/>
      </c>
      <c r="D16" s="418"/>
      <c r="E16" s="419" t="str">
        <f>IF('【7-1】見・配置表'!E16="","",'【7-1】見・配置表'!E16)</f>
        <v/>
      </c>
      <c r="F16" s="452" t="str">
        <f>IF('【7-1】見・配置表'!F16="","",'【7-1】見・配置表'!F16)</f>
        <v/>
      </c>
      <c r="G16" s="1153" t="str">
        <f>IF('【7-1】見・配置表'!G16="","",'【7-1】見・配置表'!G16)</f>
        <v/>
      </c>
      <c r="H16" s="1154"/>
      <c r="J16" s="1152">
        <f t="shared" si="2"/>
        <v>45415</v>
      </c>
      <c r="K16" s="1152" t="str">
        <f t="shared" si="3"/>
        <v/>
      </c>
      <c r="L16" s="418" t="str">
        <f>IF('【7-1】見・配置表'!L16="","",'【7-1】見・配置表'!L16)</f>
        <v/>
      </c>
      <c r="M16" s="419" t="str">
        <f>IF('【7-1】見・配置表'!M16="","",'【7-1】見・配置表'!M16)</f>
        <v/>
      </c>
      <c r="N16" s="452" t="str">
        <f>IF('【7-1】見・配置表'!N16="","",'【7-1】見・配置表'!N16)</f>
        <v/>
      </c>
      <c r="O16" s="1153" t="str">
        <f>IF('【7-1】見・配置表'!O16="","",'【7-1】見・配置表'!O16)</f>
        <v/>
      </c>
      <c r="P16" s="1154"/>
    </row>
    <row r="17" spans="2:26" ht="16.5" customHeight="1">
      <c r="B17" s="1152">
        <f t="shared" si="0"/>
        <v>45416</v>
      </c>
      <c r="C17" s="1152" t="str">
        <f t="shared" si="1"/>
        <v/>
      </c>
      <c r="D17" s="418"/>
      <c r="E17" s="419" t="str">
        <f>IF('【7-1】見・配置表'!E17="","",'【7-1】見・配置表'!E17)</f>
        <v/>
      </c>
      <c r="F17" s="452" t="str">
        <f>IF('【7-1】見・配置表'!F17="","",'【7-1】見・配置表'!F17)</f>
        <v/>
      </c>
      <c r="G17" s="1153" t="str">
        <f>IF('【7-1】見・配置表'!G17="","",'【7-1】見・配置表'!G17)</f>
        <v/>
      </c>
      <c r="H17" s="1154"/>
      <c r="J17" s="1152">
        <f t="shared" si="2"/>
        <v>45416</v>
      </c>
      <c r="K17" s="1152" t="str">
        <f t="shared" si="3"/>
        <v/>
      </c>
      <c r="L17" s="418" t="str">
        <f>IF('【7-1】見・配置表'!L17="","",'【7-1】見・配置表'!L17)</f>
        <v/>
      </c>
      <c r="M17" s="419" t="str">
        <f>IF('【7-1】見・配置表'!M17="","",'【7-1】見・配置表'!M17)</f>
        <v/>
      </c>
      <c r="N17" s="452" t="str">
        <f>IF('【7-1】見・配置表'!N17="","",'【7-1】見・配置表'!N17)</f>
        <v/>
      </c>
      <c r="O17" s="1153" t="str">
        <f>IF('【7-1】見・配置表'!O17="","",'【7-1】見・配置表'!O17)</f>
        <v/>
      </c>
      <c r="P17" s="1154"/>
      <c r="Z17" s="314"/>
    </row>
    <row r="18" spans="2:26" ht="16.5" customHeight="1">
      <c r="B18" s="1152">
        <f t="shared" si="0"/>
        <v>45417</v>
      </c>
      <c r="C18" s="1152" t="str">
        <f t="shared" si="1"/>
        <v/>
      </c>
      <c r="D18" s="418" t="str">
        <f>IF('【7-1】見・配置表'!D18="","",'【7-1】見・配置表'!D18)</f>
        <v/>
      </c>
      <c r="E18" s="419" t="str">
        <f>IF('【7-1】見・配置表'!E18="","",'【7-1】見・配置表'!E18)</f>
        <v/>
      </c>
      <c r="F18" s="452" t="str">
        <f>IF('【7-1】見・配置表'!F18="","",'【7-1】見・配置表'!F18)</f>
        <v/>
      </c>
      <c r="G18" s="1153" t="str">
        <f>IF('【7-1】見・配置表'!G18="","",'【7-1】見・配置表'!G18)</f>
        <v/>
      </c>
      <c r="H18" s="1154"/>
      <c r="J18" s="1152">
        <f t="shared" si="2"/>
        <v>45417</v>
      </c>
      <c r="K18" s="1152" t="str">
        <f t="shared" si="3"/>
        <v/>
      </c>
      <c r="L18" s="418" t="str">
        <f>IF('【7-1】見・配置表'!L18="","",'【7-1】見・配置表'!L18)</f>
        <v/>
      </c>
      <c r="M18" s="419" t="str">
        <f>IF('【7-1】見・配置表'!M18="","",'【7-1】見・配置表'!M18)</f>
        <v/>
      </c>
      <c r="N18" s="452" t="str">
        <f>IF('【7-1】見・配置表'!N18="","",'【7-1】見・配置表'!N18)</f>
        <v/>
      </c>
      <c r="O18" s="1153" t="str">
        <f>IF('【7-1】見・配置表'!O18="","",'【7-1】見・配置表'!O18)</f>
        <v/>
      </c>
      <c r="P18" s="1154"/>
    </row>
    <row r="19" spans="2:26" ht="16.5" customHeight="1">
      <c r="B19" s="1152">
        <f t="shared" si="0"/>
        <v>45418</v>
      </c>
      <c r="C19" s="1152" t="str">
        <f t="shared" si="1"/>
        <v/>
      </c>
      <c r="D19" s="418" t="str">
        <f>IF('【7-1】見・配置表'!D19="","",'【7-1】見・配置表'!D19)</f>
        <v/>
      </c>
      <c r="E19" s="419" t="str">
        <f>IF('【7-1】見・配置表'!E19="","",'【7-1】見・配置表'!E19)</f>
        <v/>
      </c>
      <c r="F19" s="452" t="str">
        <f>IF('【7-1】見・配置表'!F19="","",'【7-1】見・配置表'!F19)</f>
        <v/>
      </c>
      <c r="G19" s="1153" t="str">
        <f>IF('【7-1】見・配置表'!G19="","",'【7-1】見・配置表'!G19)</f>
        <v/>
      </c>
      <c r="H19" s="1154"/>
      <c r="J19" s="1152">
        <f t="shared" si="2"/>
        <v>45418</v>
      </c>
      <c r="K19" s="1152" t="str">
        <f t="shared" si="3"/>
        <v/>
      </c>
      <c r="L19" s="418" t="str">
        <f>IF('【7-1】見・配置表'!L19="","",'【7-1】見・配置表'!L19)</f>
        <v/>
      </c>
      <c r="M19" s="419" t="str">
        <f>IF('【7-1】見・配置表'!M19="","",'【7-1】見・配置表'!M19)</f>
        <v/>
      </c>
      <c r="N19" s="452" t="str">
        <f>IF('【7-1】見・配置表'!N19="","",'【7-1】見・配置表'!N19)</f>
        <v/>
      </c>
      <c r="O19" s="1153" t="str">
        <f>IF('【7-1】見・配置表'!O19="","",'【7-1】見・配置表'!O19)</f>
        <v/>
      </c>
      <c r="P19" s="1154"/>
    </row>
    <row r="20" spans="2:26" ht="16.5" customHeight="1">
      <c r="B20" s="1152">
        <f t="shared" si="0"/>
        <v>45419</v>
      </c>
      <c r="C20" s="1152" t="str">
        <f t="shared" si="1"/>
        <v/>
      </c>
      <c r="D20" s="418" t="str">
        <f>IF('【7-1】見・配置表'!D20="","",'【7-1】見・配置表'!D20)</f>
        <v/>
      </c>
      <c r="E20" s="419" t="str">
        <f>IF('【7-1】見・配置表'!E20="","",'【7-1】見・配置表'!E20)</f>
        <v/>
      </c>
      <c r="F20" s="452" t="str">
        <f>IF('【7-1】見・配置表'!F20="","",'【7-1】見・配置表'!F20)</f>
        <v/>
      </c>
      <c r="G20" s="1153" t="str">
        <f>IF('【7-1】見・配置表'!G20="","",'【7-1】見・配置表'!G20)</f>
        <v/>
      </c>
      <c r="H20" s="1154"/>
      <c r="J20" s="1152">
        <f t="shared" si="2"/>
        <v>45419</v>
      </c>
      <c r="K20" s="1152" t="str">
        <f t="shared" si="3"/>
        <v/>
      </c>
      <c r="L20" s="418" t="str">
        <f>IF('【7-1】見・配置表'!L20="","",'【7-1】見・配置表'!L20)</f>
        <v/>
      </c>
      <c r="M20" s="419" t="str">
        <f>IF('【7-1】見・配置表'!M20="","",'【7-1】見・配置表'!M20)</f>
        <v/>
      </c>
      <c r="N20" s="452" t="str">
        <f>IF('【7-1】見・配置表'!N20="","",'【7-1】見・配置表'!N20)</f>
        <v/>
      </c>
      <c r="O20" s="1153" t="str">
        <f>IF('【7-1】見・配置表'!O20="","",'【7-1】見・配置表'!O20)</f>
        <v/>
      </c>
      <c r="P20" s="1154"/>
    </row>
    <row r="21" spans="2:26" ht="16.5" customHeight="1">
      <c r="B21" s="1152">
        <f t="shared" si="0"/>
        <v>45420</v>
      </c>
      <c r="C21" s="1152" t="str">
        <f t="shared" si="1"/>
        <v/>
      </c>
      <c r="D21" s="418" t="str">
        <f>IF('【7-1】見・配置表'!D21="","",'【7-1】見・配置表'!D21)</f>
        <v/>
      </c>
      <c r="E21" s="419" t="str">
        <f>IF('【7-1】見・配置表'!E21="","",'【7-1】見・配置表'!E21)</f>
        <v/>
      </c>
      <c r="F21" s="452" t="str">
        <f>IF('【7-1】見・配置表'!F21="","",'【7-1】見・配置表'!F21)</f>
        <v/>
      </c>
      <c r="G21" s="1153" t="str">
        <f>IF('【7-1】見・配置表'!G21="","",'【7-1】見・配置表'!G21)</f>
        <v/>
      </c>
      <c r="H21" s="1154"/>
      <c r="J21" s="1152">
        <f t="shared" si="2"/>
        <v>45420</v>
      </c>
      <c r="K21" s="1152" t="str">
        <f t="shared" si="3"/>
        <v/>
      </c>
      <c r="L21" s="418" t="str">
        <f>IF('【7-1】見・配置表'!L21="","",'【7-1】見・配置表'!L21)</f>
        <v/>
      </c>
      <c r="M21" s="419" t="str">
        <f>IF('【7-1】見・配置表'!M21="","",'【7-1】見・配置表'!M21)</f>
        <v/>
      </c>
      <c r="N21" s="452" t="str">
        <f>IF('【7-1】見・配置表'!N21="","",'【7-1】見・配置表'!N21)</f>
        <v/>
      </c>
      <c r="O21" s="1153" t="str">
        <f>IF('【7-1】見・配置表'!O21="","",'【7-1】見・配置表'!O21)</f>
        <v/>
      </c>
      <c r="P21" s="1154"/>
    </row>
    <row r="22" spans="2:26" ht="16.5" customHeight="1">
      <c r="B22" s="1152">
        <f t="shared" si="0"/>
        <v>45421</v>
      </c>
      <c r="C22" s="1152" t="str">
        <f t="shared" si="1"/>
        <v/>
      </c>
      <c r="D22" s="418"/>
      <c r="E22" s="419" t="str">
        <f>IF('【7-1】見・配置表'!E22="","",'【7-1】見・配置表'!E22)</f>
        <v/>
      </c>
      <c r="F22" s="452" t="str">
        <f>IF('【7-1】見・配置表'!F22="","",'【7-1】見・配置表'!F22)</f>
        <v/>
      </c>
      <c r="G22" s="1153" t="str">
        <f>IF('【7-1】見・配置表'!G22="","",'【7-1】見・配置表'!G22)</f>
        <v/>
      </c>
      <c r="H22" s="1154"/>
      <c r="J22" s="1152">
        <f t="shared" si="2"/>
        <v>45421</v>
      </c>
      <c r="K22" s="1152" t="str">
        <f t="shared" si="3"/>
        <v/>
      </c>
      <c r="L22" s="418"/>
      <c r="M22" s="419" t="str">
        <f>IF('【7-1】見・配置表'!M22="","",'【7-1】見・配置表'!M22)</f>
        <v/>
      </c>
      <c r="N22" s="452" t="str">
        <f>IF('【7-1】見・配置表'!N22="","",'【7-1】見・配置表'!N22)</f>
        <v/>
      </c>
      <c r="O22" s="1153" t="str">
        <f>IF('【7-1】見・配置表'!O22="","",'【7-1】見・配置表'!O22)</f>
        <v/>
      </c>
      <c r="P22" s="1154"/>
    </row>
    <row r="23" spans="2:26" ht="16.5" customHeight="1">
      <c r="B23" s="1152">
        <f t="shared" si="0"/>
        <v>45422</v>
      </c>
      <c r="C23" s="1152" t="str">
        <f t="shared" si="1"/>
        <v/>
      </c>
      <c r="D23" s="418" t="str">
        <f>IF('【7-1】見・配置表'!D23="","",'【7-1】見・配置表'!D23)</f>
        <v/>
      </c>
      <c r="E23" s="419" t="str">
        <f>IF('【7-1】見・配置表'!E23="","",'【7-1】見・配置表'!E23)</f>
        <v/>
      </c>
      <c r="F23" s="452" t="str">
        <f>IF('【7-1】見・配置表'!F23="","",'【7-1】見・配置表'!F23)</f>
        <v/>
      </c>
      <c r="G23" s="1153" t="str">
        <f>IF('【7-1】見・配置表'!G23="","",'【7-1】見・配置表'!G23)</f>
        <v/>
      </c>
      <c r="H23" s="1154"/>
      <c r="J23" s="1152">
        <f t="shared" si="2"/>
        <v>45422</v>
      </c>
      <c r="K23" s="1152" t="str">
        <f t="shared" si="3"/>
        <v/>
      </c>
      <c r="L23" s="418" t="str">
        <f>IF('【7-1】見・配置表'!L23="","",'【7-1】見・配置表'!L23)</f>
        <v/>
      </c>
      <c r="M23" s="419" t="str">
        <f>IF('【7-1】見・配置表'!M23="","",'【7-1】見・配置表'!M23)</f>
        <v/>
      </c>
      <c r="N23" s="452" t="str">
        <f>IF('【7-1】見・配置表'!N23="","",'【7-1】見・配置表'!N23)</f>
        <v/>
      </c>
      <c r="O23" s="1153" t="str">
        <f>IF('【7-1】見・配置表'!O23="","",'【7-1】見・配置表'!O23)</f>
        <v/>
      </c>
      <c r="P23" s="1154"/>
    </row>
    <row r="24" spans="2:26" ht="16.5" customHeight="1">
      <c r="B24" s="1152">
        <f t="shared" si="0"/>
        <v>45423</v>
      </c>
      <c r="C24" s="1152" t="str">
        <f t="shared" si="1"/>
        <v/>
      </c>
      <c r="D24" s="418" t="str">
        <f>IF('【7-1】見・配置表'!D24="","",'【7-1】見・配置表'!D24)</f>
        <v/>
      </c>
      <c r="E24" s="419" t="str">
        <f>IF('【7-1】見・配置表'!E24="","",'【7-1】見・配置表'!E24)</f>
        <v/>
      </c>
      <c r="F24" s="452" t="str">
        <f>IF('【7-1】見・配置表'!F24="","",'【7-1】見・配置表'!F24)</f>
        <v/>
      </c>
      <c r="G24" s="1153" t="str">
        <f>IF('【7-1】見・配置表'!G24="","",'【7-1】見・配置表'!G24)</f>
        <v/>
      </c>
      <c r="H24" s="1154"/>
      <c r="J24" s="1152">
        <f t="shared" si="2"/>
        <v>45423</v>
      </c>
      <c r="K24" s="1152" t="str">
        <f t="shared" si="3"/>
        <v/>
      </c>
      <c r="L24" s="418" t="str">
        <f>IF('【7-1】見・配置表'!L24="","",'【7-1】見・配置表'!L24)</f>
        <v/>
      </c>
      <c r="M24" s="419" t="str">
        <f>IF('【7-1】見・配置表'!M24="","",'【7-1】見・配置表'!M24)</f>
        <v/>
      </c>
      <c r="N24" s="452" t="str">
        <f>IF('【7-1】見・配置表'!N24="","",'【7-1】見・配置表'!N24)</f>
        <v/>
      </c>
      <c r="O24" s="1153" t="str">
        <f>IF('【7-1】見・配置表'!O24="","",'【7-1】見・配置表'!O24)</f>
        <v/>
      </c>
      <c r="P24" s="1154"/>
    </row>
    <row r="25" spans="2:26" ht="16.5" customHeight="1">
      <c r="B25" s="1152">
        <f t="shared" si="0"/>
        <v>45424</v>
      </c>
      <c r="C25" s="1152" t="str">
        <f t="shared" si="1"/>
        <v/>
      </c>
      <c r="D25" s="418" t="str">
        <f>IF('【7-1】見・配置表'!D25="","",'【7-1】見・配置表'!D25)</f>
        <v/>
      </c>
      <c r="E25" s="419" t="str">
        <f>IF('【7-1】見・配置表'!E25="","",'【7-1】見・配置表'!E25)</f>
        <v/>
      </c>
      <c r="F25" s="452" t="str">
        <f>IF('【7-1】見・配置表'!F25="","",'【7-1】見・配置表'!F25)</f>
        <v/>
      </c>
      <c r="G25" s="1153" t="str">
        <f>IF('【7-1】見・配置表'!G25="","",'【7-1】見・配置表'!G25)</f>
        <v/>
      </c>
      <c r="H25" s="1154"/>
      <c r="J25" s="1152">
        <f t="shared" si="2"/>
        <v>45424</v>
      </c>
      <c r="K25" s="1152" t="str">
        <f t="shared" si="3"/>
        <v/>
      </c>
      <c r="L25" s="418" t="str">
        <f>IF('【7-1】見・配置表'!L25="","",'【7-1】見・配置表'!L25)</f>
        <v/>
      </c>
      <c r="M25" s="419" t="str">
        <f>IF('【7-1】見・配置表'!M25="","",'【7-1】見・配置表'!M25)</f>
        <v/>
      </c>
      <c r="N25" s="452" t="str">
        <f>IF('【7-1】見・配置表'!N25="","",'【7-1】見・配置表'!N25)</f>
        <v/>
      </c>
      <c r="O25" s="1153" t="str">
        <f>IF('【7-1】見・配置表'!O25="","",'【7-1】見・配置表'!O25)</f>
        <v/>
      </c>
      <c r="P25" s="1154"/>
    </row>
    <row r="26" spans="2:26" ht="16.5" customHeight="1">
      <c r="B26" s="1152">
        <f t="shared" si="0"/>
        <v>45425</v>
      </c>
      <c r="C26" s="1152" t="str">
        <f t="shared" si="1"/>
        <v/>
      </c>
      <c r="D26" s="418" t="str">
        <f>IF('【7-1】見・配置表'!D26="","",'【7-1】見・配置表'!D26)</f>
        <v/>
      </c>
      <c r="E26" s="419" t="str">
        <f>IF('【7-1】見・配置表'!E26="","",'【7-1】見・配置表'!E26)</f>
        <v/>
      </c>
      <c r="F26" s="452" t="str">
        <f>IF('【7-1】見・配置表'!F26="","",'【7-1】見・配置表'!F26)</f>
        <v/>
      </c>
      <c r="G26" s="1153" t="str">
        <f>IF('【7-1】見・配置表'!G26="","",'【7-1】見・配置表'!G26)</f>
        <v/>
      </c>
      <c r="H26" s="1154"/>
      <c r="J26" s="1152">
        <f t="shared" si="2"/>
        <v>45425</v>
      </c>
      <c r="K26" s="1152" t="str">
        <f t="shared" si="3"/>
        <v/>
      </c>
      <c r="L26" s="418" t="str">
        <f>IF('【7-1】見・配置表'!L26="","",'【7-1】見・配置表'!L26)</f>
        <v/>
      </c>
      <c r="M26" s="419" t="str">
        <f>IF('【7-1】見・配置表'!M26="","",'【7-1】見・配置表'!M26)</f>
        <v/>
      </c>
      <c r="N26" s="452" t="str">
        <f>IF('【7-1】見・配置表'!N26="","",'【7-1】見・配置表'!N26)</f>
        <v/>
      </c>
      <c r="O26" s="1153" t="str">
        <f>IF('【7-1】見・配置表'!O26="","",'【7-1】見・配置表'!O26)</f>
        <v/>
      </c>
      <c r="P26" s="1154"/>
    </row>
    <row r="27" spans="2:26" ht="16.5" customHeight="1">
      <c r="B27" s="1152">
        <f t="shared" si="0"/>
        <v>45426</v>
      </c>
      <c r="C27" s="1152" t="str">
        <f t="shared" si="1"/>
        <v/>
      </c>
      <c r="D27" s="418" t="str">
        <f>IF('【7-1】見・配置表'!D27="","",'【7-1】見・配置表'!D27)</f>
        <v/>
      </c>
      <c r="E27" s="419" t="str">
        <f>IF('【7-1】見・配置表'!E27="","",'【7-1】見・配置表'!E27)</f>
        <v/>
      </c>
      <c r="F27" s="452" t="str">
        <f>IF('【7-1】見・配置表'!F27="","",'【7-1】見・配置表'!F27)</f>
        <v/>
      </c>
      <c r="G27" s="1153" t="str">
        <f>IF('【7-1】見・配置表'!G27="","",'【7-1】見・配置表'!G27)</f>
        <v/>
      </c>
      <c r="H27" s="1154"/>
      <c r="J27" s="1152">
        <f t="shared" si="2"/>
        <v>45426</v>
      </c>
      <c r="K27" s="1152" t="str">
        <f t="shared" si="3"/>
        <v/>
      </c>
      <c r="L27" s="418" t="str">
        <f>IF('【7-1】見・配置表'!L27="","",'【7-1】見・配置表'!L27)</f>
        <v/>
      </c>
      <c r="M27" s="419" t="str">
        <f>IF('【7-1】見・配置表'!M27="","",'【7-1】見・配置表'!M27)</f>
        <v/>
      </c>
      <c r="N27" s="452" t="str">
        <f>IF('【7-1】見・配置表'!N27="","",'【7-1】見・配置表'!N27)</f>
        <v/>
      </c>
      <c r="O27" s="1153" t="str">
        <f>IF('【7-1】見・配置表'!O27="","",'【7-1】見・配置表'!O27)</f>
        <v/>
      </c>
      <c r="P27" s="1154"/>
    </row>
    <row r="28" spans="2:26" ht="16.5" customHeight="1">
      <c r="B28" s="1152">
        <f t="shared" si="0"/>
        <v>45427</v>
      </c>
      <c r="C28" s="1152" t="str">
        <f t="shared" si="1"/>
        <v/>
      </c>
      <c r="D28" s="418" t="str">
        <f>IF('【7-1】見・配置表'!D28="","",'【7-1】見・配置表'!D28)</f>
        <v/>
      </c>
      <c r="E28" s="419" t="str">
        <f>IF('【7-1】見・配置表'!E28="","",'【7-1】見・配置表'!E28)</f>
        <v/>
      </c>
      <c r="F28" s="452" t="str">
        <f>IF('【7-1】見・配置表'!F28="","",'【7-1】見・配置表'!F28)</f>
        <v/>
      </c>
      <c r="G28" s="1153" t="str">
        <f>IF('【7-1】見・配置表'!G28="","",'【7-1】見・配置表'!G28)</f>
        <v/>
      </c>
      <c r="H28" s="1154"/>
      <c r="J28" s="1152">
        <f t="shared" si="2"/>
        <v>45427</v>
      </c>
      <c r="K28" s="1152" t="str">
        <f t="shared" si="3"/>
        <v/>
      </c>
      <c r="L28" s="418" t="str">
        <f>IF('【7-1】見・配置表'!L28="","",'【7-1】見・配置表'!L28)</f>
        <v/>
      </c>
      <c r="M28" s="419" t="str">
        <f>IF('【7-1】見・配置表'!M28="","",'【7-1】見・配置表'!M28)</f>
        <v/>
      </c>
      <c r="N28" s="452" t="str">
        <f>IF('【7-1】見・配置表'!N28="","",'【7-1】見・配置表'!N28)</f>
        <v/>
      </c>
      <c r="O28" s="1153" t="str">
        <f>IF('【7-1】見・配置表'!O28="","",'【7-1】見・配置表'!O28)</f>
        <v/>
      </c>
      <c r="P28" s="1154"/>
    </row>
    <row r="29" spans="2:26" ht="16.5" customHeight="1">
      <c r="B29" s="1152">
        <f t="shared" si="0"/>
        <v>45428</v>
      </c>
      <c r="C29" s="1152" t="str">
        <f t="shared" si="1"/>
        <v/>
      </c>
      <c r="D29" s="418" t="str">
        <f>IF('【7-1】見・配置表'!D29="","",'【7-1】見・配置表'!D29)</f>
        <v/>
      </c>
      <c r="E29" s="419" t="str">
        <f>IF('【7-1】見・配置表'!E29="","",'【7-1】見・配置表'!E29)</f>
        <v/>
      </c>
      <c r="F29" s="452" t="str">
        <f>IF('【7-1】見・配置表'!F29="","",'【7-1】見・配置表'!F29)</f>
        <v/>
      </c>
      <c r="G29" s="1153" t="str">
        <f>IF('【7-1】見・配置表'!G29="","",'【7-1】見・配置表'!G29)</f>
        <v/>
      </c>
      <c r="H29" s="1154"/>
      <c r="J29" s="1152">
        <f t="shared" si="2"/>
        <v>45428</v>
      </c>
      <c r="K29" s="1152" t="str">
        <f t="shared" si="3"/>
        <v/>
      </c>
      <c r="L29" s="418" t="str">
        <f>IF('【7-1】見・配置表'!L29="","",'【7-1】見・配置表'!L29)</f>
        <v/>
      </c>
      <c r="M29" s="419" t="str">
        <f>IF('【7-1】見・配置表'!M29="","",'【7-1】見・配置表'!M29)</f>
        <v/>
      </c>
      <c r="N29" s="452" t="str">
        <f>IF('【7-1】見・配置表'!N29="","",'【7-1】見・配置表'!N29)</f>
        <v/>
      </c>
      <c r="O29" s="1153" t="str">
        <f>IF('【7-1】見・配置表'!O29="","",'【7-1】見・配置表'!O29)</f>
        <v/>
      </c>
      <c r="P29" s="1154"/>
    </row>
    <row r="30" spans="2:26" ht="16.5" customHeight="1">
      <c r="B30" s="1152">
        <f t="shared" si="0"/>
        <v>45429</v>
      </c>
      <c r="C30" s="1152" t="str">
        <f t="shared" si="1"/>
        <v/>
      </c>
      <c r="D30" s="418" t="str">
        <f>IF('【7-1】見・配置表'!D30="","",'【7-1】見・配置表'!D30)</f>
        <v/>
      </c>
      <c r="E30" s="419" t="str">
        <f>IF('【7-1】見・配置表'!E30="","",'【7-1】見・配置表'!E30)</f>
        <v/>
      </c>
      <c r="F30" s="452" t="str">
        <f>IF('【7-1】見・配置表'!F30="","",'【7-1】見・配置表'!F30)</f>
        <v/>
      </c>
      <c r="G30" s="1153" t="str">
        <f>IF('【7-1】見・配置表'!G30="","",'【7-1】見・配置表'!G30)</f>
        <v/>
      </c>
      <c r="H30" s="1154"/>
      <c r="J30" s="1152">
        <f t="shared" si="2"/>
        <v>45429</v>
      </c>
      <c r="K30" s="1152" t="str">
        <f t="shared" si="3"/>
        <v/>
      </c>
      <c r="L30" s="418" t="str">
        <f>IF('【7-1】見・配置表'!L30="","",'【7-1】見・配置表'!L30)</f>
        <v/>
      </c>
      <c r="M30" s="419" t="str">
        <f>IF('【7-1】見・配置表'!M30="","",'【7-1】見・配置表'!M30)</f>
        <v/>
      </c>
      <c r="N30" s="452" t="str">
        <f>IF('【7-1】見・配置表'!N30="","",'【7-1】見・配置表'!N30)</f>
        <v/>
      </c>
      <c r="O30" s="1153" t="str">
        <f>IF('【7-1】見・配置表'!O30="","",'【7-1】見・配置表'!O30)</f>
        <v/>
      </c>
      <c r="P30" s="1154"/>
    </row>
    <row r="31" spans="2:26" ht="16.5" customHeight="1">
      <c r="B31" s="1152">
        <f t="shared" si="0"/>
        <v>45430</v>
      </c>
      <c r="C31" s="1152" t="str">
        <f t="shared" si="1"/>
        <v/>
      </c>
      <c r="D31" s="418" t="str">
        <f>IF('【7-1】見・配置表'!D31="","",'【7-1】見・配置表'!D31)</f>
        <v/>
      </c>
      <c r="E31" s="419" t="str">
        <f>IF('【7-1】見・配置表'!E31="","",'【7-1】見・配置表'!E31)</f>
        <v/>
      </c>
      <c r="F31" s="452" t="str">
        <f>IF('【7-1】見・配置表'!F31="","",'【7-1】見・配置表'!F31)</f>
        <v/>
      </c>
      <c r="G31" s="1153" t="str">
        <f>IF('【7-1】見・配置表'!G31="","",'【7-1】見・配置表'!G31)</f>
        <v/>
      </c>
      <c r="H31" s="1154"/>
      <c r="J31" s="1152">
        <f t="shared" si="2"/>
        <v>45430</v>
      </c>
      <c r="K31" s="1152" t="str">
        <f t="shared" si="3"/>
        <v/>
      </c>
      <c r="L31" s="418" t="str">
        <f>IF('【7-1】見・配置表'!L31="","",'【7-1】見・配置表'!L31)</f>
        <v/>
      </c>
      <c r="M31" s="419" t="str">
        <f>IF('【7-1】見・配置表'!M31="","",'【7-1】見・配置表'!M31)</f>
        <v/>
      </c>
      <c r="N31" s="452" t="str">
        <f>IF('【7-1】見・配置表'!N31="","",'【7-1】見・配置表'!N31)</f>
        <v/>
      </c>
      <c r="O31" s="1153" t="str">
        <f>IF('【7-1】見・配置表'!O31="","",'【7-1】見・配置表'!O31)</f>
        <v/>
      </c>
      <c r="P31" s="1154"/>
    </row>
    <row r="32" spans="2:26" ht="16.5" customHeight="1">
      <c r="B32" s="1152">
        <f t="shared" si="0"/>
        <v>45431</v>
      </c>
      <c r="C32" s="1152" t="str">
        <f t="shared" si="1"/>
        <v/>
      </c>
      <c r="D32" s="418" t="str">
        <f>IF('【7-1】見・配置表'!D32="","",'【7-1】見・配置表'!D32)</f>
        <v/>
      </c>
      <c r="E32" s="419" t="str">
        <f>IF('【7-1】見・配置表'!E32="","",'【7-1】見・配置表'!E32)</f>
        <v/>
      </c>
      <c r="F32" s="452" t="str">
        <f>IF('【7-1】見・配置表'!F32="","",'【7-1】見・配置表'!F32)</f>
        <v/>
      </c>
      <c r="G32" s="1153" t="str">
        <f>IF('【7-1】見・配置表'!G32="","",'【7-1】見・配置表'!G32)</f>
        <v/>
      </c>
      <c r="H32" s="1154"/>
      <c r="J32" s="1152">
        <f t="shared" si="2"/>
        <v>45431</v>
      </c>
      <c r="K32" s="1152" t="str">
        <f t="shared" si="3"/>
        <v/>
      </c>
      <c r="L32" s="418" t="str">
        <f>IF('【7-1】見・配置表'!L32="","",'【7-1】見・配置表'!L32)</f>
        <v/>
      </c>
      <c r="M32" s="419" t="str">
        <f>IF('【7-1】見・配置表'!M32="","",'【7-1】見・配置表'!M32)</f>
        <v/>
      </c>
      <c r="N32" s="452" t="str">
        <f>IF('【7-1】見・配置表'!N32="","",'【7-1】見・配置表'!N32)</f>
        <v/>
      </c>
      <c r="O32" s="1153" t="str">
        <f>IF('【7-1】見・配置表'!O32="","",'【7-1】見・配置表'!O32)</f>
        <v/>
      </c>
      <c r="P32" s="1154"/>
    </row>
    <row r="33" spans="2:16" ht="16.5" customHeight="1">
      <c r="B33" s="1152">
        <f t="shared" si="0"/>
        <v>45432</v>
      </c>
      <c r="C33" s="1152" t="str">
        <f t="shared" si="1"/>
        <v/>
      </c>
      <c r="D33" s="418" t="str">
        <f>IF('【7-1】見・配置表'!D33="","",'【7-1】見・配置表'!D33)</f>
        <v/>
      </c>
      <c r="E33" s="419" t="str">
        <f>IF('【7-1】見・配置表'!E33="","",'【7-1】見・配置表'!E33)</f>
        <v/>
      </c>
      <c r="F33" s="452" t="str">
        <f>IF('【7-1】見・配置表'!F33="","",'【7-1】見・配置表'!F33)</f>
        <v/>
      </c>
      <c r="G33" s="1153" t="str">
        <f>IF('【7-1】見・配置表'!G33="","",'【7-1】見・配置表'!G33)</f>
        <v/>
      </c>
      <c r="H33" s="1154"/>
      <c r="J33" s="1152">
        <f t="shared" si="2"/>
        <v>45432</v>
      </c>
      <c r="K33" s="1152" t="str">
        <f t="shared" si="3"/>
        <v/>
      </c>
      <c r="L33" s="418" t="str">
        <f>IF('【7-1】見・配置表'!L33="","",'【7-1】見・配置表'!L33)</f>
        <v/>
      </c>
      <c r="M33" s="419" t="str">
        <f>IF('【7-1】見・配置表'!M33="","",'【7-1】見・配置表'!M33)</f>
        <v/>
      </c>
      <c r="N33" s="452" t="str">
        <f>IF('【7-1】見・配置表'!N33="","",'【7-1】見・配置表'!N33)</f>
        <v/>
      </c>
      <c r="O33" s="1153" t="str">
        <f>IF('【7-1】見・配置表'!O33="","",'【7-1】見・配置表'!O33)</f>
        <v/>
      </c>
      <c r="P33" s="1154"/>
    </row>
    <row r="34" spans="2:16" ht="16.5" customHeight="1">
      <c r="B34" s="1152">
        <f t="shared" si="0"/>
        <v>45433</v>
      </c>
      <c r="C34" s="1152" t="str">
        <f t="shared" si="1"/>
        <v/>
      </c>
      <c r="D34" s="418" t="str">
        <f>IF('【7-1】見・配置表'!D34="","",'【7-1】見・配置表'!D34)</f>
        <v/>
      </c>
      <c r="E34" s="419" t="str">
        <f>IF('【7-1】見・配置表'!E34="","",'【7-1】見・配置表'!E34)</f>
        <v/>
      </c>
      <c r="F34" s="452" t="str">
        <f>IF('【7-1】見・配置表'!F34="","",'【7-1】見・配置表'!F34)</f>
        <v/>
      </c>
      <c r="G34" s="1153" t="str">
        <f>IF('【7-1】見・配置表'!G34="","",'【7-1】見・配置表'!G34)</f>
        <v/>
      </c>
      <c r="H34" s="1154"/>
      <c r="J34" s="1152">
        <f t="shared" si="2"/>
        <v>45433</v>
      </c>
      <c r="K34" s="1152" t="str">
        <f t="shared" si="3"/>
        <v/>
      </c>
      <c r="L34" s="418" t="str">
        <f>IF('【7-1】見・配置表'!L34="","",'【7-1】見・配置表'!L34)</f>
        <v/>
      </c>
      <c r="M34" s="419" t="str">
        <f>IF('【7-1】見・配置表'!M34="","",'【7-1】見・配置表'!M34)</f>
        <v/>
      </c>
      <c r="N34" s="452" t="str">
        <f>IF('【7-1】見・配置表'!N34="","",'【7-1】見・配置表'!N34)</f>
        <v/>
      </c>
      <c r="O34" s="1153" t="str">
        <f>IF('【7-1】見・配置表'!O34="","",'【7-1】見・配置表'!O34)</f>
        <v/>
      </c>
      <c r="P34" s="1154"/>
    </row>
    <row r="35" spans="2:16" ht="16.5" customHeight="1">
      <c r="B35" s="1152">
        <f t="shared" si="0"/>
        <v>45434</v>
      </c>
      <c r="C35" s="1152" t="str">
        <f t="shared" si="1"/>
        <v/>
      </c>
      <c r="D35" s="418" t="str">
        <f>IF('【7-1】見・配置表'!D35="","",'【7-1】見・配置表'!D35)</f>
        <v/>
      </c>
      <c r="E35" s="419" t="str">
        <f>IF('【7-1】見・配置表'!E35="","",'【7-1】見・配置表'!E35)</f>
        <v/>
      </c>
      <c r="F35" s="452" t="str">
        <f>IF('【7-1】見・配置表'!F35="","",'【7-1】見・配置表'!F35)</f>
        <v/>
      </c>
      <c r="G35" s="1153" t="str">
        <f>IF('【7-1】見・配置表'!G35="","",'【7-1】見・配置表'!G35)</f>
        <v/>
      </c>
      <c r="H35" s="1154"/>
      <c r="J35" s="1152">
        <f t="shared" si="2"/>
        <v>45434</v>
      </c>
      <c r="K35" s="1152" t="str">
        <f t="shared" si="3"/>
        <v/>
      </c>
      <c r="L35" s="418" t="str">
        <f>IF('【7-1】見・配置表'!L35="","",'【7-1】見・配置表'!L35)</f>
        <v/>
      </c>
      <c r="M35" s="419" t="str">
        <f>IF('【7-1】見・配置表'!M35="","",'【7-1】見・配置表'!M35)</f>
        <v/>
      </c>
      <c r="N35" s="452" t="str">
        <f>IF('【7-1】見・配置表'!N35="","",'【7-1】見・配置表'!N35)</f>
        <v/>
      </c>
      <c r="O35" s="1153" t="str">
        <f>IF('【7-1】見・配置表'!O35="","",'【7-1】見・配置表'!O35)</f>
        <v/>
      </c>
      <c r="P35" s="1154"/>
    </row>
    <row r="36" spans="2:16" ht="16.5" customHeight="1">
      <c r="B36" s="1152">
        <f t="shared" si="0"/>
        <v>45435</v>
      </c>
      <c r="C36" s="1152" t="str">
        <f t="shared" si="1"/>
        <v/>
      </c>
      <c r="D36" s="418" t="str">
        <f>IF('【7-1】見・配置表'!D36="","",'【7-1】見・配置表'!D36)</f>
        <v/>
      </c>
      <c r="E36" s="419" t="str">
        <f>IF('【7-1】見・配置表'!E36="","",'【7-1】見・配置表'!E36)</f>
        <v/>
      </c>
      <c r="F36" s="452" t="str">
        <f>IF('【7-1】見・配置表'!F36="","",'【7-1】見・配置表'!F36)</f>
        <v/>
      </c>
      <c r="G36" s="1153" t="str">
        <f>IF('【7-1】見・配置表'!G36="","",'【7-1】見・配置表'!G36)</f>
        <v/>
      </c>
      <c r="H36" s="1154"/>
      <c r="J36" s="1152">
        <f t="shared" si="2"/>
        <v>45435</v>
      </c>
      <c r="K36" s="1152" t="str">
        <f t="shared" si="3"/>
        <v/>
      </c>
      <c r="L36" s="418" t="str">
        <f>IF('【7-1】見・配置表'!L36="","",'【7-1】見・配置表'!L36)</f>
        <v/>
      </c>
      <c r="M36" s="419" t="str">
        <f>IF('【7-1】見・配置表'!M36="","",'【7-1】見・配置表'!M36)</f>
        <v/>
      </c>
      <c r="N36" s="452" t="str">
        <f>IF('【7-1】見・配置表'!N36="","",'【7-1】見・配置表'!N36)</f>
        <v/>
      </c>
      <c r="O36" s="1153" t="str">
        <f>IF('【7-1】見・配置表'!O36="","",'【7-1】見・配置表'!O36)</f>
        <v/>
      </c>
      <c r="P36" s="1154"/>
    </row>
    <row r="37" spans="2:16" ht="16.5" customHeight="1">
      <c r="B37" s="1152">
        <f t="shared" si="0"/>
        <v>45436</v>
      </c>
      <c r="C37" s="1152" t="str">
        <f t="shared" si="1"/>
        <v/>
      </c>
      <c r="D37" s="418" t="str">
        <f>IF('【7-1】見・配置表'!D37="","",'【7-1】見・配置表'!D37)</f>
        <v/>
      </c>
      <c r="E37" s="419" t="str">
        <f>IF('【7-1】見・配置表'!E37="","",'【7-1】見・配置表'!E37)</f>
        <v/>
      </c>
      <c r="F37" s="452" t="str">
        <f>IF('【7-1】見・配置表'!F37="","",'【7-1】見・配置表'!F37)</f>
        <v/>
      </c>
      <c r="G37" s="1153" t="str">
        <f>IF('【7-1】見・配置表'!G37="","",'【7-1】見・配置表'!G37)</f>
        <v/>
      </c>
      <c r="H37" s="1154"/>
      <c r="J37" s="1152">
        <f t="shared" si="2"/>
        <v>45436</v>
      </c>
      <c r="K37" s="1152" t="str">
        <f t="shared" si="3"/>
        <v/>
      </c>
      <c r="L37" s="418" t="str">
        <f>IF('【7-1】見・配置表'!L37="","",'【7-1】見・配置表'!L37)</f>
        <v/>
      </c>
      <c r="M37" s="419" t="str">
        <f>IF('【7-1】見・配置表'!M37="","",'【7-1】見・配置表'!M37)</f>
        <v/>
      </c>
      <c r="N37" s="452" t="str">
        <f>IF('【7-1】見・配置表'!N37="","",'【7-1】見・配置表'!N37)</f>
        <v/>
      </c>
      <c r="O37" s="1153" t="str">
        <f>IF('【7-1】見・配置表'!O37="","",'【7-1】見・配置表'!O37)</f>
        <v/>
      </c>
      <c r="P37" s="1154"/>
    </row>
    <row r="38" spans="2:16" ht="16.5" customHeight="1">
      <c r="B38" s="1152">
        <f t="shared" si="0"/>
        <v>45437</v>
      </c>
      <c r="C38" s="1152" t="str">
        <f t="shared" si="1"/>
        <v/>
      </c>
      <c r="D38" s="418" t="str">
        <f>IF('【7-1】見・配置表'!D38="","",'【7-1】見・配置表'!D38)</f>
        <v/>
      </c>
      <c r="E38" s="419" t="str">
        <f>IF('【7-1】見・配置表'!E38="","",'【7-1】見・配置表'!E38)</f>
        <v/>
      </c>
      <c r="F38" s="452" t="str">
        <f>IF('【7-1】見・配置表'!F38="","",'【7-1】見・配置表'!F38)</f>
        <v/>
      </c>
      <c r="G38" s="1153" t="str">
        <f>IF('【7-1】見・配置表'!G38="","",'【7-1】見・配置表'!G38)</f>
        <v/>
      </c>
      <c r="H38" s="1154"/>
      <c r="J38" s="1152">
        <f t="shared" si="2"/>
        <v>45437</v>
      </c>
      <c r="K38" s="1152" t="str">
        <f t="shared" si="3"/>
        <v/>
      </c>
      <c r="L38" s="418" t="str">
        <f>IF('【7-1】見・配置表'!L38="","",'【7-1】見・配置表'!L38)</f>
        <v/>
      </c>
      <c r="M38" s="419" t="str">
        <f>IF('【7-1】見・配置表'!M38="","",'【7-1】見・配置表'!M38)</f>
        <v/>
      </c>
      <c r="N38" s="452" t="str">
        <f>IF('【7-1】見・配置表'!N38="","",'【7-1】見・配置表'!N38)</f>
        <v/>
      </c>
      <c r="O38" s="1153" t="str">
        <f>IF('【7-1】見・配置表'!O38="","",'【7-1】見・配置表'!O38)</f>
        <v/>
      </c>
      <c r="P38" s="1154"/>
    </row>
    <row r="39" spans="2:16" ht="16.5" customHeight="1">
      <c r="B39" s="1152">
        <f t="shared" si="0"/>
        <v>45438</v>
      </c>
      <c r="C39" s="1152" t="str">
        <f t="shared" si="1"/>
        <v/>
      </c>
      <c r="D39" s="418" t="str">
        <f>IF('【7-1】見・配置表'!D39="","",'【7-1】見・配置表'!D39)</f>
        <v/>
      </c>
      <c r="E39" s="419" t="str">
        <f>IF('【7-1】見・配置表'!E39="","",'【7-1】見・配置表'!E39)</f>
        <v/>
      </c>
      <c r="F39" s="452" t="str">
        <f>IF('【7-1】見・配置表'!F39="","",'【7-1】見・配置表'!F39)</f>
        <v/>
      </c>
      <c r="G39" s="1153" t="str">
        <f>IF('【7-1】見・配置表'!G39="","",'【7-1】見・配置表'!G39)</f>
        <v/>
      </c>
      <c r="H39" s="1154"/>
      <c r="J39" s="1152">
        <f t="shared" si="2"/>
        <v>45438</v>
      </c>
      <c r="K39" s="1152" t="str">
        <f t="shared" si="3"/>
        <v/>
      </c>
      <c r="L39" s="418" t="str">
        <f>IF('【7-1】見・配置表'!L39="","",'【7-1】見・配置表'!L39)</f>
        <v/>
      </c>
      <c r="M39" s="419" t="str">
        <f>IF('【7-1】見・配置表'!M39="","",'【7-1】見・配置表'!M39)</f>
        <v/>
      </c>
      <c r="N39" s="452" t="str">
        <f>IF('【7-1】見・配置表'!N39="","",'【7-1】見・配置表'!N39)</f>
        <v/>
      </c>
      <c r="O39" s="1153" t="str">
        <f>IF('【7-1】見・配置表'!O39="","",'【7-1】見・配置表'!O39)</f>
        <v/>
      </c>
      <c r="P39" s="1154"/>
    </row>
    <row r="40" spans="2:16" ht="16.5" customHeight="1">
      <c r="B40" s="1152">
        <f t="shared" si="0"/>
        <v>45439</v>
      </c>
      <c r="C40" s="1152" t="str">
        <f t="shared" si="1"/>
        <v/>
      </c>
      <c r="D40" s="418" t="str">
        <f>IF('【7-1】見・配置表'!D40="","",'【7-1】見・配置表'!D40)</f>
        <v/>
      </c>
      <c r="E40" s="419" t="str">
        <f>IF('【7-1】見・配置表'!E40="","",'【7-1】見・配置表'!E40)</f>
        <v/>
      </c>
      <c r="F40" s="452" t="str">
        <f>IF('【7-1】見・配置表'!F40="","",'【7-1】見・配置表'!F40)</f>
        <v/>
      </c>
      <c r="G40" s="1153" t="str">
        <f>IF('【7-1】見・配置表'!G40="","",'【7-1】見・配置表'!G40)</f>
        <v/>
      </c>
      <c r="H40" s="1154"/>
      <c r="J40" s="1152">
        <f t="shared" si="2"/>
        <v>45439</v>
      </c>
      <c r="K40" s="1152" t="str">
        <f t="shared" si="3"/>
        <v/>
      </c>
      <c r="L40" s="418" t="str">
        <f>IF('【7-1】見・配置表'!L40="","",'【7-1】見・配置表'!L40)</f>
        <v/>
      </c>
      <c r="M40" s="419" t="str">
        <f>IF('【7-1】見・配置表'!M40="","",'【7-1】見・配置表'!M40)</f>
        <v/>
      </c>
      <c r="N40" s="452" t="str">
        <f>IF('【7-1】見・配置表'!N40="","",'【7-1】見・配置表'!N40)</f>
        <v/>
      </c>
      <c r="O40" s="1153" t="str">
        <f>IF('【7-1】見・配置表'!O40="","",'【7-1】見・配置表'!O40)</f>
        <v/>
      </c>
      <c r="P40" s="1154"/>
    </row>
    <row r="41" spans="2:16" ht="16.5" customHeight="1">
      <c r="B41" s="1152">
        <f t="shared" si="0"/>
        <v>45440</v>
      </c>
      <c r="C41" s="1152" t="str">
        <f t="shared" si="1"/>
        <v/>
      </c>
      <c r="D41" s="418" t="str">
        <f>IF('【7-1】見・配置表'!D41="","",'【7-1】見・配置表'!D41)</f>
        <v/>
      </c>
      <c r="E41" s="419" t="str">
        <f>IF('【7-1】見・配置表'!E41="","",'【7-1】見・配置表'!E41)</f>
        <v/>
      </c>
      <c r="F41" s="452" t="str">
        <f>IF('【7-1】見・配置表'!F41="","",'【7-1】見・配置表'!F41)</f>
        <v/>
      </c>
      <c r="G41" s="1153" t="str">
        <f>IF('【7-1】見・配置表'!G41="","",'【7-1】見・配置表'!G41)</f>
        <v/>
      </c>
      <c r="H41" s="1154"/>
      <c r="J41" s="1152">
        <f t="shared" si="2"/>
        <v>45440</v>
      </c>
      <c r="K41" s="1152" t="str">
        <f t="shared" si="3"/>
        <v/>
      </c>
      <c r="L41" s="418" t="str">
        <f>IF('【7-1】見・配置表'!L41="","",'【7-1】見・配置表'!L41)</f>
        <v/>
      </c>
      <c r="M41" s="419" t="str">
        <f>IF('【7-1】見・配置表'!M41="","",'【7-1】見・配置表'!M41)</f>
        <v/>
      </c>
      <c r="N41" s="452" t="str">
        <f>IF('【7-1】見・配置表'!N41="","",'【7-1】見・配置表'!N41)</f>
        <v/>
      </c>
      <c r="O41" s="1153" t="str">
        <f>IF('【7-1】見・配置表'!O41="","",'【7-1】見・配置表'!O41)</f>
        <v/>
      </c>
      <c r="P41" s="1154"/>
    </row>
    <row r="42" spans="2:16" ht="16.5" customHeight="1">
      <c r="B42" s="1152">
        <f t="shared" si="0"/>
        <v>45441</v>
      </c>
      <c r="C42" s="1152" t="str">
        <f t="shared" si="1"/>
        <v/>
      </c>
      <c r="D42" s="418" t="str">
        <f>IF('【7-1】見・配置表'!D42="","",'【7-1】見・配置表'!D42)</f>
        <v/>
      </c>
      <c r="E42" s="419" t="str">
        <f>IF('【7-1】見・配置表'!E42="","",'【7-1】見・配置表'!E42)</f>
        <v/>
      </c>
      <c r="F42" s="452" t="str">
        <f>IF('【7-1】見・配置表'!F42="","",'【7-1】見・配置表'!F42)</f>
        <v/>
      </c>
      <c r="G42" s="1153" t="str">
        <f>IF('【7-1】見・配置表'!G42="","",'【7-1】見・配置表'!G42)</f>
        <v/>
      </c>
      <c r="H42" s="1154"/>
      <c r="J42" s="1152">
        <f t="shared" si="2"/>
        <v>45441</v>
      </c>
      <c r="K42" s="1152" t="str">
        <f t="shared" si="3"/>
        <v/>
      </c>
      <c r="L42" s="418" t="str">
        <f>IF('【7-1】見・配置表'!L42="","",'【7-1】見・配置表'!L42)</f>
        <v/>
      </c>
      <c r="M42" s="419" t="str">
        <f>IF('【7-1】見・配置表'!M42="","",'【7-1】見・配置表'!M42)</f>
        <v/>
      </c>
      <c r="N42" s="452" t="str">
        <f>IF('【7-1】見・配置表'!N42="","",'【7-1】見・配置表'!N42)</f>
        <v/>
      </c>
      <c r="O42" s="1153" t="str">
        <f>IF('【7-1】見・配置表'!O42="","",'【7-1】見・配置表'!O42)</f>
        <v/>
      </c>
      <c r="P42" s="1154"/>
    </row>
    <row r="43" spans="2:16" ht="16.5" customHeight="1">
      <c r="B43" s="1152">
        <f t="shared" si="0"/>
        <v>45442</v>
      </c>
      <c r="C43" s="1152" t="str">
        <f t="shared" si="1"/>
        <v/>
      </c>
      <c r="D43" s="418" t="str">
        <f>IF('【7-1】見・配置表'!D43="","",'【7-1】見・配置表'!D43)</f>
        <v/>
      </c>
      <c r="E43" s="419" t="str">
        <f>IF('【7-1】見・配置表'!E43="","",'【7-1】見・配置表'!E43)</f>
        <v/>
      </c>
      <c r="F43" s="452" t="str">
        <f>IF('【7-1】見・配置表'!F43="","",'【7-1】見・配置表'!F43)</f>
        <v/>
      </c>
      <c r="G43" s="1153" t="str">
        <f>IF('【7-1】見・配置表'!G43="","",'【7-1】見・配置表'!G43)</f>
        <v/>
      </c>
      <c r="H43" s="1154"/>
      <c r="J43" s="1152">
        <f t="shared" si="2"/>
        <v>45442</v>
      </c>
      <c r="K43" s="1152" t="str">
        <f t="shared" si="3"/>
        <v/>
      </c>
      <c r="L43" s="418" t="str">
        <f>IF('【7-1】見・配置表'!L43="","",'【7-1】見・配置表'!L43)</f>
        <v/>
      </c>
      <c r="M43" s="419" t="str">
        <f>IF('【7-1】見・配置表'!M43="","",'【7-1】見・配置表'!M43)</f>
        <v/>
      </c>
      <c r="N43" s="452" t="str">
        <f>IF('【7-1】見・配置表'!N43="","",'【7-1】見・配置表'!N43)</f>
        <v/>
      </c>
      <c r="O43" s="1153" t="str">
        <f>IF('【7-1】見・配置表'!O43="","",'【7-1】見・配置表'!O43)</f>
        <v/>
      </c>
      <c r="P43" s="1154"/>
    </row>
    <row r="44" spans="2:16" ht="16.5" customHeight="1">
      <c r="B44" s="1152">
        <f t="shared" si="0"/>
        <v>45443</v>
      </c>
      <c r="C44" s="1152" t="str">
        <f t="shared" si="1"/>
        <v/>
      </c>
      <c r="D44" s="418" t="str">
        <f>IF('【7-1】見・配置表'!D44="","",'【7-1】見・配置表'!D44)</f>
        <v/>
      </c>
      <c r="E44" s="419" t="str">
        <f>IF('【7-1】見・配置表'!E44="","",'【7-1】見・配置表'!E44)</f>
        <v/>
      </c>
      <c r="F44" s="452" t="str">
        <f>IF('【7-1】見・配置表'!F44="","",'【7-1】見・配置表'!F44)</f>
        <v/>
      </c>
      <c r="G44" s="1153" t="str">
        <f>IF('【7-1】見・配置表'!G44="","",'【7-1】見・配置表'!G44)</f>
        <v/>
      </c>
      <c r="H44" s="1154"/>
      <c r="J44" s="1152">
        <f t="shared" si="2"/>
        <v>45443</v>
      </c>
      <c r="K44" s="1152" t="str">
        <f t="shared" si="3"/>
        <v/>
      </c>
      <c r="L44" s="418" t="str">
        <f>IF('【7-1】見・配置表'!L44="","",'【7-1】見・配置表'!L44)</f>
        <v/>
      </c>
      <c r="M44" s="419" t="str">
        <f>IF('【7-1】見・配置表'!M44="","",'【7-1】見・配置表'!M44)</f>
        <v/>
      </c>
      <c r="N44" s="452" t="str">
        <f>IF('【7-1】見・配置表'!N44="","",'【7-1】見・配置表'!N44)</f>
        <v/>
      </c>
      <c r="O44" s="1153" t="str">
        <f>IF('【7-1】見・配置表'!O44="","",'【7-1】見・配置表'!O44)</f>
        <v/>
      </c>
      <c r="P44" s="1154"/>
    </row>
    <row r="45" spans="2:16" ht="16.5" customHeight="1">
      <c r="B45" s="1152">
        <f t="shared" si="0"/>
        <v>45444</v>
      </c>
      <c r="C45" s="1152" t="str">
        <f t="shared" si="1"/>
        <v/>
      </c>
      <c r="D45" s="418" t="str">
        <f>IF('【7-1】見・配置表'!D45="","",'【7-1】見・配置表'!D45)</f>
        <v/>
      </c>
      <c r="E45" s="419" t="str">
        <f>IF('【7-1】見・配置表'!E45="","",'【7-1】見・配置表'!E45)</f>
        <v/>
      </c>
      <c r="F45" s="452" t="str">
        <f>IF('【7-1】見・配置表'!F45="","",'【7-1】見・配置表'!F45)</f>
        <v/>
      </c>
      <c r="G45" s="1153" t="str">
        <f>IF('【7-1】見・配置表'!G45="","",'【7-1】見・配置表'!G45)</f>
        <v/>
      </c>
      <c r="H45" s="1154"/>
      <c r="J45" s="1152">
        <f t="shared" si="2"/>
        <v>45444</v>
      </c>
      <c r="K45" s="1152" t="str">
        <f t="shared" si="3"/>
        <v/>
      </c>
      <c r="L45" s="418" t="str">
        <f>IF('【7-1】見・配置表'!L45="","",'【7-1】見・配置表'!L45)</f>
        <v/>
      </c>
      <c r="M45" s="419" t="str">
        <f>IF('【7-1】見・配置表'!M45="","",'【7-1】見・配置表'!M45)</f>
        <v/>
      </c>
      <c r="N45" s="452" t="str">
        <f>IF('【7-1】見・配置表'!N45="","",'【7-1】見・配置表'!N45)</f>
        <v/>
      </c>
      <c r="O45" s="1153" t="str">
        <f>IF('【7-1】見・配置表'!O45="","",'【7-1】見・配置表'!O45)</f>
        <v/>
      </c>
      <c r="P45" s="1154"/>
    </row>
    <row r="46" spans="2:16" ht="16.5" customHeight="1">
      <c r="B46" s="1152">
        <f t="shared" si="0"/>
        <v>45445</v>
      </c>
      <c r="C46" s="1152" t="str">
        <f t="shared" si="1"/>
        <v/>
      </c>
      <c r="D46" s="418" t="str">
        <f>IF('【7-1】見・配置表'!D46="","",'【7-1】見・配置表'!D46)</f>
        <v/>
      </c>
      <c r="E46" s="419" t="str">
        <f>IF('【7-1】見・配置表'!E46="","",'【7-1】見・配置表'!E46)</f>
        <v/>
      </c>
      <c r="F46" s="452" t="str">
        <f>IF('【7-1】見・配置表'!F46="","",'【7-1】見・配置表'!F46)</f>
        <v/>
      </c>
      <c r="G46" s="1153" t="str">
        <f>IF('【7-1】見・配置表'!G46="","",'【7-1】見・配置表'!G46)</f>
        <v/>
      </c>
      <c r="H46" s="1154"/>
      <c r="J46" s="1152">
        <f t="shared" si="2"/>
        <v>45445</v>
      </c>
      <c r="K46" s="1152" t="str">
        <f t="shared" si="3"/>
        <v/>
      </c>
      <c r="L46" s="418" t="str">
        <f>IF('【7-1】見・配置表'!L46="","",'【7-1】見・配置表'!L46)</f>
        <v/>
      </c>
      <c r="M46" s="419" t="str">
        <f>IF('【7-1】見・配置表'!M46="","",'【7-1】見・配置表'!M46)</f>
        <v/>
      </c>
      <c r="N46" s="452" t="str">
        <f>IF('【7-1】見・配置表'!N46="","",'【7-1】見・配置表'!N46)</f>
        <v/>
      </c>
      <c r="O46" s="1153" t="str">
        <f>IF('【7-1】見・配置表'!O46="","",'【7-1】見・配置表'!O46)</f>
        <v/>
      </c>
      <c r="P46" s="1154"/>
    </row>
    <row r="47" spans="2:16" ht="16.5" customHeight="1">
      <c r="B47" s="1152">
        <f t="shared" si="0"/>
        <v>45446</v>
      </c>
      <c r="C47" s="1152" t="str">
        <f t="shared" si="1"/>
        <v/>
      </c>
      <c r="D47" s="418" t="str">
        <f>IF('【7-1】見・配置表'!D47="","",'【7-1】見・配置表'!D47)</f>
        <v/>
      </c>
      <c r="E47" s="419" t="str">
        <f>IF('【7-1】見・配置表'!E47="","",'【7-1】見・配置表'!E47)</f>
        <v/>
      </c>
      <c r="F47" s="452" t="str">
        <f>IF('【7-1】見・配置表'!F47="","",'【7-1】見・配置表'!F47)</f>
        <v/>
      </c>
      <c r="G47" s="1153" t="str">
        <f>IF('【7-1】見・配置表'!G47="","",'【7-1】見・配置表'!G47)</f>
        <v/>
      </c>
      <c r="H47" s="1154"/>
      <c r="J47" s="1152">
        <f t="shared" si="2"/>
        <v>45446</v>
      </c>
      <c r="K47" s="1152" t="str">
        <f t="shared" si="3"/>
        <v/>
      </c>
      <c r="L47" s="418" t="str">
        <f>IF('【7-1】見・配置表'!L47="","",'【7-1】見・配置表'!L47)</f>
        <v/>
      </c>
      <c r="M47" s="419" t="str">
        <f>IF('【7-1】見・配置表'!M47="","",'【7-1】見・配置表'!M47)</f>
        <v/>
      </c>
      <c r="N47" s="452" t="str">
        <f>IF('【7-1】見・配置表'!N47="","",'【7-1】見・配置表'!N47)</f>
        <v/>
      </c>
      <c r="O47" s="1153" t="str">
        <f>IF('【7-1】見・配置表'!O47="","",'【7-1】見・配置表'!O47)</f>
        <v/>
      </c>
      <c r="P47" s="1154"/>
    </row>
    <row r="48" spans="2:16" ht="16.5" customHeight="1">
      <c r="B48" s="1152">
        <f t="shared" si="0"/>
        <v>45447</v>
      </c>
      <c r="C48" s="1152" t="str">
        <f t="shared" si="1"/>
        <v/>
      </c>
      <c r="D48" s="418" t="str">
        <f>IF('【7-1】見・配置表'!D48="","",'【7-1】見・配置表'!D48)</f>
        <v/>
      </c>
      <c r="E48" s="419" t="str">
        <f>IF('【7-1】見・配置表'!E48="","",'【7-1】見・配置表'!E48)</f>
        <v/>
      </c>
      <c r="F48" s="452" t="str">
        <f>IF('【7-1】見・配置表'!F48="","",'【7-1】見・配置表'!F48)</f>
        <v/>
      </c>
      <c r="G48" s="1153" t="str">
        <f>IF('【7-1】見・配置表'!G48="","",'【7-1】見・配置表'!G48)</f>
        <v/>
      </c>
      <c r="H48" s="1154"/>
      <c r="J48" s="1152">
        <f t="shared" si="2"/>
        <v>45447</v>
      </c>
      <c r="K48" s="1152" t="str">
        <f t="shared" si="3"/>
        <v/>
      </c>
      <c r="L48" s="418" t="str">
        <f>IF('【7-1】見・配置表'!L48="","",'【7-1】見・配置表'!L48)</f>
        <v/>
      </c>
      <c r="M48" s="419" t="str">
        <f>IF('【7-1】見・配置表'!M48="","",'【7-1】見・配置表'!M48)</f>
        <v/>
      </c>
      <c r="N48" s="452" t="str">
        <f>IF('【7-1】見・配置表'!N48="","",'【7-1】見・配置表'!N48)</f>
        <v/>
      </c>
      <c r="O48" s="1153" t="str">
        <f>IF('【7-1】見・配置表'!O48="","",'【7-1】見・配置表'!O48)</f>
        <v/>
      </c>
      <c r="P48" s="1154"/>
    </row>
    <row r="49" spans="2:16" ht="16.5" customHeight="1">
      <c r="B49" s="1152">
        <f t="shared" si="0"/>
        <v>45448</v>
      </c>
      <c r="C49" s="1152" t="str">
        <f t="shared" si="1"/>
        <v/>
      </c>
      <c r="D49" s="418" t="str">
        <f>IF('【7-1】見・配置表'!D49="","",'【7-1】見・配置表'!D49)</f>
        <v/>
      </c>
      <c r="E49" s="419" t="str">
        <f>IF('【7-1】見・配置表'!E49="","",'【7-1】見・配置表'!E49)</f>
        <v/>
      </c>
      <c r="F49" s="452" t="str">
        <f>IF('【7-1】見・配置表'!F49="","",'【7-1】見・配置表'!F49)</f>
        <v/>
      </c>
      <c r="G49" s="1153" t="str">
        <f>IF('【7-1】見・配置表'!G49="","",'【7-1】見・配置表'!G49)</f>
        <v/>
      </c>
      <c r="H49" s="1154"/>
      <c r="J49" s="1152">
        <f t="shared" si="2"/>
        <v>45448</v>
      </c>
      <c r="K49" s="1152" t="str">
        <f t="shared" si="3"/>
        <v/>
      </c>
      <c r="L49" s="418" t="str">
        <f>IF('【7-1】見・配置表'!L49="","",'【7-1】見・配置表'!L49)</f>
        <v/>
      </c>
      <c r="M49" s="419" t="str">
        <f>IF('【7-1】見・配置表'!M49="","",'【7-1】見・配置表'!M49)</f>
        <v/>
      </c>
      <c r="N49" s="452" t="str">
        <f>IF('【7-1】見・配置表'!N49="","",'【7-1】見・配置表'!N49)</f>
        <v/>
      </c>
      <c r="O49" s="1153" t="str">
        <f>IF('【7-1】見・配置表'!O49="","",'【7-1】見・配置表'!O49)</f>
        <v/>
      </c>
      <c r="P49" s="1154"/>
    </row>
    <row r="50" spans="2:16" ht="16.5" customHeight="1">
      <c r="B50" s="1152">
        <f t="shared" si="0"/>
        <v>45449</v>
      </c>
      <c r="C50" s="1152" t="str">
        <f t="shared" si="1"/>
        <v/>
      </c>
      <c r="D50" s="418" t="str">
        <f>IF('【7-1】見・配置表'!D50="","",'【7-1】見・配置表'!D50)</f>
        <v/>
      </c>
      <c r="E50" s="419" t="str">
        <f>IF('【7-1】見・配置表'!E50="","",'【7-1】見・配置表'!E50)</f>
        <v/>
      </c>
      <c r="F50" s="452" t="str">
        <f>IF('【7-1】見・配置表'!F50="","",'【7-1】見・配置表'!F50)</f>
        <v/>
      </c>
      <c r="G50" s="1153" t="str">
        <f>IF('【7-1】見・配置表'!G50="","",'【7-1】見・配置表'!G50)</f>
        <v/>
      </c>
      <c r="H50" s="1154"/>
      <c r="J50" s="1152">
        <f t="shared" si="2"/>
        <v>45449</v>
      </c>
      <c r="K50" s="1152" t="str">
        <f t="shared" si="3"/>
        <v/>
      </c>
      <c r="L50" s="418" t="str">
        <f>IF('【7-1】見・配置表'!L50="","",'【7-1】見・配置表'!L50)</f>
        <v/>
      </c>
      <c r="M50" s="419" t="str">
        <f>IF('【7-1】見・配置表'!M50="","",'【7-1】見・配置表'!M50)</f>
        <v/>
      </c>
      <c r="N50" s="452" t="str">
        <f>IF('【7-1】見・配置表'!N50="","",'【7-1】見・配置表'!N50)</f>
        <v/>
      </c>
      <c r="O50" s="1153" t="str">
        <f>IF('【7-1】見・配置表'!O50="","",'【7-1】見・配置表'!O50)</f>
        <v/>
      </c>
      <c r="P50" s="1154"/>
    </row>
    <row r="51" spans="2:16" ht="16.5" customHeight="1">
      <c r="B51" s="1152">
        <f t="shared" si="0"/>
        <v>45450</v>
      </c>
      <c r="C51" s="1152" t="str">
        <f t="shared" si="1"/>
        <v/>
      </c>
      <c r="D51" s="418" t="str">
        <f>IF('【7-1】見・配置表'!D51="","",'【7-1】見・配置表'!D51)</f>
        <v/>
      </c>
      <c r="E51" s="419" t="str">
        <f>IF('【7-1】見・配置表'!E51="","",'【7-1】見・配置表'!E51)</f>
        <v/>
      </c>
      <c r="F51" s="452" t="str">
        <f>IF('【7-1】見・配置表'!F51="","",'【7-1】見・配置表'!F51)</f>
        <v/>
      </c>
      <c r="G51" s="1153" t="str">
        <f>IF('【7-1】見・配置表'!G51="","",'【7-1】見・配置表'!G51)</f>
        <v/>
      </c>
      <c r="H51" s="1154"/>
      <c r="J51" s="1152">
        <f t="shared" si="2"/>
        <v>45450</v>
      </c>
      <c r="K51" s="1152" t="str">
        <f t="shared" si="3"/>
        <v/>
      </c>
      <c r="L51" s="418" t="str">
        <f>IF('【7-1】見・配置表'!L51="","",'【7-1】見・配置表'!L51)</f>
        <v/>
      </c>
      <c r="M51" s="419" t="str">
        <f>IF('【7-1】見・配置表'!M51="","",'【7-1】見・配置表'!M51)</f>
        <v/>
      </c>
      <c r="N51" s="452" t="str">
        <f>IF('【7-1】見・配置表'!N51="","",'【7-1】見・配置表'!N51)</f>
        <v/>
      </c>
      <c r="O51" s="1153" t="str">
        <f>IF('【7-1】見・配置表'!O51="","",'【7-1】見・配置表'!O51)</f>
        <v/>
      </c>
      <c r="P51" s="1154"/>
    </row>
    <row r="52" spans="2:16" ht="16.5" customHeight="1">
      <c r="B52" s="1152">
        <f t="shared" si="0"/>
        <v>45451</v>
      </c>
      <c r="C52" s="1152" t="str">
        <f t="shared" si="1"/>
        <v/>
      </c>
      <c r="D52" s="418" t="str">
        <f>IF('【7-1】見・配置表'!D52="","",'【7-1】見・配置表'!D52)</f>
        <v/>
      </c>
      <c r="E52" s="419" t="str">
        <f>IF('【7-1】見・配置表'!E52="","",'【7-1】見・配置表'!E52)</f>
        <v/>
      </c>
      <c r="F52" s="452" t="str">
        <f>IF('【7-1】見・配置表'!F52="","",'【7-1】見・配置表'!F52)</f>
        <v/>
      </c>
      <c r="G52" s="1153" t="str">
        <f>IF('【7-1】見・配置表'!G52="","",'【7-1】見・配置表'!G52)</f>
        <v/>
      </c>
      <c r="H52" s="1154"/>
      <c r="J52" s="1152">
        <f t="shared" si="2"/>
        <v>45451</v>
      </c>
      <c r="K52" s="1152" t="str">
        <f t="shared" si="3"/>
        <v/>
      </c>
      <c r="L52" s="418" t="str">
        <f>IF('【7-1】見・配置表'!L52="","",'【7-1】見・配置表'!L52)</f>
        <v/>
      </c>
      <c r="M52" s="419" t="str">
        <f>IF('【7-1】見・配置表'!M52="","",'【7-1】見・配置表'!M52)</f>
        <v/>
      </c>
      <c r="N52" s="452" t="str">
        <f>IF('【7-1】見・配置表'!N52="","",'【7-1】見・配置表'!N52)</f>
        <v/>
      </c>
      <c r="O52" s="1153" t="str">
        <f>IF('【7-1】見・配置表'!O52="","",'【7-1】見・配置表'!O52)</f>
        <v/>
      </c>
      <c r="P52" s="1154"/>
    </row>
    <row r="53" spans="2:16" ht="16.5" customHeight="1">
      <c r="B53" s="1152">
        <f t="shared" si="0"/>
        <v>45452</v>
      </c>
      <c r="C53" s="1152" t="str">
        <f t="shared" si="1"/>
        <v/>
      </c>
      <c r="D53" s="418" t="str">
        <f>IF('【7-1】見・配置表'!D53="","",'【7-1】見・配置表'!D53)</f>
        <v/>
      </c>
      <c r="E53" s="419" t="str">
        <f>IF('【7-1】見・配置表'!E53="","",'【7-1】見・配置表'!E53)</f>
        <v/>
      </c>
      <c r="F53" s="452" t="str">
        <f>IF('【7-1】見・配置表'!F53="","",'【7-1】見・配置表'!F53)</f>
        <v/>
      </c>
      <c r="G53" s="1153" t="str">
        <f>IF('【7-1】見・配置表'!G53="","",'【7-1】見・配置表'!G53)</f>
        <v/>
      </c>
      <c r="H53" s="1154"/>
      <c r="J53" s="1152">
        <f t="shared" si="2"/>
        <v>45452</v>
      </c>
      <c r="K53" s="1152" t="str">
        <f t="shared" si="3"/>
        <v/>
      </c>
      <c r="L53" s="418" t="str">
        <f>IF('【7-1】見・配置表'!L53="","",'【7-1】見・配置表'!L53)</f>
        <v/>
      </c>
      <c r="M53" s="419" t="str">
        <f>IF('【7-1】見・配置表'!M53="","",'【7-1】見・配置表'!M53)</f>
        <v/>
      </c>
      <c r="N53" s="452" t="str">
        <f>IF('【7-1】見・配置表'!N53="","",'【7-1】見・配置表'!N53)</f>
        <v/>
      </c>
      <c r="O53" s="1153" t="str">
        <f>IF('【7-1】見・配置表'!O53="","",'【7-1】見・配置表'!O53)</f>
        <v/>
      </c>
      <c r="P53" s="1154"/>
    </row>
    <row r="54" spans="2:16" ht="16.5" customHeight="1">
      <c r="B54" s="1152">
        <f t="shared" si="0"/>
        <v>45453</v>
      </c>
      <c r="C54" s="1152" t="str">
        <f t="shared" si="1"/>
        <v/>
      </c>
      <c r="D54" s="418" t="str">
        <f>IF('【7-1】見・配置表'!D54="","",'【7-1】見・配置表'!D54)</f>
        <v/>
      </c>
      <c r="E54" s="419" t="str">
        <f>IF('【7-1】見・配置表'!E54="","",'【7-1】見・配置表'!E54)</f>
        <v/>
      </c>
      <c r="F54" s="452" t="str">
        <f>IF('【7-1】見・配置表'!F54="","",'【7-1】見・配置表'!F54)</f>
        <v/>
      </c>
      <c r="G54" s="1153" t="str">
        <f>IF('【7-1】見・配置表'!G54="","",'【7-1】見・配置表'!G54)</f>
        <v/>
      </c>
      <c r="H54" s="1154"/>
      <c r="J54" s="1152">
        <f t="shared" si="2"/>
        <v>45453</v>
      </c>
      <c r="K54" s="1152" t="str">
        <f t="shared" si="3"/>
        <v/>
      </c>
      <c r="L54" s="418" t="str">
        <f>IF('【7-1】見・配置表'!L54="","",'【7-1】見・配置表'!L54)</f>
        <v/>
      </c>
      <c r="M54" s="419" t="str">
        <f>IF('【7-1】見・配置表'!M54="","",'【7-1】見・配置表'!M54)</f>
        <v/>
      </c>
      <c r="N54" s="452" t="str">
        <f>IF('【7-1】見・配置表'!N54="","",'【7-1】見・配置表'!N54)</f>
        <v/>
      </c>
      <c r="O54" s="1153" t="str">
        <f>IF('【7-1】見・配置表'!O54="","",'【7-1】見・配置表'!O54)</f>
        <v/>
      </c>
      <c r="P54" s="1154"/>
    </row>
    <row r="55" spans="2:16" ht="16.5" customHeight="1">
      <c r="B55" s="1152">
        <f t="shared" si="0"/>
        <v>45454</v>
      </c>
      <c r="C55" s="1152" t="str">
        <f t="shared" si="1"/>
        <v/>
      </c>
      <c r="D55" s="418" t="str">
        <f>IF('【7-1】見・配置表'!D55="","",'【7-1】見・配置表'!D55)</f>
        <v/>
      </c>
      <c r="E55" s="419" t="str">
        <f>IF('【7-1】見・配置表'!E55="","",'【7-1】見・配置表'!E55)</f>
        <v/>
      </c>
      <c r="F55" s="452" t="str">
        <f>IF('【7-1】見・配置表'!F55="","",'【7-1】見・配置表'!F55)</f>
        <v/>
      </c>
      <c r="G55" s="1153" t="str">
        <f>IF('【7-1】見・配置表'!G55="","",'【7-1】見・配置表'!G55)</f>
        <v/>
      </c>
      <c r="H55" s="1154"/>
      <c r="J55" s="1152">
        <f t="shared" si="2"/>
        <v>45454</v>
      </c>
      <c r="K55" s="1152" t="str">
        <f t="shared" si="3"/>
        <v/>
      </c>
      <c r="L55" s="418" t="str">
        <f>IF('【7-1】見・配置表'!L55="","",'【7-1】見・配置表'!L55)</f>
        <v/>
      </c>
      <c r="M55" s="419" t="str">
        <f>IF('【7-1】見・配置表'!M55="","",'【7-1】見・配置表'!M55)</f>
        <v/>
      </c>
      <c r="N55" s="452" t="str">
        <f>IF('【7-1】見・配置表'!N55="","",'【7-1】見・配置表'!N55)</f>
        <v/>
      </c>
      <c r="O55" s="1153" t="str">
        <f>IF('【7-1】見・配置表'!O55="","",'【7-1】見・配置表'!O55)</f>
        <v/>
      </c>
      <c r="P55" s="1154"/>
    </row>
    <row r="56" spans="2:16" ht="16.5" customHeight="1">
      <c r="B56" s="1152">
        <f t="shared" si="0"/>
        <v>45455</v>
      </c>
      <c r="C56" s="1152" t="str">
        <f t="shared" si="1"/>
        <v/>
      </c>
      <c r="D56" s="418" t="str">
        <f>IF('【7-1】見・配置表'!D56="","",'【7-1】見・配置表'!D56)</f>
        <v/>
      </c>
      <c r="E56" s="419" t="str">
        <f>IF('【7-1】見・配置表'!E56="","",'【7-1】見・配置表'!E56)</f>
        <v/>
      </c>
      <c r="F56" s="452" t="str">
        <f>IF('【7-1】見・配置表'!F56="","",'【7-1】見・配置表'!F56)</f>
        <v/>
      </c>
      <c r="G56" s="1153" t="str">
        <f>IF('【7-1】見・配置表'!G56="","",'【7-1】見・配置表'!G56)</f>
        <v/>
      </c>
      <c r="H56" s="1154"/>
      <c r="J56" s="1152">
        <f t="shared" si="2"/>
        <v>45455</v>
      </c>
      <c r="K56" s="1152" t="str">
        <f t="shared" si="3"/>
        <v/>
      </c>
      <c r="L56" s="418" t="str">
        <f>IF('【7-1】見・配置表'!L56="","",'【7-1】見・配置表'!L56)</f>
        <v/>
      </c>
      <c r="M56" s="419" t="str">
        <f>IF('【7-1】見・配置表'!M56="","",'【7-1】見・配置表'!M56)</f>
        <v/>
      </c>
      <c r="N56" s="452" t="str">
        <f>IF('【7-1】見・配置表'!N56="","",'【7-1】見・配置表'!N56)</f>
        <v/>
      </c>
      <c r="O56" s="1153" t="str">
        <f>IF('【7-1】見・配置表'!O56="","",'【7-1】見・配置表'!O56)</f>
        <v/>
      </c>
      <c r="P56" s="1154"/>
    </row>
    <row r="57" spans="2:16" ht="16.5" customHeight="1">
      <c r="B57" s="1152">
        <f t="shared" si="0"/>
        <v>45456</v>
      </c>
      <c r="C57" s="1152" t="str">
        <f t="shared" si="1"/>
        <v/>
      </c>
      <c r="D57" s="418" t="str">
        <f>IF('【7-1】見・配置表'!D57="","",'【7-1】見・配置表'!D57)</f>
        <v/>
      </c>
      <c r="E57" s="419" t="str">
        <f>IF('【7-1】見・配置表'!E57="","",'【7-1】見・配置表'!E57)</f>
        <v/>
      </c>
      <c r="F57" s="452" t="str">
        <f>IF('【7-1】見・配置表'!F57="","",'【7-1】見・配置表'!F57)</f>
        <v/>
      </c>
      <c r="G57" s="1153" t="str">
        <f>IF('【7-1】見・配置表'!G57="","",'【7-1】見・配置表'!G57)</f>
        <v/>
      </c>
      <c r="H57" s="1154"/>
      <c r="J57" s="1152">
        <f t="shared" si="2"/>
        <v>45456</v>
      </c>
      <c r="K57" s="1152" t="str">
        <f t="shared" si="3"/>
        <v/>
      </c>
      <c r="L57" s="418" t="str">
        <f>IF('【7-1】見・配置表'!L57="","",'【7-1】見・配置表'!L57)</f>
        <v/>
      </c>
      <c r="M57" s="419" t="str">
        <f>IF('【7-1】見・配置表'!M57="","",'【7-1】見・配置表'!M57)</f>
        <v/>
      </c>
      <c r="N57" s="452" t="str">
        <f>IF('【7-1】見・配置表'!N57="","",'【7-1】見・配置表'!N57)</f>
        <v/>
      </c>
      <c r="O57" s="1153" t="str">
        <f>IF('【7-1】見・配置表'!O57="","",'【7-1】見・配置表'!O57)</f>
        <v/>
      </c>
      <c r="P57" s="1154"/>
    </row>
    <row r="58" spans="2:16" ht="16.5" customHeight="1">
      <c r="B58" s="1152">
        <f t="shared" si="0"/>
        <v>45457</v>
      </c>
      <c r="C58" s="1152" t="str">
        <f t="shared" si="1"/>
        <v/>
      </c>
      <c r="D58" s="418" t="str">
        <f>IF('【7-1】見・配置表'!D58="","",'【7-1】見・配置表'!D58)</f>
        <v/>
      </c>
      <c r="E58" s="419" t="str">
        <f>IF('【7-1】見・配置表'!E58="","",'【7-1】見・配置表'!E58)</f>
        <v/>
      </c>
      <c r="F58" s="452" t="str">
        <f>IF('【7-1】見・配置表'!F58="","",'【7-1】見・配置表'!F58)</f>
        <v/>
      </c>
      <c r="G58" s="1153" t="str">
        <f>IF('【7-1】見・配置表'!G58="","",'【7-1】見・配置表'!G58)</f>
        <v/>
      </c>
      <c r="H58" s="1154"/>
      <c r="J58" s="1152">
        <f t="shared" si="2"/>
        <v>45457</v>
      </c>
      <c r="K58" s="1152" t="str">
        <f t="shared" si="3"/>
        <v/>
      </c>
      <c r="L58" s="418" t="str">
        <f>IF('【7-1】見・配置表'!L58="","",'【7-1】見・配置表'!L58)</f>
        <v/>
      </c>
      <c r="M58" s="419" t="str">
        <f>IF('【7-1】見・配置表'!M58="","",'【7-1】見・配置表'!M58)</f>
        <v/>
      </c>
      <c r="N58" s="452" t="str">
        <f>IF('【7-1】見・配置表'!N58="","",'【7-1】見・配置表'!N58)</f>
        <v/>
      </c>
      <c r="O58" s="1153" t="str">
        <f>IF('【7-1】見・配置表'!O58="","",'【7-1】見・配置表'!O58)</f>
        <v/>
      </c>
      <c r="P58" s="1154"/>
    </row>
    <row r="59" spans="2:16" ht="16.5" customHeight="1">
      <c r="B59" s="1152">
        <f t="shared" si="0"/>
        <v>45458</v>
      </c>
      <c r="C59" s="1152" t="str">
        <f t="shared" si="1"/>
        <v/>
      </c>
      <c r="D59" s="418" t="str">
        <f>IF('【7-1】見・配置表'!D59="","",'【7-1】見・配置表'!D59)</f>
        <v/>
      </c>
      <c r="E59" s="419" t="str">
        <f>IF('【7-1】見・配置表'!E59="","",'【7-1】見・配置表'!E59)</f>
        <v/>
      </c>
      <c r="F59" s="452" t="str">
        <f>IF('【7-1】見・配置表'!F59="","",'【7-1】見・配置表'!F59)</f>
        <v/>
      </c>
      <c r="G59" s="1153" t="str">
        <f>IF('【7-1】見・配置表'!G59="","",'【7-1】見・配置表'!G59)</f>
        <v/>
      </c>
      <c r="H59" s="1154"/>
      <c r="J59" s="1152">
        <f t="shared" si="2"/>
        <v>45458</v>
      </c>
      <c r="K59" s="1152" t="str">
        <f t="shared" si="3"/>
        <v/>
      </c>
      <c r="L59" s="418" t="str">
        <f>IF('【7-1】見・配置表'!L59="","",'【7-1】見・配置表'!L59)</f>
        <v/>
      </c>
      <c r="M59" s="419" t="str">
        <f>IF('【7-1】見・配置表'!M59="","",'【7-1】見・配置表'!M59)</f>
        <v/>
      </c>
      <c r="N59" s="452" t="str">
        <f>IF('【7-1】見・配置表'!N59="","",'【7-1】見・配置表'!N59)</f>
        <v/>
      </c>
      <c r="O59" s="1153" t="str">
        <f>IF('【7-1】見・配置表'!O59="","",'【7-1】見・配置表'!O59)</f>
        <v/>
      </c>
      <c r="P59" s="1154"/>
    </row>
    <row r="60" spans="2:16" ht="16.5" customHeight="1">
      <c r="B60" s="1152">
        <f t="shared" si="0"/>
        <v>45459</v>
      </c>
      <c r="C60" s="1152" t="str">
        <f t="shared" si="1"/>
        <v/>
      </c>
      <c r="D60" s="418" t="str">
        <f>IF('【7-1】見・配置表'!D60="","",'【7-1】見・配置表'!D60)</f>
        <v/>
      </c>
      <c r="E60" s="419" t="str">
        <f>IF('【7-1】見・配置表'!E60="","",'【7-1】見・配置表'!E60)</f>
        <v/>
      </c>
      <c r="F60" s="452" t="str">
        <f>IF('【7-1】見・配置表'!F60="","",'【7-1】見・配置表'!F60)</f>
        <v/>
      </c>
      <c r="G60" s="1153" t="str">
        <f>IF('【7-1】見・配置表'!G60="","",'【7-1】見・配置表'!G60)</f>
        <v/>
      </c>
      <c r="H60" s="1154"/>
      <c r="J60" s="1152">
        <f t="shared" si="2"/>
        <v>45459</v>
      </c>
      <c r="K60" s="1152" t="str">
        <f t="shared" si="3"/>
        <v/>
      </c>
      <c r="L60" s="418" t="str">
        <f>IF('【7-1】見・配置表'!L60="","",'【7-1】見・配置表'!L60)</f>
        <v/>
      </c>
      <c r="M60" s="419" t="str">
        <f>IF('【7-1】見・配置表'!M60="","",'【7-1】見・配置表'!M60)</f>
        <v/>
      </c>
      <c r="N60" s="452" t="str">
        <f>IF('【7-1】見・配置表'!N60="","",'【7-1】見・配置表'!N60)</f>
        <v/>
      </c>
      <c r="O60" s="1153" t="str">
        <f>IF('【7-1】見・配置表'!O60="","",'【7-1】見・配置表'!O60)</f>
        <v/>
      </c>
      <c r="P60" s="1154"/>
    </row>
    <row r="61" spans="2:16" ht="16.5" customHeight="1">
      <c r="B61" s="1152">
        <f t="shared" si="0"/>
        <v>45460</v>
      </c>
      <c r="C61" s="1152" t="str">
        <f t="shared" si="1"/>
        <v/>
      </c>
      <c r="D61" s="418" t="str">
        <f>IF('【7-1】見・配置表'!D61="","",'【7-1】見・配置表'!D61)</f>
        <v/>
      </c>
      <c r="E61" s="419" t="str">
        <f>IF('【7-1】見・配置表'!E61="","",'【7-1】見・配置表'!E61)</f>
        <v/>
      </c>
      <c r="F61" s="452" t="str">
        <f>IF('【7-1】見・配置表'!F61="","",'【7-1】見・配置表'!F61)</f>
        <v/>
      </c>
      <c r="G61" s="1153" t="str">
        <f>IF('【7-1】見・配置表'!G61="","",'【7-1】見・配置表'!G61)</f>
        <v/>
      </c>
      <c r="H61" s="1154"/>
      <c r="J61" s="1152">
        <f t="shared" si="2"/>
        <v>45460</v>
      </c>
      <c r="K61" s="1152" t="str">
        <f t="shared" si="3"/>
        <v/>
      </c>
      <c r="L61" s="418" t="str">
        <f>IF('【7-1】見・配置表'!L61="","",'【7-1】見・配置表'!L61)</f>
        <v/>
      </c>
      <c r="M61" s="419" t="str">
        <f>IF('【7-1】見・配置表'!M61="","",'【7-1】見・配置表'!M61)</f>
        <v/>
      </c>
      <c r="N61" s="452" t="str">
        <f>IF('【7-1】見・配置表'!N61="","",'【7-1】見・配置表'!N61)</f>
        <v/>
      </c>
      <c r="O61" s="1153" t="str">
        <f>IF('【7-1】見・配置表'!O61="","",'【7-1】見・配置表'!O61)</f>
        <v/>
      </c>
      <c r="P61" s="1154"/>
    </row>
    <row r="62" spans="2:16" ht="16.5" customHeight="1">
      <c r="B62" s="1152">
        <f t="shared" si="0"/>
        <v>45461</v>
      </c>
      <c r="C62" s="1152" t="str">
        <f t="shared" si="1"/>
        <v/>
      </c>
      <c r="D62" s="418" t="str">
        <f>IF('【7-1】見・配置表'!D62="","",'【7-1】見・配置表'!D62)</f>
        <v/>
      </c>
      <c r="E62" s="419" t="str">
        <f>IF('【7-1】見・配置表'!E62="","",'【7-1】見・配置表'!E62)</f>
        <v/>
      </c>
      <c r="F62" s="452" t="str">
        <f>IF('【7-1】見・配置表'!F62="","",'【7-1】見・配置表'!F62)</f>
        <v/>
      </c>
      <c r="G62" s="1153" t="str">
        <f>IF('【7-1】見・配置表'!G62="","",'【7-1】見・配置表'!G62)</f>
        <v/>
      </c>
      <c r="H62" s="1154"/>
      <c r="J62" s="1152">
        <f t="shared" si="2"/>
        <v>45461</v>
      </c>
      <c r="K62" s="1152" t="str">
        <f t="shared" si="3"/>
        <v/>
      </c>
      <c r="L62" s="418" t="str">
        <f>IF('【7-1】見・配置表'!L62="","",'【7-1】見・配置表'!L62)</f>
        <v/>
      </c>
      <c r="M62" s="419" t="str">
        <f>IF('【7-1】見・配置表'!M62="","",'【7-1】見・配置表'!M62)</f>
        <v/>
      </c>
      <c r="N62" s="452" t="str">
        <f>IF('【7-1】見・配置表'!N62="","",'【7-1】見・配置表'!N62)</f>
        <v/>
      </c>
      <c r="O62" s="1153" t="str">
        <f>IF('【7-1】見・配置表'!O62="","",'【7-1】見・配置表'!O62)</f>
        <v/>
      </c>
      <c r="P62" s="1154"/>
    </row>
    <row r="63" spans="2:16" ht="16.5" customHeight="1">
      <c r="B63" s="1152">
        <f t="shared" si="0"/>
        <v>45462</v>
      </c>
      <c r="C63" s="1152" t="str">
        <f t="shared" si="1"/>
        <v/>
      </c>
      <c r="D63" s="418" t="str">
        <f>IF('【7-1】見・配置表'!D63="","",'【7-1】見・配置表'!D63)</f>
        <v/>
      </c>
      <c r="E63" s="419" t="str">
        <f>IF('【7-1】見・配置表'!E63="","",'【7-1】見・配置表'!E63)</f>
        <v/>
      </c>
      <c r="F63" s="452" t="str">
        <f>IF('【7-1】見・配置表'!F63="","",'【7-1】見・配置表'!F63)</f>
        <v/>
      </c>
      <c r="G63" s="1153" t="str">
        <f>IF('【7-1】見・配置表'!G63="","",'【7-1】見・配置表'!G63)</f>
        <v/>
      </c>
      <c r="H63" s="1154"/>
      <c r="J63" s="1152">
        <f t="shared" si="2"/>
        <v>45462</v>
      </c>
      <c r="K63" s="1152" t="str">
        <f t="shared" si="3"/>
        <v/>
      </c>
      <c r="L63" s="418" t="str">
        <f>IF('【7-1】見・配置表'!L63="","",'【7-1】見・配置表'!L63)</f>
        <v/>
      </c>
      <c r="M63" s="419" t="str">
        <f>IF('【7-1】見・配置表'!M63="","",'【7-1】見・配置表'!M63)</f>
        <v/>
      </c>
      <c r="N63" s="452" t="str">
        <f>IF('【7-1】見・配置表'!N63="","",'【7-1】見・配置表'!N63)</f>
        <v/>
      </c>
      <c r="O63" s="1153" t="str">
        <f>IF('【7-1】見・配置表'!O63="","",'【7-1】見・配置表'!O63)</f>
        <v/>
      </c>
      <c r="P63" s="1154"/>
    </row>
    <row r="64" spans="2:16" ht="16.5" customHeight="1">
      <c r="B64" s="1152">
        <f t="shared" si="0"/>
        <v>45463</v>
      </c>
      <c r="C64" s="1152" t="str">
        <f t="shared" si="1"/>
        <v/>
      </c>
      <c r="D64" s="418" t="str">
        <f>IF('【7-1】見・配置表'!D64="","",'【7-1】見・配置表'!D64)</f>
        <v/>
      </c>
      <c r="E64" s="419" t="str">
        <f>IF('【7-1】見・配置表'!E64="","",'【7-1】見・配置表'!E64)</f>
        <v/>
      </c>
      <c r="F64" s="452" t="str">
        <f>IF('【7-1】見・配置表'!F64="","",'【7-1】見・配置表'!F64)</f>
        <v/>
      </c>
      <c r="G64" s="1153" t="str">
        <f>IF('【7-1】見・配置表'!G64="","",'【7-1】見・配置表'!G64)</f>
        <v/>
      </c>
      <c r="H64" s="1154"/>
      <c r="J64" s="1152">
        <f t="shared" si="2"/>
        <v>45463</v>
      </c>
      <c r="K64" s="1152" t="str">
        <f t="shared" si="3"/>
        <v/>
      </c>
      <c r="L64" s="418" t="str">
        <f>IF('【7-1】見・配置表'!L64="","",'【7-1】見・配置表'!L64)</f>
        <v/>
      </c>
      <c r="M64" s="419" t="str">
        <f>IF('【7-1】見・配置表'!M64="","",'【7-1】見・配置表'!M64)</f>
        <v/>
      </c>
      <c r="N64" s="452" t="str">
        <f>IF('【7-1】見・配置表'!N64="","",'【7-1】見・配置表'!N64)</f>
        <v/>
      </c>
      <c r="O64" s="1153" t="str">
        <f>IF('【7-1】見・配置表'!O64="","",'【7-1】見・配置表'!O64)</f>
        <v/>
      </c>
      <c r="P64" s="1154"/>
    </row>
    <row r="65" spans="2:16" ht="16.5" customHeight="1">
      <c r="B65" s="1152">
        <f t="shared" si="0"/>
        <v>45464</v>
      </c>
      <c r="C65" s="1152" t="str">
        <f t="shared" si="1"/>
        <v/>
      </c>
      <c r="D65" s="418" t="str">
        <f>IF('【7-1】見・配置表'!D65="","",'【7-1】見・配置表'!D65)</f>
        <v/>
      </c>
      <c r="E65" s="419" t="str">
        <f>IF('【7-1】見・配置表'!E65="","",'【7-1】見・配置表'!E65)</f>
        <v/>
      </c>
      <c r="F65" s="452" t="str">
        <f>IF('【7-1】見・配置表'!F65="","",'【7-1】見・配置表'!F65)</f>
        <v/>
      </c>
      <c r="G65" s="1153" t="str">
        <f>IF('【7-1】見・配置表'!G65="","",'【7-1】見・配置表'!G65)</f>
        <v/>
      </c>
      <c r="H65" s="1154"/>
      <c r="J65" s="1152">
        <f t="shared" si="2"/>
        <v>45464</v>
      </c>
      <c r="K65" s="1152" t="str">
        <f t="shared" si="3"/>
        <v/>
      </c>
      <c r="L65" s="418" t="str">
        <f>IF('【7-1】見・配置表'!L65="","",'【7-1】見・配置表'!L65)</f>
        <v/>
      </c>
      <c r="M65" s="419" t="str">
        <f>IF('【7-1】見・配置表'!M65="","",'【7-1】見・配置表'!M65)</f>
        <v/>
      </c>
      <c r="N65" s="452" t="str">
        <f>IF('【7-1】見・配置表'!N65="","",'【7-1】見・配置表'!N65)</f>
        <v/>
      </c>
      <c r="O65" s="1153" t="str">
        <f>IF('【7-1】見・配置表'!O65="","",'【7-1】見・配置表'!O65)</f>
        <v/>
      </c>
      <c r="P65" s="1154"/>
    </row>
    <row r="66" spans="2:16" ht="16.5" customHeight="1">
      <c r="B66" s="1152">
        <f t="shared" si="0"/>
        <v>45465</v>
      </c>
      <c r="C66" s="1152" t="str">
        <f t="shared" si="1"/>
        <v/>
      </c>
      <c r="D66" s="418" t="str">
        <f>IF('【7-1】見・配置表'!D66="","",'【7-1】見・配置表'!D66)</f>
        <v/>
      </c>
      <c r="E66" s="419" t="str">
        <f>IF('【7-1】見・配置表'!E66="","",'【7-1】見・配置表'!E66)</f>
        <v/>
      </c>
      <c r="F66" s="452" t="str">
        <f>IF('【7-1】見・配置表'!F66="","",'【7-1】見・配置表'!F66)</f>
        <v/>
      </c>
      <c r="G66" s="1153" t="str">
        <f>IF('【7-1】見・配置表'!G66="","",'【7-1】見・配置表'!G66)</f>
        <v/>
      </c>
      <c r="H66" s="1154"/>
      <c r="J66" s="1152">
        <f t="shared" si="2"/>
        <v>45465</v>
      </c>
      <c r="K66" s="1152" t="str">
        <f t="shared" si="3"/>
        <v/>
      </c>
      <c r="L66" s="418" t="str">
        <f>IF('【7-1】見・配置表'!L66="","",'【7-1】見・配置表'!L66)</f>
        <v/>
      </c>
      <c r="M66" s="419" t="str">
        <f>IF('【7-1】見・配置表'!M66="","",'【7-1】見・配置表'!M66)</f>
        <v/>
      </c>
      <c r="N66" s="452" t="str">
        <f>IF('【7-1】見・配置表'!N66="","",'【7-1】見・配置表'!N66)</f>
        <v/>
      </c>
      <c r="O66" s="1153" t="str">
        <f>IF('【7-1】見・配置表'!O66="","",'【7-1】見・配置表'!O66)</f>
        <v/>
      </c>
      <c r="P66" s="1154"/>
    </row>
    <row r="67" spans="2:16" ht="16.5" customHeight="1">
      <c r="B67" s="1152">
        <f t="shared" si="0"/>
        <v>45466</v>
      </c>
      <c r="C67" s="1152" t="str">
        <f t="shared" si="1"/>
        <v/>
      </c>
      <c r="D67" s="418" t="str">
        <f>IF('【7-1】見・配置表'!D67="","",'【7-1】見・配置表'!D67)</f>
        <v/>
      </c>
      <c r="E67" s="419" t="str">
        <f>IF('【7-1】見・配置表'!E67="","",'【7-1】見・配置表'!E67)</f>
        <v/>
      </c>
      <c r="F67" s="452" t="str">
        <f>IF('【7-1】見・配置表'!F67="","",'【7-1】見・配置表'!F67)</f>
        <v/>
      </c>
      <c r="G67" s="1153" t="str">
        <f>IF('【7-1】見・配置表'!G67="","",'【7-1】見・配置表'!G67)</f>
        <v/>
      </c>
      <c r="H67" s="1154"/>
      <c r="J67" s="1152">
        <f t="shared" si="2"/>
        <v>45466</v>
      </c>
      <c r="K67" s="1152" t="str">
        <f t="shared" si="3"/>
        <v/>
      </c>
      <c r="L67" s="418" t="str">
        <f>IF('【7-1】見・配置表'!L67="","",'【7-1】見・配置表'!L67)</f>
        <v/>
      </c>
      <c r="M67" s="419" t="str">
        <f>IF('【7-1】見・配置表'!M67="","",'【7-1】見・配置表'!M67)</f>
        <v/>
      </c>
      <c r="N67" s="452" t="str">
        <f>IF('【7-1】見・配置表'!N67="","",'【7-1】見・配置表'!N67)</f>
        <v/>
      </c>
      <c r="O67" s="1153" t="str">
        <f>IF('【7-1】見・配置表'!O67="","",'【7-1】見・配置表'!O67)</f>
        <v/>
      </c>
      <c r="P67" s="1154"/>
    </row>
    <row r="68" spans="2:16" ht="16.5" customHeight="1">
      <c r="B68" s="1152">
        <f t="shared" si="0"/>
        <v>45467</v>
      </c>
      <c r="C68" s="1152" t="str">
        <f t="shared" si="1"/>
        <v/>
      </c>
      <c r="D68" s="418" t="str">
        <f>IF('【7-1】見・配置表'!D68="","",'【7-1】見・配置表'!D68)</f>
        <v/>
      </c>
      <c r="E68" s="419" t="str">
        <f>IF('【7-1】見・配置表'!E68="","",'【7-1】見・配置表'!E68)</f>
        <v/>
      </c>
      <c r="F68" s="452" t="str">
        <f>IF('【7-1】見・配置表'!F68="","",'【7-1】見・配置表'!F68)</f>
        <v/>
      </c>
      <c r="G68" s="1153" t="str">
        <f>IF('【7-1】見・配置表'!G68="","",'【7-1】見・配置表'!G68)</f>
        <v/>
      </c>
      <c r="H68" s="1154"/>
      <c r="J68" s="1152">
        <f t="shared" si="2"/>
        <v>45467</v>
      </c>
      <c r="K68" s="1152" t="str">
        <f t="shared" si="3"/>
        <v/>
      </c>
      <c r="L68" s="418" t="str">
        <f>IF('【7-1】見・配置表'!L68="","",'【7-1】見・配置表'!L68)</f>
        <v/>
      </c>
      <c r="M68" s="419" t="str">
        <f>IF('【7-1】見・配置表'!M68="","",'【7-1】見・配置表'!M68)</f>
        <v/>
      </c>
      <c r="N68" s="452" t="str">
        <f>IF('【7-1】見・配置表'!N68="","",'【7-1】見・配置表'!N68)</f>
        <v/>
      </c>
      <c r="O68" s="1153" t="str">
        <f>IF('【7-1】見・配置表'!O68="","",'【7-1】見・配置表'!O68)</f>
        <v/>
      </c>
      <c r="P68" s="1154"/>
    </row>
    <row r="69" spans="2:16" ht="16.5" customHeight="1">
      <c r="B69" s="1152">
        <f t="shared" si="0"/>
        <v>45468</v>
      </c>
      <c r="C69" s="1152" t="str">
        <f t="shared" si="1"/>
        <v/>
      </c>
      <c r="D69" s="418" t="str">
        <f>IF('【7-1】見・配置表'!D69="","",'【7-1】見・配置表'!D69)</f>
        <v/>
      </c>
      <c r="E69" s="419" t="str">
        <f>IF('【7-1】見・配置表'!E69="","",'【7-1】見・配置表'!E69)</f>
        <v/>
      </c>
      <c r="F69" s="452" t="str">
        <f>IF('【7-1】見・配置表'!F69="","",'【7-1】見・配置表'!F69)</f>
        <v/>
      </c>
      <c r="G69" s="1153" t="str">
        <f>IF('【7-1】見・配置表'!G69="","",'【7-1】見・配置表'!G69)</f>
        <v/>
      </c>
      <c r="H69" s="1154"/>
      <c r="J69" s="1152">
        <f t="shared" si="2"/>
        <v>45468</v>
      </c>
      <c r="K69" s="1152" t="str">
        <f t="shared" si="3"/>
        <v/>
      </c>
      <c r="L69" s="418" t="str">
        <f>IF('【7-1】見・配置表'!L69="","",'【7-1】見・配置表'!L69)</f>
        <v/>
      </c>
      <c r="M69" s="419" t="str">
        <f>IF('【7-1】見・配置表'!M69="","",'【7-1】見・配置表'!M69)</f>
        <v/>
      </c>
      <c r="N69" s="452" t="str">
        <f>IF('【7-1】見・配置表'!N69="","",'【7-1】見・配置表'!N69)</f>
        <v/>
      </c>
      <c r="O69" s="1153" t="str">
        <f>IF('【7-1】見・配置表'!O69="","",'【7-1】見・配置表'!O69)</f>
        <v/>
      </c>
      <c r="P69" s="1154"/>
    </row>
    <row r="70" spans="2:16" ht="16.5" customHeight="1">
      <c r="B70" s="1152">
        <f t="shared" si="0"/>
        <v>45469</v>
      </c>
      <c r="C70" s="1152" t="str">
        <f t="shared" si="1"/>
        <v/>
      </c>
      <c r="D70" s="418" t="str">
        <f>IF('【7-1】見・配置表'!D70="","",'【7-1】見・配置表'!D70)</f>
        <v/>
      </c>
      <c r="E70" s="419" t="str">
        <f>IF('【7-1】見・配置表'!E70="","",'【7-1】見・配置表'!E70)</f>
        <v/>
      </c>
      <c r="F70" s="452" t="str">
        <f>IF('【7-1】見・配置表'!F70="","",'【7-1】見・配置表'!F70)</f>
        <v/>
      </c>
      <c r="G70" s="1153" t="str">
        <f>IF('【7-1】見・配置表'!G70="","",'【7-1】見・配置表'!G70)</f>
        <v/>
      </c>
      <c r="H70" s="1154"/>
      <c r="J70" s="1152">
        <f t="shared" si="2"/>
        <v>45469</v>
      </c>
      <c r="K70" s="1152" t="str">
        <f t="shared" si="3"/>
        <v/>
      </c>
      <c r="L70" s="418" t="str">
        <f>IF('【7-1】見・配置表'!L70="","",'【7-1】見・配置表'!L70)</f>
        <v/>
      </c>
      <c r="M70" s="419" t="str">
        <f>IF('【7-1】見・配置表'!M70="","",'【7-1】見・配置表'!M70)</f>
        <v/>
      </c>
      <c r="N70" s="452" t="str">
        <f>IF('【7-1】見・配置表'!N70="","",'【7-1】見・配置表'!N70)</f>
        <v/>
      </c>
      <c r="O70" s="1153" t="str">
        <f>IF('【7-1】見・配置表'!O70="","",'【7-1】見・配置表'!O70)</f>
        <v/>
      </c>
      <c r="P70" s="1154"/>
    </row>
    <row r="71" spans="2:16" ht="16.5" customHeight="1">
      <c r="B71" s="1152">
        <f t="shared" si="0"/>
        <v>45470</v>
      </c>
      <c r="C71" s="1152" t="str">
        <f t="shared" si="1"/>
        <v/>
      </c>
      <c r="D71" s="418" t="str">
        <f>IF('【7-1】見・配置表'!D71="","",'【7-1】見・配置表'!D71)</f>
        <v/>
      </c>
      <c r="E71" s="419" t="str">
        <f>IF('【7-1】見・配置表'!E71="","",'【7-1】見・配置表'!E71)</f>
        <v/>
      </c>
      <c r="F71" s="452" t="str">
        <f>IF('【7-1】見・配置表'!F71="","",'【7-1】見・配置表'!F71)</f>
        <v/>
      </c>
      <c r="G71" s="1153" t="str">
        <f>IF('【7-1】見・配置表'!G71="","",'【7-1】見・配置表'!G71)</f>
        <v/>
      </c>
      <c r="H71" s="1154"/>
      <c r="J71" s="1152">
        <f t="shared" si="2"/>
        <v>45470</v>
      </c>
      <c r="K71" s="1152" t="str">
        <f t="shared" si="3"/>
        <v/>
      </c>
      <c r="L71" s="418" t="str">
        <f>IF('【7-1】見・配置表'!L71="","",'【7-1】見・配置表'!L71)</f>
        <v/>
      </c>
      <c r="M71" s="419" t="str">
        <f>IF('【7-1】見・配置表'!M71="","",'【7-1】見・配置表'!M71)</f>
        <v/>
      </c>
      <c r="N71" s="452" t="str">
        <f>IF('【7-1】見・配置表'!N71="","",'【7-1】見・配置表'!N71)</f>
        <v/>
      </c>
      <c r="O71" s="1153" t="str">
        <f>IF('【7-1】見・配置表'!O71="","",'【7-1】見・配置表'!O71)</f>
        <v/>
      </c>
      <c r="P71" s="1154"/>
    </row>
    <row r="72" spans="2:16" ht="16.5" customHeight="1">
      <c r="B72" s="1152">
        <f t="shared" si="0"/>
        <v>45471</v>
      </c>
      <c r="C72" s="1152" t="str">
        <f t="shared" si="1"/>
        <v/>
      </c>
      <c r="D72" s="418" t="str">
        <f>IF('【7-1】見・配置表'!D72="","",'【7-1】見・配置表'!D72)</f>
        <v/>
      </c>
      <c r="E72" s="419" t="str">
        <f>IF('【7-1】見・配置表'!E72="","",'【7-1】見・配置表'!E72)</f>
        <v/>
      </c>
      <c r="F72" s="452" t="str">
        <f>IF('【7-1】見・配置表'!F72="","",'【7-1】見・配置表'!F72)</f>
        <v/>
      </c>
      <c r="G72" s="1153" t="str">
        <f>IF('【7-1】見・配置表'!G72="","",'【7-1】見・配置表'!G72)</f>
        <v/>
      </c>
      <c r="H72" s="1154"/>
      <c r="J72" s="1152">
        <f t="shared" si="2"/>
        <v>45471</v>
      </c>
      <c r="K72" s="1152" t="str">
        <f t="shared" si="3"/>
        <v/>
      </c>
      <c r="L72" s="418" t="str">
        <f>IF('【7-1】見・配置表'!L72="","",'【7-1】見・配置表'!L72)</f>
        <v/>
      </c>
      <c r="M72" s="419" t="str">
        <f>IF('【7-1】見・配置表'!M72="","",'【7-1】見・配置表'!M72)</f>
        <v/>
      </c>
      <c r="N72" s="452" t="str">
        <f>IF('【7-1】見・配置表'!N72="","",'【7-1】見・配置表'!N72)</f>
        <v/>
      </c>
      <c r="O72" s="1153" t="str">
        <f>IF('【7-1】見・配置表'!O72="","",'【7-1】見・配置表'!O72)</f>
        <v/>
      </c>
      <c r="P72" s="1154"/>
    </row>
    <row r="73" spans="2:16" ht="16.5" customHeight="1">
      <c r="B73" s="1152">
        <f t="shared" si="0"/>
        <v>45472</v>
      </c>
      <c r="C73" s="1152" t="str">
        <f t="shared" si="1"/>
        <v/>
      </c>
      <c r="D73" s="418" t="str">
        <f>IF('【7-1】見・配置表'!D73="","",'【7-1】見・配置表'!D73)</f>
        <v/>
      </c>
      <c r="E73" s="419" t="str">
        <f>IF('【7-1】見・配置表'!E73="","",'【7-1】見・配置表'!E73)</f>
        <v/>
      </c>
      <c r="F73" s="452" t="str">
        <f>IF('【7-1】見・配置表'!F73="","",'【7-1】見・配置表'!F73)</f>
        <v/>
      </c>
      <c r="G73" s="1153" t="str">
        <f>IF('【7-1】見・配置表'!G73="","",'【7-1】見・配置表'!G73)</f>
        <v/>
      </c>
      <c r="H73" s="1154"/>
      <c r="J73" s="1152">
        <f t="shared" si="2"/>
        <v>45472</v>
      </c>
      <c r="K73" s="1152" t="str">
        <f t="shared" si="3"/>
        <v/>
      </c>
      <c r="L73" s="418" t="str">
        <f>IF('【7-1】見・配置表'!L73="","",'【7-1】見・配置表'!L73)</f>
        <v/>
      </c>
      <c r="M73" s="419" t="str">
        <f>IF('【7-1】見・配置表'!M73="","",'【7-1】見・配置表'!M73)</f>
        <v/>
      </c>
      <c r="N73" s="452" t="str">
        <f>IF('【7-1】見・配置表'!N73="","",'【7-1】見・配置表'!N73)</f>
        <v/>
      </c>
      <c r="O73" s="1153" t="str">
        <f>IF('【7-1】見・配置表'!O73="","",'【7-1】見・配置表'!O73)</f>
        <v/>
      </c>
      <c r="P73" s="1154"/>
    </row>
    <row r="74" spans="2:16" ht="16.5" customHeight="1">
      <c r="B74" s="1152">
        <f t="shared" si="0"/>
        <v>45473</v>
      </c>
      <c r="C74" s="1152" t="str">
        <f t="shared" si="1"/>
        <v/>
      </c>
      <c r="D74" s="418" t="str">
        <f>IF('【7-1】見・配置表'!D74="","",'【7-1】見・配置表'!D74)</f>
        <v/>
      </c>
      <c r="E74" s="419" t="str">
        <f>IF('【7-1】見・配置表'!E74="","",'【7-1】見・配置表'!E74)</f>
        <v/>
      </c>
      <c r="F74" s="452" t="str">
        <f>IF('【7-1】見・配置表'!F74="","",'【7-1】見・配置表'!F74)</f>
        <v/>
      </c>
      <c r="G74" s="1153" t="str">
        <f>IF('【7-1】見・配置表'!G74="","",'【7-1】見・配置表'!G74)</f>
        <v/>
      </c>
      <c r="H74" s="1154"/>
      <c r="J74" s="1152">
        <f t="shared" si="2"/>
        <v>45473</v>
      </c>
      <c r="K74" s="1152" t="str">
        <f t="shared" si="3"/>
        <v/>
      </c>
      <c r="L74" s="418" t="str">
        <f>IF('【7-1】見・配置表'!L74="","",'【7-1】見・配置表'!L74)</f>
        <v/>
      </c>
      <c r="M74" s="419" t="str">
        <f>IF('【7-1】見・配置表'!M74="","",'【7-1】見・配置表'!M74)</f>
        <v/>
      </c>
      <c r="N74" s="452" t="str">
        <f>IF('【7-1】見・配置表'!N74="","",'【7-1】見・配置表'!N74)</f>
        <v/>
      </c>
      <c r="O74" s="1153" t="str">
        <f>IF('【7-1】見・配置表'!O74="","",'【7-1】見・配置表'!O74)</f>
        <v/>
      </c>
      <c r="P74" s="1154"/>
    </row>
    <row r="75" spans="2:16" ht="16.5" customHeight="1">
      <c r="B75" s="1152">
        <f t="shared" si="0"/>
        <v>45474</v>
      </c>
      <c r="C75" s="1152" t="str">
        <f t="shared" si="1"/>
        <v/>
      </c>
      <c r="D75" s="418" t="str">
        <f>IF('【7-1】見・配置表'!D75="","",'【7-1】見・配置表'!D75)</f>
        <v/>
      </c>
      <c r="E75" s="419" t="str">
        <f>IF('【7-1】見・配置表'!E75="","",'【7-1】見・配置表'!E75)</f>
        <v/>
      </c>
      <c r="F75" s="452" t="str">
        <f>IF('【7-1】見・配置表'!F75="","",'【7-1】見・配置表'!F75)</f>
        <v/>
      </c>
      <c r="G75" s="1153" t="str">
        <f>IF('【7-1】見・配置表'!G75="","",'【7-1】見・配置表'!G75)</f>
        <v/>
      </c>
      <c r="H75" s="1154"/>
      <c r="J75" s="1152">
        <f t="shared" si="2"/>
        <v>45474</v>
      </c>
      <c r="K75" s="1152" t="str">
        <f t="shared" si="3"/>
        <v/>
      </c>
      <c r="L75" s="418" t="str">
        <f>IF('【7-1】見・配置表'!L75="","",'【7-1】見・配置表'!L75)</f>
        <v/>
      </c>
      <c r="M75" s="419" t="str">
        <f>IF('【7-1】見・配置表'!M75="","",'【7-1】見・配置表'!M75)</f>
        <v/>
      </c>
      <c r="N75" s="452" t="str">
        <f>IF('【7-1】見・配置表'!N75="","",'【7-1】見・配置表'!N75)</f>
        <v/>
      </c>
      <c r="O75" s="1153" t="str">
        <f>IF('【7-1】見・配置表'!O75="","",'【7-1】見・配置表'!O75)</f>
        <v/>
      </c>
      <c r="P75" s="1154"/>
    </row>
    <row r="76" spans="2:16" ht="16.5" customHeight="1">
      <c r="B76" s="1152">
        <f t="shared" si="0"/>
        <v>45475</v>
      </c>
      <c r="C76" s="1152" t="str">
        <f t="shared" si="1"/>
        <v/>
      </c>
      <c r="D76" s="418" t="str">
        <f>IF('【7-1】見・配置表'!D76="","",'【7-1】見・配置表'!D76)</f>
        <v/>
      </c>
      <c r="E76" s="419" t="str">
        <f>IF('【7-1】見・配置表'!E76="","",'【7-1】見・配置表'!E76)</f>
        <v/>
      </c>
      <c r="F76" s="452" t="str">
        <f>IF('【7-1】見・配置表'!F76="","",'【7-1】見・配置表'!F76)</f>
        <v/>
      </c>
      <c r="G76" s="1153" t="str">
        <f>IF('【7-1】見・配置表'!G76="","",'【7-1】見・配置表'!G76)</f>
        <v/>
      </c>
      <c r="H76" s="1154"/>
      <c r="J76" s="1152">
        <f t="shared" si="2"/>
        <v>45475</v>
      </c>
      <c r="K76" s="1152" t="str">
        <f t="shared" si="3"/>
        <v/>
      </c>
      <c r="L76" s="418" t="str">
        <f>IF('【7-1】見・配置表'!L76="","",'【7-1】見・配置表'!L76)</f>
        <v/>
      </c>
      <c r="M76" s="419" t="str">
        <f>IF('【7-1】見・配置表'!M76="","",'【7-1】見・配置表'!M76)</f>
        <v/>
      </c>
      <c r="N76" s="452" t="str">
        <f>IF('【7-1】見・配置表'!N76="","",'【7-1】見・配置表'!N76)</f>
        <v/>
      </c>
      <c r="O76" s="1153" t="str">
        <f>IF('【7-1】見・配置表'!O76="","",'【7-1】見・配置表'!O76)</f>
        <v/>
      </c>
      <c r="P76" s="1154"/>
    </row>
    <row r="77" spans="2:16" ht="16.5" customHeight="1">
      <c r="B77" s="1152">
        <f t="shared" si="0"/>
        <v>45476</v>
      </c>
      <c r="C77" s="1152" t="str">
        <f t="shared" si="1"/>
        <v/>
      </c>
      <c r="D77" s="418" t="str">
        <f>IF('【7-1】見・配置表'!D77="","",'【7-1】見・配置表'!D77)</f>
        <v/>
      </c>
      <c r="E77" s="419" t="str">
        <f>IF('【7-1】見・配置表'!E77="","",'【7-1】見・配置表'!E77)</f>
        <v/>
      </c>
      <c r="F77" s="452" t="str">
        <f>IF('【7-1】見・配置表'!F77="","",'【7-1】見・配置表'!F77)</f>
        <v/>
      </c>
      <c r="G77" s="1153" t="str">
        <f>IF('【7-1】見・配置表'!G77="","",'【7-1】見・配置表'!G77)</f>
        <v/>
      </c>
      <c r="H77" s="1154"/>
      <c r="J77" s="1152">
        <f t="shared" si="2"/>
        <v>45476</v>
      </c>
      <c r="K77" s="1152" t="str">
        <f t="shared" si="3"/>
        <v/>
      </c>
      <c r="L77" s="418" t="str">
        <f>IF('【7-1】見・配置表'!L77="","",'【7-1】見・配置表'!L77)</f>
        <v/>
      </c>
      <c r="M77" s="419" t="str">
        <f>IF('【7-1】見・配置表'!M77="","",'【7-1】見・配置表'!M77)</f>
        <v/>
      </c>
      <c r="N77" s="452" t="str">
        <f>IF('【7-1】見・配置表'!N77="","",'【7-1】見・配置表'!N77)</f>
        <v/>
      </c>
      <c r="O77" s="1153" t="str">
        <f>IF('【7-1】見・配置表'!O77="","",'【7-1】見・配置表'!O77)</f>
        <v/>
      </c>
      <c r="P77" s="1154"/>
    </row>
    <row r="78" spans="2:16" ht="16.5" customHeight="1">
      <c r="B78" s="1152">
        <f t="shared" si="0"/>
        <v>45477</v>
      </c>
      <c r="C78" s="1152" t="str">
        <f t="shared" si="1"/>
        <v/>
      </c>
      <c r="D78" s="418" t="str">
        <f>IF('【7-1】見・配置表'!D78="","",'【7-1】見・配置表'!D78)</f>
        <v/>
      </c>
      <c r="E78" s="419" t="str">
        <f>IF('【7-1】見・配置表'!E78="","",'【7-1】見・配置表'!E78)</f>
        <v/>
      </c>
      <c r="F78" s="452" t="str">
        <f>IF('【7-1】見・配置表'!F78="","",'【7-1】見・配置表'!F78)</f>
        <v/>
      </c>
      <c r="G78" s="1153" t="str">
        <f>IF('【7-1】見・配置表'!G78="","",'【7-1】見・配置表'!G78)</f>
        <v/>
      </c>
      <c r="H78" s="1154"/>
      <c r="J78" s="1152">
        <f t="shared" si="2"/>
        <v>45477</v>
      </c>
      <c r="K78" s="1152" t="str">
        <f t="shared" si="3"/>
        <v/>
      </c>
      <c r="L78" s="418" t="str">
        <f>IF('【7-1】見・配置表'!L78="","",'【7-1】見・配置表'!L78)</f>
        <v/>
      </c>
      <c r="M78" s="419" t="str">
        <f>IF('【7-1】見・配置表'!M78="","",'【7-1】見・配置表'!M78)</f>
        <v/>
      </c>
      <c r="N78" s="452" t="str">
        <f>IF('【7-1】見・配置表'!N78="","",'【7-1】見・配置表'!N78)</f>
        <v/>
      </c>
      <c r="O78" s="1153" t="str">
        <f>IF('【7-1】見・配置表'!O78="","",'【7-1】見・配置表'!O78)</f>
        <v/>
      </c>
      <c r="P78" s="1154"/>
    </row>
    <row r="79" spans="2:16" ht="16.5" customHeight="1">
      <c r="B79" s="1152">
        <f t="shared" ref="B79:B142" si="4">IF(B78="","",B78+1)</f>
        <v>45478</v>
      </c>
      <c r="C79" s="1152" t="str">
        <f t="shared" ref="C79:C142" si="5">IF(C77="","",C77+1)</f>
        <v/>
      </c>
      <c r="D79" s="418" t="str">
        <f>IF('【7-1】見・配置表'!D79="","",'【7-1】見・配置表'!D79)</f>
        <v/>
      </c>
      <c r="E79" s="419" t="str">
        <f>IF('【7-1】見・配置表'!E79="","",'【7-1】見・配置表'!E79)</f>
        <v/>
      </c>
      <c r="F79" s="452" t="str">
        <f>IF('【7-1】見・配置表'!F79="","",'【7-1】見・配置表'!F79)</f>
        <v/>
      </c>
      <c r="G79" s="1153" t="str">
        <f>IF('【7-1】見・配置表'!G79="","",'【7-1】見・配置表'!G79)</f>
        <v/>
      </c>
      <c r="H79" s="1154"/>
      <c r="J79" s="1152">
        <f t="shared" ref="J79:J142" si="6">IF(J78="","",J78+1)</f>
        <v>45478</v>
      </c>
      <c r="K79" s="1152" t="str">
        <f t="shared" ref="K79:K142" si="7">IF(K77="","",K77+1)</f>
        <v/>
      </c>
      <c r="L79" s="418" t="str">
        <f>IF('【7-1】見・配置表'!L79="","",'【7-1】見・配置表'!L79)</f>
        <v/>
      </c>
      <c r="M79" s="419" t="str">
        <f>IF('【7-1】見・配置表'!M79="","",'【7-1】見・配置表'!M79)</f>
        <v/>
      </c>
      <c r="N79" s="452" t="str">
        <f>IF('【7-1】見・配置表'!N79="","",'【7-1】見・配置表'!N79)</f>
        <v/>
      </c>
      <c r="O79" s="1153" t="str">
        <f>IF('【7-1】見・配置表'!O79="","",'【7-1】見・配置表'!O79)</f>
        <v/>
      </c>
      <c r="P79" s="1154"/>
    </row>
    <row r="80" spans="2:16" ht="16.5" customHeight="1">
      <c r="B80" s="1152">
        <f t="shared" si="4"/>
        <v>45479</v>
      </c>
      <c r="C80" s="1152" t="str">
        <f t="shared" si="5"/>
        <v/>
      </c>
      <c r="D80" s="418" t="str">
        <f>IF('【7-1】見・配置表'!D80="","",'【7-1】見・配置表'!D80)</f>
        <v/>
      </c>
      <c r="E80" s="419" t="str">
        <f>IF('【7-1】見・配置表'!E80="","",'【7-1】見・配置表'!E80)</f>
        <v/>
      </c>
      <c r="F80" s="452" t="str">
        <f>IF('【7-1】見・配置表'!F80="","",'【7-1】見・配置表'!F80)</f>
        <v/>
      </c>
      <c r="G80" s="1153" t="str">
        <f>IF('【7-1】見・配置表'!G80="","",'【7-1】見・配置表'!G80)</f>
        <v/>
      </c>
      <c r="H80" s="1154"/>
      <c r="J80" s="1152">
        <f t="shared" si="6"/>
        <v>45479</v>
      </c>
      <c r="K80" s="1152" t="str">
        <f t="shared" si="7"/>
        <v/>
      </c>
      <c r="L80" s="418" t="str">
        <f>IF('【7-1】見・配置表'!L80="","",'【7-1】見・配置表'!L80)</f>
        <v/>
      </c>
      <c r="M80" s="419" t="str">
        <f>IF('【7-1】見・配置表'!M80="","",'【7-1】見・配置表'!M80)</f>
        <v/>
      </c>
      <c r="N80" s="452" t="str">
        <f>IF('【7-1】見・配置表'!N80="","",'【7-1】見・配置表'!N80)</f>
        <v/>
      </c>
      <c r="O80" s="1153" t="str">
        <f>IF('【7-1】見・配置表'!O80="","",'【7-1】見・配置表'!O80)</f>
        <v/>
      </c>
      <c r="P80" s="1154"/>
    </row>
    <row r="81" spans="2:16" ht="16.5" customHeight="1">
      <c r="B81" s="1152">
        <f t="shared" si="4"/>
        <v>45480</v>
      </c>
      <c r="C81" s="1152" t="str">
        <f t="shared" si="5"/>
        <v/>
      </c>
      <c r="D81" s="418" t="str">
        <f>IF('【7-1】見・配置表'!D81="","",'【7-1】見・配置表'!D81)</f>
        <v/>
      </c>
      <c r="E81" s="419" t="str">
        <f>IF('【7-1】見・配置表'!E81="","",'【7-1】見・配置表'!E81)</f>
        <v/>
      </c>
      <c r="F81" s="452" t="str">
        <f>IF('【7-1】見・配置表'!F81="","",'【7-1】見・配置表'!F81)</f>
        <v/>
      </c>
      <c r="G81" s="1153" t="str">
        <f>IF('【7-1】見・配置表'!G81="","",'【7-1】見・配置表'!G81)</f>
        <v/>
      </c>
      <c r="H81" s="1154"/>
      <c r="J81" s="1152">
        <f t="shared" si="6"/>
        <v>45480</v>
      </c>
      <c r="K81" s="1152" t="str">
        <f t="shared" si="7"/>
        <v/>
      </c>
      <c r="L81" s="418" t="str">
        <f>IF('【7-1】見・配置表'!L81="","",'【7-1】見・配置表'!L81)</f>
        <v/>
      </c>
      <c r="M81" s="419" t="str">
        <f>IF('【7-1】見・配置表'!M81="","",'【7-1】見・配置表'!M81)</f>
        <v/>
      </c>
      <c r="N81" s="452" t="str">
        <f>IF('【7-1】見・配置表'!N81="","",'【7-1】見・配置表'!N81)</f>
        <v/>
      </c>
      <c r="O81" s="1153" t="str">
        <f>IF('【7-1】見・配置表'!O81="","",'【7-1】見・配置表'!O81)</f>
        <v/>
      </c>
      <c r="P81" s="1154"/>
    </row>
    <row r="82" spans="2:16" ht="16.5" customHeight="1">
      <c r="B82" s="1152">
        <f t="shared" si="4"/>
        <v>45481</v>
      </c>
      <c r="C82" s="1152" t="str">
        <f t="shared" si="5"/>
        <v/>
      </c>
      <c r="D82" s="418" t="str">
        <f>IF('【7-1】見・配置表'!D82="","",'【7-1】見・配置表'!D82)</f>
        <v/>
      </c>
      <c r="E82" s="419" t="str">
        <f>IF('【7-1】見・配置表'!E82="","",'【7-1】見・配置表'!E82)</f>
        <v/>
      </c>
      <c r="F82" s="452" t="str">
        <f>IF('【7-1】見・配置表'!F82="","",'【7-1】見・配置表'!F82)</f>
        <v/>
      </c>
      <c r="G82" s="1153" t="str">
        <f>IF('【7-1】見・配置表'!G82="","",'【7-1】見・配置表'!G82)</f>
        <v/>
      </c>
      <c r="H82" s="1154"/>
      <c r="J82" s="1152">
        <f t="shared" si="6"/>
        <v>45481</v>
      </c>
      <c r="K82" s="1152" t="str">
        <f t="shared" si="7"/>
        <v/>
      </c>
      <c r="L82" s="418" t="str">
        <f>IF('【7-1】見・配置表'!L82="","",'【7-1】見・配置表'!L82)</f>
        <v/>
      </c>
      <c r="M82" s="419" t="str">
        <f>IF('【7-1】見・配置表'!M82="","",'【7-1】見・配置表'!M82)</f>
        <v/>
      </c>
      <c r="N82" s="452" t="str">
        <f>IF('【7-1】見・配置表'!N82="","",'【7-1】見・配置表'!N82)</f>
        <v/>
      </c>
      <c r="O82" s="1153" t="str">
        <f>IF('【7-1】見・配置表'!O82="","",'【7-1】見・配置表'!O82)</f>
        <v/>
      </c>
      <c r="P82" s="1154"/>
    </row>
    <row r="83" spans="2:16" ht="16.5" customHeight="1">
      <c r="B83" s="1152">
        <f t="shared" si="4"/>
        <v>45482</v>
      </c>
      <c r="C83" s="1152" t="str">
        <f t="shared" si="5"/>
        <v/>
      </c>
      <c r="D83" s="418" t="str">
        <f>IF('【7-1】見・配置表'!D83="","",'【7-1】見・配置表'!D83)</f>
        <v/>
      </c>
      <c r="E83" s="419" t="str">
        <f>IF('【7-1】見・配置表'!E83="","",'【7-1】見・配置表'!E83)</f>
        <v/>
      </c>
      <c r="F83" s="452" t="str">
        <f>IF('【7-1】見・配置表'!F83="","",'【7-1】見・配置表'!F83)</f>
        <v/>
      </c>
      <c r="G83" s="1153" t="str">
        <f>IF('【7-1】見・配置表'!G83="","",'【7-1】見・配置表'!G83)</f>
        <v/>
      </c>
      <c r="H83" s="1154"/>
      <c r="J83" s="1152">
        <f t="shared" si="6"/>
        <v>45482</v>
      </c>
      <c r="K83" s="1152" t="str">
        <f t="shared" si="7"/>
        <v/>
      </c>
      <c r="L83" s="418" t="str">
        <f>IF('【7-1】見・配置表'!L83="","",'【7-1】見・配置表'!L83)</f>
        <v/>
      </c>
      <c r="M83" s="419" t="str">
        <f>IF('【7-1】見・配置表'!M83="","",'【7-1】見・配置表'!M83)</f>
        <v/>
      </c>
      <c r="N83" s="452" t="str">
        <f>IF('【7-1】見・配置表'!N83="","",'【7-1】見・配置表'!N83)</f>
        <v/>
      </c>
      <c r="O83" s="1153" t="str">
        <f>IF('【7-1】見・配置表'!O83="","",'【7-1】見・配置表'!O83)</f>
        <v/>
      </c>
      <c r="P83" s="1154"/>
    </row>
    <row r="84" spans="2:16" ht="16.5" customHeight="1">
      <c r="B84" s="1152">
        <f t="shared" si="4"/>
        <v>45483</v>
      </c>
      <c r="C84" s="1152" t="str">
        <f t="shared" si="5"/>
        <v/>
      </c>
      <c r="D84" s="418" t="str">
        <f>IF('【7-1】見・配置表'!D84="","",'【7-1】見・配置表'!D84)</f>
        <v/>
      </c>
      <c r="E84" s="419" t="str">
        <f>IF('【7-1】見・配置表'!E84="","",'【7-1】見・配置表'!E84)</f>
        <v/>
      </c>
      <c r="F84" s="452" t="str">
        <f>IF('【7-1】見・配置表'!F84="","",'【7-1】見・配置表'!F84)</f>
        <v/>
      </c>
      <c r="G84" s="1153" t="str">
        <f>IF('【7-1】見・配置表'!G84="","",'【7-1】見・配置表'!G84)</f>
        <v/>
      </c>
      <c r="H84" s="1154"/>
      <c r="J84" s="1152">
        <f t="shared" si="6"/>
        <v>45483</v>
      </c>
      <c r="K84" s="1152" t="str">
        <f t="shared" si="7"/>
        <v/>
      </c>
      <c r="L84" s="418" t="str">
        <f>IF('【7-1】見・配置表'!L84="","",'【7-1】見・配置表'!L84)</f>
        <v/>
      </c>
      <c r="M84" s="419" t="str">
        <f>IF('【7-1】見・配置表'!M84="","",'【7-1】見・配置表'!M84)</f>
        <v/>
      </c>
      <c r="N84" s="452" t="str">
        <f>IF('【7-1】見・配置表'!N84="","",'【7-1】見・配置表'!N84)</f>
        <v/>
      </c>
      <c r="O84" s="1153" t="str">
        <f>IF('【7-1】見・配置表'!O84="","",'【7-1】見・配置表'!O84)</f>
        <v/>
      </c>
      <c r="P84" s="1154"/>
    </row>
    <row r="85" spans="2:16" ht="16.5" customHeight="1">
      <c r="B85" s="1152">
        <f t="shared" si="4"/>
        <v>45484</v>
      </c>
      <c r="C85" s="1152" t="str">
        <f t="shared" si="5"/>
        <v/>
      </c>
      <c r="D85" s="418" t="str">
        <f>IF('【7-1】見・配置表'!D85="","",'【7-1】見・配置表'!D85)</f>
        <v/>
      </c>
      <c r="E85" s="419" t="str">
        <f>IF('【7-1】見・配置表'!E85="","",'【7-1】見・配置表'!E85)</f>
        <v/>
      </c>
      <c r="F85" s="452" t="str">
        <f>IF('【7-1】見・配置表'!F85="","",'【7-1】見・配置表'!F85)</f>
        <v/>
      </c>
      <c r="G85" s="1153" t="str">
        <f>IF('【7-1】見・配置表'!G85="","",'【7-1】見・配置表'!G85)</f>
        <v/>
      </c>
      <c r="H85" s="1154"/>
      <c r="J85" s="1152">
        <f t="shared" si="6"/>
        <v>45484</v>
      </c>
      <c r="K85" s="1152" t="str">
        <f t="shared" si="7"/>
        <v/>
      </c>
      <c r="L85" s="418" t="str">
        <f>IF('【7-1】見・配置表'!L85="","",'【7-1】見・配置表'!L85)</f>
        <v/>
      </c>
      <c r="M85" s="419" t="str">
        <f>IF('【7-1】見・配置表'!M85="","",'【7-1】見・配置表'!M85)</f>
        <v/>
      </c>
      <c r="N85" s="452" t="str">
        <f>IF('【7-1】見・配置表'!N85="","",'【7-1】見・配置表'!N85)</f>
        <v/>
      </c>
      <c r="O85" s="1153" t="str">
        <f>IF('【7-1】見・配置表'!O85="","",'【7-1】見・配置表'!O85)</f>
        <v/>
      </c>
      <c r="P85" s="1154"/>
    </row>
    <row r="86" spans="2:16" ht="16.5" customHeight="1">
      <c r="B86" s="1152">
        <f t="shared" si="4"/>
        <v>45485</v>
      </c>
      <c r="C86" s="1152" t="str">
        <f t="shared" si="5"/>
        <v/>
      </c>
      <c r="D86" s="418" t="str">
        <f>IF('【7-1】見・配置表'!D86="","",'【7-1】見・配置表'!D86)</f>
        <v/>
      </c>
      <c r="E86" s="419" t="str">
        <f>IF('【7-1】見・配置表'!E86="","",'【7-1】見・配置表'!E86)</f>
        <v/>
      </c>
      <c r="F86" s="452" t="str">
        <f>IF('【7-1】見・配置表'!F86="","",'【7-1】見・配置表'!F86)</f>
        <v/>
      </c>
      <c r="G86" s="1153" t="str">
        <f>IF('【7-1】見・配置表'!G86="","",'【7-1】見・配置表'!G86)</f>
        <v/>
      </c>
      <c r="H86" s="1154"/>
      <c r="J86" s="1152">
        <f t="shared" si="6"/>
        <v>45485</v>
      </c>
      <c r="K86" s="1152" t="str">
        <f t="shared" si="7"/>
        <v/>
      </c>
      <c r="L86" s="418" t="str">
        <f>IF('【7-1】見・配置表'!L86="","",'【7-1】見・配置表'!L86)</f>
        <v/>
      </c>
      <c r="M86" s="419" t="str">
        <f>IF('【7-1】見・配置表'!M86="","",'【7-1】見・配置表'!M86)</f>
        <v/>
      </c>
      <c r="N86" s="452" t="str">
        <f>IF('【7-1】見・配置表'!N86="","",'【7-1】見・配置表'!N86)</f>
        <v/>
      </c>
      <c r="O86" s="1153" t="str">
        <f>IF('【7-1】見・配置表'!O86="","",'【7-1】見・配置表'!O86)</f>
        <v/>
      </c>
      <c r="P86" s="1154"/>
    </row>
    <row r="87" spans="2:16" ht="16.5" customHeight="1">
      <c r="B87" s="1152">
        <f t="shared" si="4"/>
        <v>45486</v>
      </c>
      <c r="C87" s="1152" t="str">
        <f t="shared" si="5"/>
        <v/>
      </c>
      <c r="D87" s="418" t="str">
        <f>IF('【7-1】見・配置表'!D87="","",'【7-1】見・配置表'!D87)</f>
        <v/>
      </c>
      <c r="E87" s="419" t="str">
        <f>IF('【7-1】見・配置表'!E87="","",'【7-1】見・配置表'!E87)</f>
        <v/>
      </c>
      <c r="F87" s="452" t="str">
        <f>IF('【7-1】見・配置表'!F87="","",'【7-1】見・配置表'!F87)</f>
        <v/>
      </c>
      <c r="G87" s="1153" t="str">
        <f>IF('【7-1】見・配置表'!G87="","",'【7-1】見・配置表'!G87)</f>
        <v/>
      </c>
      <c r="H87" s="1154"/>
      <c r="J87" s="1152">
        <f t="shared" si="6"/>
        <v>45486</v>
      </c>
      <c r="K87" s="1152" t="str">
        <f t="shared" si="7"/>
        <v/>
      </c>
      <c r="L87" s="418" t="str">
        <f>IF('【7-1】見・配置表'!L87="","",'【7-1】見・配置表'!L87)</f>
        <v/>
      </c>
      <c r="M87" s="419" t="str">
        <f>IF('【7-1】見・配置表'!M87="","",'【7-1】見・配置表'!M87)</f>
        <v/>
      </c>
      <c r="N87" s="452" t="str">
        <f>IF('【7-1】見・配置表'!N87="","",'【7-1】見・配置表'!N87)</f>
        <v/>
      </c>
      <c r="O87" s="1153" t="str">
        <f>IF('【7-1】見・配置表'!O87="","",'【7-1】見・配置表'!O87)</f>
        <v/>
      </c>
      <c r="P87" s="1154"/>
    </row>
    <row r="88" spans="2:16" ht="16.5" customHeight="1">
      <c r="B88" s="1152">
        <f t="shared" si="4"/>
        <v>45487</v>
      </c>
      <c r="C88" s="1152" t="str">
        <f t="shared" si="5"/>
        <v/>
      </c>
      <c r="D88" s="418" t="str">
        <f>IF('【7-1】見・配置表'!D88="","",'【7-1】見・配置表'!D88)</f>
        <v/>
      </c>
      <c r="E88" s="419" t="str">
        <f>IF('【7-1】見・配置表'!E88="","",'【7-1】見・配置表'!E88)</f>
        <v/>
      </c>
      <c r="F88" s="452" t="str">
        <f>IF('【7-1】見・配置表'!F88="","",'【7-1】見・配置表'!F88)</f>
        <v/>
      </c>
      <c r="G88" s="1153" t="str">
        <f>IF('【7-1】見・配置表'!G88="","",'【7-1】見・配置表'!G88)</f>
        <v/>
      </c>
      <c r="H88" s="1154"/>
      <c r="J88" s="1152">
        <f t="shared" si="6"/>
        <v>45487</v>
      </c>
      <c r="K88" s="1152" t="str">
        <f t="shared" si="7"/>
        <v/>
      </c>
      <c r="L88" s="418" t="str">
        <f>IF('【7-1】見・配置表'!L88="","",'【7-1】見・配置表'!L88)</f>
        <v/>
      </c>
      <c r="M88" s="419" t="str">
        <f>IF('【7-1】見・配置表'!M88="","",'【7-1】見・配置表'!M88)</f>
        <v/>
      </c>
      <c r="N88" s="452" t="str">
        <f>IF('【7-1】見・配置表'!N88="","",'【7-1】見・配置表'!N88)</f>
        <v/>
      </c>
      <c r="O88" s="1153" t="str">
        <f>IF('【7-1】見・配置表'!O88="","",'【7-1】見・配置表'!O88)</f>
        <v/>
      </c>
      <c r="P88" s="1154"/>
    </row>
    <row r="89" spans="2:16" ht="16.5" customHeight="1">
      <c r="B89" s="1152">
        <f t="shared" si="4"/>
        <v>45488</v>
      </c>
      <c r="C89" s="1152" t="str">
        <f t="shared" si="5"/>
        <v/>
      </c>
      <c r="D89" s="418" t="str">
        <f>IF('【7-1】見・配置表'!D89="","",'【7-1】見・配置表'!D89)</f>
        <v/>
      </c>
      <c r="E89" s="419" t="str">
        <f>IF('【7-1】見・配置表'!E89="","",'【7-1】見・配置表'!E89)</f>
        <v/>
      </c>
      <c r="F89" s="452" t="str">
        <f>IF('【7-1】見・配置表'!F89="","",'【7-1】見・配置表'!F89)</f>
        <v/>
      </c>
      <c r="G89" s="1153" t="str">
        <f>IF('【7-1】見・配置表'!G89="","",'【7-1】見・配置表'!G89)</f>
        <v/>
      </c>
      <c r="H89" s="1154"/>
      <c r="J89" s="1152">
        <f t="shared" si="6"/>
        <v>45488</v>
      </c>
      <c r="K89" s="1152" t="str">
        <f t="shared" si="7"/>
        <v/>
      </c>
      <c r="L89" s="418" t="str">
        <f>IF('【7-1】見・配置表'!L89="","",'【7-1】見・配置表'!L89)</f>
        <v/>
      </c>
      <c r="M89" s="419" t="str">
        <f>IF('【7-1】見・配置表'!M89="","",'【7-1】見・配置表'!M89)</f>
        <v/>
      </c>
      <c r="N89" s="452" t="str">
        <f>IF('【7-1】見・配置表'!N89="","",'【7-1】見・配置表'!N89)</f>
        <v/>
      </c>
      <c r="O89" s="1153" t="str">
        <f>IF('【7-1】見・配置表'!O89="","",'【7-1】見・配置表'!O89)</f>
        <v/>
      </c>
      <c r="P89" s="1154"/>
    </row>
    <row r="90" spans="2:16" ht="16.5" customHeight="1">
      <c r="B90" s="1152">
        <f t="shared" si="4"/>
        <v>45489</v>
      </c>
      <c r="C90" s="1152" t="str">
        <f t="shared" si="5"/>
        <v/>
      </c>
      <c r="D90" s="418" t="str">
        <f>IF('【7-1】見・配置表'!D90="","",'【7-1】見・配置表'!D90)</f>
        <v/>
      </c>
      <c r="E90" s="419" t="str">
        <f>IF('【7-1】見・配置表'!E90="","",'【7-1】見・配置表'!E90)</f>
        <v/>
      </c>
      <c r="F90" s="452" t="str">
        <f>IF('【7-1】見・配置表'!F90="","",'【7-1】見・配置表'!F90)</f>
        <v/>
      </c>
      <c r="G90" s="1153" t="str">
        <f>IF('【7-1】見・配置表'!G90="","",'【7-1】見・配置表'!G90)</f>
        <v/>
      </c>
      <c r="H90" s="1154"/>
      <c r="J90" s="1152">
        <f t="shared" si="6"/>
        <v>45489</v>
      </c>
      <c r="K90" s="1152" t="str">
        <f t="shared" si="7"/>
        <v/>
      </c>
      <c r="L90" s="418" t="str">
        <f>IF('【7-1】見・配置表'!L90="","",'【7-1】見・配置表'!L90)</f>
        <v/>
      </c>
      <c r="M90" s="419" t="str">
        <f>IF('【7-1】見・配置表'!M90="","",'【7-1】見・配置表'!M90)</f>
        <v/>
      </c>
      <c r="N90" s="452" t="str">
        <f>IF('【7-1】見・配置表'!N90="","",'【7-1】見・配置表'!N90)</f>
        <v/>
      </c>
      <c r="O90" s="1153" t="str">
        <f>IF('【7-1】見・配置表'!O90="","",'【7-1】見・配置表'!O90)</f>
        <v/>
      </c>
      <c r="P90" s="1154"/>
    </row>
    <row r="91" spans="2:16" ht="16.5" customHeight="1">
      <c r="B91" s="1152">
        <f t="shared" si="4"/>
        <v>45490</v>
      </c>
      <c r="C91" s="1152" t="str">
        <f t="shared" si="5"/>
        <v/>
      </c>
      <c r="D91" s="418" t="str">
        <f>IF('【7-1】見・配置表'!D91="","",'【7-1】見・配置表'!D91)</f>
        <v/>
      </c>
      <c r="E91" s="419" t="str">
        <f>IF('【7-1】見・配置表'!E91="","",'【7-1】見・配置表'!E91)</f>
        <v/>
      </c>
      <c r="F91" s="452" t="str">
        <f>IF('【7-1】見・配置表'!F91="","",'【7-1】見・配置表'!F91)</f>
        <v/>
      </c>
      <c r="G91" s="1153" t="str">
        <f>IF('【7-1】見・配置表'!G91="","",'【7-1】見・配置表'!G91)</f>
        <v/>
      </c>
      <c r="H91" s="1154"/>
      <c r="J91" s="1152">
        <f t="shared" si="6"/>
        <v>45490</v>
      </c>
      <c r="K91" s="1152" t="str">
        <f t="shared" si="7"/>
        <v/>
      </c>
      <c r="L91" s="418" t="str">
        <f>IF('【7-1】見・配置表'!L91="","",'【7-1】見・配置表'!L91)</f>
        <v/>
      </c>
      <c r="M91" s="419" t="str">
        <f>IF('【7-1】見・配置表'!M91="","",'【7-1】見・配置表'!M91)</f>
        <v/>
      </c>
      <c r="N91" s="452" t="str">
        <f>IF('【7-1】見・配置表'!N91="","",'【7-1】見・配置表'!N91)</f>
        <v/>
      </c>
      <c r="O91" s="1153" t="str">
        <f>IF('【7-1】見・配置表'!O91="","",'【7-1】見・配置表'!O91)</f>
        <v/>
      </c>
      <c r="P91" s="1154"/>
    </row>
    <row r="92" spans="2:16" ht="16.5" customHeight="1">
      <c r="B92" s="1152">
        <f t="shared" si="4"/>
        <v>45491</v>
      </c>
      <c r="C92" s="1152" t="str">
        <f t="shared" si="5"/>
        <v/>
      </c>
      <c r="D92" s="418" t="str">
        <f>IF('【7-1】見・配置表'!D92="","",'【7-1】見・配置表'!D92)</f>
        <v/>
      </c>
      <c r="E92" s="419" t="str">
        <f>IF('【7-1】見・配置表'!E92="","",'【7-1】見・配置表'!E92)</f>
        <v/>
      </c>
      <c r="F92" s="452" t="str">
        <f>IF('【7-1】見・配置表'!F92="","",'【7-1】見・配置表'!F92)</f>
        <v/>
      </c>
      <c r="G92" s="1153" t="str">
        <f>IF('【7-1】見・配置表'!G92="","",'【7-1】見・配置表'!G92)</f>
        <v/>
      </c>
      <c r="H92" s="1154"/>
      <c r="J92" s="1152">
        <f t="shared" si="6"/>
        <v>45491</v>
      </c>
      <c r="K92" s="1152" t="str">
        <f t="shared" si="7"/>
        <v/>
      </c>
      <c r="L92" s="418" t="str">
        <f>IF('【7-1】見・配置表'!L92="","",'【7-1】見・配置表'!L92)</f>
        <v/>
      </c>
      <c r="M92" s="419" t="str">
        <f>IF('【7-1】見・配置表'!M92="","",'【7-1】見・配置表'!M92)</f>
        <v/>
      </c>
      <c r="N92" s="452" t="str">
        <f>IF('【7-1】見・配置表'!N92="","",'【7-1】見・配置表'!N92)</f>
        <v/>
      </c>
      <c r="O92" s="1153" t="str">
        <f>IF('【7-1】見・配置表'!O92="","",'【7-1】見・配置表'!O92)</f>
        <v/>
      </c>
      <c r="P92" s="1154"/>
    </row>
    <row r="93" spans="2:16" ht="16.5" customHeight="1">
      <c r="B93" s="1152">
        <f t="shared" si="4"/>
        <v>45492</v>
      </c>
      <c r="C93" s="1152" t="str">
        <f t="shared" si="5"/>
        <v/>
      </c>
      <c r="D93" s="418" t="str">
        <f>IF('【7-1】見・配置表'!D93="","",'【7-1】見・配置表'!D93)</f>
        <v/>
      </c>
      <c r="E93" s="419" t="str">
        <f>IF('【7-1】見・配置表'!E93="","",'【7-1】見・配置表'!E93)</f>
        <v/>
      </c>
      <c r="F93" s="452" t="str">
        <f>IF('【7-1】見・配置表'!F93="","",'【7-1】見・配置表'!F93)</f>
        <v/>
      </c>
      <c r="G93" s="1153" t="str">
        <f>IF('【7-1】見・配置表'!G93="","",'【7-1】見・配置表'!G93)</f>
        <v/>
      </c>
      <c r="H93" s="1154"/>
      <c r="J93" s="1152">
        <f t="shared" si="6"/>
        <v>45492</v>
      </c>
      <c r="K93" s="1152" t="str">
        <f t="shared" si="7"/>
        <v/>
      </c>
      <c r="L93" s="418" t="str">
        <f>IF('【7-1】見・配置表'!L93="","",'【7-1】見・配置表'!L93)</f>
        <v/>
      </c>
      <c r="M93" s="419" t="str">
        <f>IF('【7-1】見・配置表'!M93="","",'【7-1】見・配置表'!M93)</f>
        <v/>
      </c>
      <c r="N93" s="452" t="str">
        <f>IF('【7-1】見・配置表'!N93="","",'【7-1】見・配置表'!N93)</f>
        <v/>
      </c>
      <c r="O93" s="1153" t="str">
        <f>IF('【7-1】見・配置表'!O93="","",'【7-1】見・配置表'!O93)</f>
        <v/>
      </c>
      <c r="P93" s="1154"/>
    </row>
    <row r="94" spans="2:16" ht="16.5" customHeight="1">
      <c r="B94" s="1152">
        <f t="shared" si="4"/>
        <v>45493</v>
      </c>
      <c r="C94" s="1152" t="str">
        <f t="shared" si="5"/>
        <v/>
      </c>
      <c r="D94" s="418" t="str">
        <f>IF('【7-1】見・配置表'!D94="","",'【7-1】見・配置表'!D94)</f>
        <v/>
      </c>
      <c r="E94" s="419" t="str">
        <f>IF('【7-1】見・配置表'!E94="","",'【7-1】見・配置表'!E94)</f>
        <v/>
      </c>
      <c r="F94" s="452" t="str">
        <f>IF('【7-1】見・配置表'!F94="","",'【7-1】見・配置表'!F94)</f>
        <v/>
      </c>
      <c r="G94" s="1153" t="str">
        <f>IF('【7-1】見・配置表'!G94="","",'【7-1】見・配置表'!G94)</f>
        <v/>
      </c>
      <c r="H94" s="1154"/>
      <c r="J94" s="1152">
        <f t="shared" si="6"/>
        <v>45493</v>
      </c>
      <c r="K94" s="1152" t="str">
        <f t="shared" si="7"/>
        <v/>
      </c>
      <c r="L94" s="418" t="str">
        <f>IF('【7-1】見・配置表'!L94="","",'【7-1】見・配置表'!L94)</f>
        <v/>
      </c>
      <c r="M94" s="419" t="str">
        <f>IF('【7-1】見・配置表'!M94="","",'【7-1】見・配置表'!M94)</f>
        <v/>
      </c>
      <c r="N94" s="452" t="str">
        <f>IF('【7-1】見・配置表'!N94="","",'【7-1】見・配置表'!N94)</f>
        <v/>
      </c>
      <c r="O94" s="1153" t="str">
        <f>IF('【7-1】見・配置表'!O94="","",'【7-1】見・配置表'!O94)</f>
        <v/>
      </c>
      <c r="P94" s="1154"/>
    </row>
    <row r="95" spans="2:16" ht="16.5" customHeight="1">
      <c r="B95" s="1152">
        <f t="shared" si="4"/>
        <v>45494</v>
      </c>
      <c r="C95" s="1152" t="str">
        <f t="shared" si="5"/>
        <v/>
      </c>
      <c r="D95" s="418" t="str">
        <f>IF('【7-1】見・配置表'!D95="","",'【7-1】見・配置表'!D95)</f>
        <v/>
      </c>
      <c r="E95" s="419" t="str">
        <f>IF('【7-1】見・配置表'!E95="","",'【7-1】見・配置表'!E95)</f>
        <v/>
      </c>
      <c r="F95" s="452" t="str">
        <f>IF('【7-1】見・配置表'!F95="","",'【7-1】見・配置表'!F95)</f>
        <v/>
      </c>
      <c r="G95" s="1153" t="str">
        <f>IF('【7-1】見・配置表'!G95="","",'【7-1】見・配置表'!G95)</f>
        <v/>
      </c>
      <c r="H95" s="1154"/>
      <c r="J95" s="1152">
        <f t="shared" si="6"/>
        <v>45494</v>
      </c>
      <c r="K95" s="1152" t="str">
        <f t="shared" si="7"/>
        <v/>
      </c>
      <c r="L95" s="418" t="str">
        <f>IF('【7-1】見・配置表'!L95="","",'【7-1】見・配置表'!L95)</f>
        <v/>
      </c>
      <c r="M95" s="419" t="str">
        <f>IF('【7-1】見・配置表'!M95="","",'【7-1】見・配置表'!M95)</f>
        <v/>
      </c>
      <c r="N95" s="452" t="str">
        <f>IF('【7-1】見・配置表'!N95="","",'【7-1】見・配置表'!N95)</f>
        <v/>
      </c>
      <c r="O95" s="1153" t="str">
        <f>IF('【7-1】見・配置表'!O95="","",'【7-1】見・配置表'!O95)</f>
        <v/>
      </c>
      <c r="P95" s="1154"/>
    </row>
    <row r="96" spans="2:16" ht="16.5" customHeight="1">
      <c r="B96" s="1152">
        <f t="shared" si="4"/>
        <v>45495</v>
      </c>
      <c r="C96" s="1152" t="str">
        <f t="shared" si="5"/>
        <v/>
      </c>
      <c r="D96" s="418" t="str">
        <f>IF('【7-1】見・配置表'!D96="","",'【7-1】見・配置表'!D96)</f>
        <v/>
      </c>
      <c r="E96" s="419" t="str">
        <f>IF('【7-1】見・配置表'!E96="","",'【7-1】見・配置表'!E96)</f>
        <v/>
      </c>
      <c r="F96" s="452" t="str">
        <f>IF('【7-1】見・配置表'!F96="","",'【7-1】見・配置表'!F96)</f>
        <v/>
      </c>
      <c r="G96" s="1153" t="str">
        <f>IF('【7-1】見・配置表'!G96="","",'【7-1】見・配置表'!G96)</f>
        <v/>
      </c>
      <c r="H96" s="1154"/>
      <c r="J96" s="1152">
        <f t="shared" si="6"/>
        <v>45495</v>
      </c>
      <c r="K96" s="1152" t="str">
        <f t="shared" si="7"/>
        <v/>
      </c>
      <c r="L96" s="418" t="str">
        <f>IF('【7-1】見・配置表'!L96="","",'【7-1】見・配置表'!L96)</f>
        <v/>
      </c>
      <c r="M96" s="419" t="str">
        <f>IF('【7-1】見・配置表'!M96="","",'【7-1】見・配置表'!M96)</f>
        <v/>
      </c>
      <c r="N96" s="452" t="str">
        <f>IF('【7-1】見・配置表'!N96="","",'【7-1】見・配置表'!N96)</f>
        <v/>
      </c>
      <c r="O96" s="1153" t="str">
        <f>IF('【7-1】見・配置表'!O96="","",'【7-1】見・配置表'!O96)</f>
        <v/>
      </c>
      <c r="P96" s="1154"/>
    </row>
    <row r="97" spans="2:16" ht="16.5" customHeight="1">
      <c r="B97" s="1152">
        <f t="shared" si="4"/>
        <v>45496</v>
      </c>
      <c r="C97" s="1152" t="str">
        <f t="shared" si="5"/>
        <v/>
      </c>
      <c r="D97" s="418" t="str">
        <f>IF('【7-1】見・配置表'!D97="","",'【7-1】見・配置表'!D97)</f>
        <v/>
      </c>
      <c r="E97" s="419" t="str">
        <f>IF('【7-1】見・配置表'!E97="","",'【7-1】見・配置表'!E97)</f>
        <v/>
      </c>
      <c r="F97" s="452" t="str">
        <f>IF('【7-1】見・配置表'!F97="","",'【7-1】見・配置表'!F97)</f>
        <v/>
      </c>
      <c r="G97" s="1153" t="str">
        <f>IF('【7-1】見・配置表'!G97="","",'【7-1】見・配置表'!G97)</f>
        <v/>
      </c>
      <c r="H97" s="1154"/>
      <c r="J97" s="1152">
        <f t="shared" si="6"/>
        <v>45496</v>
      </c>
      <c r="K97" s="1152" t="str">
        <f t="shared" si="7"/>
        <v/>
      </c>
      <c r="L97" s="418" t="str">
        <f>IF('【7-1】見・配置表'!L97="","",'【7-1】見・配置表'!L97)</f>
        <v/>
      </c>
      <c r="M97" s="419" t="str">
        <f>IF('【7-1】見・配置表'!M97="","",'【7-1】見・配置表'!M97)</f>
        <v/>
      </c>
      <c r="N97" s="452" t="str">
        <f>IF('【7-1】見・配置表'!N97="","",'【7-1】見・配置表'!N97)</f>
        <v/>
      </c>
      <c r="O97" s="1153" t="str">
        <f>IF('【7-1】見・配置表'!O97="","",'【7-1】見・配置表'!O97)</f>
        <v/>
      </c>
      <c r="P97" s="1154"/>
    </row>
    <row r="98" spans="2:16" ht="16.5" customHeight="1">
      <c r="B98" s="1152">
        <f t="shared" si="4"/>
        <v>45497</v>
      </c>
      <c r="C98" s="1152" t="str">
        <f t="shared" si="5"/>
        <v/>
      </c>
      <c r="D98" s="418" t="str">
        <f>IF('【7-1】見・配置表'!D98="","",'【7-1】見・配置表'!D98)</f>
        <v/>
      </c>
      <c r="E98" s="419" t="str">
        <f>IF('【7-1】見・配置表'!E98="","",'【7-1】見・配置表'!E98)</f>
        <v/>
      </c>
      <c r="F98" s="452" t="str">
        <f>IF('【7-1】見・配置表'!F98="","",'【7-1】見・配置表'!F98)</f>
        <v/>
      </c>
      <c r="G98" s="1153" t="str">
        <f>IF('【7-1】見・配置表'!G98="","",'【7-1】見・配置表'!G98)</f>
        <v/>
      </c>
      <c r="H98" s="1154"/>
      <c r="J98" s="1152">
        <f t="shared" si="6"/>
        <v>45497</v>
      </c>
      <c r="K98" s="1152" t="str">
        <f t="shared" si="7"/>
        <v/>
      </c>
      <c r="L98" s="418" t="str">
        <f>IF('【7-1】見・配置表'!L98="","",'【7-1】見・配置表'!L98)</f>
        <v/>
      </c>
      <c r="M98" s="419" t="str">
        <f>IF('【7-1】見・配置表'!M98="","",'【7-1】見・配置表'!M98)</f>
        <v/>
      </c>
      <c r="N98" s="452" t="str">
        <f>IF('【7-1】見・配置表'!N98="","",'【7-1】見・配置表'!N98)</f>
        <v/>
      </c>
      <c r="O98" s="1153" t="str">
        <f>IF('【7-1】見・配置表'!O98="","",'【7-1】見・配置表'!O98)</f>
        <v/>
      </c>
      <c r="P98" s="1154"/>
    </row>
    <row r="99" spans="2:16" ht="16.5" customHeight="1">
      <c r="B99" s="1152">
        <f t="shared" si="4"/>
        <v>45498</v>
      </c>
      <c r="C99" s="1152" t="str">
        <f t="shared" si="5"/>
        <v/>
      </c>
      <c r="D99" s="418" t="str">
        <f>IF('【7-1】見・配置表'!D99="","",'【7-1】見・配置表'!D99)</f>
        <v/>
      </c>
      <c r="E99" s="419" t="str">
        <f>IF('【7-1】見・配置表'!E99="","",'【7-1】見・配置表'!E99)</f>
        <v/>
      </c>
      <c r="F99" s="452" t="str">
        <f>IF('【7-1】見・配置表'!F99="","",'【7-1】見・配置表'!F99)</f>
        <v/>
      </c>
      <c r="G99" s="1153" t="str">
        <f>IF('【7-1】見・配置表'!G99="","",'【7-1】見・配置表'!G99)</f>
        <v/>
      </c>
      <c r="H99" s="1154"/>
      <c r="J99" s="1152">
        <f t="shared" si="6"/>
        <v>45498</v>
      </c>
      <c r="K99" s="1152" t="str">
        <f t="shared" si="7"/>
        <v/>
      </c>
      <c r="L99" s="418" t="str">
        <f>IF('【7-1】見・配置表'!L99="","",'【7-1】見・配置表'!L99)</f>
        <v/>
      </c>
      <c r="M99" s="419" t="str">
        <f>IF('【7-1】見・配置表'!M99="","",'【7-1】見・配置表'!M99)</f>
        <v/>
      </c>
      <c r="N99" s="452" t="str">
        <f>IF('【7-1】見・配置表'!N99="","",'【7-1】見・配置表'!N99)</f>
        <v/>
      </c>
      <c r="O99" s="1153" t="str">
        <f>IF('【7-1】見・配置表'!O99="","",'【7-1】見・配置表'!O99)</f>
        <v/>
      </c>
      <c r="P99" s="1154"/>
    </row>
    <row r="100" spans="2:16" ht="16.5" customHeight="1">
      <c r="B100" s="1152">
        <f t="shared" si="4"/>
        <v>45499</v>
      </c>
      <c r="C100" s="1152" t="str">
        <f t="shared" si="5"/>
        <v/>
      </c>
      <c r="D100" s="418" t="str">
        <f>IF('【7-1】見・配置表'!D100="","",'【7-1】見・配置表'!D100)</f>
        <v/>
      </c>
      <c r="E100" s="419" t="str">
        <f>IF('【7-1】見・配置表'!E100="","",'【7-1】見・配置表'!E100)</f>
        <v/>
      </c>
      <c r="F100" s="452" t="str">
        <f>IF('【7-1】見・配置表'!F100="","",'【7-1】見・配置表'!F100)</f>
        <v/>
      </c>
      <c r="G100" s="1153" t="str">
        <f>IF('【7-1】見・配置表'!G100="","",'【7-1】見・配置表'!G100)</f>
        <v/>
      </c>
      <c r="H100" s="1154"/>
      <c r="J100" s="1152">
        <f t="shared" si="6"/>
        <v>45499</v>
      </c>
      <c r="K100" s="1152" t="str">
        <f t="shared" si="7"/>
        <v/>
      </c>
      <c r="L100" s="418" t="str">
        <f>IF('【7-1】見・配置表'!L100="","",'【7-1】見・配置表'!L100)</f>
        <v/>
      </c>
      <c r="M100" s="419" t="str">
        <f>IF('【7-1】見・配置表'!M100="","",'【7-1】見・配置表'!M100)</f>
        <v/>
      </c>
      <c r="N100" s="452" t="str">
        <f>IF('【7-1】見・配置表'!N100="","",'【7-1】見・配置表'!N100)</f>
        <v/>
      </c>
      <c r="O100" s="1153" t="str">
        <f>IF('【7-1】見・配置表'!O100="","",'【7-1】見・配置表'!O100)</f>
        <v/>
      </c>
      <c r="P100" s="1154"/>
    </row>
    <row r="101" spans="2:16" ht="16.5" customHeight="1">
      <c r="B101" s="1152">
        <f t="shared" si="4"/>
        <v>45500</v>
      </c>
      <c r="C101" s="1152" t="str">
        <f t="shared" si="5"/>
        <v/>
      </c>
      <c r="D101" s="418" t="str">
        <f>IF('【7-1】見・配置表'!D101="","",'【7-1】見・配置表'!D101)</f>
        <v/>
      </c>
      <c r="E101" s="419" t="str">
        <f>IF('【7-1】見・配置表'!E101="","",'【7-1】見・配置表'!E101)</f>
        <v/>
      </c>
      <c r="F101" s="452" t="str">
        <f>IF('【7-1】見・配置表'!F101="","",'【7-1】見・配置表'!F101)</f>
        <v/>
      </c>
      <c r="G101" s="1153" t="str">
        <f>IF('【7-1】見・配置表'!G101="","",'【7-1】見・配置表'!G101)</f>
        <v/>
      </c>
      <c r="H101" s="1154"/>
      <c r="J101" s="1152">
        <f t="shared" si="6"/>
        <v>45500</v>
      </c>
      <c r="K101" s="1152" t="str">
        <f t="shared" si="7"/>
        <v/>
      </c>
      <c r="L101" s="418" t="str">
        <f>IF('【7-1】見・配置表'!L101="","",'【7-1】見・配置表'!L101)</f>
        <v/>
      </c>
      <c r="M101" s="419" t="str">
        <f>IF('【7-1】見・配置表'!M101="","",'【7-1】見・配置表'!M101)</f>
        <v/>
      </c>
      <c r="N101" s="452" t="str">
        <f>IF('【7-1】見・配置表'!N101="","",'【7-1】見・配置表'!N101)</f>
        <v/>
      </c>
      <c r="O101" s="1153" t="str">
        <f>IF('【7-1】見・配置表'!O101="","",'【7-1】見・配置表'!O101)</f>
        <v/>
      </c>
      <c r="P101" s="1154"/>
    </row>
    <row r="102" spans="2:16" ht="16.5" customHeight="1">
      <c r="B102" s="1152">
        <f t="shared" si="4"/>
        <v>45501</v>
      </c>
      <c r="C102" s="1152" t="str">
        <f t="shared" si="5"/>
        <v/>
      </c>
      <c r="D102" s="418" t="str">
        <f>IF('【7-1】見・配置表'!D102="","",'【7-1】見・配置表'!D102)</f>
        <v/>
      </c>
      <c r="E102" s="419" t="str">
        <f>IF('【7-1】見・配置表'!E102="","",'【7-1】見・配置表'!E102)</f>
        <v/>
      </c>
      <c r="F102" s="452" t="str">
        <f>IF('【7-1】見・配置表'!F102="","",'【7-1】見・配置表'!F102)</f>
        <v/>
      </c>
      <c r="G102" s="1153" t="str">
        <f>IF('【7-1】見・配置表'!G102="","",'【7-1】見・配置表'!G102)</f>
        <v/>
      </c>
      <c r="H102" s="1154"/>
      <c r="J102" s="1152">
        <f t="shared" si="6"/>
        <v>45501</v>
      </c>
      <c r="K102" s="1152" t="str">
        <f t="shared" si="7"/>
        <v/>
      </c>
      <c r="L102" s="418" t="str">
        <f>IF('【7-1】見・配置表'!L102="","",'【7-1】見・配置表'!L102)</f>
        <v/>
      </c>
      <c r="M102" s="419" t="str">
        <f>IF('【7-1】見・配置表'!M102="","",'【7-1】見・配置表'!M102)</f>
        <v/>
      </c>
      <c r="N102" s="452" t="str">
        <f>IF('【7-1】見・配置表'!N102="","",'【7-1】見・配置表'!N102)</f>
        <v/>
      </c>
      <c r="O102" s="1153" t="str">
        <f>IF('【7-1】見・配置表'!O102="","",'【7-1】見・配置表'!O102)</f>
        <v/>
      </c>
      <c r="P102" s="1154"/>
    </row>
    <row r="103" spans="2:16" ht="16.5" customHeight="1">
      <c r="B103" s="1152">
        <f t="shared" si="4"/>
        <v>45502</v>
      </c>
      <c r="C103" s="1152" t="str">
        <f t="shared" si="5"/>
        <v/>
      </c>
      <c r="D103" s="418" t="str">
        <f>IF('【7-1】見・配置表'!D103="","",'【7-1】見・配置表'!D103)</f>
        <v/>
      </c>
      <c r="E103" s="419" t="str">
        <f>IF('【7-1】見・配置表'!E103="","",'【7-1】見・配置表'!E103)</f>
        <v/>
      </c>
      <c r="F103" s="452" t="str">
        <f>IF('【7-1】見・配置表'!F103="","",'【7-1】見・配置表'!F103)</f>
        <v/>
      </c>
      <c r="G103" s="1153" t="str">
        <f>IF('【7-1】見・配置表'!G103="","",'【7-1】見・配置表'!G103)</f>
        <v/>
      </c>
      <c r="H103" s="1154"/>
      <c r="J103" s="1152">
        <f t="shared" si="6"/>
        <v>45502</v>
      </c>
      <c r="K103" s="1152" t="str">
        <f t="shared" si="7"/>
        <v/>
      </c>
      <c r="L103" s="418" t="str">
        <f>IF('【7-1】見・配置表'!L103="","",'【7-1】見・配置表'!L103)</f>
        <v/>
      </c>
      <c r="M103" s="419" t="str">
        <f>IF('【7-1】見・配置表'!M103="","",'【7-1】見・配置表'!M103)</f>
        <v/>
      </c>
      <c r="N103" s="452" t="str">
        <f>IF('【7-1】見・配置表'!N103="","",'【7-1】見・配置表'!N103)</f>
        <v/>
      </c>
      <c r="O103" s="1153" t="str">
        <f>IF('【7-1】見・配置表'!O103="","",'【7-1】見・配置表'!O103)</f>
        <v/>
      </c>
      <c r="P103" s="1154"/>
    </row>
    <row r="104" spans="2:16" ht="16.5" customHeight="1">
      <c r="B104" s="1152">
        <f t="shared" si="4"/>
        <v>45503</v>
      </c>
      <c r="C104" s="1152" t="str">
        <f t="shared" si="5"/>
        <v/>
      </c>
      <c r="D104" s="418" t="str">
        <f>IF('【7-1】見・配置表'!D104="","",'【7-1】見・配置表'!D104)</f>
        <v/>
      </c>
      <c r="E104" s="419" t="str">
        <f>IF('【7-1】見・配置表'!E104="","",'【7-1】見・配置表'!E104)</f>
        <v/>
      </c>
      <c r="F104" s="452" t="str">
        <f>IF('【7-1】見・配置表'!F104="","",'【7-1】見・配置表'!F104)</f>
        <v/>
      </c>
      <c r="G104" s="1153" t="str">
        <f>IF('【7-1】見・配置表'!G104="","",'【7-1】見・配置表'!G104)</f>
        <v/>
      </c>
      <c r="H104" s="1154"/>
      <c r="J104" s="1152">
        <f t="shared" si="6"/>
        <v>45503</v>
      </c>
      <c r="K104" s="1152" t="str">
        <f t="shared" si="7"/>
        <v/>
      </c>
      <c r="L104" s="418" t="str">
        <f>IF('【7-1】見・配置表'!L104="","",'【7-1】見・配置表'!L104)</f>
        <v/>
      </c>
      <c r="M104" s="419" t="str">
        <f>IF('【7-1】見・配置表'!M104="","",'【7-1】見・配置表'!M104)</f>
        <v/>
      </c>
      <c r="N104" s="452" t="str">
        <f>IF('【7-1】見・配置表'!N104="","",'【7-1】見・配置表'!N104)</f>
        <v/>
      </c>
      <c r="O104" s="1153" t="str">
        <f>IF('【7-1】見・配置表'!O104="","",'【7-1】見・配置表'!O104)</f>
        <v/>
      </c>
      <c r="P104" s="1154"/>
    </row>
    <row r="105" spans="2:16" ht="16.5" customHeight="1">
      <c r="B105" s="1152">
        <f t="shared" si="4"/>
        <v>45504</v>
      </c>
      <c r="C105" s="1152" t="str">
        <f t="shared" si="5"/>
        <v/>
      </c>
      <c r="D105" s="418" t="str">
        <f>IF('【7-1】見・配置表'!D105="","",'【7-1】見・配置表'!D105)</f>
        <v/>
      </c>
      <c r="E105" s="419" t="str">
        <f>IF('【7-1】見・配置表'!E105="","",'【7-1】見・配置表'!E105)</f>
        <v/>
      </c>
      <c r="F105" s="452" t="str">
        <f>IF('【7-1】見・配置表'!F105="","",'【7-1】見・配置表'!F105)</f>
        <v/>
      </c>
      <c r="G105" s="1153" t="str">
        <f>IF('【7-1】見・配置表'!G105="","",'【7-1】見・配置表'!G105)</f>
        <v/>
      </c>
      <c r="H105" s="1154"/>
      <c r="J105" s="1152">
        <f t="shared" si="6"/>
        <v>45504</v>
      </c>
      <c r="K105" s="1152" t="str">
        <f t="shared" si="7"/>
        <v/>
      </c>
      <c r="L105" s="418" t="str">
        <f>IF('【7-1】見・配置表'!L105="","",'【7-1】見・配置表'!L105)</f>
        <v/>
      </c>
      <c r="M105" s="419" t="str">
        <f>IF('【7-1】見・配置表'!M105="","",'【7-1】見・配置表'!M105)</f>
        <v/>
      </c>
      <c r="N105" s="452" t="str">
        <f>IF('【7-1】見・配置表'!N105="","",'【7-1】見・配置表'!N105)</f>
        <v/>
      </c>
      <c r="O105" s="1153" t="str">
        <f>IF('【7-1】見・配置表'!O105="","",'【7-1】見・配置表'!O105)</f>
        <v/>
      </c>
      <c r="P105" s="1154"/>
    </row>
    <row r="106" spans="2:16" ht="16.5" customHeight="1">
      <c r="B106" s="1152">
        <f t="shared" si="4"/>
        <v>45505</v>
      </c>
      <c r="C106" s="1152" t="str">
        <f t="shared" si="5"/>
        <v/>
      </c>
      <c r="D106" s="418" t="str">
        <f>IF('【7-1】見・配置表'!D106="","",'【7-1】見・配置表'!D106)</f>
        <v/>
      </c>
      <c r="E106" s="419" t="str">
        <f>IF('【7-1】見・配置表'!E106="","",'【7-1】見・配置表'!E106)</f>
        <v/>
      </c>
      <c r="F106" s="452" t="str">
        <f>IF('【7-1】見・配置表'!F106="","",'【7-1】見・配置表'!F106)</f>
        <v/>
      </c>
      <c r="G106" s="1153" t="str">
        <f>IF('【7-1】見・配置表'!G106="","",'【7-1】見・配置表'!G106)</f>
        <v/>
      </c>
      <c r="H106" s="1154"/>
      <c r="J106" s="1152">
        <f t="shared" si="6"/>
        <v>45505</v>
      </c>
      <c r="K106" s="1152" t="str">
        <f t="shared" si="7"/>
        <v/>
      </c>
      <c r="L106" s="418" t="str">
        <f>IF('【7-1】見・配置表'!L106="","",'【7-1】見・配置表'!L106)</f>
        <v/>
      </c>
      <c r="M106" s="419" t="str">
        <f>IF('【7-1】見・配置表'!M106="","",'【7-1】見・配置表'!M106)</f>
        <v/>
      </c>
      <c r="N106" s="452" t="str">
        <f>IF('【7-1】見・配置表'!N106="","",'【7-1】見・配置表'!N106)</f>
        <v/>
      </c>
      <c r="O106" s="1153" t="str">
        <f>IF('【7-1】見・配置表'!O106="","",'【7-1】見・配置表'!O106)</f>
        <v/>
      </c>
      <c r="P106" s="1154"/>
    </row>
    <row r="107" spans="2:16" ht="16.5" customHeight="1">
      <c r="B107" s="1152">
        <f t="shared" si="4"/>
        <v>45506</v>
      </c>
      <c r="C107" s="1152" t="str">
        <f t="shared" si="5"/>
        <v/>
      </c>
      <c r="D107" s="418" t="str">
        <f>IF('【7-1】見・配置表'!D107="","",'【7-1】見・配置表'!D107)</f>
        <v/>
      </c>
      <c r="E107" s="419" t="str">
        <f>IF('【7-1】見・配置表'!E107="","",'【7-1】見・配置表'!E107)</f>
        <v/>
      </c>
      <c r="F107" s="452" t="str">
        <f>IF('【7-1】見・配置表'!F107="","",'【7-1】見・配置表'!F107)</f>
        <v/>
      </c>
      <c r="G107" s="1153" t="str">
        <f>IF('【7-1】見・配置表'!G107="","",'【7-1】見・配置表'!G107)</f>
        <v/>
      </c>
      <c r="H107" s="1154"/>
      <c r="J107" s="1152">
        <f t="shared" si="6"/>
        <v>45506</v>
      </c>
      <c r="K107" s="1152" t="str">
        <f t="shared" si="7"/>
        <v/>
      </c>
      <c r="L107" s="418" t="str">
        <f>IF('【7-1】見・配置表'!L107="","",'【7-1】見・配置表'!L107)</f>
        <v/>
      </c>
      <c r="M107" s="419" t="str">
        <f>IF('【7-1】見・配置表'!M107="","",'【7-1】見・配置表'!M107)</f>
        <v/>
      </c>
      <c r="N107" s="452" t="str">
        <f>IF('【7-1】見・配置表'!N107="","",'【7-1】見・配置表'!N107)</f>
        <v/>
      </c>
      <c r="O107" s="1153" t="str">
        <f>IF('【7-1】見・配置表'!O107="","",'【7-1】見・配置表'!O107)</f>
        <v/>
      </c>
      <c r="P107" s="1154"/>
    </row>
    <row r="108" spans="2:16" ht="16.5" customHeight="1">
      <c r="B108" s="1152">
        <f t="shared" si="4"/>
        <v>45507</v>
      </c>
      <c r="C108" s="1152" t="str">
        <f t="shared" si="5"/>
        <v/>
      </c>
      <c r="D108" s="418" t="str">
        <f>IF('【7-1】見・配置表'!D108="","",'【7-1】見・配置表'!D108)</f>
        <v/>
      </c>
      <c r="E108" s="419" t="str">
        <f>IF('【7-1】見・配置表'!E108="","",'【7-1】見・配置表'!E108)</f>
        <v/>
      </c>
      <c r="F108" s="452" t="str">
        <f>IF('【7-1】見・配置表'!F108="","",'【7-1】見・配置表'!F108)</f>
        <v/>
      </c>
      <c r="G108" s="1153" t="str">
        <f>IF('【7-1】見・配置表'!G108="","",'【7-1】見・配置表'!G108)</f>
        <v/>
      </c>
      <c r="H108" s="1154"/>
      <c r="J108" s="1152">
        <f t="shared" si="6"/>
        <v>45507</v>
      </c>
      <c r="K108" s="1152" t="str">
        <f t="shared" si="7"/>
        <v/>
      </c>
      <c r="L108" s="418" t="str">
        <f>IF('【7-1】見・配置表'!L108="","",'【7-1】見・配置表'!L108)</f>
        <v/>
      </c>
      <c r="M108" s="419" t="str">
        <f>IF('【7-1】見・配置表'!M108="","",'【7-1】見・配置表'!M108)</f>
        <v/>
      </c>
      <c r="N108" s="452" t="str">
        <f>IF('【7-1】見・配置表'!N108="","",'【7-1】見・配置表'!N108)</f>
        <v/>
      </c>
      <c r="O108" s="1153" t="str">
        <f>IF('【7-1】見・配置表'!O108="","",'【7-1】見・配置表'!O108)</f>
        <v/>
      </c>
      <c r="P108" s="1154"/>
    </row>
    <row r="109" spans="2:16" ht="16.5" customHeight="1">
      <c r="B109" s="1152">
        <f t="shared" si="4"/>
        <v>45508</v>
      </c>
      <c r="C109" s="1152" t="str">
        <f t="shared" si="5"/>
        <v/>
      </c>
      <c r="D109" s="418" t="str">
        <f>IF('【7-1】見・配置表'!D109="","",'【7-1】見・配置表'!D109)</f>
        <v/>
      </c>
      <c r="E109" s="419" t="str">
        <f>IF('【7-1】見・配置表'!E109="","",'【7-1】見・配置表'!E109)</f>
        <v/>
      </c>
      <c r="F109" s="452" t="str">
        <f>IF('【7-1】見・配置表'!F109="","",'【7-1】見・配置表'!F109)</f>
        <v/>
      </c>
      <c r="G109" s="1153" t="str">
        <f>IF('【7-1】見・配置表'!G109="","",'【7-1】見・配置表'!G109)</f>
        <v/>
      </c>
      <c r="H109" s="1154"/>
      <c r="J109" s="1152">
        <f t="shared" si="6"/>
        <v>45508</v>
      </c>
      <c r="K109" s="1152" t="str">
        <f t="shared" si="7"/>
        <v/>
      </c>
      <c r="L109" s="418" t="str">
        <f>IF('【7-1】見・配置表'!L109="","",'【7-1】見・配置表'!L109)</f>
        <v/>
      </c>
      <c r="M109" s="419" t="str">
        <f>IF('【7-1】見・配置表'!M109="","",'【7-1】見・配置表'!M109)</f>
        <v/>
      </c>
      <c r="N109" s="452" t="str">
        <f>IF('【7-1】見・配置表'!N109="","",'【7-1】見・配置表'!N109)</f>
        <v/>
      </c>
      <c r="O109" s="1153" t="str">
        <f>IF('【7-1】見・配置表'!O109="","",'【7-1】見・配置表'!O109)</f>
        <v/>
      </c>
      <c r="P109" s="1154"/>
    </row>
    <row r="110" spans="2:16" ht="16.5" customHeight="1">
      <c r="B110" s="1152">
        <f t="shared" si="4"/>
        <v>45509</v>
      </c>
      <c r="C110" s="1152" t="str">
        <f t="shared" si="5"/>
        <v/>
      </c>
      <c r="D110" s="418" t="str">
        <f>IF('【7-1】見・配置表'!D110="","",'【7-1】見・配置表'!D110)</f>
        <v/>
      </c>
      <c r="E110" s="419" t="str">
        <f>IF('【7-1】見・配置表'!E110="","",'【7-1】見・配置表'!E110)</f>
        <v/>
      </c>
      <c r="F110" s="452" t="str">
        <f>IF('【7-1】見・配置表'!F110="","",'【7-1】見・配置表'!F110)</f>
        <v/>
      </c>
      <c r="G110" s="1153" t="str">
        <f>IF('【7-1】見・配置表'!G110="","",'【7-1】見・配置表'!G110)</f>
        <v/>
      </c>
      <c r="H110" s="1154"/>
      <c r="J110" s="1152">
        <f t="shared" si="6"/>
        <v>45509</v>
      </c>
      <c r="K110" s="1152" t="str">
        <f t="shared" si="7"/>
        <v/>
      </c>
      <c r="L110" s="418" t="str">
        <f>IF('【7-1】見・配置表'!L110="","",'【7-1】見・配置表'!L110)</f>
        <v/>
      </c>
      <c r="M110" s="419" t="str">
        <f>IF('【7-1】見・配置表'!M110="","",'【7-1】見・配置表'!M110)</f>
        <v/>
      </c>
      <c r="N110" s="452" t="str">
        <f>IF('【7-1】見・配置表'!N110="","",'【7-1】見・配置表'!N110)</f>
        <v/>
      </c>
      <c r="O110" s="1153" t="str">
        <f>IF('【7-1】見・配置表'!O110="","",'【7-1】見・配置表'!O110)</f>
        <v/>
      </c>
      <c r="P110" s="1154"/>
    </row>
    <row r="111" spans="2:16" ht="16.5" customHeight="1">
      <c r="B111" s="1152">
        <f t="shared" si="4"/>
        <v>45510</v>
      </c>
      <c r="C111" s="1152" t="str">
        <f t="shared" si="5"/>
        <v/>
      </c>
      <c r="D111" s="418" t="str">
        <f>IF('【7-1】見・配置表'!D111="","",'【7-1】見・配置表'!D111)</f>
        <v/>
      </c>
      <c r="E111" s="419" t="str">
        <f>IF('【7-1】見・配置表'!E111="","",'【7-1】見・配置表'!E111)</f>
        <v/>
      </c>
      <c r="F111" s="452" t="str">
        <f>IF('【7-1】見・配置表'!F111="","",'【7-1】見・配置表'!F111)</f>
        <v/>
      </c>
      <c r="G111" s="1153" t="str">
        <f>IF('【7-1】見・配置表'!G111="","",'【7-1】見・配置表'!G111)</f>
        <v/>
      </c>
      <c r="H111" s="1154"/>
      <c r="J111" s="1152">
        <f t="shared" si="6"/>
        <v>45510</v>
      </c>
      <c r="K111" s="1152" t="str">
        <f t="shared" si="7"/>
        <v/>
      </c>
      <c r="L111" s="418" t="str">
        <f>IF('【7-1】見・配置表'!L111="","",'【7-1】見・配置表'!L111)</f>
        <v/>
      </c>
      <c r="M111" s="419" t="str">
        <f>IF('【7-1】見・配置表'!M111="","",'【7-1】見・配置表'!M111)</f>
        <v/>
      </c>
      <c r="N111" s="452" t="str">
        <f>IF('【7-1】見・配置表'!N111="","",'【7-1】見・配置表'!N111)</f>
        <v/>
      </c>
      <c r="O111" s="1153" t="str">
        <f>IF('【7-1】見・配置表'!O111="","",'【7-1】見・配置表'!O111)</f>
        <v/>
      </c>
      <c r="P111" s="1154"/>
    </row>
    <row r="112" spans="2:16" ht="16.5" customHeight="1">
      <c r="B112" s="1152">
        <f t="shared" si="4"/>
        <v>45511</v>
      </c>
      <c r="C112" s="1152" t="str">
        <f t="shared" si="5"/>
        <v/>
      </c>
      <c r="D112" s="418" t="str">
        <f>IF('【7-1】見・配置表'!D112="","",'【7-1】見・配置表'!D112)</f>
        <v/>
      </c>
      <c r="E112" s="419" t="str">
        <f>IF('【7-1】見・配置表'!E112="","",'【7-1】見・配置表'!E112)</f>
        <v/>
      </c>
      <c r="F112" s="452" t="str">
        <f>IF('【7-1】見・配置表'!F112="","",'【7-1】見・配置表'!F112)</f>
        <v/>
      </c>
      <c r="G112" s="1153" t="str">
        <f>IF('【7-1】見・配置表'!G112="","",'【7-1】見・配置表'!G112)</f>
        <v/>
      </c>
      <c r="H112" s="1154"/>
      <c r="J112" s="1152">
        <f t="shared" si="6"/>
        <v>45511</v>
      </c>
      <c r="K112" s="1152" t="str">
        <f t="shared" si="7"/>
        <v/>
      </c>
      <c r="L112" s="418" t="str">
        <f>IF('【7-1】見・配置表'!L112="","",'【7-1】見・配置表'!L112)</f>
        <v/>
      </c>
      <c r="M112" s="419" t="str">
        <f>IF('【7-1】見・配置表'!M112="","",'【7-1】見・配置表'!M112)</f>
        <v/>
      </c>
      <c r="N112" s="452" t="str">
        <f>IF('【7-1】見・配置表'!N112="","",'【7-1】見・配置表'!N112)</f>
        <v/>
      </c>
      <c r="O112" s="1153" t="str">
        <f>IF('【7-1】見・配置表'!O112="","",'【7-1】見・配置表'!O112)</f>
        <v/>
      </c>
      <c r="P112" s="1154"/>
    </row>
    <row r="113" spans="2:16" ht="16.5" customHeight="1">
      <c r="B113" s="1152">
        <f t="shared" si="4"/>
        <v>45512</v>
      </c>
      <c r="C113" s="1152" t="str">
        <f t="shared" si="5"/>
        <v/>
      </c>
      <c r="D113" s="418" t="str">
        <f>IF('【7-1】見・配置表'!D113="","",'【7-1】見・配置表'!D113)</f>
        <v/>
      </c>
      <c r="E113" s="419" t="str">
        <f>IF('【7-1】見・配置表'!E113="","",'【7-1】見・配置表'!E113)</f>
        <v/>
      </c>
      <c r="F113" s="452" t="str">
        <f>IF('【7-1】見・配置表'!F113="","",'【7-1】見・配置表'!F113)</f>
        <v/>
      </c>
      <c r="G113" s="1153" t="str">
        <f>IF('【7-1】見・配置表'!G113="","",'【7-1】見・配置表'!G113)</f>
        <v/>
      </c>
      <c r="H113" s="1154"/>
      <c r="J113" s="1152">
        <f t="shared" si="6"/>
        <v>45512</v>
      </c>
      <c r="K113" s="1152" t="str">
        <f t="shared" si="7"/>
        <v/>
      </c>
      <c r="L113" s="418" t="str">
        <f>IF('【7-1】見・配置表'!L113="","",'【7-1】見・配置表'!L113)</f>
        <v/>
      </c>
      <c r="M113" s="419" t="str">
        <f>IF('【7-1】見・配置表'!M113="","",'【7-1】見・配置表'!M113)</f>
        <v/>
      </c>
      <c r="N113" s="452" t="str">
        <f>IF('【7-1】見・配置表'!N113="","",'【7-1】見・配置表'!N113)</f>
        <v/>
      </c>
      <c r="O113" s="1153" t="str">
        <f>IF('【7-1】見・配置表'!O113="","",'【7-1】見・配置表'!O113)</f>
        <v/>
      </c>
      <c r="P113" s="1154"/>
    </row>
    <row r="114" spans="2:16" ht="16.5" customHeight="1">
      <c r="B114" s="1152">
        <f t="shared" si="4"/>
        <v>45513</v>
      </c>
      <c r="C114" s="1152" t="str">
        <f t="shared" si="5"/>
        <v/>
      </c>
      <c r="D114" s="418" t="str">
        <f>IF('【7-1】見・配置表'!D114="","",'【7-1】見・配置表'!D114)</f>
        <v/>
      </c>
      <c r="E114" s="419" t="str">
        <f>IF('【7-1】見・配置表'!E114="","",'【7-1】見・配置表'!E114)</f>
        <v/>
      </c>
      <c r="F114" s="452" t="str">
        <f>IF('【7-1】見・配置表'!F114="","",'【7-1】見・配置表'!F114)</f>
        <v/>
      </c>
      <c r="G114" s="1153" t="str">
        <f>IF('【7-1】見・配置表'!G114="","",'【7-1】見・配置表'!G114)</f>
        <v/>
      </c>
      <c r="H114" s="1154"/>
      <c r="J114" s="1152">
        <f t="shared" si="6"/>
        <v>45513</v>
      </c>
      <c r="K114" s="1152" t="str">
        <f t="shared" si="7"/>
        <v/>
      </c>
      <c r="L114" s="418" t="str">
        <f>IF('【7-1】見・配置表'!L114="","",'【7-1】見・配置表'!L114)</f>
        <v/>
      </c>
      <c r="M114" s="419" t="str">
        <f>IF('【7-1】見・配置表'!M114="","",'【7-1】見・配置表'!M114)</f>
        <v/>
      </c>
      <c r="N114" s="452" t="str">
        <f>IF('【7-1】見・配置表'!N114="","",'【7-1】見・配置表'!N114)</f>
        <v/>
      </c>
      <c r="O114" s="1153" t="str">
        <f>IF('【7-1】見・配置表'!O114="","",'【7-1】見・配置表'!O114)</f>
        <v/>
      </c>
      <c r="P114" s="1154"/>
    </row>
    <row r="115" spans="2:16" ht="16.5" customHeight="1">
      <c r="B115" s="1152">
        <f t="shared" si="4"/>
        <v>45514</v>
      </c>
      <c r="C115" s="1152" t="str">
        <f t="shared" si="5"/>
        <v/>
      </c>
      <c r="D115" s="418" t="str">
        <f>IF('【7-1】見・配置表'!D115="","",'【7-1】見・配置表'!D115)</f>
        <v/>
      </c>
      <c r="E115" s="419" t="str">
        <f>IF('【7-1】見・配置表'!E115="","",'【7-1】見・配置表'!E115)</f>
        <v/>
      </c>
      <c r="F115" s="452" t="str">
        <f>IF('【7-1】見・配置表'!F115="","",'【7-1】見・配置表'!F115)</f>
        <v/>
      </c>
      <c r="G115" s="1153" t="str">
        <f>IF('【7-1】見・配置表'!G115="","",'【7-1】見・配置表'!G115)</f>
        <v/>
      </c>
      <c r="H115" s="1154"/>
      <c r="J115" s="1152">
        <f t="shared" si="6"/>
        <v>45514</v>
      </c>
      <c r="K115" s="1152" t="str">
        <f t="shared" si="7"/>
        <v/>
      </c>
      <c r="L115" s="418" t="str">
        <f>IF('【7-1】見・配置表'!L115="","",'【7-1】見・配置表'!L115)</f>
        <v/>
      </c>
      <c r="M115" s="419" t="str">
        <f>IF('【7-1】見・配置表'!M115="","",'【7-1】見・配置表'!M115)</f>
        <v/>
      </c>
      <c r="N115" s="452" t="str">
        <f>IF('【7-1】見・配置表'!N115="","",'【7-1】見・配置表'!N115)</f>
        <v/>
      </c>
      <c r="O115" s="1153" t="str">
        <f>IF('【7-1】見・配置表'!O115="","",'【7-1】見・配置表'!O115)</f>
        <v/>
      </c>
      <c r="P115" s="1154"/>
    </row>
    <row r="116" spans="2:16" ht="16.5" customHeight="1">
      <c r="B116" s="1152">
        <f t="shared" si="4"/>
        <v>45515</v>
      </c>
      <c r="C116" s="1152" t="str">
        <f t="shared" si="5"/>
        <v/>
      </c>
      <c r="D116" s="418" t="str">
        <f>IF('【7-1】見・配置表'!D116="","",'【7-1】見・配置表'!D116)</f>
        <v/>
      </c>
      <c r="E116" s="419" t="str">
        <f>IF('【7-1】見・配置表'!E116="","",'【7-1】見・配置表'!E116)</f>
        <v/>
      </c>
      <c r="F116" s="452" t="str">
        <f>IF('【7-1】見・配置表'!F116="","",'【7-1】見・配置表'!F116)</f>
        <v/>
      </c>
      <c r="G116" s="1153" t="str">
        <f>IF('【7-1】見・配置表'!G116="","",'【7-1】見・配置表'!G116)</f>
        <v/>
      </c>
      <c r="H116" s="1154"/>
      <c r="J116" s="1152">
        <f t="shared" si="6"/>
        <v>45515</v>
      </c>
      <c r="K116" s="1152" t="str">
        <f t="shared" si="7"/>
        <v/>
      </c>
      <c r="L116" s="418" t="str">
        <f>IF('【7-1】見・配置表'!L116="","",'【7-1】見・配置表'!L116)</f>
        <v/>
      </c>
      <c r="M116" s="419" t="str">
        <f>IF('【7-1】見・配置表'!M116="","",'【7-1】見・配置表'!M116)</f>
        <v/>
      </c>
      <c r="N116" s="452" t="str">
        <f>IF('【7-1】見・配置表'!N116="","",'【7-1】見・配置表'!N116)</f>
        <v/>
      </c>
      <c r="O116" s="1153" t="str">
        <f>IF('【7-1】見・配置表'!O116="","",'【7-1】見・配置表'!O116)</f>
        <v/>
      </c>
      <c r="P116" s="1154"/>
    </row>
    <row r="117" spans="2:16" ht="16.5" customHeight="1">
      <c r="B117" s="1152">
        <f t="shared" si="4"/>
        <v>45516</v>
      </c>
      <c r="C117" s="1152" t="str">
        <f t="shared" si="5"/>
        <v/>
      </c>
      <c r="D117" s="418" t="str">
        <f>IF('【7-1】見・配置表'!D117="","",'【7-1】見・配置表'!D117)</f>
        <v/>
      </c>
      <c r="E117" s="419" t="str">
        <f>IF('【7-1】見・配置表'!E117="","",'【7-1】見・配置表'!E117)</f>
        <v/>
      </c>
      <c r="F117" s="452" t="str">
        <f>IF('【7-1】見・配置表'!F117="","",'【7-1】見・配置表'!F117)</f>
        <v/>
      </c>
      <c r="G117" s="1153" t="str">
        <f>IF('【7-1】見・配置表'!G117="","",'【7-1】見・配置表'!G117)</f>
        <v/>
      </c>
      <c r="H117" s="1154"/>
      <c r="J117" s="1152">
        <f t="shared" si="6"/>
        <v>45516</v>
      </c>
      <c r="K117" s="1152" t="str">
        <f t="shared" si="7"/>
        <v/>
      </c>
      <c r="L117" s="418" t="str">
        <f>IF('【7-1】見・配置表'!L117="","",'【7-1】見・配置表'!L117)</f>
        <v/>
      </c>
      <c r="M117" s="419" t="str">
        <f>IF('【7-1】見・配置表'!M117="","",'【7-1】見・配置表'!M117)</f>
        <v/>
      </c>
      <c r="N117" s="452" t="str">
        <f>IF('【7-1】見・配置表'!N117="","",'【7-1】見・配置表'!N117)</f>
        <v/>
      </c>
      <c r="O117" s="1153" t="str">
        <f>IF('【7-1】見・配置表'!O117="","",'【7-1】見・配置表'!O117)</f>
        <v/>
      </c>
      <c r="P117" s="1154"/>
    </row>
    <row r="118" spans="2:16" ht="16.5" customHeight="1">
      <c r="B118" s="1152">
        <f t="shared" si="4"/>
        <v>45517</v>
      </c>
      <c r="C118" s="1152" t="str">
        <f t="shared" si="5"/>
        <v/>
      </c>
      <c r="D118" s="418" t="str">
        <f>IF('【7-1】見・配置表'!D118="","",'【7-1】見・配置表'!D118)</f>
        <v/>
      </c>
      <c r="E118" s="419" t="str">
        <f>IF('【7-1】見・配置表'!E118="","",'【7-1】見・配置表'!E118)</f>
        <v/>
      </c>
      <c r="F118" s="452" t="str">
        <f>IF('【7-1】見・配置表'!F118="","",'【7-1】見・配置表'!F118)</f>
        <v/>
      </c>
      <c r="G118" s="1153" t="str">
        <f>IF('【7-1】見・配置表'!G118="","",'【7-1】見・配置表'!G118)</f>
        <v/>
      </c>
      <c r="H118" s="1154"/>
      <c r="J118" s="1152">
        <f t="shared" si="6"/>
        <v>45517</v>
      </c>
      <c r="K118" s="1152" t="str">
        <f t="shared" si="7"/>
        <v/>
      </c>
      <c r="L118" s="418" t="str">
        <f>IF('【7-1】見・配置表'!L118="","",'【7-1】見・配置表'!L118)</f>
        <v/>
      </c>
      <c r="M118" s="419" t="str">
        <f>IF('【7-1】見・配置表'!M118="","",'【7-1】見・配置表'!M118)</f>
        <v/>
      </c>
      <c r="N118" s="452" t="str">
        <f>IF('【7-1】見・配置表'!N118="","",'【7-1】見・配置表'!N118)</f>
        <v/>
      </c>
      <c r="O118" s="1153" t="str">
        <f>IF('【7-1】見・配置表'!O118="","",'【7-1】見・配置表'!O118)</f>
        <v/>
      </c>
      <c r="P118" s="1154"/>
    </row>
    <row r="119" spans="2:16" ht="16.5" customHeight="1">
      <c r="B119" s="1152">
        <f t="shared" si="4"/>
        <v>45518</v>
      </c>
      <c r="C119" s="1152" t="str">
        <f t="shared" si="5"/>
        <v/>
      </c>
      <c r="D119" s="418" t="str">
        <f>IF('【7-1】見・配置表'!D119="","",'【7-1】見・配置表'!D119)</f>
        <v/>
      </c>
      <c r="E119" s="419" t="str">
        <f>IF('【7-1】見・配置表'!E119="","",'【7-1】見・配置表'!E119)</f>
        <v/>
      </c>
      <c r="F119" s="452" t="str">
        <f>IF('【7-1】見・配置表'!F119="","",'【7-1】見・配置表'!F119)</f>
        <v/>
      </c>
      <c r="G119" s="1153" t="str">
        <f>IF('【7-1】見・配置表'!G119="","",'【7-1】見・配置表'!G119)</f>
        <v/>
      </c>
      <c r="H119" s="1154"/>
      <c r="J119" s="1152">
        <f t="shared" si="6"/>
        <v>45518</v>
      </c>
      <c r="K119" s="1152" t="str">
        <f t="shared" si="7"/>
        <v/>
      </c>
      <c r="L119" s="418" t="str">
        <f>IF('【7-1】見・配置表'!L119="","",'【7-1】見・配置表'!L119)</f>
        <v/>
      </c>
      <c r="M119" s="419" t="str">
        <f>IF('【7-1】見・配置表'!M119="","",'【7-1】見・配置表'!M119)</f>
        <v/>
      </c>
      <c r="N119" s="452" t="str">
        <f>IF('【7-1】見・配置表'!N119="","",'【7-1】見・配置表'!N119)</f>
        <v/>
      </c>
      <c r="O119" s="1153" t="str">
        <f>IF('【7-1】見・配置表'!O119="","",'【7-1】見・配置表'!O119)</f>
        <v/>
      </c>
      <c r="P119" s="1154"/>
    </row>
    <row r="120" spans="2:16" ht="16.5" customHeight="1">
      <c r="B120" s="1152">
        <f t="shared" si="4"/>
        <v>45519</v>
      </c>
      <c r="C120" s="1152" t="str">
        <f t="shared" si="5"/>
        <v/>
      </c>
      <c r="D120" s="418" t="str">
        <f>IF('【7-1】見・配置表'!D120="","",'【7-1】見・配置表'!D120)</f>
        <v/>
      </c>
      <c r="E120" s="419" t="str">
        <f>IF('【7-1】見・配置表'!E120="","",'【7-1】見・配置表'!E120)</f>
        <v/>
      </c>
      <c r="F120" s="452" t="str">
        <f>IF('【7-1】見・配置表'!F120="","",'【7-1】見・配置表'!F120)</f>
        <v/>
      </c>
      <c r="G120" s="1153" t="str">
        <f>IF('【7-1】見・配置表'!G120="","",'【7-1】見・配置表'!G120)</f>
        <v/>
      </c>
      <c r="H120" s="1154"/>
      <c r="J120" s="1152">
        <f t="shared" si="6"/>
        <v>45519</v>
      </c>
      <c r="K120" s="1152" t="str">
        <f t="shared" si="7"/>
        <v/>
      </c>
      <c r="L120" s="418" t="str">
        <f>IF('【7-1】見・配置表'!L120="","",'【7-1】見・配置表'!L120)</f>
        <v/>
      </c>
      <c r="M120" s="419" t="str">
        <f>IF('【7-1】見・配置表'!M120="","",'【7-1】見・配置表'!M120)</f>
        <v/>
      </c>
      <c r="N120" s="452" t="str">
        <f>IF('【7-1】見・配置表'!N120="","",'【7-1】見・配置表'!N120)</f>
        <v/>
      </c>
      <c r="O120" s="1153" t="str">
        <f>IF('【7-1】見・配置表'!O120="","",'【7-1】見・配置表'!O120)</f>
        <v/>
      </c>
      <c r="P120" s="1154"/>
    </row>
    <row r="121" spans="2:16" ht="16.5" customHeight="1">
      <c r="B121" s="1152">
        <f t="shared" si="4"/>
        <v>45520</v>
      </c>
      <c r="C121" s="1152" t="str">
        <f t="shared" si="5"/>
        <v/>
      </c>
      <c r="D121" s="418" t="str">
        <f>IF('【7-1】見・配置表'!D121="","",'【7-1】見・配置表'!D121)</f>
        <v/>
      </c>
      <c r="E121" s="419" t="str">
        <f>IF('【7-1】見・配置表'!E121="","",'【7-1】見・配置表'!E121)</f>
        <v/>
      </c>
      <c r="F121" s="452" t="str">
        <f>IF('【7-1】見・配置表'!F121="","",'【7-1】見・配置表'!F121)</f>
        <v/>
      </c>
      <c r="G121" s="1153" t="str">
        <f>IF('【7-1】見・配置表'!G121="","",'【7-1】見・配置表'!G121)</f>
        <v/>
      </c>
      <c r="H121" s="1154"/>
      <c r="J121" s="1152">
        <f t="shared" si="6"/>
        <v>45520</v>
      </c>
      <c r="K121" s="1152" t="str">
        <f t="shared" si="7"/>
        <v/>
      </c>
      <c r="L121" s="418" t="str">
        <f>IF('【7-1】見・配置表'!L121="","",'【7-1】見・配置表'!L121)</f>
        <v/>
      </c>
      <c r="M121" s="419" t="str">
        <f>IF('【7-1】見・配置表'!M121="","",'【7-1】見・配置表'!M121)</f>
        <v/>
      </c>
      <c r="N121" s="452" t="str">
        <f>IF('【7-1】見・配置表'!N121="","",'【7-1】見・配置表'!N121)</f>
        <v/>
      </c>
      <c r="O121" s="1153" t="str">
        <f>IF('【7-1】見・配置表'!O121="","",'【7-1】見・配置表'!O121)</f>
        <v/>
      </c>
      <c r="P121" s="1154"/>
    </row>
    <row r="122" spans="2:16" ht="16.5" customHeight="1">
      <c r="B122" s="1152">
        <f t="shared" si="4"/>
        <v>45521</v>
      </c>
      <c r="C122" s="1152" t="str">
        <f t="shared" si="5"/>
        <v/>
      </c>
      <c r="D122" s="418" t="str">
        <f>IF('【7-1】見・配置表'!D122="","",'【7-1】見・配置表'!D122)</f>
        <v/>
      </c>
      <c r="E122" s="419" t="str">
        <f>IF('【7-1】見・配置表'!E122="","",'【7-1】見・配置表'!E122)</f>
        <v/>
      </c>
      <c r="F122" s="452" t="str">
        <f>IF('【7-1】見・配置表'!F122="","",'【7-1】見・配置表'!F122)</f>
        <v/>
      </c>
      <c r="G122" s="1153" t="str">
        <f>IF('【7-1】見・配置表'!G122="","",'【7-1】見・配置表'!G122)</f>
        <v/>
      </c>
      <c r="H122" s="1154"/>
      <c r="J122" s="1152">
        <f t="shared" si="6"/>
        <v>45521</v>
      </c>
      <c r="K122" s="1152" t="str">
        <f t="shared" si="7"/>
        <v/>
      </c>
      <c r="L122" s="418" t="str">
        <f>IF('【7-1】見・配置表'!L122="","",'【7-1】見・配置表'!L122)</f>
        <v/>
      </c>
      <c r="M122" s="419" t="str">
        <f>IF('【7-1】見・配置表'!M122="","",'【7-1】見・配置表'!M122)</f>
        <v/>
      </c>
      <c r="N122" s="452" t="str">
        <f>IF('【7-1】見・配置表'!N122="","",'【7-1】見・配置表'!N122)</f>
        <v/>
      </c>
      <c r="O122" s="1153" t="str">
        <f>IF('【7-1】見・配置表'!O122="","",'【7-1】見・配置表'!O122)</f>
        <v/>
      </c>
      <c r="P122" s="1154"/>
    </row>
    <row r="123" spans="2:16" ht="16.5" customHeight="1">
      <c r="B123" s="1152">
        <f t="shared" si="4"/>
        <v>45522</v>
      </c>
      <c r="C123" s="1152" t="str">
        <f t="shared" si="5"/>
        <v/>
      </c>
      <c r="D123" s="418" t="str">
        <f>IF('【7-1】見・配置表'!D123="","",'【7-1】見・配置表'!D123)</f>
        <v/>
      </c>
      <c r="E123" s="419" t="str">
        <f>IF('【7-1】見・配置表'!E123="","",'【7-1】見・配置表'!E123)</f>
        <v/>
      </c>
      <c r="F123" s="452" t="str">
        <f>IF('【7-1】見・配置表'!F123="","",'【7-1】見・配置表'!F123)</f>
        <v/>
      </c>
      <c r="G123" s="1153" t="str">
        <f>IF('【7-1】見・配置表'!G123="","",'【7-1】見・配置表'!G123)</f>
        <v/>
      </c>
      <c r="H123" s="1154"/>
      <c r="J123" s="1152">
        <f t="shared" si="6"/>
        <v>45522</v>
      </c>
      <c r="K123" s="1152" t="str">
        <f t="shared" si="7"/>
        <v/>
      </c>
      <c r="L123" s="418" t="str">
        <f>IF('【7-1】見・配置表'!L123="","",'【7-1】見・配置表'!L123)</f>
        <v/>
      </c>
      <c r="M123" s="419" t="str">
        <f>IF('【7-1】見・配置表'!M123="","",'【7-1】見・配置表'!M123)</f>
        <v/>
      </c>
      <c r="N123" s="452" t="str">
        <f>IF('【7-1】見・配置表'!N123="","",'【7-1】見・配置表'!N123)</f>
        <v/>
      </c>
      <c r="O123" s="1153" t="str">
        <f>IF('【7-1】見・配置表'!O123="","",'【7-1】見・配置表'!O123)</f>
        <v/>
      </c>
      <c r="P123" s="1154"/>
    </row>
    <row r="124" spans="2:16" ht="16.5" customHeight="1">
      <c r="B124" s="1152">
        <f t="shared" si="4"/>
        <v>45523</v>
      </c>
      <c r="C124" s="1152" t="str">
        <f t="shared" si="5"/>
        <v/>
      </c>
      <c r="D124" s="418" t="str">
        <f>IF('【7-1】見・配置表'!D124="","",'【7-1】見・配置表'!D124)</f>
        <v/>
      </c>
      <c r="E124" s="419" t="str">
        <f>IF('【7-1】見・配置表'!E124="","",'【7-1】見・配置表'!E124)</f>
        <v/>
      </c>
      <c r="F124" s="452" t="str">
        <f>IF('【7-1】見・配置表'!F124="","",'【7-1】見・配置表'!F124)</f>
        <v/>
      </c>
      <c r="G124" s="1153" t="str">
        <f>IF('【7-1】見・配置表'!G124="","",'【7-1】見・配置表'!G124)</f>
        <v/>
      </c>
      <c r="H124" s="1154"/>
      <c r="J124" s="1152">
        <f t="shared" si="6"/>
        <v>45523</v>
      </c>
      <c r="K124" s="1152" t="str">
        <f t="shared" si="7"/>
        <v/>
      </c>
      <c r="L124" s="418" t="str">
        <f>IF('【7-1】見・配置表'!L124="","",'【7-1】見・配置表'!L124)</f>
        <v/>
      </c>
      <c r="M124" s="419" t="str">
        <f>IF('【7-1】見・配置表'!M124="","",'【7-1】見・配置表'!M124)</f>
        <v/>
      </c>
      <c r="N124" s="452" t="str">
        <f>IF('【7-1】見・配置表'!N124="","",'【7-1】見・配置表'!N124)</f>
        <v/>
      </c>
      <c r="O124" s="1153" t="str">
        <f>IF('【7-1】見・配置表'!O124="","",'【7-1】見・配置表'!O124)</f>
        <v/>
      </c>
      <c r="P124" s="1154"/>
    </row>
    <row r="125" spans="2:16" ht="16.5" customHeight="1">
      <c r="B125" s="1152">
        <f t="shared" si="4"/>
        <v>45524</v>
      </c>
      <c r="C125" s="1152" t="str">
        <f t="shared" si="5"/>
        <v/>
      </c>
      <c r="D125" s="418" t="str">
        <f>IF('【7-1】見・配置表'!D125="","",'【7-1】見・配置表'!D125)</f>
        <v/>
      </c>
      <c r="E125" s="419" t="str">
        <f>IF('【7-1】見・配置表'!E125="","",'【7-1】見・配置表'!E125)</f>
        <v/>
      </c>
      <c r="F125" s="452" t="str">
        <f>IF('【7-1】見・配置表'!F125="","",'【7-1】見・配置表'!F125)</f>
        <v/>
      </c>
      <c r="G125" s="1153" t="str">
        <f>IF('【7-1】見・配置表'!G125="","",'【7-1】見・配置表'!G125)</f>
        <v/>
      </c>
      <c r="H125" s="1154"/>
      <c r="J125" s="1152">
        <f t="shared" si="6"/>
        <v>45524</v>
      </c>
      <c r="K125" s="1152" t="str">
        <f t="shared" si="7"/>
        <v/>
      </c>
      <c r="L125" s="418" t="str">
        <f>IF('【7-1】見・配置表'!L125="","",'【7-1】見・配置表'!L125)</f>
        <v/>
      </c>
      <c r="M125" s="419" t="str">
        <f>IF('【7-1】見・配置表'!M125="","",'【7-1】見・配置表'!M125)</f>
        <v/>
      </c>
      <c r="N125" s="452" t="str">
        <f>IF('【7-1】見・配置表'!N125="","",'【7-1】見・配置表'!N125)</f>
        <v/>
      </c>
      <c r="O125" s="1153" t="str">
        <f>IF('【7-1】見・配置表'!O125="","",'【7-1】見・配置表'!O125)</f>
        <v/>
      </c>
      <c r="P125" s="1154"/>
    </row>
    <row r="126" spans="2:16" ht="16.5" customHeight="1">
      <c r="B126" s="1152">
        <f t="shared" si="4"/>
        <v>45525</v>
      </c>
      <c r="C126" s="1152" t="str">
        <f t="shared" si="5"/>
        <v/>
      </c>
      <c r="D126" s="418" t="str">
        <f>IF('【7-1】見・配置表'!D126="","",'【7-1】見・配置表'!D126)</f>
        <v/>
      </c>
      <c r="E126" s="419" t="str">
        <f>IF('【7-1】見・配置表'!E126="","",'【7-1】見・配置表'!E126)</f>
        <v/>
      </c>
      <c r="F126" s="452" t="str">
        <f>IF('【7-1】見・配置表'!F126="","",'【7-1】見・配置表'!F126)</f>
        <v/>
      </c>
      <c r="G126" s="1153" t="str">
        <f>IF('【7-1】見・配置表'!G126="","",'【7-1】見・配置表'!G126)</f>
        <v/>
      </c>
      <c r="H126" s="1154"/>
      <c r="J126" s="1152">
        <f t="shared" si="6"/>
        <v>45525</v>
      </c>
      <c r="K126" s="1152" t="str">
        <f t="shared" si="7"/>
        <v/>
      </c>
      <c r="L126" s="418" t="str">
        <f>IF('【7-1】見・配置表'!L126="","",'【7-1】見・配置表'!L126)</f>
        <v/>
      </c>
      <c r="M126" s="419" t="str">
        <f>IF('【7-1】見・配置表'!M126="","",'【7-1】見・配置表'!M126)</f>
        <v/>
      </c>
      <c r="N126" s="452" t="str">
        <f>IF('【7-1】見・配置表'!N126="","",'【7-1】見・配置表'!N126)</f>
        <v/>
      </c>
      <c r="O126" s="1153" t="str">
        <f>IF('【7-1】見・配置表'!O126="","",'【7-1】見・配置表'!O126)</f>
        <v/>
      </c>
      <c r="P126" s="1154"/>
    </row>
    <row r="127" spans="2:16" ht="16.5" customHeight="1">
      <c r="B127" s="1152">
        <f t="shared" si="4"/>
        <v>45526</v>
      </c>
      <c r="C127" s="1152" t="str">
        <f t="shared" si="5"/>
        <v/>
      </c>
      <c r="D127" s="418" t="str">
        <f>IF('【7-1】見・配置表'!D127="","",'【7-1】見・配置表'!D127)</f>
        <v/>
      </c>
      <c r="E127" s="419" t="str">
        <f>IF('【7-1】見・配置表'!E127="","",'【7-1】見・配置表'!E127)</f>
        <v/>
      </c>
      <c r="F127" s="452" t="str">
        <f>IF('【7-1】見・配置表'!F127="","",'【7-1】見・配置表'!F127)</f>
        <v/>
      </c>
      <c r="G127" s="1153" t="str">
        <f>IF('【7-1】見・配置表'!G127="","",'【7-1】見・配置表'!G127)</f>
        <v/>
      </c>
      <c r="H127" s="1154"/>
      <c r="J127" s="1152">
        <f t="shared" si="6"/>
        <v>45526</v>
      </c>
      <c r="K127" s="1152" t="str">
        <f t="shared" si="7"/>
        <v/>
      </c>
      <c r="L127" s="418" t="str">
        <f>IF('【7-1】見・配置表'!L127="","",'【7-1】見・配置表'!L127)</f>
        <v/>
      </c>
      <c r="M127" s="419" t="str">
        <f>IF('【7-1】見・配置表'!M127="","",'【7-1】見・配置表'!M127)</f>
        <v/>
      </c>
      <c r="N127" s="452" t="str">
        <f>IF('【7-1】見・配置表'!N127="","",'【7-1】見・配置表'!N127)</f>
        <v/>
      </c>
      <c r="O127" s="1153" t="str">
        <f>IF('【7-1】見・配置表'!O127="","",'【7-1】見・配置表'!O127)</f>
        <v/>
      </c>
      <c r="P127" s="1154"/>
    </row>
    <row r="128" spans="2:16" ht="16.5" customHeight="1">
      <c r="B128" s="1152">
        <f t="shared" si="4"/>
        <v>45527</v>
      </c>
      <c r="C128" s="1152" t="str">
        <f t="shared" si="5"/>
        <v/>
      </c>
      <c r="D128" s="418" t="str">
        <f>IF('【7-1】見・配置表'!D128="","",'【7-1】見・配置表'!D128)</f>
        <v/>
      </c>
      <c r="E128" s="419" t="str">
        <f>IF('【7-1】見・配置表'!E128="","",'【7-1】見・配置表'!E128)</f>
        <v/>
      </c>
      <c r="F128" s="452" t="str">
        <f>IF('【7-1】見・配置表'!F128="","",'【7-1】見・配置表'!F128)</f>
        <v/>
      </c>
      <c r="G128" s="1153" t="str">
        <f>IF('【7-1】見・配置表'!G128="","",'【7-1】見・配置表'!G128)</f>
        <v/>
      </c>
      <c r="H128" s="1154"/>
      <c r="J128" s="1152">
        <f t="shared" si="6"/>
        <v>45527</v>
      </c>
      <c r="K128" s="1152" t="str">
        <f t="shared" si="7"/>
        <v/>
      </c>
      <c r="L128" s="418" t="str">
        <f>IF('【7-1】見・配置表'!L128="","",'【7-1】見・配置表'!L128)</f>
        <v/>
      </c>
      <c r="M128" s="419" t="str">
        <f>IF('【7-1】見・配置表'!M128="","",'【7-1】見・配置表'!M128)</f>
        <v/>
      </c>
      <c r="N128" s="452" t="str">
        <f>IF('【7-1】見・配置表'!N128="","",'【7-1】見・配置表'!N128)</f>
        <v/>
      </c>
      <c r="O128" s="1153" t="str">
        <f>IF('【7-1】見・配置表'!O128="","",'【7-1】見・配置表'!O128)</f>
        <v/>
      </c>
      <c r="P128" s="1154"/>
    </row>
    <row r="129" spans="2:16" ht="16.5" customHeight="1">
      <c r="B129" s="1152">
        <f t="shared" si="4"/>
        <v>45528</v>
      </c>
      <c r="C129" s="1152" t="str">
        <f t="shared" si="5"/>
        <v/>
      </c>
      <c r="D129" s="418" t="str">
        <f>IF('【7-1】見・配置表'!D129="","",'【7-1】見・配置表'!D129)</f>
        <v/>
      </c>
      <c r="E129" s="419" t="str">
        <f>IF('【7-1】見・配置表'!E129="","",'【7-1】見・配置表'!E129)</f>
        <v/>
      </c>
      <c r="F129" s="452" t="str">
        <f>IF('【7-1】見・配置表'!F129="","",'【7-1】見・配置表'!F129)</f>
        <v/>
      </c>
      <c r="G129" s="1153" t="str">
        <f>IF('【7-1】見・配置表'!G129="","",'【7-1】見・配置表'!G129)</f>
        <v/>
      </c>
      <c r="H129" s="1154"/>
      <c r="J129" s="1152">
        <f t="shared" si="6"/>
        <v>45528</v>
      </c>
      <c r="K129" s="1152" t="str">
        <f t="shared" si="7"/>
        <v/>
      </c>
      <c r="L129" s="418" t="str">
        <f>IF('【7-1】見・配置表'!L129="","",'【7-1】見・配置表'!L129)</f>
        <v/>
      </c>
      <c r="M129" s="419" t="str">
        <f>IF('【7-1】見・配置表'!M129="","",'【7-1】見・配置表'!M129)</f>
        <v/>
      </c>
      <c r="N129" s="452" t="str">
        <f>IF('【7-1】見・配置表'!N129="","",'【7-1】見・配置表'!N129)</f>
        <v/>
      </c>
      <c r="O129" s="1153" t="str">
        <f>IF('【7-1】見・配置表'!O129="","",'【7-1】見・配置表'!O129)</f>
        <v/>
      </c>
      <c r="P129" s="1154"/>
    </row>
    <row r="130" spans="2:16" ht="16.5" customHeight="1">
      <c r="B130" s="1152">
        <f t="shared" si="4"/>
        <v>45529</v>
      </c>
      <c r="C130" s="1152" t="str">
        <f t="shared" si="5"/>
        <v/>
      </c>
      <c r="D130" s="418" t="str">
        <f>IF('【7-1】見・配置表'!D130="","",'【7-1】見・配置表'!D130)</f>
        <v/>
      </c>
      <c r="E130" s="419" t="str">
        <f>IF('【7-1】見・配置表'!E130="","",'【7-1】見・配置表'!E130)</f>
        <v/>
      </c>
      <c r="F130" s="452" t="str">
        <f>IF('【7-1】見・配置表'!F130="","",'【7-1】見・配置表'!F130)</f>
        <v/>
      </c>
      <c r="G130" s="1153" t="str">
        <f>IF('【7-1】見・配置表'!G130="","",'【7-1】見・配置表'!G130)</f>
        <v/>
      </c>
      <c r="H130" s="1154"/>
      <c r="J130" s="1152">
        <f t="shared" si="6"/>
        <v>45529</v>
      </c>
      <c r="K130" s="1152" t="str">
        <f t="shared" si="7"/>
        <v/>
      </c>
      <c r="L130" s="418" t="str">
        <f>IF('【7-1】見・配置表'!L130="","",'【7-1】見・配置表'!L130)</f>
        <v/>
      </c>
      <c r="M130" s="419" t="str">
        <f>IF('【7-1】見・配置表'!M130="","",'【7-1】見・配置表'!M130)</f>
        <v/>
      </c>
      <c r="N130" s="452" t="str">
        <f>IF('【7-1】見・配置表'!N130="","",'【7-1】見・配置表'!N130)</f>
        <v/>
      </c>
      <c r="O130" s="1153" t="str">
        <f>IF('【7-1】見・配置表'!O130="","",'【7-1】見・配置表'!O130)</f>
        <v/>
      </c>
      <c r="P130" s="1154"/>
    </row>
    <row r="131" spans="2:16" ht="16.5" customHeight="1">
      <c r="B131" s="1152">
        <f t="shared" si="4"/>
        <v>45530</v>
      </c>
      <c r="C131" s="1152" t="str">
        <f t="shared" si="5"/>
        <v/>
      </c>
      <c r="D131" s="418" t="str">
        <f>IF('【7-1】見・配置表'!D131="","",'【7-1】見・配置表'!D131)</f>
        <v/>
      </c>
      <c r="E131" s="419" t="str">
        <f>IF('【7-1】見・配置表'!E131="","",'【7-1】見・配置表'!E131)</f>
        <v/>
      </c>
      <c r="F131" s="452" t="str">
        <f>IF('【7-1】見・配置表'!F131="","",'【7-1】見・配置表'!F131)</f>
        <v/>
      </c>
      <c r="G131" s="1153" t="str">
        <f>IF('【7-1】見・配置表'!G131="","",'【7-1】見・配置表'!G131)</f>
        <v/>
      </c>
      <c r="H131" s="1154"/>
      <c r="J131" s="1152">
        <f t="shared" si="6"/>
        <v>45530</v>
      </c>
      <c r="K131" s="1152" t="str">
        <f t="shared" si="7"/>
        <v/>
      </c>
      <c r="L131" s="418" t="str">
        <f>IF('【7-1】見・配置表'!L131="","",'【7-1】見・配置表'!L131)</f>
        <v/>
      </c>
      <c r="M131" s="419" t="str">
        <f>IF('【7-1】見・配置表'!M131="","",'【7-1】見・配置表'!M131)</f>
        <v/>
      </c>
      <c r="N131" s="452" t="str">
        <f>IF('【7-1】見・配置表'!N131="","",'【7-1】見・配置表'!N131)</f>
        <v/>
      </c>
      <c r="O131" s="1153" t="str">
        <f>IF('【7-1】見・配置表'!O131="","",'【7-1】見・配置表'!O131)</f>
        <v/>
      </c>
      <c r="P131" s="1154"/>
    </row>
    <row r="132" spans="2:16" ht="16.5" customHeight="1">
      <c r="B132" s="1152">
        <f t="shared" si="4"/>
        <v>45531</v>
      </c>
      <c r="C132" s="1152" t="str">
        <f t="shared" si="5"/>
        <v/>
      </c>
      <c r="D132" s="418" t="str">
        <f>IF('【7-1】見・配置表'!D132="","",'【7-1】見・配置表'!D132)</f>
        <v/>
      </c>
      <c r="E132" s="419" t="str">
        <f>IF('【7-1】見・配置表'!E132="","",'【7-1】見・配置表'!E132)</f>
        <v/>
      </c>
      <c r="F132" s="452" t="str">
        <f>IF('【7-1】見・配置表'!F132="","",'【7-1】見・配置表'!F132)</f>
        <v/>
      </c>
      <c r="G132" s="1153" t="str">
        <f>IF('【7-1】見・配置表'!G132="","",'【7-1】見・配置表'!G132)</f>
        <v/>
      </c>
      <c r="H132" s="1154"/>
      <c r="J132" s="1152">
        <f t="shared" si="6"/>
        <v>45531</v>
      </c>
      <c r="K132" s="1152" t="str">
        <f t="shared" si="7"/>
        <v/>
      </c>
      <c r="L132" s="418" t="str">
        <f>IF('【7-1】見・配置表'!L132="","",'【7-1】見・配置表'!L132)</f>
        <v/>
      </c>
      <c r="M132" s="419" t="str">
        <f>IF('【7-1】見・配置表'!M132="","",'【7-1】見・配置表'!M132)</f>
        <v/>
      </c>
      <c r="N132" s="452" t="str">
        <f>IF('【7-1】見・配置表'!N132="","",'【7-1】見・配置表'!N132)</f>
        <v/>
      </c>
      <c r="O132" s="1153" t="str">
        <f>IF('【7-1】見・配置表'!O132="","",'【7-1】見・配置表'!O132)</f>
        <v/>
      </c>
      <c r="P132" s="1154"/>
    </row>
    <row r="133" spans="2:16" ht="16.5" customHeight="1">
      <c r="B133" s="1152">
        <f t="shared" si="4"/>
        <v>45532</v>
      </c>
      <c r="C133" s="1152" t="str">
        <f t="shared" si="5"/>
        <v/>
      </c>
      <c r="D133" s="418" t="str">
        <f>IF('【7-1】見・配置表'!D133="","",'【7-1】見・配置表'!D133)</f>
        <v/>
      </c>
      <c r="E133" s="419" t="str">
        <f>IF('【7-1】見・配置表'!E133="","",'【7-1】見・配置表'!E133)</f>
        <v/>
      </c>
      <c r="F133" s="452" t="str">
        <f>IF('【7-1】見・配置表'!F133="","",'【7-1】見・配置表'!F133)</f>
        <v/>
      </c>
      <c r="G133" s="1153" t="str">
        <f>IF('【7-1】見・配置表'!G133="","",'【7-1】見・配置表'!G133)</f>
        <v/>
      </c>
      <c r="H133" s="1154"/>
      <c r="J133" s="1152">
        <f t="shared" si="6"/>
        <v>45532</v>
      </c>
      <c r="K133" s="1152" t="str">
        <f t="shared" si="7"/>
        <v/>
      </c>
      <c r="L133" s="418" t="str">
        <f>IF('【7-1】見・配置表'!L133="","",'【7-1】見・配置表'!L133)</f>
        <v/>
      </c>
      <c r="M133" s="419" t="str">
        <f>IF('【7-1】見・配置表'!M133="","",'【7-1】見・配置表'!M133)</f>
        <v/>
      </c>
      <c r="N133" s="452" t="str">
        <f>IF('【7-1】見・配置表'!N133="","",'【7-1】見・配置表'!N133)</f>
        <v/>
      </c>
      <c r="O133" s="1153" t="str">
        <f>IF('【7-1】見・配置表'!O133="","",'【7-1】見・配置表'!O133)</f>
        <v/>
      </c>
      <c r="P133" s="1154"/>
    </row>
    <row r="134" spans="2:16" ht="16.5" customHeight="1">
      <c r="B134" s="1152">
        <f t="shared" si="4"/>
        <v>45533</v>
      </c>
      <c r="C134" s="1152" t="str">
        <f t="shared" si="5"/>
        <v/>
      </c>
      <c r="D134" s="418" t="str">
        <f>IF('【7-1】見・配置表'!D134="","",'【7-1】見・配置表'!D134)</f>
        <v/>
      </c>
      <c r="E134" s="419" t="str">
        <f>IF('【7-1】見・配置表'!E134="","",'【7-1】見・配置表'!E134)</f>
        <v/>
      </c>
      <c r="F134" s="452" t="str">
        <f>IF('【7-1】見・配置表'!F134="","",'【7-1】見・配置表'!F134)</f>
        <v/>
      </c>
      <c r="G134" s="1153" t="str">
        <f>IF('【7-1】見・配置表'!G134="","",'【7-1】見・配置表'!G134)</f>
        <v/>
      </c>
      <c r="H134" s="1154"/>
      <c r="J134" s="1152">
        <f t="shared" si="6"/>
        <v>45533</v>
      </c>
      <c r="K134" s="1152" t="str">
        <f t="shared" si="7"/>
        <v/>
      </c>
      <c r="L134" s="418" t="str">
        <f>IF('【7-1】見・配置表'!L134="","",'【7-1】見・配置表'!L134)</f>
        <v/>
      </c>
      <c r="M134" s="419" t="str">
        <f>IF('【7-1】見・配置表'!M134="","",'【7-1】見・配置表'!M134)</f>
        <v/>
      </c>
      <c r="N134" s="452" t="str">
        <f>IF('【7-1】見・配置表'!N134="","",'【7-1】見・配置表'!N134)</f>
        <v/>
      </c>
      <c r="O134" s="1153" t="str">
        <f>IF('【7-1】見・配置表'!O134="","",'【7-1】見・配置表'!O134)</f>
        <v/>
      </c>
      <c r="P134" s="1154"/>
    </row>
    <row r="135" spans="2:16" ht="16.5" customHeight="1">
      <c r="B135" s="1152">
        <f t="shared" si="4"/>
        <v>45534</v>
      </c>
      <c r="C135" s="1152" t="str">
        <f t="shared" si="5"/>
        <v/>
      </c>
      <c r="D135" s="418" t="str">
        <f>IF('【7-1】見・配置表'!D135="","",'【7-1】見・配置表'!D135)</f>
        <v/>
      </c>
      <c r="E135" s="419" t="str">
        <f>IF('【7-1】見・配置表'!E135="","",'【7-1】見・配置表'!E135)</f>
        <v/>
      </c>
      <c r="F135" s="452" t="str">
        <f>IF('【7-1】見・配置表'!F135="","",'【7-1】見・配置表'!F135)</f>
        <v/>
      </c>
      <c r="G135" s="1153" t="str">
        <f>IF('【7-1】見・配置表'!G135="","",'【7-1】見・配置表'!G135)</f>
        <v/>
      </c>
      <c r="H135" s="1154"/>
      <c r="J135" s="1152">
        <f t="shared" si="6"/>
        <v>45534</v>
      </c>
      <c r="K135" s="1152" t="str">
        <f t="shared" si="7"/>
        <v/>
      </c>
      <c r="L135" s="418" t="str">
        <f>IF('【7-1】見・配置表'!L135="","",'【7-1】見・配置表'!L135)</f>
        <v/>
      </c>
      <c r="M135" s="419" t="str">
        <f>IF('【7-1】見・配置表'!M135="","",'【7-1】見・配置表'!M135)</f>
        <v/>
      </c>
      <c r="N135" s="452" t="str">
        <f>IF('【7-1】見・配置表'!N135="","",'【7-1】見・配置表'!N135)</f>
        <v/>
      </c>
      <c r="O135" s="1153" t="str">
        <f>IF('【7-1】見・配置表'!O135="","",'【7-1】見・配置表'!O135)</f>
        <v/>
      </c>
      <c r="P135" s="1154"/>
    </row>
    <row r="136" spans="2:16" ht="16.5" customHeight="1">
      <c r="B136" s="1152">
        <f t="shared" si="4"/>
        <v>45535</v>
      </c>
      <c r="C136" s="1152" t="str">
        <f t="shared" si="5"/>
        <v/>
      </c>
      <c r="D136" s="418" t="str">
        <f>IF('【7-1】見・配置表'!D136="","",'【7-1】見・配置表'!D136)</f>
        <v/>
      </c>
      <c r="E136" s="419" t="str">
        <f>IF('【7-1】見・配置表'!E136="","",'【7-1】見・配置表'!E136)</f>
        <v/>
      </c>
      <c r="F136" s="452" t="str">
        <f>IF('【7-1】見・配置表'!F136="","",'【7-1】見・配置表'!F136)</f>
        <v/>
      </c>
      <c r="G136" s="1153" t="str">
        <f>IF('【7-1】見・配置表'!G136="","",'【7-1】見・配置表'!G136)</f>
        <v/>
      </c>
      <c r="H136" s="1154"/>
      <c r="J136" s="1152">
        <f t="shared" si="6"/>
        <v>45535</v>
      </c>
      <c r="K136" s="1152" t="str">
        <f t="shared" si="7"/>
        <v/>
      </c>
      <c r="L136" s="418" t="str">
        <f>IF('【7-1】見・配置表'!L136="","",'【7-1】見・配置表'!L136)</f>
        <v/>
      </c>
      <c r="M136" s="419" t="str">
        <f>IF('【7-1】見・配置表'!M136="","",'【7-1】見・配置表'!M136)</f>
        <v/>
      </c>
      <c r="N136" s="452" t="str">
        <f>IF('【7-1】見・配置表'!N136="","",'【7-1】見・配置表'!N136)</f>
        <v/>
      </c>
      <c r="O136" s="1153" t="str">
        <f>IF('【7-1】見・配置表'!O136="","",'【7-1】見・配置表'!O136)</f>
        <v/>
      </c>
      <c r="P136" s="1154"/>
    </row>
    <row r="137" spans="2:16" ht="16.5" customHeight="1">
      <c r="B137" s="1152">
        <f t="shared" si="4"/>
        <v>45536</v>
      </c>
      <c r="C137" s="1152" t="str">
        <f t="shared" si="5"/>
        <v/>
      </c>
      <c r="D137" s="418" t="str">
        <f>IF('【7-1】見・配置表'!D137="","",'【7-1】見・配置表'!D137)</f>
        <v/>
      </c>
      <c r="E137" s="419" t="str">
        <f>IF('【7-1】見・配置表'!E137="","",'【7-1】見・配置表'!E137)</f>
        <v/>
      </c>
      <c r="F137" s="452" t="str">
        <f>IF('【7-1】見・配置表'!F137="","",'【7-1】見・配置表'!F137)</f>
        <v/>
      </c>
      <c r="G137" s="1153" t="str">
        <f>IF('【7-1】見・配置表'!G137="","",'【7-1】見・配置表'!G137)</f>
        <v/>
      </c>
      <c r="H137" s="1154"/>
      <c r="J137" s="1152">
        <f t="shared" si="6"/>
        <v>45536</v>
      </c>
      <c r="K137" s="1152" t="str">
        <f t="shared" si="7"/>
        <v/>
      </c>
      <c r="L137" s="418" t="str">
        <f>IF('【7-1】見・配置表'!L137="","",'【7-1】見・配置表'!L137)</f>
        <v/>
      </c>
      <c r="M137" s="419" t="str">
        <f>IF('【7-1】見・配置表'!M137="","",'【7-1】見・配置表'!M137)</f>
        <v/>
      </c>
      <c r="N137" s="452" t="str">
        <f>IF('【7-1】見・配置表'!N137="","",'【7-1】見・配置表'!N137)</f>
        <v/>
      </c>
      <c r="O137" s="1153" t="str">
        <f>IF('【7-1】見・配置表'!O137="","",'【7-1】見・配置表'!O137)</f>
        <v/>
      </c>
      <c r="P137" s="1154"/>
    </row>
    <row r="138" spans="2:16" ht="16.5" customHeight="1">
      <c r="B138" s="1152">
        <f t="shared" si="4"/>
        <v>45537</v>
      </c>
      <c r="C138" s="1152" t="str">
        <f t="shared" si="5"/>
        <v/>
      </c>
      <c r="D138" s="418" t="str">
        <f>IF('【7-1】見・配置表'!D138="","",'【7-1】見・配置表'!D138)</f>
        <v/>
      </c>
      <c r="E138" s="419" t="str">
        <f>IF('【7-1】見・配置表'!E138="","",'【7-1】見・配置表'!E138)</f>
        <v/>
      </c>
      <c r="F138" s="452" t="str">
        <f>IF('【7-1】見・配置表'!F138="","",'【7-1】見・配置表'!F138)</f>
        <v/>
      </c>
      <c r="G138" s="1153" t="str">
        <f>IF('【7-1】見・配置表'!G138="","",'【7-1】見・配置表'!G138)</f>
        <v/>
      </c>
      <c r="H138" s="1154"/>
      <c r="J138" s="1152">
        <f t="shared" si="6"/>
        <v>45537</v>
      </c>
      <c r="K138" s="1152" t="str">
        <f t="shared" si="7"/>
        <v/>
      </c>
      <c r="L138" s="418" t="str">
        <f>IF('【7-1】見・配置表'!L138="","",'【7-1】見・配置表'!L138)</f>
        <v/>
      </c>
      <c r="M138" s="419" t="str">
        <f>IF('【7-1】見・配置表'!M138="","",'【7-1】見・配置表'!M138)</f>
        <v/>
      </c>
      <c r="N138" s="452" t="str">
        <f>IF('【7-1】見・配置表'!N138="","",'【7-1】見・配置表'!N138)</f>
        <v/>
      </c>
      <c r="O138" s="1153" t="str">
        <f>IF('【7-1】見・配置表'!O138="","",'【7-1】見・配置表'!O138)</f>
        <v/>
      </c>
      <c r="P138" s="1154"/>
    </row>
    <row r="139" spans="2:16" ht="16.5" customHeight="1">
      <c r="B139" s="1152">
        <f t="shared" si="4"/>
        <v>45538</v>
      </c>
      <c r="C139" s="1152" t="str">
        <f t="shared" si="5"/>
        <v/>
      </c>
      <c r="D139" s="418" t="str">
        <f>IF('【7-1】見・配置表'!D139="","",'【7-1】見・配置表'!D139)</f>
        <v/>
      </c>
      <c r="E139" s="419" t="str">
        <f>IF('【7-1】見・配置表'!E139="","",'【7-1】見・配置表'!E139)</f>
        <v/>
      </c>
      <c r="F139" s="452" t="str">
        <f>IF('【7-1】見・配置表'!F139="","",'【7-1】見・配置表'!F139)</f>
        <v/>
      </c>
      <c r="G139" s="1153" t="str">
        <f>IF('【7-1】見・配置表'!G139="","",'【7-1】見・配置表'!G139)</f>
        <v/>
      </c>
      <c r="H139" s="1154"/>
      <c r="J139" s="1152">
        <f t="shared" si="6"/>
        <v>45538</v>
      </c>
      <c r="K139" s="1152" t="str">
        <f t="shared" si="7"/>
        <v/>
      </c>
      <c r="L139" s="418" t="str">
        <f>IF('【7-1】見・配置表'!L139="","",'【7-1】見・配置表'!L139)</f>
        <v/>
      </c>
      <c r="M139" s="419" t="str">
        <f>IF('【7-1】見・配置表'!M139="","",'【7-1】見・配置表'!M139)</f>
        <v/>
      </c>
      <c r="N139" s="452" t="str">
        <f>IF('【7-1】見・配置表'!N139="","",'【7-1】見・配置表'!N139)</f>
        <v/>
      </c>
      <c r="O139" s="1153" t="str">
        <f>IF('【7-1】見・配置表'!O139="","",'【7-1】見・配置表'!O139)</f>
        <v/>
      </c>
      <c r="P139" s="1154"/>
    </row>
    <row r="140" spans="2:16" ht="16.5" customHeight="1">
      <c r="B140" s="1152">
        <f t="shared" si="4"/>
        <v>45539</v>
      </c>
      <c r="C140" s="1152" t="str">
        <f t="shared" si="5"/>
        <v/>
      </c>
      <c r="D140" s="418" t="str">
        <f>IF('【7-1】見・配置表'!D140="","",'【7-1】見・配置表'!D140)</f>
        <v/>
      </c>
      <c r="E140" s="419" t="str">
        <f>IF('【7-1】見・配置表'!E140="","",'【7-1】見・配置表'!E140)</f>
        <v/>
      </c>
      <c r="F140" s="452" t="str">
        <f>IF('【7-1】見・配置表'!F140="","",'【7-1】見・配置表'!F140)</f>
        <v/>
      </c>
      <c r="G140" s="1153" t="str">
        <f>IF('【7-1】見・配置表'!G140="","",'【7-1】見・配置表'!G140)</f>
        <v/>
      </c>
      <c r="H140" s="1154"/>
      <c r="J140" s="1152">
        <f t="shared" si="6"/>
        <v>45539</v>
      </c>
      <c r="K140" s="1152" t="str">
        <f t="shared" si="7"/>
        <v/>
      </c>
      <c r="L140" s="418" t="str">
        <f>IF('【7-1】見・配置表'!L140="","",'【7-1】見・配置表'!L140)</f>
        <v/>
      </c>
      <c r="M140" s="419" t="str">
        <f>IF('【7-1】見・配置表'!M140="","",'【7-1】見・配置表'!M140)</f>
        <v/>
      </c>
      <c r="N140" s="452" t="str">
        <f>IF('【7-1】見・配置表'!N140="","",'【7-1】見・配置表'!N140)</f>
        <v/>
      </c>
      <c r="O140" s="1153" t="str">
        <f>IF('【7-1】見・配置表'!O140="","",'【7-1】見・配置表'!O140)</f>
        <v/>
      </c>
      <c r="P140" s="1154"/>
    </row>
    <row r="141" spans="2:16" ht="16.5" customHeight="1">
      <c r="B141" s="1152">
        <f t="shared" si="4"/>
        <v>45540</v>
      </c>
      <c r="C141" s="1152" t="str">
        <f t="shared" si="5"/>
        <v/>
      </c>
      <c r="D141" s="418" t="str">
        <f>IF('【7-1】見・配置表'!D141="","",'【7-1】見・配置表'!D141)</f>
        <v/>
      </c>
      <c r="E141" s="419" t="str">
        <f>IF('【7-1】見・配置表'!E141="","",'【7-1】見・配置表'!E141)</f>
        <v/>
      </c>
      <c r="F141" s="452" t="str">
        <f>IF('【7-1】見・配置表'!F141="","",'【7-1】見・配置表'!F141)</f>
        <v/>
      </c>
      <c r="G141" s="1153" t="str">
        <f>IF('【7-1】見・配置表'!G141="","",'【7-1】見・配置表'!G141)</f>
        <v/>
      </c>
      <c r="H141" s="1154"/>
      <c r="J141" s="1152">
        <f t="shared" si="6"/>
        <v>45540</v>
      </c>
      <c r="K141" s="1152" t="str">
        <f t="shared" si="7"/>
        <v/>
      </c>
      <c r="L141" s="418" t="str">
        <f>IF('【7-1】見・配置表'!L141="","",'【7-1】見・配置表'!L141)</f>
        <v/>
      </c>
      <c r="M141" s="419" t="str">
        <f>IF('【7-1】見・配置表'!M141="","",'【7-1】見・配置表'!M141)</f>
        <v/>
      </c>
      <c r="N141" s="452" t="str">
        <f>IF('【7-1】見・配置表'!N141="","",'【7-1】見・配置表'!N141)</f>
        <v/>
      </c>
      <c r="O141" s="1153" t="str">
        <f>IF('【7-1】見・配置表'!O141="","",'【7-1】見・配置表'!O141)</f>
        <v/>
      </c>
      <c r="P141" s="1154"/>
    </row>
    <row r="142" spans="2:16" ht="16.5" customHeight="1">
      <c r="B142" s="1152">
        <f t="shared" si="4"/>
        <v>45541</v>
      </c>
      <c r="C142" s="1152" t="str">
        <f t="shared" si="5"/>
        <v/>
      </c>
      <c r="D142" s="418" t="str">
        <f>IF('【7-1】見・配置表'!D142="","",'【7-1】見・配置表'!D142)</f>
        <v/>
      </c>
      <c r="E142" s="419" t="str">
        <f>IF('【7-1】見・配置表'!E142="","",'【7-1】見・配置表'!E142)</f>
        <v/>
      </c>
      <c r="F142" s="452" t="str">
        <f>IF('【7-1】見・配置表'!F142="","",'【7-1】見・配置表'!F142)</f>
        <v/>
      </c>
      <c r="G142" s="1153" t="str">
        <f>IF('【7-1】見・配置表'!G142="","",'【7-1】見・配置表'!G142)</f>
        <v/>
      </c>
      <c r="H142" s="1154"/>
      <c r="J142" s="1152">
        <f t="shared" si="6"/>
        <v>45541</v>
      </c>
      <c r="K142" s="1152" t="str">
        <f t="shared" si="7"/>
        <v/>
      </c>
      <c r="L142" s="418" t="str">
        <f>IF('【7-1】見・配置表'!L142="","",'【7-1】見・配置表'!L142)</f>
        <v/>
      </c>
      <c r="M142" s="419" t="str">
        <f>IF('【7-1】見・配置表'!M142="","",'【7-1】見・配置表'!M142)</f>
        <v/>
      </c>
      <c r="N142" s="452" t="str">
        <f>IF('【7-1】見・配置表'!N142="","",'【7-1】見・配置表'!N142)</f>
        <v/>
      </c>
      <c r="O142" s="1153" t="str">
        <f>IF('【7-1】見・配置表'!O142="","",'【7-1】見・配置表'!O142)</f>
        <v/>
      </c>
      <c r="P142" s="1154"/>
    </row>
    <row r="143" spans="2:16" ht="16.5" customHeight="1">
      <c r="B143" s="1152">
        <f t="shared" ref="B143:B166" si="8">IF(B142="","",B142+1)</f>
        <v>45542</v>
      </c>
      <c r="C143" s="1152" t="str">
        <f t="shared" ref="C143:C166" si="9">IF(C141="","",C141+1)</f>
        <v/>
      </c>
      <c r="D143" s="418" t="str">
        <f>IF('【7-1】見・配置表'!D143="","",'【7-1】見・配置表'!D143)</f>
        <v/>
      </c>
      <c r="E143" s="419" t="str">
        <f>IF('【7-1】見・配置表'!E143="","",'【7-1】見・配置表'!E143)</f>
        <v/>
      </c>
      <c r="F143" s="452" t="str">
        <f>IF('【7-1】見・配置表'!F143="","",'【7-1】見・配置表'!F143)</f>
        <v/>
      </c>
      <c r="G143" s="1153" t="str">
        <f>IF('【7-1】見・配置表'!G143="","",'【7-1】見・配置表'!G143)</f>
        <v/>
      </c>
      <c r="H143" s="1154"/>
      <c r="J143" s="1152">
        <f t="shared" ref="J143:J166" si="10">IF(J142="","",J142+1)</f>
        <v>45542</v>
      </c>
      <c r="K143" s="1152" t="str">
        <f t="shared" ref="K143:K166" si="11">IF(K141="","",K141+1)</f>
        <v/>
      </c>
      <c r="L143" s="418" t="str">
        <f>IF('【7-1】見・配置表'!L143="","",'【7-1】見・配置表'!L143)</f>
        <v/>
      </c>
      <c r="M143" s="419" t="str">
        <f>IF('【7-1】見・配置表'!M143="","",'【7-1】見・配置表'!M143)</f>
        <v/>
      </c>
      <c r="N143" s="452" t="str">
        <f>IF('【7-1】見・配置表'!N143="","",'【7-1】見・配置表'!N143)</f>
        <v/>
      </c>
      <c r="O143" s="1153" t="str">
        <f>IF('【7-1】見・配置表'!O143="","",'【7-1】見・配置表'!O143)</f>
        <v/>
      </c>
      <c r="P143" s="1154"/>
    </row>
    <row r="144" spans="2:16" ht="16.5" customHeight="1">
      <c r="B144" s="1152">
        <f t="shared" si="8"/>
        <v>45543</v>
      </c>
      <c r="C144" s="1152" t="str">
        <f t="shared" si="9"/>
        <v/>
      </c>
      <c r="D144" s="418" t="str">
        <f>IF('【7-1】見・配置表'!D144="","",'【7-1】見・配置表'!D144)</f>
        <v/>
      </c>
      <c r="E144" s="419" t="str">
        <f>IF('【7-1】見・配置表'!E144="","",'【7-1】見・配置表'!E144)</f>
        <v/>
      </c>
      <c r="F144" s="452" t="str">
        <f>IF('【7-1】見・配置表'!F144="","",'【7-1】見・配置表'!F144)</f>
        <v/>
      </c>
      <c r="G144" s="1153" t="str">
        <f>IF('【7-1】見・配置表'!G144="","",'【7-1】見・配置表'!G144)</f>
        <v/>
      </c>
      <c r="H144" s="1154"/>
      <c r="J144" s="1152">
        <f t="shared" si="10"/>
        <v>45543</v>
      </c>
      <c r="K144" s="1152" t="str">
        <f t="shared" si="11"/>
        <v/>
      </c>
      <c r="L144" s="418" t="str">
        <f>IF('【7-1】見・配置表'!L144="","",'【7-1】見・配置表'!L144)</f>
        <v/>
      </c>
      <c r="M144" s="419" t="str">
        <f>IF('【7-1】見・配置表'!M144="","",'【7-1】見・配置表'!M144)</f>
        <v/>
      </c>
      <c r="N144" s="452" t="str">
        <f>IF('【7-1】見・配置表'!N144="","",'【7-1】見・配置表'!N144)</f>
        <v/>
      </c>
      <c r="O144" s="1153" t="str">
        <f>IF('【7-1】見・配置表'!O144="","",'【7-1】見・配置表'!O144)</f>
        <v/>
      </c>
      <c r="P144" s="1154"/>
    </row>
    <row r="145" spans="2:16" ht="16.5" customHeight="1">
      <c r="B145" s="1152">
        <f t="shared" si="8"/>
        <v>45544</v>
      </c>
      <c r="C145" s="1152" t="str">
        <f t="shared" si="9"/>
        <v/>
      </c>
      <c r="D145" s="418" t="str">
        <f>IF('【7-1】見・配置表'!D145="","",'【7-1】見・配置表'!D145)</f>
        <v/>
      </c>
      <c r="E145" s="419" t="str">
        <f>IF('【7-1】見・配置表'!E145="","",'【7-1】見・配置表'!E145)</f>
        <v/>
      </c>
      <c r="F145" s="452" t="str">
        <f>IF('【7-1】見・配置表'!F145="","",'【7-1】見・配置表'!F145)</f>
        <v/>
      </c>
      <c r="G145" s="1153" t="str">
        <f>IF('【7-1】見・配置表'!G145="","",'【7-1】見・配置表'!G145)</f>
        <v/>
      </c>
      <c r="H145" s="1154"/>
      <c r="J145" s="1152">
        <f t="shared" si="10"/>
        <v>45544</v>
      </c>
      <c r="K145" s="1152" t="str">
        <f t="shared" si="11"/>
        <v/>
      </c>
      <c r="L145" s="418" t="str">
        <f>IF('【7-1】見・配置表'!L145="","",'【7-1】見・配置表'!L145)</f>
        <v/>
      </c>
      <c r="M145" s="419" t="str">
        <f>IF('【7-1】見・配置表'!M145="","",'【7-1】見・配置表'!M145)</f>
        <v/>
      </c>
      <c r="N145" s="452" t="str">
        <f>IF('【7-1】見・配置表'!N145="","",'【7-1】見・配置表'!N145)</f>
        <v/>
      </c>
      <c r="O145" s="1153" t="str">
        <f>IF('【7-1】見・配置表'!O145="","",'【7-1】見・配置表'!O145)</f>
        <v/>
      </c>
      <c r="P145" s="1154"/>
    </row>
    <row r="146" spans="2:16" ht="16.5" customHeight="1">
      <c r="B146" s="1152">
        <f t="shared" si="8"/>
        <v>45545</v>
      </c>
      <c r="C146" s="1152" t="str">
        <f t="shared" si="9"/>
        <v/>
      </c>
      <c r="D146" s="418" t="str">
        <f>IF('【7-1】見・配置表'!D146="","",'【7-1】見・配置表'!D146)</f>
        <v/>
      </c>
      <c r="E146" s="419" t="str">
        <f>IF('【7-1】見・配置表'!E146="","",'【7-1】見・配置表'!E146)</f>
        <v/>
      </c>
      <c r="F146" s="452" t="str">
        <f>IF('【7-1】見・配置表'!F146="","",'【7-1】見・配置表'!F146)</f>
        <v/>
      </c>
      <c r="G146" s="1153" t="str">
        <f>IF('【7-1】見・配置表'!G146="","",'【7-1】見・配置表'!G146)</f>
        <v/>
      </c>
      <c r="H146" s="1154"/>
      <c r="J146" s="1152">
        <f t="shared" si="10"/>
        <v>45545</v>
      </c>
      <c r="K146" s="1152" t="str">
        <f t="shared" si="11"/>
        <v/>
      </c>
      <c r="L146" s="418" t="str">
        <f>IF('【7-1】見・配置表'!L146="","",'【7-1】見・配置表'!L146)</f>
        <v/>
      </c>
      <c r="M146" s="419" t="str">
        <f>IF('【7-1】見・配置表'!M146="","",'【7-1】見・配置表'!M146)</f>
        <v/>
      </c>
      <c r="N146" s="452" t="str">
        <f>IF('【7-1】見・配置表'!N146="","",'【7-1】見・配置表'!N146)</f>
        <v/>
      </c>
      <c r="O146" s="1153" t="str">
        <f>IF('【7-1】見・配置表'!O146="","",'【7-1】見・配置表'!O146)</f>
        <v/>
      </c>
      <c r="P146" s="1154"/>
    </row>
    <row r="147" spans="2:16" ht="16.5" customHeight="1">
      <c r="B147" s="1152">
        <f t="shared" si="8"/>
        <v>45546</v>
      </c>
      <c r="C147" s="1152" t="str">
        <f t="shared" si="9"/>
        <v/>
      </c>
      <c r="D147" s="418" t="str">
        <f>IF('【7-1】見・配置表'!D147="","",'【7-1】見・配置表'!D147)</f>
        <v/>
      </c>
      <c r="E147" s="419" t="str">
        <f>IF('【7-1】見・配置表'!E147="","",'【7-1】見・配置表'!E147)</f>
        <v/>
      </c>
      <c r="F147" s="452" t="str">
        <f>IF('【7-1】見・配置表'!F147="","",'【7-1】見・配置表'!F147)</f>
        <v/>
      </c>
      <c r="G147" s="1153" t="str">
        <f>IF('【7-1】見・配置表'!G147="","",'【7-1】見・配置表'!G147)</f>
        <v/>
      </c>
      <c r="H147" s="1154"/>
      <c r="J147" s="1152">
        <f t="shared" si="10"/>
        <v>45546</v>
      </c>
      <c r="K147" s="1152" t="str">
        <f t="shared" si="11"/>
        <v/>
      </c>
      <c r="L147" s="418" t="str">
        <f>IF('【7-1】見・配置表'!L147="","",'【7-1】見・配置表'!L147)</f>
        <v/>
      </c>
      <c r="M147" s="419" t="str">
        <f>IF('【7-1】見・配置表'!M147="","",'【7-1】見・配置表'!M147)</f>
        <v/>
      </c>
      <c r="N147" s="452" t="str">
        <f>IF('【7-1】見・配置表'!N147="","",'【7-1】見・配置表'!N147)</f>
        <v/>
      </c>
      <c r="O147" s="1153" t="str">
        <f>IF('【7-1】見・配置表'!O147="","",'【7-1】見・配置表'!O147)</f>
        <v/>
      </c>
      <c r="P147" s="1154"/>
    </row>
    <row r="148" spans="2:16" ht="16.5" customHeight="1">
      <c r="B148" s="1152">
        <f t="shared" si="8"/>
        <v>45547</v>
      </c>
      <c r="C148" s="1152" t="str">
        <f t="shared" si="9"/>
        <v/>
      </c>
      <c r="D148" s="418" t="str">
        <f>IF('【7-1】見・配置表'!D148="","",'【7-1】見・配置表'!D148)</f>
        <v/>
      </c>
      <c r="E148" s="419" t="str">
        <f>IF('【7-1】見・配置表'!E148="","",'【7-1】見・配置表'!E148)</f>
        <v/>
      </c>
      <c r="F148" s="452" t="str">
        <f>IF('【7-1】見・配置表'!F148="","",'【7-1】見・配置表'!F148)</f>
        <v/>
      </c>
      <c r="G148" s="1153" t="str">
        <f>IF('【7-1】見・配置表'!G148="","",'【7-1】見・配置表'!G148)</f>
        <v/>
      </c>
      <c r="H148" s="1154"/>
      <c r="J148" s="1152">
        <f t="shared" si="10"/>
        <v>45547</v>
      </c>
      <c r="K148" s="1152" t="str">
        <f t="shared" si="11"/>
        <v/>
      </c>
      <c r="L148" s="418" t="str">
        <f>IF('【7-1】見・配置表'!L148="","",'【7-1】見・配置表'!L148)</f>
        <v/>
      </c>
      <c r="M148" s="419" t="str">
        <f>IF('【7-1】見・配置表'!M148="","",'【7-1】見・配置表'!M148)</f>
        <v/>
      </c>
      <c r="N148" s="452" t="str">
        <f>IF('【7-1】見・配置表'!N148="","",'【7-1】見・配置表'!N148)</f>
        <v/>
      </c>
      <c r="O148" s="1153" t="str">
        <f>IF('【7-1】見・配置表'!O148="","",'【7-1】見・配置表'!O148)</f>
        <v/>
      </c>
      <c r="P148" s="1154"/>
    </row>
    <row r="149" spans="2:16" ht="16.5" customHeight="1">
      <c r="B149" s="1152">
        <f t="shared" si="8"/>
        <v>45548</v>
      </c>
      <c r="C149" s="1152" t="str">
        <f t="shared" si="9"/>
        <v/>
      </c>
      <c r="D149" s="418" t="str">
        <f>IF('【7-1】見・配置表'!D149="","",'【7-1】見・配置表'!D149)</f>
        <v/>
      </c>
      <c r="E149" s="419" t="str">
        <f>IF('【7-1】見・配置表'!E149="","",'【7-1】見・配置表'!E149)</f>
        <v/>
      </c>
      <c r="F149" s="452" t="str">
        <f>IF('【7-1】見・配置表'!F149="","",'【7-1】見・配置表'!F149)</f>
        <v/>
      </c>
      <c r="G149" s="1153" t="str">
        <f>IF('【7-1】見・配置表'!G149="","",'【7-1】見・配置表'!G149)</f>
        <v/>
      </c>
      <c r="H149" s="1154"/>
      <c r="J149" s="1152">
        <f t="shared" si="10"/>
        <v>45548</v>
      </c>
      <c r="K149" s="1152" t="str">
        <f t="shared" si="11"/>
        <v/>
      </c>
      <c r="L149" s="418" t="str">
        <f>IF('【7-1】見・配置表'!L149="","",'【7-1】見・配置表'!L149)</f>
        <v/>
      </c>
      <c r="M149" s="419" t="str">
        <f>IF('【7-1】見・配置表'!M149="","",'【7-1】見・配置表'!M149)</f>
        <v/>
      </c>
      <c r="N149" s="452" t="str">
        <f>IF('【7-1】見・配置表'!N149="","",'【7-1】見・配置表'!N149)</f>
        <v/>
      </c>
      <c r="O149" s="1153" t="str">
        <f>IF('【7-1】見・配置表'!O149="","",'【7-1】見・配置表'!O149)</f>
        <v/>
      </c>
      <c r="P149" s="1154"/>
    </row>
    <row r="150" spans="2:16" ht="16.5" customHeight="1">
      <c r="B150" s="1152">
        <f t="shared" si="8"/>
        <v>45549</v>
      </c>
      <c r="C150" s="1152" t="str">
        <f t="shared" si="9"/>
        <v/>
      </c>
      <c r="D150" s="418" t="str">
        <f>IF('【7-1】見・配置表'!D150="","",'【7-1】見・配置表'!D150)</f>
        <v/>
      </c>
      <c r="E150" s="419" t="str">
        <f>IF('【7-1】見・配置表'!E150="","",'【7-1】見・配置表'!E150)</f>
        <v/>
      </c>
      <c r="F150" s="452" t="str">
        <f>IF('【7-1】見・配置表'!F150="","",'【7-1】見・配置表'!F150)</f>
        <v/>
      </c>
      <c r="G150" s="1153" t="str">
        <f>IF('【7-1】見・配置表'!G150="","",'【7-1】見・配置表'!G150)</f>
        <v/>
      </c>
      <c r="H150" s="1154"/>
      <c r="J150" s="1152">
        <f t="shared" si="10"/>
        <v>45549</v>
      </c>
      <c r="K150" s="1152" t="str">
        <f t="shared" si="11"/>
        <v/>
      </c>
      <c r="L150" s="418" t="str">
        <f>IF('【7-1】見・配置表'!L150="","",'【7-1】見・配置表'!L150)</f>
        <v/>
      </c>
      <c r="M150" s="419" t="str">
        <f>IF('【7-1】見・配置表'!M150="","",'【7-1】見・配置表'!M150)</f>
        <v/>
      </c>
      <c r="N150" s="452" t="str">
        <f>IF('【7-1】見・配置表'!N150="","",'【7-1】見・配置表'!N150)</f>
        <v/>
      </c>
      <c r="O150" s="1153" t="str">
        <f>IF('【7-1】見・配置表'!O150="","",'【7-1】見・配置表'!O150)</f>
        <v/>
      </c>
      <c r="P150" s="1154"/>
    </row>
    <row r="151" spans="2:16" ht="16.5" customHeight="1">
      <c r="B151" s="1152">
        <f t="shared" si="8"/>
        <v>45550</v>
      </c>
      <c r="C151" s="1152" t="str">
        <f t="shared" si="9"/>
        <v/>
      </c>
      <c r="D151" s="418" t="str">
        <f>IF('【7-1】見・配置表'!D151="","",'【7-1】見・配置表'!D151)</f>
        <v/>
      </c>
      <c r="E151" s="419" t="str">
        <f>IF('【7-1】見・配置表'!E151="","",'【7-1】見・配置表'!E151)</f>
        <v/>
      </c>
      <c r="F151" s="452" t="str">
        <f>IF('【7-1】見・配置表'!F151="","",'【7-1】見・配置表'!F151)</f>
        <v/>
      </c>
      <c r="G151" s="1153" t="str">
        <f>IF('【7-1】見・配置表'!G151="","",'【7-1】見・配置表'!G151)</f>
        <v/>
      </c>
      <c r="H151" s="1154"/>
      <c r="J151" s="1152">
        <f t="shared" si="10"/>
        <v>45550</v>
      </c>
      <c r="K151" s="1152" t="str">
        <f t="shared" si="11"/>
        <v/>
      </c>
      <c r="L151" s="418" t="str">
        <f>IF('【7-1】見・配置表'!L151="","",'【7-1】見・配置表'!L151)</f>
        <v/>
      </c>
      <c r="M151" s="419" t="str">
        <f>IF('【7-1】見・配置表'!M151="","",'【7-1】見・配置表'!M151)</f>
        <v/>
      </c>
      <c r="N151" s="452" t="str">
        <f>IF('【7-1】見・配置表'!N151="","",'【7-1】見・配置表'!N151)</f>
        <v/>
      </c>
      <c r="O151" s="1153" t="str">
        <f>IF('【7-1】見・配置表'!O151="","",'【7-1】見・配置表'!O151)</f>
        <v/>
      </c>
      <c r="P151" s="1154"/>
    </row>
    <row r="152" spans="2:16" ht="16.5" customHeight="1">
      <c r="B152" s="1152">
        <f t="shared" si="8"/>
        <v>45551</v>
      </c>
      <c r="C152" s="1152" t="str">
        <f t="shared" si="9"/>
        <v/>
      </c>
      <c r="D152" s="418" t="str">
        <f>IF('【7-1】見・配置表'!D152="","",'【7-1】見・配置表'!D152)</f>
        <v/>
      </c>
      <c r="E152" s="419" t="str">
        <f>IF('【7-1】見・配置表'!E152="","",'【7-1】見・配置表'!E152)</f>
        <v/>
      </c>
      <c r="F152" s="452" t="str">
        <f>IF('【7-1】見・配置表'!F152="","",'【7-1】見・配置表'!F152)</f>
        <v/>
      </c>
      <c r="G152" s="1153" t="str">
        <f>IF('【7-1】見・配置表'!G152="","",'【7-1】見・配置表'!G152)</f>
        <v/>
      </c>
      <c r="H152" s="1154"/>
      <c r="J152" s="1152">
        <f t="shared" si="10"/>
        <v>45551</v>
      </c>
      <c r="K152" s="1152" t="str">
        <f t="shared" si="11"/>
        <v/>
      </c>
      <c r="L152" s="418" t="str">
        <f>IF('【7-1】見・配置表'!L152="","",'【7-1】見・配置表'!L152)</f>
        <v/>
      </c>
      <c r="M152" s="419" t="str">
        <f>IF('【7-1】見・配置表'!M152="","",'【7-1】見・配置表'!M152)</f>
        <v/>
      </c>
      <c r="N152" s="452" t="str">
        <f>IF('【7-1】見・配置表'!N152="","",'【7-1】見・配置表'!N152)</f>
        <v/>
      </c>
      <c r="O152" s="1153" t="str">
        <f>IF('【7-1】見・配置表'!O152="","",'【7-1】見・配置表'!O152)</f>
        <v/>
      </c>
      <c r="P152" s="1154"/>
    </row>
    <row r="153" spans="2:16" ht="16.5" customHeight="1">
      <c r="B153" s="1152">
        <f t="shared" si="8"/>
        <v>45552</v>
      </c>
      <c r="C153" s="1152" t="str">
        <f t="shared" si="9"/>
        <v/>
      </c>
      <c r="D153" s="418" t="str">
        <f>IF('【7-1】見・配置表'!D153="","",'【7-1】見・配置表'!D153)</f>
        <v/>
      </c>
      <c r="E153" s="419" t="str">
        <f>IF('【7-1】見・配置表'!E153="","",'【7-1】見・配置表'!E153)</f>
        <v/>
      </c>
      <c r="F153" s="452" t="str">
        <f>IF('【7-1】見・配置表'!F153="","",'【7-1】見・配置表'!F153)</f>
        <v/>
      </c>
      <c r="G153" s="1153" t="str">
        <f>IF('【7-1】見・配置表'!G153="","",'【7-1】見・配置表'!G153)</f>
        <v/>
      </c>
      <c r="H153" s="1154"/>
      <c r="J153" s="1152">
        <f t="shared" si="10"/>
        <v>45552</v>
      </c>
      <c r="K153" s="1152" t="str">
        <f t="shared" si="11"/>
        <v/>
      </c>
      <c r="L153" s="418" t="str">
        <f>IF('【7-1】見・配置表'!L153="","",'【7-1】見・配置表'!L153)</f>
        <v/>
      </c>
      <c r="M153" s="419" t="str">
        <f>IF('【7-1】見・配置表'!M153="","",'【7-1】見・配置表'!M153)</f>
        <v/>
      </c>
      <c r="N153" s="452" t="str">
        <f>IF('【7-1】見・配置表'!N153="","",'【7-1】見・配置表'!N153)</f>
        <v/>
      </c>
      <c r="O153" s="1153" t="str">
        <f>IF('【7-1】見・配置表'!O153="","",'【7-1】見・配置表'!O153)</f>
        <v/>
      </c>
      <c r="P153" s="1154"/>
    </row>
    <row r="154" spans="2:16" ht="16.5" customHeight="1">
      <c r="B154" s="1152">
        <f t="shared" si="8"/>
        <v>45553</v>
      </c>
      <c r="C154" s="1152" t="str">
        <f t="shared" si="9"/>
        <v/>
      </c>
      <c r="D154" s="418" t="str">
        <f>IF('【7-1】見・配置表'!D154="","",'【7-1】見・配置表'!D154)</f>
        <v/>
      </c>
      <c r="E154" s="419" t="str">
        <f>IF('【7-1】見・配置表'!E154="","",'【7-1】見・配置表'!E154)</f>
        <v/>
      </c>
      <c r="F154" s="452" t="str">
        <f>IF('【7-1】見・配置表'!F154="","",'【7-1】見・配置表'!F154)</f>
        <v/>
      </c>
      <c r="G154" s="1153" t="str">
        <f>IF('【7-1】見・配置表'!G154="","",'【7-1】見・配置表'!G154)</f>
        <v/>
      </c>
      <c r="H154" s="1154"/>
      <c r="J154" s="1152">
        <f t="shared" si="10"/>
        <v>45553</v>
      </c>
      <c r="K154" s="1152" t="str">
        <f t="shared" si="11"/>
        <v/>
      </c>
      <c r="L154" s="418" t="str">
        <f>IF('【7-1】見・配置表'!L154="","",'【7-1】見・配置表'!L154)</f>
        <v/>
      </c>
      <c r="M154" s="419" t="str">
        <f>IF('【7-1】見・配置表'!M154="","",'【7-1】見・配置表'!M154)</f>
        <v/>
      </c>
      <c r="N154" s="452" t="str">
        <f>IF('【7-1】見・配置表'!N154="","",'【7-1】見・配置表'!N154)</f>
        <v/>
      </c>
      <c r="O154" s="1153" t="str">
        <f>IF('【7-1】見・配置表'!O154="","",'【7-1】見・配置表'!O154)</f>
        <v/>
      </c>
      <c r="P154" s="1154"/>
    </row>
    <row r="155" spans="2:16" ht="16.5" customHeight="1">
      <c r="B155" s="1152">
        <f t="shared" si="8"/>
        <v>45554</v>
      </c>
      <c r="C155" s="1152" t="str">
        <f t="shared" si="9"/>
        <v/>
      </c>
      <c r="D155" s="418" t="str">
        <f>IF('【7-1】見・配置表'!D155="","",'【7-1】見・配置表'!D155)</f>
        <v/>
      </c>
      <c r="E155" s="419" t="str">
        <f>IF('【7-1】見・配置表'!E155="","",'【7-1】見・配置表'!E155)</f>
        <v/>
      </c>
      <c r="F155" s="452" t="str">
        <f>IF('【7-1】見・配置表'!F155="","",'【7-1】見・配置表'!F155)</f>
        <v/>
      </c>
      <c r="G155" s="1153" t="str">
        <f>IF('【7-1】見・配置表'!G155="","",'【7-1】見・配置表'!G155)</f>
        <v/>
      </c>
      <c r="H155" s="1154"/>
      <c r="J155" s="1152">
        <f t="shared" si="10"/>
        <v>45554</v>
      </c>
      <c r="K155" s="1152" t="str">
        <f t="shared" si="11"/>
        <v/>
      </c>
      <c r="L155" s="418" t="str">
        <f>IF('【7-1】見・配置表'!L155="","",'【7-1】見・配置表'!L155)</f>
        <v/>
      </c>
      <c r="M155" s="419" t="str">
        <f>IF('【7-1】見・配置表'!M155="","",'【7-1】見・配置表'!M155)</f>
        <v/>
      </c>
      <c r="N155" s="452" t="str">
        <f>IF('【7-1】見・配置表'!N155="","",'【7-1】見・配置表'!N155)</f>
        <v/>
      </c>
      <c r="O155" s="1153" t="str">
        <f>IF('【7-1】見・配置表'!O155="","",'【7-1】見・配置表'!O155)</f>
        <v/>
      </c>
      <c r="P155" s="1154"/>
    </row>
    <row r="156" spans="2:16" ht="16.5" customHeight="1">
      <c r="B156" s="1152">
        <f t="shared" si="8"/>
        <v>45555</v>
      </c>
      <c r="C156" s="1152" t="str">
        <f t="shared" si="9"/>
        <v/>
      </c>
      <c r="D156" s="418" t="str">
        <f>IF('【7-1】見・配置表'!D156="","",'【7-1】見・配置表'!D156)</f>
        <v/>
      </c>
      <c r="E156" s="419" t="str">
        <f>IF('【7-1】見・配置表'!E156="","",'【7-1】見・配置表'!E156)</f>
        <v/>
      </c>
      <c r="F156" s="452" t="str">
        <f>IF('【7-1】見・配置表'!F156="","",'【7-1】見・配置表'!F156)</f>
        <v/>
      </c>
      <c r="G156" s="1153" t="str">
        <f>IF('【7-1】見・配置表'!G156="","",'【7-1】見・配置表'!G156)</f>
        <v/>
      </c>
      <c r="H156" s="1154"/>
      <c r="J156" s="1152">
        <f t="shared" si="10"/>
        <v>45555</v>
      </c>
      <c r="K156" s="1152" t="str">
        <f t="shared" si="11"/>
        <v/>
      </c>
      <c r="L156" s="418" t="str">
        <f>IF('【7-1】見・配置表'!L156="","",'【7-1】見・配置表'!L156)</f>
        <v/>
      </c>
      <c r="M156" s="419" t="str">
        <f>IF('【7-1】見・配置表'!M156="","",'【7-1】見・配置表'!M156)</f>
        <v/>
      </c>
      <c r="N156" s="452" t="str">
        <f>IF('【7-1】見・配置表'!N156="","",'【7-1】見・配置表'!N156)</f>
        <v/>
      </c>
      <c r="O156" s="1153" t="str">
        <f>IF('【7-1】見・配置表'!O156="","",'【7-1】見・配置表'!O156)</f>
        <v/>
      </c>
      <c r="P156" s="1154"/>
    </row>
    <row r="157" spans="2:16" ht="16.5" customHeight="1">
      <c r="B157" s="1152">
        <f t="shared" si="8"/>
        <v>45556</v>
      </c>
      <c r="C157" s="1152" t="str">
        <f t="shared" si="9"/>
        <v/>
      </c>
      <c r="D157" s="418" t="str">
        <f>IF('【7-1】見・配置表'!D157="","",'【7-1】見・配置表'!D157)</f>
        <v/>
      </c>
      <c r="E157" s="419" t="str">
        <f>IF('【7-1】見・配置表'!E157="","",'【7-1】見・配置表'!E157)</f>
        <v/>
      </c>
      <c r="F157" s="452" t="str">
        <f>IF('【7-1】見・配置表'!F157="","",'【7-1】見・配置表'!F157)</f>
        <v/>
      </c>
      <c r="G157" s="1153" t="str">
        <f>IF('【7-1】見・配置表'!G157="","",'【7-1】見・配置表'!G157)</f>
        <v/>
      </c>
      <c r="H157" s="1154"/>
      <c r="J157" s="1152">
        <f t="shared" si="10"/>
        <v>45556</v>
      </c>
      <c r="K157" s="1152" t="str">
        <f t="shared" si="11"/>
        <v/>
      </c>
      <c r="L157" s="418" t="str">
        <f>IF('【7-1】見・配置表'!L157="","",'【7-1】見・配置表'!L157)</f>
        <v/>
      </c>
      <c r="M157" s="419" t="str">
        <f>IF('【7-1】見・配置表'!M157="","",'【7-1】見・配置表'!M157)</f>
        <v/>
      </c>
      <c r="N157" s="452" t="str">
        <f>IF('【7-1】見・配置表'!N157="","",'【7-1】見・配置表'!N157)</f>
        <v/>
      </c>
      <c r="O157" s="1153" t="str">
        <f>IF('【7-1】見・配置表'!O157="","",'【7-1】見・配置表'!O157)</f>
        <v/>
      </c>
      <c r="P157" s="1154"/>
    </row>
    <row r="158" spans="2:16" ht="16.5" customHeight="1">
      <c r="B158" s="1152">
        <f t="shared" si="8"/>
        <v>45557</v>
      </c>
      <c r="C158" s="1152" t="str">
        <f t="shared" si="9"/>
        <v/>
      </c>
      <c r="D158" s="418" t="str">
        <f>IF('【7-1】見・配置表'!D158="","",'【7-1】見・配置表'!D158)</f>
        <v/>
      </c>
      <c r="E158" s="419" t="str">
        <f>IF('【7-1】見・配置表'!E158="","",'【7-1】見・配置表'!E158)</f>
        <v/>
      </c>
      <c r="F158" s="452" t="str">
        <f>IF('【7-1】見・配置表'!F158="","",'【7-1】見・配置表'!F158)</f>
        <v/>
      </c>
      <c r="G158" s="1153" t="str">
        <f>IF('【7-1】見・配置表'!G158="","",'【7-1】見・配置表'!G158)</f>
        <v/>
      </c>
      <c r="H158" s="1154"/>
      <c r="J158" s="1152">
        <f t="shared" si="10"/>
        <v>45557</v>
      </c>
      <c r="K158" s="1152" t="str">
        <f t="shared" si="11"/>
        <v/>
      </c>
      <c r="L158" s="418" t="str">
        <f>IF('【7-1】見・配置表'!L158="","",'【7-1】見・配置表'!L158)</f>
        <v/>
      </c>
      <c r="M158" s="419" t="str">
        <f>IF('【7-1】見・配置表'!M158="","",'【7-1】見・配置表'!M158)</f>
        <v/>
      </c>
      <c r="N158" s="452" t="str">
        <f>IF('【7-1】見・配置表'!N158="","",'【7-1】見・配置表'!N158)</f>
        <v/>
      </c>
      <c r="O158" s="1153" t="str">
        <f>IF('【7-1】見・配置表'!O158="","",'【7-1】見・配置表'!O158)</f>
        <v/>
      </c>
      <c r="P158" s="1154"/>
    </row>
    <row r="159" spans="2:16" ht="16.5" customHeight="1">
      <c r="B159" s="1152">
        <f t="shared" si="8"/>
        <v>45558</v>
      </c>
      <c r="C159" s="1152" t="str">
        <f t="shared" si="9"/>
        <v/>
      </c>
      <c r="D159" s="418" t="str">
        <f>IF('【7-1】見・配置表'!D159="","",'【7-1】見・配置表'!D159)</f>
        <v/>
      </c>
      <c r="E159" s="419" t="str">
        <f>IF('【7-1】見・配置表'!E159="","",'【7-1】見・配置表'!E159)</f>
        <v/>
      </c>
      <c r="F159" s="452" t="str">
        <f>IF('【7-1】見・配置表'!F159="","",'【7-1】見・配置表'!F159)</f>
        <v/>
      </c>
      <c r="G159" s="1153" t="str">
        <f>IF('【7-1】見・配置表'!G159="","",'【7-1】見・配置表'!G159)</f>
        <v/>
      </c>
      <c r="H159" s="1154"/>
      <c r="J159" s="1152">
        <f t="shared" si="10"/>
        <v>45558</v>
      </c>
      <c r="K159" s="1152" t="str">
        <f t="shared" si="11"/>
        <v/>
      </c>
      <c r="L159" s="418" t="str">
        <f>IF('【7-1】見・配置表'!L159="","",'【7-1】見・配置表'!L159)</f>
        <v/>
      </c>
      <c r="M159" s="419" t="str">
        <f>IF('【7-1】見・配置表'!M159="","",'【7-1】見・配置表'!M159)</f>
        <v/>
      </c>
      <c r="N159" s="452" t="str">
        <f>IF('【7-1】見・配置表'!N159="","",'【7-1】見・配置表'!N159)</f>
        <v/>
      </c>
      <c r="O159" s="1153" t="str">
        <f>IF('【7-1】見・配置表'!O159="","",'【7-1】見・配置表'!O159)</f>
        <v/>
      </c>
      <c r="P159" s="1154"/>
    </row>
    <row r="160" spans="2:16" ht="16.5" customHeight="1">
      <c r="B160" s="1152">
        <f t="shared" si="8"/>
        <v>45559</v>
      </c>
      <c r="C160" s="1152" t="str">
        <f t="shared" si="9"/>
        <v/>
      </c>
      <c r="D160" s="418" t="str">
        <f>IF('【7-1】見・配置表'!D160="","",'【7-1】見・配置表'!D160)</f>
        <v/>
      </c>
      <c r="E160" s="419" t="str">
        <f>IF('【7-1】見・配置表'!E160="","",'【7-1】見・配置表'!E160)</f>
        <v/>
      </c>
      <c r="F160" s="452" t="str">
        <f>IF('【7-1】見・配置表'!F160="","",'【7-1】見・配置表'!F160)</f>
        <v/>
      </c>
      <c r="G160" s="1153" t="str">
        <f>IF('【7-1】見・配置表'!G160="","",'【7-1】見・配置表'!G160)</f>
        <v/>
      </c>
      <c r="H160" s="1154"/>
      <c r="J160" s="1152">
        <f t="shared" si="10"/>
        <v>45559</v>
      </c>
      <c r="K160" s="1152" t="str">
        <f t="shared" si="11"/>
        <v/>
      </c>
      <c r="L160" s="418" t="str">
        <f>IF('【7-1】見・配置表'!L160="","",'【7-1】見・配置表'!L160)</f>
        <v/>
      </c>
      <c r="M160" s="419" t="str">
        <f>IF('【7-1】見・配置表'!M160="","",'【7-1】見・配置表'!M160)</f>
        <v/>
      </c>
      <c r="N160" s="452" t="str">
        <f>IF('【7-1】見・配置表'!N160="","",'【7-1】見・配置表'!N160)</f>
        <v/>
      </c>
      <c r="O160" s="1153" t="str">
        <f>IF('【7-1】見・配置表'!O160="","",'【7-1】見・配置表'!O160)</f>
        <v/>
      </c>
      <c r="P160" s="1154"/>
    </row>
    <row r="161" spans="2:16" ht="16.5" customHeight="1">
      <c r="B161" s="1152">
        <f t="shared" si="8"/>
        <v>45560</v>
      </c>
      <c r="C161" s="1152" t="str">
        <f t="shared" si="9"/>
        <v/>
      </c>
      <c r="D161" s="418" t="str">
        <f>IF('【7-1】見・配置表'!D161="","",'【7-1】見・配置表'!D161)</f>
        <v/>
      </c>
      <c r="E161" s="419" t="str">
        <f>IF('【7-1】見・配置表'!E161="","",'【7-1】見・配置表'!E161)</f>
        <v/>
      </c>
      <c r="F161" s="452" t="str">
        <f>IF('【7-1】見・配置表'!F161="","",'【7-1】見・配置表'!F161)</f>
        <v/>
      </c>
      <c r="G161" s="1153" t="str">
        <f>IF('【7-1】見・配置表'!G161="","",'【7-1】見・配置表'!G161)</f>
        <v/>
      </c>
      <c r="H161" s="1154"/>
      <c r="J161" s="1152">
        <f t="shared" si="10"/>
        <v>45560</v>
      </c>
      <c r="K161" s="1152" t="str">
        <f t="shared" si="11"/>
        <v/>
      </c>
      <c r="L161" s="418" t="str">
        <f>IF('【7-1】見・配置表'!L161="","",'【7-1】見・配置表'!L161)</f>
        <v/>
      </c>
      <c r="M161" s="419" t="str">
        <f>IF('【7-1】見・配置表'!M161="","",'【7-1】見・配置表'!M161)</f>
        <v/>
      </c>
      <c r="N161" s="452" t="str">
        <f>IF('【7-1】見・配置表'!N161="","",'【7-1】見・配置表'!N161)</f>
        <v/>
      </c>
      <c r="O161" s="1153" t="str">
        <f>IF('【7-1】見・配置表'!O161="","",'【7-1】見・配置表'!O161)</f>
        <v/>
      </c>
      <c r="P161" s="1154"/>
    </row>
    <row r="162" spans="2:16" ht="16.5" customHeight="1">
      <c r="B162" s="1152">
        <f t="shared" si="8"/>
        <v>45561</v>
      </c>
      <c r="C162" s="1152" t="str">
        <f t="shared" si="9"/>
        <v/>
      </c>
      <c r="D162" s="418" t="str">
        <f>IF('【7-1】見・配置表'!D162="","",'【7-1】見・配置表'!D162)</f>
        <v/>
      </c>
      <c r="E162" s="419" t="str">
        <f>IF('【7-1】見・配置表'!E162="","",'【7-1】見・配置表'!E162)</f>
        <v/>
      </c>
      <c r="F162" s="452" t="str">
        <f>IF('【7-1】見・配置表'!F162="","",'【7-1】見・配置表'!F162)</f>
        <v/>
      </c>
      <c r="G162" s="1153" t="str">
        <f>IF('【7-1】見・配置表'!G162="","",'【7-1】見・配置表'!G162)</f>
        <v/>
      </c>
      <c r="H162" s="1154"/>
      <c r="J162" s="1152">
        <f t="shared" si="10"/>
        <v>45561</v>
      </c>
      <c r="K162" s="1152" t="str">
        <f t="shared" si="11"/>
        <v/>
      </c>
      <c r="L162" s="418" t="str">
        <f>IF('【7-1】見・配置表'!L162="","",'【7-1】見・配置表'!L162)</f>
        <v/>
      </c>
      <c r="M162" s="419" t="str">
        <f>IF('【7-1】見・配置表'!M162="","",'【7-1】見・配置表'!M162)</f>
        <v/>
      </c>
      <c r="N162" s="452" t="str">
        <f>IF('【7-1】見・配置表'!N162="","",'【7-1】見・配置表'!N162)</f>
        <v/>
      </c>
      <c r="O162" s="1153" t="str">
        <f>IF('【7-1】見・配置表'!O162="","",'【7-1】見・配置表'!O162)</f>
        <v/>
      </c>
      <c r="P162" s="1154"/>
    </row>
    <row r="163" spans="2:16" ht="16.5" customHeight="1">
      <c r="B163" s="1152">
        <f t="shared" si="8"/>
        <v>45562</v>
      </c>
      <c r="C163" s="1152" t="str">
        <f t="shared" si="9"/>
        <v/>
      </c>
      <c r="D163" s="418" t="str">
        <f>IF('【7-1】見・配置表'!D163="","",'【7-1】見・配置表'!D163)</f>
        <v/>
      </c>
      <c r="E163" s="419" t="str">
        <f>IF('【7-1】見・配置表'!E163="","",'【7-1】見・配置表'!E163)</f>
        <v/>
      </c>
      <c r="F163" s="452" t="str">
        <f>IF('【7-1】見・配置表'!F163="","",'【7-1】見・配置表'!F163)</f>
        <v/>
      </c>
      <c r="G163" s="1153" t="str">
        <f>IF('【7-1】見・配置表'!G163="","",'【7-1】見・配置表'!G163)</f>
        <v/>
      </c>
      <c r="H163" s="1154"/>
      <c r="J163" s="1152">
        <f t="shared" si="10"/>
        <v>45562</v>
      </c>
      <c r="K163" s="1152" t="str">
        <f t="shared" si="11"/>
        <v/>
      </c>
      <c r="L163" s="418" t="str">
        <f>IF('【7-1】見・配置表'!L163="","",'【7-1】見・配置表'!L163)</f>
        <v/>
      </c>
      <c r="M163" s="419" t="str">
        <f>IF('【7-1】見・配置表'!M163="","",'【7-1】見・配置表'!M163)</f>
        <v/>
      </c>
      <c r="N163" s="452" t="str">
        <f>IF('【7-1】見・配置表'!N163="","",'【7-1】見・配置表'!N163)</f>
        <v/>
      </c>
      <c r="O163" s="1153" t="str">
        <f>IF('【7-1】見・配置表'!O163="","",'【7-1】見・配置表'!O163)</f>
        <v/>
      </c>
      <c r="P163" s="1154"/>
    </row>
    <row r="164" spans="2:16" ht="16.5" customHeight="1">
      <c r="B164" s="1152">
        <f t="shared" si="8"/>
        <v>45563</v>
      </c>
      <c r="C164" s="1152" t="str">
        <f t="shared" si="9"/>
        <v/>
      </c>
      <c r="D164" s="418" t="str">
        <f>IF('【7-1】見・配置表'!D164="","",'【7-1】見・配置表'!D164)</f>
        <v/>
      </c>
      <c r="E164" s="419" t="str">
        <f>IF('【7-1】見・配置表'!E164="","",'【7-1】見・配置表'!E164)</f>
        <v/>
      </c>
      <c r="F164" s="452" t="str">
        <f>IF('【7-1】見・配置表'!F164="","",'【7-1】見・配置表'!F164)</f>
        <v/>
      </c>
      <c r="G164" s="1153" t="str">
        <f>IF('【7-1】見・配置表'!G164="","",'【7-1】見・配置表'!G164)</f>
        <v/>
      </c>
      <c r="H164" s="1154"/>
      <c r="J164" s="1152">
        <f t="shared" si="10"/>
        <v>45563</v>
      </c>
      <c r="K164" s="1152" t="str">
        <f t="shared" si="11"/>
        <v/>
      </c>
      <c r="L164" s="418" t="str">
        <f>IF('【7-1】見・配置表'!L164="","",'【7-1】見・配置表'!L164)</f>
        <v/>
      </c>
      <c r="M164" s="419" t="str">
        <f>IF('【7-1】見・配置表'!M164="","",'【7-1】見・配置表'!M164)</f>
        <v/>
      </c>
      <c r="N164" s="452" t="str">
        <f>IF('【7-1】見・配置表'!N164="","",'【7-1】見・配置表'!N164)</f>
        <v/>
      </c>
      <c r="O164" s="1153" t="str">
        <f>IF('【7-1】見・配置表'!O164="","",'【7-1】見・配置表'!O164)</f>
        <v/>
      </c>
      <c r="P164" s="1154"/>
    </row>
    <row r="165" spans="2:16" ht="16.5" customHeight="1">
      <c r="B165" s="1152">
        <f t="shared" si="8"/>
        <v>45564</v>
      </c>
      <c r="C165" s="1152" t="str">
        <f t="shared" si="9"/>
        <v/>
      </c>
      <c r="D165" s="418" t="str">
        <f>IF('【7-1】見・配置表'!D165="","",'【7-1】見・配置表'!D165)</f>
        <v/>
      </c>
      <c r="E165" s="419" t="str">
        <f>IF('【7-1】見・配置表'!E165="","",'【7-1】見・配置表'!E165)</f>
        <v/>
      </c>
      <c r="F165" s="452" t="str">
        <f>IF('【7-1】見・配置表'!F165="","",'【7-1】見・配置表'!F165)</f>
        <v/>
      </c>
      <c r="G165" s="1153" t="str">
        <f>IF('【7-1】見・配置表'!G165="","",'【7-1】見・配置表'!G165)</f>
        <v/>
      </c>
      <c r="H165" s="1154"/>
      <c r="J165" s="1152">
        <f t="shared" si="10"/>
        <v>45564</v>
      </c>
      <c r="K165" s="1152" t="str">
        <f t="shared" si="11"/>
        <v/>
      </c>
      <c r="L165" s="418" t="str">
        <f>IF('【7-1】見・配置表'!L165="","",'【7-1】見・配置表'!L165)</f>
        <v/>
      </c>
      <c r="M165" s="419" t="str">
        <f>IF('【7-1】見・配置表'!M165="","",'【7-1】見・配置表'!M165)</f>
        <v/>
      </c>
      <c r="N165" s="452" t="str">
        <f>IF('【7-1】見・配置表'!N165="","",'【7-1】見・配置表'!N165)</f>
        <v/>
      </c>
      <c r="O165" s="1153" t="str">
        <f>IF('【7-1】見・配置表'!O165="","",'【7-1】見・配置表'!O165)</f>
        <v/>
      </c>
      <c r="P165" s="1154"/>
    </row>
    <row r="166" spans="2:16" ht="16.5" customHeight="1">
      <c r="B166" s="1152">
        <f t="shared" si="8"/>
        <v>45565</v>
      </c>
      <c r="C166" s="1152" t="str">
        <f t="shared" si="9"/>
        <v/>
      </c>
      <c r="D166" s="418" t="str">
        <f>IF('【7-1】見・配置表'!D166="","",'【7-1】見・配置表'!D166)</f>
        <v/>
      </c>
      <c r="E166" s="419" t="str">
        <f>IF('【7-1】見・配置表'!E166="","",'【7-1】見・配置表'!E166)</f>
        <v/>
      </c>
      <c r="F166" s="452" t="str">
        <f>IF('【7-1】見・配置表'!F166="","",'【7-1】見・配置表'!F166)</f>
        <v/>
      </c>
      <c r="G166" s="1153" t="str">
        <f>IF('【7-1】見・配置表'!G166="","",'【7-1】見・配置表'!G166)</f>
        <v/>
      </c>
      <c r="H166" s="1154"/>
      <c r="J166" s="1152">
        <f t="shared" si="10"/>
        <v>45565</v>
      </c>
      <c r="K166" s="1152" t="str">
        <f t="shared" si="11"/>
        <v/>
      </c>
      <c r="L166" s="418" t="str">
        <f>IF('【7-1】見・配置表'!L166="","",'【7-1】見・配置表'!L166)</f>
        <v/>
      </c>
      <c r="M166" s="419" t="str">
        <f>IF('【7-1】見・配置表'!M166="","",'【7-1】見・配置表'!M166)</f>
        <v/>
      </c>
      <c r="N166" s="452" t="str">
        <f>IF('【7-1】見・配置表'!N166="","",'【7-1】見・配置表'!N166)</f>
        <v/>
      </c>
      <c r="O166" s="1153" t="str">
        <f>IF('【7-1】見・配置表'!O166="","",'【7-1】見・配置表'!O166)</f>
        <v/>
      </c>
      <c r="P166" s="1154"/>
    </row>
    <row r="167" spans="2:16" ht="20.25" customHeight="1">
      <c r="D167" s="110">
        <f>COUNTIF(D14:D166,"●")</f>
        <v>0</v>
      </c>
      <c r="E167" s="207">
        <f>SUM(E14:E166)</f>
        <v>0</v>
      </c>
      <c r="L167" s="110">
        <f>COUNTIF(L14:L166,"●")</f>
        <v>0</v>
      </c>
      <c r="M167" s="207">
        <f>SUM(M14:M166)</f>
        <v>0</v>
      </c>
    </row>
  </sheetData>
  <mergeCells count="629">
    <mergeCell ref="J165:K165"/>
    <mergeCell ref="O165:P165"/>
    <mergeCell ref="B166:C166"/>
    <mergeCell ref="G166:H166"/>
    <mergeCell ref="J166:K166"/>
    <mergeCell ref="O166:P166"/>
    <mergeCell ref="B165:C165"/>
    <mergeCell ref="G165:H165"/>
    <mergeCell ref="J163:K163"/>
    <mergeCell ref="O163:P163"/>
    <mergeCell ref="B164:C164"/>
    <mergeCell ref="G164:H164"/>
    <mergeCell ref="J164:K164"/>
    <mergeCell ref="O164:P164"/>
    <mergeCell ref="B163:C163"/>
    <mergeCell ref="G163:H163"/>
    <mergeCell ref="J161:K161"/>
    <mergeCell ref="O161:P161"/>
    <mergeCell ref="B162:C162"/>
    <mergeCell ref="G162:H162"/>
    <mergeCell ref="J162:K162"/>
    <mergeCell ref="O162:P162"/>
    <mergeCell ref="B161:C161"/>
    <mergeCell ref="G161:H161"/>
    <mergeCell ref="J159:K159"/>
    <mergeCell ref="O159:P159"/>
    <mergeCell ref="B160:C160"/>
    <mergeCell ref="G160:H160"/>
    <mergeCell ref="J160:K160"/>
    <mergeCell ref="O160:P160"/>
    <mergeCell ref="B159:C159"/>
    <mergeCell ref="G159:H159"/>
    <mergeCell ref="J157:K157"/>
    <mergeCell ref="O157:P157"/>
    <mergeCell ref="B158:C158"/>
    <mergeCell ref="G158:H158"/>
    <mergeCell ref="J158:K158"/>
    <mergeCell ref="O158:P158"/>
    <mergeCell ref="B157:C157"/>
    <mergeCell ref="G157:H157"/>
    <mergeCell ref="J155:K155"/>
    <mergeCell ref="O155:P155"/>
    <mergeCell ref="B156:C156"/>
    <mergeCell ref="G156:H156"/>
    <mergeCell ref="J156:K156"/>
    <mergeCell ref="O156:P156"/>
    <mergeCell ref="B155:C155"/>
    <mergeCell ref="G155:H155"/>
    <mergeCell ref="J153:K153"/>
    <mergeCell ref="O153:P153"/>
    <mergeCell ref="B154:C154"/>
    <mergeCell ref="G154:H154"/>
    <mergeCell ref="J154:K154"/>
    <mergeCell ref="O154:P154"/>
    <mergeCell ref="B153:C153"/>
    <mergeCell ref="G153:H153"/>
    <mergeCell ref="J151:K151"/>
    <mergeCell ref="O151:P151"/>
    <mergeCell ref="B152:C152"/>
    <mergeCell ref="G152:H152"/>
    <mergeCell ref="J152:K152"/>
    <mergeCell ref="O152:P152"/>
    <mergeCell ref="B151:C151"/>
    <mergeCell ref="G151:H151"/>
    <mergeCell ref="J149:K149"/>
    <mergeCell ref="O149:P149"/>
    <mergeCell ref="B150:C150"/>
    <mergeCell ref="G150:H150"/>
    <mergeCell ref="J150:K150"/>
    <mergeCell ref="O150:P150"/>
    <mergeCell ref="B149:C149"/>
    <mergeCell ref="G149:H149"/>
    <mergeCell ref="J147:K147"/>
    <mergeCell ref="O147:P147"/>
    <mergeCell ref="B148:C148"/>
    <mergeCell ref="G148:H148"/>
    <mergeCell ref="J148:K148"/>
    <mergeCell ref="O148:P148"/>
    <mergeCell ref="B147:C147"/>
    <mergeCell ref="G147:H147"/>
    <mergeCell ref="J145:K145"/>
    <mergeCell ref="O145:P145"/>
    <mergeCell ref="B146:C146"/>
    <mergeCell ref="G146:H146"/>
    <mergeCell ref="J146:K146"/>
    <mergeCell ref="O146:P146"/>
    <mergeCell ref="B145:C145"/>
    <mergeCell ref="G145:H145"/>
    <mergeCell ref="J143:K143"/>
    <mergeCell ref="O143:P143"/>
    <mergeCell ref="B144:C144"/>
    <mergeCell ref="G144:H144"/>
    <mergeCell ref="J144:K144"/>
    <mergeCell ref="O144:P144"/>
    <mergeCell ref="B143:C143"/>
    <mergeCell ref="G143:H143"/>
    <mergeCell ref="J141:K141"/>
    <mergeCell ref="O141:P141"/>
    <mergeCell ref="B142:C142"/>
    <mergeCell ref="G142:H142"/>
    <mergeCell ref="J142:K142"/>
    <mergeCell ref="O142:P142"/>
    <mergeCell ref="B141:C141"/>
    <mergeCell ref="G141:H141"/>
    <mergeCell ref="J139:K139"/>
    <mergeCell ref="O139:P139"/>
    <mergeCell ref="B140:C140"/>
    <mergeCell ref="G140:H140"/>
    <mergeCell ref="J140:K140"/>
    <mergeCell ref="O140:P140"/>
    <mergeCell ref="B139:C139"/>
    <mergeCell ref="G139:H139"/>
    <mergeCell ref="J137:K137"/>
    <mergeCell ref="O137:P137"/>
    <mergeCell ref="B138:C138"/>
    <mergeCell ref="G138:H138"/>
    <mergeCell ref="J138:K138"/>
    <mergeCell ref="O138:P138"/>
    <mergeCell ref="B137:C137"/>
    <mergeCell ref="G137:H137"/>
    <mergeCell ref="J135:K135"/>
    <mergeCell ref="O135:P135"/>
    <mergeCell ref="B136:C136"/>
    <mergeCell ref="G136:H136"/>
    <mergeCell ref="J136:K136"/>
    <mergeCell ref="O136:P136"/>
    <mergeCell ref="B135:C135"/>
    <mergeCell ref="G135:H135"/>
    <mergeCell ref="J133:K133"/>
    <mergeCell ref="O133:P133"/>
    <mergeCell ref="B134:C134"/>
    <mergeCell ref="G134:H134"/>
    <mergeCell ref="J134:K134"/>
    <mergeCell ref="O134:P134"/>
    <mergeCell ref="B133:C133"/>
    <mergeCell ref="G133:H133"/>
    <mergeCell ref="J131:K131"/>
    <mergeCell ref="O131:P131"/>
    <mergeCell ref="B132:C132"/>
    <mergeCell ref="G132:H132"/>
    <mergeCell ref="J132:K132"/>
    <mergeCell ref="O132:P132"/>
    <mergeCell ref="B131:C131"/>
    <mergeCell ref="G131:H131"/>
    <mergeCell ref="J129:K129"/>
    <mergeCell ref="O129:P129"/>
    <mergeCell ref="B130:C130"/>
    <mergeCell ref="G130:H130"/>
    <mergeCell ref="J130:K130"/>
    <mergeCell ref="O130:P130"/>
    <mergeCell ref="B129:C129"/>
    <mergeCell ref="G129:H129"/>
    <mergeCell ref="J127:K127"/>
    <mergeCell ref="O127:P127"/>
    <mergeCell ref="B128:C128"/>
    <mergeCell ref="G128:H128"/>
    <mergeCell ref="J128:K128"/>
    <mergeCell ref="O128:P128"/>
    <mergeCell ref="B127:C127"/>
    <mergeCell ref="G127:H127"/>
    <mergeCell ref="J125:K125"/>
    <mergeCell ref="O125:P125"/>
    <mergeCell ref="B126:C126"/>
    <mergeCell ref="G126:H126"/>
    <mergeCell ref="J126:K126"/>
    <mergeCell ref="O126:P126"/>
    <mergeCell ref="B125:C125"/>
    <mergeCell ref="G125:H125"/>
    <mergeCell ref="J123:K123"/>
    <mergeCell ref="O123:P123"/>
    <mergeCell ref="B124:C124"/>
    <mergeCell ref="G124:H124"/>
    <mergeCell ref="J124:K124"/>
    <mergeCell ref="O124:P124"/>
    <mergeCell ref="B123:C123"/>
    <mergeCell ref="G123:H123"/>
    <mergeCell ref="J121:K121"/>
    <mergeCell ref="O121:P121"/>
    <mergeCell ref="B122:C122"/>
    <mergeCell ref="G122:H122"/>
    <mergeCell ref="J122:K122"/>
    <mergeCell ref="O122:P122"/>
    <mergeCell ref="B121:C121"/>
    <mergeCell ref="G121:H121"/>
    <mergeCell ref="J119:K119"/>
    <mergeCell ref="O119:P119"/>
    <mergeCell ref="B120:C120"/>
    <mergeCell ref="G120:H120"/>
    <mergeCell ref="J120:K120"/>
    <mergeCell ref="O120:P120"/>
    <mergeCell ref="B119:C119"/>
    <mergeCell ref="G119:H119"/>
    <mergeCell ref="J117:K117"/>
    <mergeCell ref="O117:P117"/>
    <mergeCell ref="B118:C118"/>
    <mergeCell ref="G118:H118"/>
    <mergeCell ref="J118:K118"/>
    <mergeCell ref="O118:P118"/>
    <mergeCell ref="B117:C117"/>
    <mergeCell ref="G117:H117"/>
    <mergeCell ref="J115:K115"/>
    <mergeCell ref="O115:P115"/>
    <mergeCell ref="B116:C116"/>
    <mergeCell ref="G116:H116"/>
    <mergeCell ref="J116:K116"/>
    <mergeCell ref="O116:P116"/>
    <mergeCell ref="B115:C115"/>
    <mergeCell ref="G115:H115"/>
    <mergeCell ref="J113:K113"/>
    <mergeCell ref="O113:P113"/>
    <mergeCell ref="B114:C114"/>
    <mergeCell ref="G114:H114"/>
    <mergeCell ref="J114:K114"/>
    <mergeCell ref="O114:P114"/>
    <mergeCell ref="B113:C113"/>
    <mergeCell ref="G113:H113"/>
    <mergeCell ref="J111:K111"/>
    <mergeCell ref="O111:P111"/>
    <mergeCell ref="B112:C112"/>
    <mergeCell ref="G112:H112"/>
    <mergeCell ref="J112:K112"/>
    <mergeCell ref="O112:P112"/>
    <mergeCell ref="B111:C111"/>
    <mergeCell ref="G111:H111"/>
    <mergeCell ref="J109:K109"/>
    <mergeCell ref="O109:P109"/>
    <mergeCell ref="B110:C110"/>
    <mergeCell ref="G110:H110"/>
    <mergeCell ref="J110:K110"/>
    <mergeCell ref="O110:P110"/>
    <mergeCell ref="B109:C109"/>
    <mergeCell ref="G109:H109"/>
    <mergeCell ref="J107:K107"/>
    <mergeCell ref="O107:P107"/>
    <mergeCell ref="B108:C108"/>
    <mergeCell ref="G108:H108"/>
    <mergeCell ref="J108:K108"/>
    <mergeCell ref="O108:P108"/>
    <mergeCell ref="B107:C107"/>
    <mergeCell ref="G107:H107"/>
    <mergeCell ref="J105:K105"/>
    <mergeCell ref="O105:P105"/>
    <mergeCell ref="B106:C106"/>
    <mergeCell ref="G106:H106"/>
    <mergeCell ref="J106:K106"/>
    <mergeCell ref="O106:P106"/>
    <mergeCell ref="B105:C105"/>
    <mergeCell ref="G105:H105"/>
    <mergeCell ref="J103:K103"/>
    <mergeCell ref="O103:P103"/>
    <mergeCell ref="B104:C104"/>
    <mergeCell ref="G104:H104"/>
    <mergeCell ref="J104:K104"/>
    <mergeCell ref="O104:P104"/>
    <mergeCell ref="B103:C103"/>
    <mergeCell ref="G103:H103"/>
    <mergeCell ref="J101:K101"/>
    <mergeCell ref="O101:P101"/>
    <mergeCell ref="B102:C102"/>
    <mergeCell ref="G102:H102"/>
    <mergeCell ref="J102:K102"/>
    <mergeCell ref="O102:P102"/>
    <mergeCell ref="B101:C101"/>
    <mergeCell ref="G101:H101"/>
    <mergeCell ref="J99:K99"/>
    <mergeCell ref="O99:P99"/>
    <mergeCell ref="B100:C100"/>
    <mergeCell ref="G100:H100"/>
    <mergeCell ref="J100:K100"/>
    <mergeCell ref="O100:P100"/>
    <mergeCell ref="B99:C99"/>
    <mergeCell ref="G99:H99"/>
    <mergeCell ref="J97:K97"/>
    <mergeCell ref="O97:P97"/>
    <mergeCell ref="B98:C98"/>
    <mergeCell ref="G98:H98"/>
    <mergeCell ref="J98:K98"/>
    <mergeCell ref="O98:P98"/>
    <mergeCell ref="B97:C97"/>
    <mergeCell ref="G97:H97"/>
    <mergeCell ref="J95:K95"/>
    <mergeCell ref="O95:P95"/>
    <mergeCell ref="B96:C96"/>
    <mergeCell ref="G96:H96"/>
    <mergeCell ref="J96:K96"/>
    <mergeCell ref="O96:P96"/>
    <mergeCell ref="B95:C95"/>
    <mergeCell ref="G95:H95"/>
    <mergeCell ref="J93:K93"/>
    <mergeCell ref="O93:P93"/>
    <mergeCell ref="B94:C94"/>
    <mergeCell ref="G94:H94"/>
    <mergeCell ref="J94:K94"/>
    <mergeCell ref="O94:P94"/>
    <mergeCell ref="B93:C93"/>
    <mergeCell ref="G93:H93"/>
    <mergeCell ref="J91:K91"/>
    <mergeCell ref="O91:P91"/>
    <mergeCell ref="B92:C92"/>
    <mergeCell ref="G92:H92"/>
    <mergeCell ref="J92:K92"/>
    <mergeCell ref="O92:P92"/>
    <mergeCell ref="B91:C91"/>
    <mergeCell ref="G91:H91"/>
    <mergeCell ref="J89:K89"/>
    <mergeCell ref="O89:P89"/>
    <mergeCell ref="B90:C90"/>
    <mergeCell ref="G90:H90"/>
    <mergeCell ref="J90:K90"/>
    <mergeCell ref="O90:P90"/>
    <mergeCell ref="B89:C89"/>
    <mergeCell ref="G89:H89"/>
    <mergeCell ref="J87:K87"/>
    <mergeCell ref="O87:P87"/>
    <mergeCell ref="B88:C88"/>
    <mergeCell ref="G88:H88"/>
    <mergeCell ref="J88:K88"/>
    <mergeCell ref="O88:P88"/>
    <mergeCell ref="B87:C87"/>
    <mergeCell ref="G87:H87"/>
    <mergeCell ref="J85:K85"/>
    <mergeCell ref="O85:P85"/>
    <mergeCell ref="B86:C86"/>
    <mergeCell ref="G86:H86"/>
    <mergeCell ref="J86:K86"/>
    <mergeCell ref="O86:P86"/>
    <mergeCell ref="B85:C85"/>
    <mergeCell ref="G85:H85"/>
    <mergeCell ref="J83:K83"/>
    <mergeCell ref="O83:P83"/>
    <mergeCell ref="B84:C84"/>
    <mergeCell ref="G84:H84"/>
    <mergeCell ref="J84:K84"/>
    <mergeCell ref="O84:P84"/>
    <mergeCell ref="B83:C83"/>
    <mergeCell ref="G83:H83"/>
    <mergeCell ref="J81:K81"/>
    <mergeCell ref="O81:P81"/>
    <mergeCell ref="B82:C82"/>
    <mergeCell ref="G82:H82"/>
    <mergeCell ref="J82:K82"/>
    <mergeCell ref="O82:P82"/>
    <mergeCell ref="B81:C81"/>
    <mergeCell ref="G81:H81"/>
    <mergeCell ref="J79:K79"/>
    <mergeCell ref="O79:P79"/>
    <mergeCell ref="B80:C80"/>
    <mergeCell ref="G80:H80"/>
    <mergeCell ref="J80:K80"/>
    <mergeCell ref="O80:P80"/>
    <mergeCell ref="B79:C79"/>
    <mergeCell ref="G79:H79"/>
    <mergeCell ref="J77:K77"/>
    <mergeCell ref="O77:P77"/>
    <mergeCell ref="B78:C78"/>
    <mergeCell ref="G78:H78"/>
    <mergeCell ref="J78:K78"/>
    <mergeCell ref="O78:P78"/>
    <mergeCell ref="B77:C77"/>
    <mergeCell ref="G77:H77"/>
    <mergeCell ref="J75:K75"/>
    <mergeCell ref="O75:P75"/>
    <mergeCell ref="B76:C76"/>
    <mergeCell ref="G76:H76"/>
    <mergeCell ref="J76:K76"/>
    <mergeCell ref="O76:P76"/>
    <mergeCell ref="B75:C75"/>
    <mergeCell ref="G75:H75"/>
    <mergeCell ref="J73:K73"/>
    <mergeCell ref="O73:P73"/>
    <mergeCell ref="B74:C74"/>
    <mergeCell ref="G74:H74"/>
    <mergeCell ref="J74:K74"/>
    <mergeCell ref="O74:P74"/>
    <mergeCell ref="B73:C73"/>
    <mergeCell ref="G73:H73"/>
    <mergeCell ref="J71:K71"/>
    <mergeCell ref="O71:P71"/>
    <mergeCell ref="B72:C72"/>
    <mergeCell ref="G72:H72"/>
    <mergeCell ref="J72:K72"/>
    <mergeCell ref="O72:P72"/>
    <mergeCell ref="B71:C71"/>
    <mergeCell ref="G71:H71"/>
    <mergeCell ref="J69:K69"/>
    <mergeCell ref="O69:P69"/>
    <mergeCell ref="B70:C70"/>
    <mergeCell ref="G70:H70"/>
    <mergeCell ref="J70:K70"/>
    <mergeCell ref="O70:P70"/>
    <mergeCell ref="B69:C69"/>
    <mergeCell ref="G69:H69"/>
    <mergeCell ref="J67:K67"/>
    <mergeCell ref="O67:P67"/>
    <mergeCell ref="B68:C68"/>
    <mergeCell ref="G68:H68"/>
    <mergeCell ref="J68:K68"/>
    <mergeCell ref="O68:P68"/>
    <mergeCell ref="B67:C67"/>
    <mergeCell ref="G67:H67"/>
    <mergeCell ref="J65:K65"/>
    <mergeCell ref="O65:P65"/>
    <mergeCell ref="B66:C66"/>
    <mergeCell ref="G66:H66"/>
    <mergeCell ref="J66:K66"/>
    <mergeCell ref="O66:P66"/>
    <mergeCell ref="B65:C65"/>
    <mergeCell ref="G65:H65"/>
    <mergeCell ref="J63:K63"/>
    <mergeCell ref="O63:P63"/>
    <mergeCell ref="B64:C64"/>
    <mergeCell ref="G64:H64"/>
    <mergeCell ref="J64:K64"/>
    <mergeCell ref="O64:P64"/>
    <mergeCell ref="B63:C63"/>
    <mergeCell ref="G63:H63"/>
    <mergeCell ref="J61:K61"/>
    <mergeCell ref="O61:P61"/>
    <mergeCell ref="B62:C62"/>
    <mergeCell ref="G62:H62"/>
    <mergeCell ref="J62:K62"/>
    <mergeCell ref="O62:P62"/>
    <mergeCell ref="B61:C61"/>
    <mergeCell ref="G61:H61"/>
    <mergeCell ref="J59:K59"/>
    <mergeCell ref="O59:P59"/>
    <mergeCell ref="B60:C60"/>
    <mergeCell ref="G60:H60"/>
    <mergeCell ref="J60:K60"/>
    <mergeCell ref="O60:P60"/>
    <mergeCell ref="B59:C59"/>
    <mergeCell ref="G59:H59"/>
    <mergeCell ref="J57:K57"/>
    <mergeCell ref="O57:P57"/>
    <mergeCell ref="B58:C58"/>
    <mergeCell ref="G58:H58"/>
    <mergeCell ref="J58:K58"/>
    <mergeCell ref="O58:P58"/>
    <mergeCell ref="B57:C57"/>
    <mergeCell ref="G57:H57"/>
    <mergeCell ref="J55:K55"/>
    <mergeCell ref="O55:P55"/>
    <mergeCell ref="B56:C56"/>
    <mergeCell ref="G56:H56"/>
    <mergeCell ref="J56:K56"/>
    <mergeCell ref="O56:P56"/>
    <mergeCell ref="B55:C55"/>
    <mergeCell ref="G55:H55"/>
    <mergeCell ref="J53:K53"/>
    <mergeCell ref="O53:P53"/>
    <mergeCell ref="B54:C54"/>
    <mergeCell ref="G54:H54"/>
    <mergeCell ref="J54:K54"/>
    <mergeCell ref="O54:P54"/>
    <mergeCell ref="B53:C53"/>
    <mergeCell ref="G53:H53"/>
    <mergeCell ref="J51:K51"/>
    <mergeCell ref="O51:P51"/>
    <mergeCell ref="B52:C52"/>
    <mergeCell ref="G52:H52"/>
    <mergeCell ref="J52:K52"/>
    <mergeCell ref="O52:P52"/>
    <mergeCell ref="B51:C51"/>
    <mergeCell ref="G51:H51"/>
    <mergeCell ref="J49:K49"/>
    <mergeCell ref="O49:P49"/>
    <mergeCell ref="B50:C50"/>
    <mergeCell ref="G50:H50"/>
    <mergeCell ref="J50:K50"/>
    <mergeCell ref="O50:P50"/>
    <mergeCell ref="B49:C49"/>
    <mergeCell ref="G49:H49"/>
    <mergeCell ref="J47:K47"/>
    <mergeCell ref="O47:P47"/>
    <mergeCell ref="B48:C48"/>
    <mergeCell ref="G48:H48"/>
    <mergeCell ref="J48:K48"/>
    <mergeCell ref="O48:P48"/>
    <mergeCell ref="B47:C47"/>
    <mergeCell ref="G47:H47"/>
    <mergeCell ref="J45:K45"/>
    <mergeCell ref="O45:P45"/>
    <mergeCell ref="B46:C46"/>
    <mergeCell ref="G46:H46"/>
    <mergeCell ref="J46:K46"/>
    <mergeCell ref="O46:P46"/>
    <mergeCell ref="B45:C45"/>
    <mergeCell ref="G45:H45"/>
    <mergeCell ref="J43:K43"/>
    <mergeCell ref="O43:P43"/>
    <mergeCell ref="B44:C44"/>
    <mergeCell ref="G44:H44"/>
    <mergeCell ref="J44:K44"/>
    <mergeCell ref="O44:P44"/>
    <mergeCell ref="B43:C43"/>
    <mergeCell ref="G43:H43"/>
    <mergeCell ref="J41:K41"/>
    <mergeCell ref="O41:P41"/>
    <mergeCell ref="B42:C42"/>
    <mergeCell ref="G42:H42"/>
    <mergeCell ref="J42:K42"/>
    <mergeCell ref="O42:P42"/>
    <mergeCell ref="B41:C41"/>
    <mergeCell ref="G41:H41"/>
    <mergeCell ref="J39:K39"/>
    <mergeCell ref="O39:P39"/>
    <mergeCell ref="B40:C40"/>
    <mergeCell ref="G40:H40"/>
    <mergeCell ref="J40:K40"/>
    <mergeCell ref="O40:P40"/>
    <mergeCell ref="B39:C39"/>
    <mergeCell ref="G39:H39"/>
    <mergeCell ref="J37:K37"/>
    <mergeCell ref="O37:P37"/>
    <mergeCell ref="B38:C38"/>
    <mergeCell ref="G38:H38"/>
    <mergeCell ref="J38:K38"/>
    <mergeCell ref="O38:P38"/>
    <mergeCell ref="B37:C37"/>
    <mergeCell ref="G37:H37"/>
    <mergeCell ref="J35:K35"/>
    <mergeCell ref="O35:P35"/>
    <mergeCell ref="B36:C36"/>
    <mergeCell ref="G36:H36"/>
    <mergeCell ref="J36:K36"/>
    <mergeCell ref="O36:P36"/>
    <mergeCell ref="B35:C35"/>
    <mergeCell ref="G35:H35"/>
    <mergeCell ref="J33:K33"/>
    <mergeCell ref="O33:P33"/>
    <mergeCell ref="B34:C34"/>
    <mergeCell ref="G34:H34"/>
    <mergeCell ref="J34:K34"/>
    <mergeCell ref="O34:P34"/>
    <mergeCell ref="B33:C33"/>
    <mergeCell ref="G33:H33"/>
    <mergeCell ref="J31:K31"/>
    <mergeCell ref="O31:P31"/>
    <mergeCell ref="B32:C32"/>
    <mergeCell ref="G32:H32"/>
    <mergeCell ref="J32:K32"/>
    <mergeCell ref="O32:P32"/>
    <mergeCell ref="B31:C31"/>
    <mergeCell ref="G31:H31"/>
    <mergeCell ref="J29:K29"/>
    <mergeCell ref="O29:P29"/>
    <mergeCell ref="B30:C30"/>
    <mergeCell ref="G30:H30"/>
    <mergeCell ref="J30:K30"/>
    <mergeCell ref="O30:P30"/>
    <mergeCell ref="B29:C29"/>
    <mergeCell ref="G29:H29"/>
    <mergeCell ref="J27:K27"/>
    <mergeCell ref="O27:P27"/>
    <mergeCell ref="B28:C28"/>
    <mergeCell ref="G28:H28"/>
    <mergeCell ref="J28:K28"/>
    <mergeCell ref="O28:P28"/>
    <mergeCell ref="B27:C27"/>
    <mergeCell ref="G27:H27"/>
    <mergeCell ref="J25:K25"/>
    <mergeCell ref="O25:P25"/>
    <mergeCell ref="B26:C26"/>
    <mergeCell ref="G26:H26"/>
    <mergeCell ref="J26:K26"/>
    <mergeCell ref="O26:P26"/>
    <mergeCell ref="B25:C25"/>
    <mergeCell ref="G25:H25"/>
    <mergeCell ref="J23:K23"/>
    <mergeCell ref="O23:P23"/>
    <mergeCell ref="B24:C24"/>
    <mergeCell ref="G24:H24"/>
    <mergeCell ref="J24:K24"/>
    <mergeCell ref="O24:P24"/>
    <mergeCell ref="B23:C23"/>
    <mergeCell ref="G23:H23"/>
    <mergeCell ref="J21:K21"/>
    <mergeCell ref="O21:P21"/>
    <mergeCell ref="B22:C22"/>
    <mergeCell ref="G22:H22"/>
    <mergeCell ref="J22:K22"/>
    <mergeCell ref="O22:P22"/>
    <mergeCell ref="B21:C21"/>
    <mergeCell ref="G21:H21"/>
    <mergeCell ref="J19:K19"/>
    <mergeCell ref="O19:P19"/>
    <mergeCell ref="B20:C20"/>
    <mergeCell ref="G20:H20"/>
    <mergeCell ref="J20:K20"/>
    <mergeCell ref="O20:P20"/>
    <mergeCell ref="B19:C19"/>
    <mergeCell ref="G19:H19"/>
    <mergeCell ref="J17:K17"/>
    <mergeCell ref="O17:P17"/>
    <mergeCell ref="B18:C18"/>
    <mergeCell ref="G18:H18"/>
    <mergeCell ref="J18:K18"/>
    <mergeCell ref="O18:P18"/>
    <mergeCell ref="B17:C17"/>
    <mergeCell ref="G17:H17"/>
    <mergeCell ref="J15:K15"/>
    <mergeCell ref="O15:P15"/>
    <mergeCell ref="B16:C16"/>
    <mergeCell ref="G16:H16"/>
    <mergeCell ref="J16:K16"/>
    <mergeCell ref="O16:P16"/>
    <mergeCell ref="B15:C15"/>
    <mergeCell ref="G15:H15"/>
    <mergeCell ref="B14:C14"/>
    <mergeCell ref="G14:H14"/>
    <mergeCell ref="J14:K14"/>
    <mergeCell ref="O14:P14"/>
    <mergeCell ref="B13:C13"/>
    <mergeCell ref="G13:H13"/>
    <mergeCell ref="J7:K9"/>
    <mergeCell ref="L7:O7"/>
    <mergeCell ref="D8:G8"/>
    <mergeCell ref="L8:O8"/>
    <mergeCell ref="D9:G9"/>
    <mergeCell ref="L9:N9"/>
    <mergeCell ref="B5:D5"/>
    <mergeCell ref="E5:F5"/>
    <mergeCell ref="B7:C9"/>
    <mergeCell ref="D7:G7"/>
    <mergeCell ref="B2:F2"/>
    <mergeCell ref="B4:D4"/>
    <mergeCell ref="E4:F4"/>
    <mergeCell ref="J13:K13"/>
    <mergeCell ref="O13:P13"/>
  </mergeCells>
  <phoneticPr fontId="6"/>
  <conditionalFormatting sqref="B14:C14">
    <cfRule type="expression" dxfId="11" priority="12">
      <formula>OR(WEEKDAY($B14)=7,WEEKDAY($B14)=1)</formula>
    </cfRule>
  </conditionalFormatting>
  <conditionalFormatting sqref="D14:D166">
    <cfRule type="expression" dxfId="10" priority="11">
      <formula>OR(WEEKDAY($B14)=7,WEEKDAY($B14)=1)</formula>
    </cfRule>
  </conditionalFormatting>
  <conditionalFormatting sqref="E14:E166">
    <cfRule type="expression" dxfId="9" priority="10">
      <formula>OR(WEEKDAY($B14)=7,WEEKDAY($B14)=1)</formula>
    </cfRule>
  </conditionalFormatting>
  <conditionalFormatting sqref="F14:F166">
    <cfRule type="expression" dxfId="8" priority="9">
      <formula>OR(WEEKDAY($B14)=7,WEEKDAY($B14)=1)</formula>
    </cfRule>
  </conditionalFormatting>
  <conditionalFormatting sqref="G14:H166">
    <cfRule type="expression" dxfId="7" priority="8">
      <formula>OR(WEEKDAY($B14)=7,WEEKDAY($B14)=1)</formula>
    </cfRule>
  </conditionalFormatting>
  <conditionalFormatting sqref="B15:C166">
    <cfRule type="expression" dxfId="6" priority="7">
      <formula>OR(WEEKDAY($B15)=7,WEEKDAY($B15)=1)</formula>
    </cfRule>
  </conditionalFormatting>
  <conditionalFormatting sqref="J15:K166">
    <cfRule type="expression" dxfId="5" priority="6">
      <formula>OR(WEEKDAY($J15)=7,WEEKDAY($J15)=1)</formula>
    </cfRule>
  </conditionalFormatting>
  <conditionalFormatting sqref="J14:K14">
    <cfRule type="expression" dxfId="4" priority="5">
      <formula>OR(WEEKDAY($J14)=7,WEEKDAY($J14)=1)</formula>
    </cfRule>
  </conditionalFormatting>
  <conditionalFormatting sqref="L14:L166">
    <cfRule type="expression" dxfId="3" priority="4">
      <formula>OR(WEEKDAY($J14)=7,WEEKDAY($J14)=1)</formula>
    </cfRule>
  </conditionalFormatting>
  <conditionalFormatting sqref="M14:M166">
    <cfRule type="expression" dxfId="2" priority="3">
      <formula>OR(WEEKDAY($J14)=7,WEEKDAY($J14)=1)</formula>
    </cfRule>
  </conditionalFormatting>
  <conditionalFormatting sqref="N14:N166">
    <cfRule type="expression" dxfId="1" priority="2">
      <formula>OR(WEEKDAY($J14)=7,WEEKDAY($J14)=1)</formula>
    </cfRule>
  </conditionalFormatting>
  <conditionalFormatting sqref="O14:P166">
    <cfRule type="expression" dxfId="0" priority="1">
      <formula>OR(WEEKDAY($J14)=7,WEEKDAY($J14)=1)</formula>
    </cfRule>
  </conditionalFormatting>
  <dataValidations count="4">
    <dataValidation type="list" allowBlank="1" showInputMessage="1" sqref="M14:M166 E14:E166" xr:uid="{00000000-0002-0000-1A00-000000000000}">
      <formula1>"0.5,1"</formula1>
    </dataValidation>
    <dataValidation type="list" allowBlank="1" showInputMessage="1" sqref="L14:L166 D14:D166" xr:uid="{00000000-0002-0000-1A00-000001000000}">
      <formula1>"●"</formula1>
    </dataValidation>
    <dataValidation imeMode="on" allowBlank="1" showInputMessage="1" showErrorMessage="1" sqref="N14:P166 F14:H166" xr:uid="{00000000-0002-0000-1A00-000002000000}"/>
    <dataValidation imeMode="off" allowBlank="1" showInputMessage="1" showErrorMessage="1" sqref="J14:K166 B14:C166" xr:uid="{00000000-0002-0000-1A00-000003000000}"/>
  </dataValidations>
  <pageMargins left="0.78740157480314965" right="0.39370078740157483" top="0.59055118110236227" bottom="0.59055118110236227" header="0.31496062992125984" footer="0.31496062992125984"/>
  <pageSetup paperSize="9" scale="55" fitToHeight="3"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99FF"/>
    <pageSetUpPr fitToPage="1"/>
  </sheetPr>
  <dimension ref="A2:AA34"/>
  <sheetViews>
    <sheetView showGridLines="0" view="pageBreakPreview" zoomScale="90" zoomScaleNormal="100" zoomScaleSheetLayoutView="90" workbookViewId="0">
      <selection activeCell="E22" sqref="E22:Q24"/>
    </sheetView>
  </sheetViews>
  <sheetFormatPr defaultColWidth="9" defaultRowHeight="18" customHeight="1"/>
  <cols>
    <col min="1" max="1" width="4.75" style="64" customWidth="1"/>
    <col min="2" max="4" width="5.625" style="64" customWidth="1"/>
    <col min="5" max="16" width="4.75" style="64" customWidth="1"/>
    <col min="17" max="20" width="5.625" style="64" customWidth="1"/>
    <col min="21" max="16384" width="9" style="64"/>
  </cols>
  <sheetData>
    <row r="2" spans="1:27" ht="18" customHeight="1">
      <c r="O2" s="820" t="s">
        <v>163</v>
      </c>
      <c r="P2" s="820"/>
      <c r="Q2" s="820"/>
      <c r="R2" s="820"/>
    </row>
    <row r="3" spans="1:27" ht="18" customHeight="1">
      <c r="A3" s="2"/>
    </row>
    <row r="4" spans="1:27" ht="18" customHeight="1">
      <c r="A4" s="2" t="str">
        <f>基本情報!$E$5</f>
        <v>独立行政法人国際協力機構</v>
      </c>
    </row>
    <row r="5" spans="1:27" ht="18" customHeight="1">
      <c r="A5" s="2" t="str">
        <f>基本情報!$E$6</f>
        <v>筑波センター　契約担当役</v>
      </c>
    </row>
    <row r="6" spans="1:27" ht="18" customHeight="1">
      <c r="A6" s="2" t="str">
        <f>基本情報!$E$7&amp;"　"&amp;基本情報!$E$8&amp;"　殿"</f>
        <v>所長　高橋　亮　殿</v>
      </c>
    </row>
    <row r="7" spans="1:27" ht="18" customHeight="1">
      <c r="A7" s="2"/>
    </row>
    <row r="9" spans="1:27" ht="18" customHeight="1">
      <c r="L9" s="64">
        <f>基本情報!$E$11</f>
        <v>0</v>
      </c>
    </row>
    <row r="10" spans="1:27" ht="18" customHeight="1">
      <c r="L10" s="64" t="str">
        <f>IF(基本情報!$E$12="","",基本情報!$E$12)</f>
        <v/>
      </c>
    </row>
    <row r="11" spans="1:27" ht="18" customHeight="1">
      <c r="L11" s="64" t="str">
        <f>基本情報!$E$13&amp;"　"&amp;基本情報!$E$14</f>
        <v>　</v>
      </c>
      <c r="R11" s="2" t="s">
        <v>164</v>
      </c>
    </row>
    <row r="12" spans="1:27" ht="18" customHeight="1">
      <c r="L12" s="64" t="s">
        <v>473</v>
      </c>
    </row>
    <row r="14" spans="1:27" ht="18" customHeight="1">
      <c r="A14" s="420" t="s">
        <v>529</v>
      </c>
      <c r="B14" s="421"/>
      <c r="C14" s="421"/>
      <c r="D14" s="421"/>
      <c r="E14" s="421"/>
      <c r="F14" s="421"/>
      <c r="G14" s="421"/>
      <c r="H14" s="421"/>
      <c r="I14" s="421"/>
      <c r="J14" s="421"/>
      <c r="K14" s="421"/>
      <c r="L14" s="421"/>
      <c r="M14" s="421"/>
      <c r="N14" s="421"/>
      <c r="O14" s="421"/>
      <c r="P14" s="421"/>
      <c r="Q14" s="421"/>
      <c r="R14" s="421"/>
    </row>
    <row r="16" spans="1:27" ht="18" customHeight="1">
      <c r="AA16" s="145"/>
    </row>
    <row r="17" spans="1:18" ht="36" customHeight="1">
      <c r="B17" s="1064" t="s">
        <v>530</v>
      </c>
      <c r="C17" s="1064"/>
      <c r="D17" s="1064"/>
      <c r="E17" s="1064"/>
      <c r="F17" s="1064"/>
      <c r="G17" s="1064"/>
      <c r="H17" s="1064"/>
      <c r="I17" s="1064"/>
      <c r="J17" s="1064"/>
      <c r="K17" s="1064"/>
      <c r="L17" s="1064"/>
      <c r="M17" s="1064"/>
      <c r="N17" s="1064"/>
      <c r="O17" s="1064"/>
      <c r="P17" s="1064"/>
      <c r="Q17" s="1064"/>
    </row>
    <row r="19" spans="1:18" ht="18" customHeight="1">
      <c r="A19" s="826" t="s">
        <v>171</v>
      </c>
      <c r="B19" s="826"/>
      <c r="C19" s="826"/>
      <c r="D19" s="826"/>
      <c r="E19" s="826"/>
      <c r="F19" s="826"/>
      <c r="G19" s="826"/>
      <c r="H19" s="826"/>
      <c r="I19" s="826"/>
      <c r="J19" s="826"/>
      <c r="K19" s="826"/>
      <c r="L19" s="826"/>
      <c r="M19" s="826"/>
      <c r="N19" s="826"/>
      <c r="O19" s="826"/>
      <c r="P19" s="826"/>
      <c r="Q19" s="826"/>
      <c r="R19" s="826"/>
    </row>
    <row r="22" spans="1:18" ht="18" customHeight="1">
      <c r="B22" s="823" t="s">
        <v>148</v>
      </c>
      <c r="C22" s="823"/>
      <c r="D22" s="823"/>
      <c r="E22" s="824" t="str">
        <f>基本情報!$E$17&amp;基本情報!$F$17&amp;"　"&amp;基本情報!$E$18&amp;基本情報!$F$18&amp;"「"&amp;基本情報!$E$19&amp;"」"</f>
        <v>年度　研修「」</v>
      </c>
      <c r="F22" s="824"/>
      <c r="G22" s="824"/>
      <c r="H22" s="824"/>
      <c r="I22" s="824"/>
      <c r="J22" s="824"/>
      <c r="K22" s="824"/>
      <c r="L22" s="824"/>
      <c r="M22" s="824"/>
      <c r="N22" s="824"/>
      <c r="O22" s="824"/>
      <c r="P22" s="824"/>
      <c r="Q22" s="824"/>
    </row>
    <row r="23" spans="1:18" ht="18" customHeight="1">
      <c r="C23" s="261"/>
      <c r="D23" s="261"/>
      <c r="E23" s="824"/>
      <c r="F23" s="824"/>
      <c r="G23" s="824"/>
      <c r="H23" s="824"/>
      <c r="I23" s="824"/>
      <c r="J23" s="824"/>
      <c r="K23" s="824"/>
      <c r="L23" s="824"/>
      <c r="M23" s="824"/>
      <c r="N23" s="824"/>
      <c r="O23" s="824"/>
      <c r="P23" s="824"/>
      <c r="Q23" s="824"/>
    </row>
    <row r="24" spans="1:18" ht="18" customHeight="1">
      <c r="C24" s="261"/>
      <c r="D24" s="261"/>
      <c r="E24" s="824"/>
      <c r="F24" s="824"/>
      <c r="G24" s="824"/>
      <c r="H24" s="824"/>
      <c r="I24" s="824"/>
      <c r="J24" s="824"/>
      <c r="K24" s="824"/>
      <c r="L24" s="824"/>
      <c r="M24" s="824"/>
      <c r="N24" s="824"/>
      <c r="O24" s="824"/>
      <c r="P24" s="824"/>
      <c r="Q24" s="824"/>
    </row>
    <row r="25" spans="1:18" ht="18" customHeight="1">
      <c r="B25" s="827" t="s">
        <v>531</v>
      </c>
      <c r="C25" s="827"/>
      <c r="D25" s="827"/>
      <c r="E25" s="1165"/>
      <c r="F25" s="1165"/>
      <c r="G25" s="1165"/>
      <c r="H25" s="1165"/>
      <c r="I25" s="1165"/>
      <c r="J25" s="1165"/>
      <c r="K25" s="1165"/>
      <c r="L25" s="1165"/>
      <c r="M25" s="1165"/>
      <c r="N25" s="1165"/>
      <c r="O25" s="1165"/>
      <c r="P25" s="1165"/>
      <c r="Q25" s="1165"/>
    </row>
    <row r="27" spans="1:18" ht="18" customHeight="1">
      <c r="B27" s="827" t="s">
        <v>532</v>
      </c>
      <c r="C27" s="827"/>
      <c r="D27" s="827"/>
      <c r="E27" s="1163"/>
      <c r="F27" s="1163"/>
      <c r="G27" s="1163"/>
      <c r="H27" s="1163"/>
      <c r="I27" s="1059" t="s">
        <v>533</v>
      </c>
      <c r="J27" s="1059"/>
      <c r="K27" s="1059"/>
      <c r="L27" s="1164"/>
      <c r="M27" s="1164"/>
      <c r="N27" s="1164"/>
      <c r="O27" s="65" t="s">
        <v>534</v>
      </c>
      <c r="P27" s="65"/>
      <c r="Q27" s="65"/>
    </row>
    <row r="29" spans="1:18" ht="18" customHeight="1">
      <c r="B29" s="827" t="s">
        <v>535</v>
      </c>
      <c r="C29" s="827"/>
      <c r="D29" s="827"/>
      <c r="E29" s="486"/>
      <c r="F29" s="65" t="s">
        <v>536</v>
      </c>
      <c r="G29" s="65"/>
      <c r="H29" s="65"/>
      <c r="I29" s="65"/>
      <c r="J29" s="65"/>
      <c r="K29" s="65"/>
      <c r="L29" s="65"/>
      <c r="M29" s="65"/>
      <c r="N29" s="65"/>
      <c r="O29" s="487"/>
      <c r="P29" s="487"/>
      <c r="Q29" s="487"/>
    </row>
    <row r="31" spans="1:18" ht="18" customHeight="1">
      <c r="B31" s="827" t="s">
        <v>537</v>
      </c>
      <c r="C31" s="827"/>
      <c r="D31" s="827"/>
      <c r="E31" s="1060">
        <v>0</v>
      </c>
      <c r="F31" s="1060"/>
      <c r="G31" s="1060"/>
      <c r="H31" s="65" t="s">
        <v>538</v>
      </c>
      <c r="I31" s="65"/>
      <c r="J31" s="65"/>
      <c r="K31" s="65"/>
      <c r="L31" s="65"/>
      <c r="M31" s="65"/>
      <c r="N31" s="65"/>
      <c r="O31" s="828">
        <v>0</v>
      </c>
      <c r="P31" s="828"/>
      <c r="Q31" s="828"/>
    </row>
    <row r="34" spans="18:18" ht="18" customHeight="1">
      <c r="R34" s="64" t="s">
        <v>177</v>
      </c>
    </row>
  </sheetData>
  <mergeCells count="15">
    <mergeCell ref="E31:G31"/>
    <mergeCell ref="B31:D31"/>
    <mergeCell ref="O31:Q31"/>
    <mergeCell ref="O2:R2"/>
    <mergeCell ref="E27:H27"/>
    <mergeCell ref="B17:Q17"/>
    <mergeCell ref="I27:K27"/>
    <mergeCell ref="L27:N27"/>
    <mergeCell ref="B27:D27"/>
    <mergeCell ref="B25:D25"/>
    <mergeCell ref="E25:Q25"/>
    <mergeCell ref="B22:D22"/>
    <mergeCell ref="E22:Q24"/>
    <mergeCell ref="A19:R19"/>
    <mergeCell ref="B29:D29"/>
  </mergeCells>
  <phoneticPr fontId="6"/>
  <dataValidations count="1">
    <dataValidation imeMode="on" allowBlank="1" showInputMessage="1" showErrorMessage="1" sqref="A3:A7 R11" xr:uid="{00000000-0002-0000-1B00-000000000000}"/>
  </dataValidations>
  <pageMargins left="0.70866141732283472" right="0.70866141732283472" top="0.74803149606299213" bottom="0.74803149606299213" header="0.31496062992125984" footer="0.31496062992125984"/>
  <pageSetup paperSize="9" scale="98"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99FF"/>
    <pageSetUpPr fitToPage="1"/>
  </sheetPr>
  <dimension ref="B2:AA61"/>
  <sheetViews>
    <sheetView showGridLines="0" view="pageBreakPreview" zoomScaleNormal="100" zoomScaleSheetLayoutView="100" workbookViewId="0"/>
  </sheetViews>
  <sheetFormatPr defaultRowHeight="13.5"/>
  <cols>
    <col min="1" max="1" width="2.375" style="423" customWidth="1"/>
    <col min="2" max="10" width="9.875" style="423" customWidth="1"/>
    <col min="11" max="11" width="2" style="423" customWidth="1"/>
    <col min="12" max="254" width="9" style="423"/>
    <col min="255" max="255" width="2.375" style="423" customWidth="1"/>
    <col min="256" max="265" width="9" style="423"/>
    <col min="266" max="266" width="9.875" style="423" customWidth="1"/>
    <col min="267" max="267" width="2" style="423" customWidth="1"/>
    <col min="268" max="510" width="9" style="423"/>
    <col min="511" max="511" width="2.375" style="423" customWidth="1"/>
    <col min="512" max="521" width="9" style="423"/>
    <col min="522" max="522" width="9.875" style="423" customWidth="1"/>
    <col min="523" max="523" width="2" style="423" customWidth="1"/>
    <col min="524" max="766" width="9" style="423"/>
    <col min="767" max="767" width="2.375" style="423" customWidth="1"/>
    <col min="768" max="777" width="9" style="423"/>
    <col min="778" max="778" width="9.875" style="423" customWidth="1"/>
    <col min="779" max="779" width="2" style="423" customWidth="1"/>
    <col min="780" max="1022" width="9" style="423"/>
    <col min="1023" max="1023" width="2.375" style="423" customWidth="1"/>
    <col min="1024" max="1033" width="9" style="423"/>
    <col min="1034" max="1034" width="9.875" style="423" customWidth="1"/>
    <col min="1035" max="1035" width="2" style="423" customWidth="1"/>
    <col min="1036" max="1278" width="9" style="423"/>
    <col min="1279" max="1279" width="2.375" style="423" customWidth="1"/>
    <col min="1280" max="1289" width="9" style="423"/>
    <col min="1290" max="1290" width="9.875" style="423" customWidth="1"/>
    <col min="1291" max="1291" width="2" style="423" customWidth="1"/>
    <col min="1292" max="1534" width="9" style="423"/>
    <col min="1535" max="1535" width="2.375" style="423" customWidth="1"/>
    <col min="1536" max="1545" width="9" style="423"/>
    <col min="1546" max="1546" width="9.875" style="423" customWidth="1"/>
    <col min="1547" max="1547" width="2" style="423" customWidth="1"/>
    <col min="1548" max="1790" width="9" style="423"/>
    <col min="1791" max="1791" width="2.375" style="423" customWidth="1"/>
    <col min="1792" max="1801" width="9" style="423"/>
    <col min="1802" max="1802" width="9.875" style="423" customWidth="1"/>
    <col min="1803" max="1803" width="2" style="423" customWidth="1"/>
    <col min="1804" max="2046" width="9" style="423"/>
    <col min="2047" max="2047" width="2.375" style="423" customWidth="1"/>
    <col min="2048" max="2057" width="9" style="423"/>
    <col min="2058" max="2058" width="9.875" style="423" customWidth="1"/>
    <col min="2059" max="2059" width="2" style="423" customWidth="1"/>
    <col min="2060" max="2302" width="9" style="423"/>
    <col min="2303" max="2303" width="2.375" style="423" customWidth="1"/>
    <col min="2304" max="2313" width="9" style="423"/>
    <col min="2314" max="2314" width="9.875" style="423" customWidth="1"/>
    <col min="2315" max="2315" width="2" style="423" customWidth="1"/>
    <col min="2316" max="2558" width="9" style="423"/>
    <col min="2559" max="2559" width="2.375" style="423" customWidth="1"/>
    <col min="2560" max="2569" width="9" style="423"/>
    <col min="2570" max="2570" width="9.875" style="423" customWidth="1"/>
    <col min="2571" max="2571" width="2" style="423" customWidth="1"/>
    <col min="2572" max="2814" width="9" style="423"/>
    <col min="2815" max="2815" width="2.375" style="423" customWidth="1"/>
    <col min="2816" max="2825" width="9" style="423"/>
    <col min="2826" max="2826" width="9.875" style="423" customWidth="1"/>
    <col min="2827" max="2827" width="2" style="423" customWidth="1"/>
    <col min="2828" max="3070" width="9" style="423"/>
    <col min="3071" max="3071" width="2.375" style="423" customWidth="1"/>
    <col min="3072" max="3081" width="9" style="423"/>
    <col min="3082" max="3082" width="9.875" style="423" customWidth="1"/>
    <col min="3083" max="3083" width="2" style="423" customWidth="1"/>
    <col min="3084" max="3326" width="9" style="423"/>
    <col min="3327" max="3327" width="2.375" style="423" customWidth="1"/>
    <col min="3328" max="3337" width="9" style="423"/>
    <col min="3338" max="3338" width="9.875" style="423" customWidth="1"/>
    <col min="3339" max="3339" width="2" style="423" customWidth="1"/>
    <col min="3340" max="3582" width="9" style="423"/>
    <col min="3583" max="3583" width="2.375" style="423" customWidth="1"/>
    <col min="3584" max="3593" width="9" style="423"/>
    <col min="3594" max="3594" width="9.875" style="423" customWidth="1"/>
    <col min="3595" max="3595" width="2" style="423" customWidth="1"/>
    <col min="3596" max="3838" width="9" style="423"/>
    <col min="3839" max="3839" width="2.375" style="423" customWidth="1"/>
    <col min="3840" max="3849" width="9" style="423"/>
    <col min="3850" max="3850" width="9.875" style="423" customWidth="1"/>
    <col min="3851" max="3851" width="2" style="423" customWidth="1"/>
    <col min="3852" max="4094" width="9" style="423"/>
    <col min="4095" max="4095" width="2.375" style="423" customWidth="1"/>
    <col min="4096" max="4105" width="9" style="423"/>
    <col min="4106" max="4106" width="9.875" style="423" customWidth="1"/>
    <col min="4107" max="4107" width="2" style="423" customWidth="1"/>
    <col min="4108" max="4350" width="9" style="423"/>
    <col min="4351" max="4351" width="2.375" style="423" customWidth="1"/>
    <col min="4352" max="4361" width="9" style="423"/>
    <col min="4362" max="4362" width="9.875" style="423" customWidth="1"/>
    <col min="4363" max="4363" width="2" style="423" customWidth="1"/>
    <col min="4364" max="4606" width="9" style="423"/>
    <col min="4607" max="4607" width="2.375" style="423" customWidth="1"/>
    <col min="4608" max="4617" width="9" style="423"/>
    <col min="4618" max="4618" width="9.875" style="423" customWidth="1"/>
    <col min="4619" max="4619" width="2" style="423" customWidth="1"/>
    <col min="4620" max="4862" width="9" style="423"/>
    <col min="4863" max="4863" width="2.375" style="423" customWidth="1"/>
    <col min="4864" max="4873" width="9" style="423"/>
    <col min="4874" max="4874" width="9.875" style="423" customWidth="1"/>
    <col min="4875" max="4875" width="2" style="423" customWidth="1"/>
    <col min="4876" max="5118" width="9" style="423"/>
    <col min="5119" max="5119" width="2.375" style="423" customWidth="1"/>
    <col min="5120" max="5129" width="9" style="423"/>
    <col min="5130" max="5130" width="9.875" style="423" customWidth="1"/>
    <col min="5131" max="5131" width="2" style="423" customWidth="1"/>
    <col min="5132" max="5374" width="9" style="423"/>
    <col min="5375" max="5375" width="2.375" style="423" customWidth="1"/>
    <col min="5376" max="5385" width="9" style="423"/>
    <col min="5386" max="5386" width="9.875" style="423" customWidth="1"/>
    <col min="5387" max="5387" width="2" style="423" customWidth="1"/>
    <col min="5388" max="5630" width="9" style="423"/>
    <col min="5631" max="5631" width="2.375" style="423" customWidth="1"/>
    <col min="5632" max="5641" width="9" style="423"/>
    <col min="5642" max="5642" width="9.875" style="423" customWidth="1"/>
    <col min="5643" max="5643" width="2" style="423" customWidth="1"/>
    <col min="5644" max="5886" width="9" style="423"/>
    <col min="5887" max="5887" width="2.375" style="423" customWidth="1"/>
    <col min="5888" max="5897" width="9" style="423"/>
    <col min="5898" max="5898" width="9.875" style="423" customWidth="1"/>
    <col min="5899" max="5899" width="2" style="423" customWidth="1"/>
    <col min="5900" max="6142" width="9" style="423"/>
    <col min="6143" max="6143" width="2.375" style="423" customWidth="1"/>
    <col min="6144" max="6153" width="9" style="423"/>
    <col min="6154" max="6154" width="9.875" style="423" customWidth="1"/>
    <col min="6155" max="6155" width="2" style="423" customWidth="1"/>
    <col min="6156" max="6398" width="9" style="423"/>
    <col min="6399" max="6399" width="2.375" style="423" customWidth="1"/>
    <col min="6400" max="6409" width="9" style="423"/>
    <col min="6410" max="6410" width="9.875" style="423" customWidth="1"/>
    <col min="6411" max="6411" width="2" style="423" customWidth="1"/>
    <col min="6412" max="6654" width="9" style="423"/>
    <col min="6655" max="6655" width="2.375" style="423" customWidth="1"/>
    <col min="6656" max="6665" width="9" style="423"/>
    <col min="6666" max="6666" width="9.875" style="423" customWidth="1"/>
    <col min="6667" max="6667" width="2" style="423" customWidth="1"/>
    <col min="6668" max="6910" width="9" style="423"/>
    <col min="6911" max="6911" width="2.375" style="423" customWidth="1"/>
    <col min="6912" max="6921" width="9" style="423"/>
    <col min="6922" max="6922" width="9.875" style="423" customWidth="1"/>
    <col min="6923" max="6923" width="2" style="423" customWidth="1"/>
    <col min="6924" max="7166" width="9" style="423"/>
    <col min="7167" max="7167" width="2.375" style="423" customWidth="1"/>
    <col min="7168" max="7177" width="9" style="423"/>
    <col min="7178" max="7178" width="9.875" style="423" customWidth="1"/>
    <col min="7179" max="7179" width="2" style="423" customWidth="1"/>
    <col min="7180" max="7422" width="9" style="423"/>
    <col min="7423" max="7423" width="2.375" style="423" customWidth="1"/>
    <col min="7424" max="7433" width="9" style="423"/>
    <col min="7434" max="7434" width="9.875" style="423" customWidth="1"/>
    <col min="7435" max="7435" width="2" style="423" customWidth="1"/>
    <col min="7436" max="7678" width="9" style="423"/>
    <col min="7679" max="7679" width="2.375" style="423" customWidth="1"/>
    <col min="7680" max="7689" width="9" style="423"/>
    <col min="7690" max="7690" width="9.875" style="423" customWidth="1"/>
    <col min="7691" max="7691" width="2" style="423" customWidth="1"/>
    <col min="7692" max="7934" width="9" style="423"/>
    <col min="7935" max="7935" width="2.375" style="423" customWidth="1"/>
    <col min="7936" max="7945" width="9" style="423"/>
    <col min="7946" max="7946" width="9.875" style="423" customWidth="1"/>
    <col min="7947" max="7947" width="2" style="423" customWidth="1"/>
    <col min="7948" max="8190" width="9" style="423"/>
    <col min="8191" max="8191" width="2.375" style="423" customWidth="1"/>
    <col min="8192" max="8201" width="9" style="423"/>
    <col min="8202" max="8202" width="9.875" style="423" customWidth="1"/>
    <col min="8203" max="8203" width="2" style="423" customWidth="1"/>
    <col min="8204" max="8446" width="9" style="423"/>
    <col min="8447" max="8447" width="2.375" style="423" customWidth="1"/>
    <col min="8448" max="8457" width="9" style="423"/>
    <col min="8458" max="8458" width="9.875" style="423" customWidth="1"/>
    <col min="8459" max="8459" width="2" style="423" customWidth="1"/>
    <col min="8460" max="8702" width="9" style="423"/>
    <col min="8703" max="8703" width="2.375" style="423" customWidth="1"/>
    <col min="8704" max="8713" width="9" style="423"/>
    <col min="8714" max="8714" width="9.875" style="423" customWidth="1"/>
    <col min="8715" max="8715" width="2" style="423" customWidth="1"/>
    <col min="8716" max="8958" width="9" style="423"/>
    <col min="8959" max="8959" width="2.375" style="423" customWidth="1"/>
    <col min="8960" max="8969" width="9" style="423"/>
    <col min="8970" max="8970" width="9.875" style="423" customWidth="1"/>
    <col min="8971" max="8971" width="2" style="423" customWidth="1"/>
    <col min="8972" max="9214" width="9" style="423"/>
    <col min="9215" max="9215" width="2.375" style="423" customWidth="1"/>
    <col min="9216" max="9225" width="9" style="423"/>
    <col min="9226" max="9226" width="9.875" style="423" customWidth="1"/>
    <col min="9227" max="9227" width="2" style="423" customWidth="1"/>
    <col min="9228" max="9470" width="9" style="423"/>
    <col min="9471" max="9471" width="2.375" style="423" customWidth="1"/>
    <col min="9472" max="9481" width="9" style="423"/>
    <col min="9482" max="9482" width="9.875" style="423" customWidth="1"/>
    <col min="9483" max="9483" width="2" style="423" customWidth="1"/>
    <col min="9484" max="9726" width="9" style="423"/>
    <col min="9727" max="9727" width="2.375" style="423" customWidth="1"/>
    <col min="9728" max="9737" width="9" style="423"/>
    <col min="9738" max="9738" width="9.875" style="423" customWidth="1"/>
    <col min="9739" max="9739" width="2" style="423" customWidth="1"/>
    <col min="9740" max="9982" width="9" style="423"/>
    <col min="9983" max="9983" width="2.375" style="423" customWidth="1"/>
    <col min="9984" max="9993" width="9" style="423"/>
    <col min="9994" max="9994" width="9.875" style="423" customWidth="1"/>
    <col min="9995" max="9995" width="2" style="423" customWidth="1"/>
    <col min="9996" max="10238" width="9" style="423"/>
    <col min="10239" max="10239" width="2.375" style="423" customWidth="1"/>
    <col min="10240" max="10249" width="9" style="423"/>
    <col min="10250" max="10250" width="9.875" style="423" customWidth="1"/>
    <col min="10251" max="10251" width="2" style="423" customWidth="1"/>
    <col min="10252" max="10494" width="9" style="423"/>
    <col min="10495" max="10495" width="2.375" style="423" customWidth="1"/>
    <col min="10496" max="10505" width="9" style="423"/>
    <col min="10506" max="10506" width="9.875" style="423" customWidth="1"/>
    <col min="10507" max="10507" width="2" style="423" customWidth="1"/>
    <col min="10508" max="10750" width="9" style="423"/>
    <col min="10751" max="10751" width="2.375" style="423" customWidth="1"/>
    <col min="10752" max="10761" width="9" style="423"/>
    <col min="10762" max="10762" width="9.875" style="423" customWidth="1"/>
    <col min="10763" max="10763" width="2" style="423" customWidth="1"/>
    <col min="10764" max="11006" width="9" style="423"/>
    <col min="11007" max="11007" width="2.375" style="423" customWidth="1"/>
    <col min="11008" max="11017" width="9" style="423"/>
    <col min="11018" max="11018" width="9.875" style="423" customWidth="1"/>
    <col min="11019" max="11019" width="2" style="423" customWidth="1"/>
    <col min="11020" max="11262" width="9" style="423"/>
    <col min="11263" max="11263" width="2.375" style="423" customWidth="1"/>
    <col min="11264" max="11273" width="9" style="423"/>
    <col min="11274" max="11274" width="9.875" style="423" customWidth="1"/>
    <col min="11275" max="11275" width="2" style="423" customWidth="1"/>
    <col min="11276" max="11518" width="9" style="423"/>
    <col min="11519" max="11519" width="2.375" style="423" customWidth="1"/>
    <col min="11520" max="11529" width="9" style="423"/>
    <col min="11530" max="11530" width="9.875" style="423" customWidth="1"/>
    <col min="11531" max="11531" width="2" style="423" customWidth="1"/>
    <col min="11532" max="11774" width="9" style="423"/>
    <col min="11775" max="11775" width="2.375" style="423" customWidth="1"/>
    <col min="11776" max="11785" width="9" style="423"/>
    <col min="11786" max="11786" width="9.875" style="423" customWidth="1"/>
    <col min="11787" max="11787" width="2" style="423" customWidth="1"/>
    <col min="11788" max="12030" width="9" style="423"/>
    <col min="12031" max="12031" width="2.375" style="423" customWidth="1"/>
    <col min="12032" max="12041" width="9" style="423"/>
    <col min="12042" max="12042" width="9.875" style="423" customWidth="1"/>
    <col min="12043" max="12043" width="2" style="423" customWidth="1"/>
    <col min="12044" max="12286" width="9" style="423"/>
    <col min="12287" max="12287" width="2.375" style="423" customWidth="1"/>
    <col min="12288" max="12297" width="9" style="423"/>
    <col min="12298" max="12298" width="9.875" style="423" customWidth="1"/>
    <col min="12299" max="12299" width="2" style="423" customWidth="1"/>
    <col min="12300" max="12542" width="9" style="423"/>
    <col min="12543" max="12543" width="2.375" style="423" customWidth="1"/>
    <col min="12544" max="12553" width="9" style="423"/>
    <col min="12554" max="12554" width="9.875" style="423" customWidth="1"/>
    <col min="12555" max="12555" width="2" style="423" customWidth="1"/>
    <col min="12556" max="12798" width="9" style="423"/>
    <col min="12799" max="12799" width="2.375" style="423" customWidth="1"/>
    <col min="12800" max="12809" width="9" style="423"/>
    <col min="12810" max="12810" width="9.875" style="423" customWidth="1"/>
    <col min="12811" max="12811" width="2" style="423" customWidth="1"/>
    <col min="12812" max="13054" width="9" style="423"/>
    <col min="13055" max="13055" width="2.375" style="423" customWidth="1"/>
    <col min="13056" max="13065" width="9" style="423"/>
    <col min="13066" max="13066" width="9.875" style="423" customWidth="1"/>
    <col min="13067" max="13067" width="2" style="423" customWidth="1"/>
    <col min="13068" max="13310" width="9" style="423"/>
    <col min="13311" max="13311" width="2.375" style="423" customWidth="1"/>
    <col min="13312" max="13321" width="9" style="423"/>
    <col min="13322" max="13322" width="9.875" style="423" customWidth="1"/>
    <col min="13323" max="13323" width="2" style="423" customWidth="1"/>
    <col min="13324" max="13566" width="9" style="423"/>
    <col min="13567" max="13567" width="2.375" style="423" customWidth="1"/>
    <col min="13568" max="13577" width="9" style="423"/>
    <col min="13578" max="13578" width="9.875" style="423" customWidth="1"/>
    <col min="13579" max="13579" width="2" style="423" customWidth="1"/>
    <col min="13580" max="13822" width="9" style="423"/>
    <col min="13823" max="13823" width="2.375" style="423" customWidth="1"/>
    <col min="13824" max="13833" width="9" style="423"/>
    <col min="13834" max="13834" width="9.875" style="423" customWidth="1"/>
    <col min="13835" max="13835" width="2" style="423" customWidth="1"/>
    <col min="13836" max="14078" width="9" style="423"/>
    <col min="14079" max="14079" width="2.375" style="423" customWidth="1"/>
    <col min="14080" max="14089" width="9" style="423"/>
    <col min="14090" max="14090" width="9.875" style="423" customWidth="1"/>
    <col min="14091" max="14091" width="2" style="423" customWidth="1"/>
    <col min="14092" max="14334" width="9" style="423"/>
    <col min="14335" max="14335" width="2.375" style="423" customWidth="1"/>
    <col min="14336" max="14345" width="9" style="423"/>
    <col min="14346" max="14346" width="9.875" style="423" customWidth="1"/>
    <col min="14347" max="14347" width="2" style="423" customWidth="1"/>
    <col min="14348" max="14590" width="9" style="423"/>
    <col min="14591" max="14591" width="2.375" style="423" customWidth="1"/>
    <col min="14592" max="14601" width="9" style="423"/>
    <col min="14602" max="14602" width="9.875" style="423" customWidth="1"/>
    <col min="14603" max="14603" width="2" style="423" customWidth="1"/>
    <col min="14604" max="14846" width="9" style="423"/>
    <col min="14847" max="14847" width="2.375" style="423" customWidth="1"/>
    <col min="14848" max="14857" width="9" style="423"/>
    <col min="14858" max="14858" width="9.875" style="423" customWidth="1"/>
    <col min="14859" max="14859" width="2" style="423" customWidth="1"/>
    <col min="14860" max="15102" width="9" style="423"/>
    <col min="15103" max="15103" width="2.375" style="423" customWidth="1"/>
    <col min="15104" max="15113" width="9" style="423"/>
    <col min="15114" max="15114" width="9.875" style="423" customWidth="1"/>
    <col min="15115" max="15115" width="2" style="423" customWidth="1"/>
    <col min="15116" max="15358" width="9" style="423"/>
    <col min="15359" max="15359" width="2.375" style="423" customWidth="1"/>
    <col min="15360" max="15369" width="9" style="423"/>
    <col min="15370" max="15370" width="9.875" style="423" customWidth="1"/>
    <col min="15371" max="15371" width="2" style="423" customWidth="1"/>
    <col min="15372" max="15614" width="9" style="423"/>
    <col min="15615" max="15615" width="2.375" style="423" customWidth="1"/>
    <col min="15616" max="15625" width="9" style="423"/>
    <col min="15626" max="15626" width="9.875" style="423" customWidth="1"/>
    <col min="15627" max="15627" width="2" style="423" customWidth="1"/>
    <col min="15628" max="15870" width="9" style="423"/>
    <col min="15871" max="15871" width="2.375" style="423" customWidth="1"/>
    <col min="15872" max="15881" width="9" style="423"/>
    <col min="15882" max="15882" width="9.875" style="423" customWidth="1"/>
    <col min="15883" max="15883" width="2" style="423" customWidth="1"/>
    <col min="15884" max="16126" width="9" style="423"/>
    <col min="16127" max="16127" width="2.375" style="423" customWidth="1"/>
    <col min="16128" max="16137" width="9" style="423"/>
    <col min="16138" max="16138" width="9.875" style="423" customWidth="1"/>
    <col min="16139" max="16139" width="2" style="423" customWidth="1"/>
    <col min="16140" max="16384" width="9" style="423"/>
  </cols>
  <sheetData>
    <row r="2" spans="2:27" ht="15" thickBot="1">
      <c r="B2" s="422" t="s">
        <v>539</v>
      </c>
      <c r="H2" s="424" t="s">
        <v>540</v>
      </c>
      <c r="I2" s="1166"/>
      <c r="J2" s="1166"/>
    </row>
    <row r="4" spans="2:27">
      <c r="B4" s="425"/>
      <c r="C4" s="426"/>
      <c r="D4" s="426"/>
      <c r="E4" s="426"/>
      <c r="F4" s="426"/>
      <c r="G4" s="426"/>
      <c r="H4" s="426"/>
      <c r="I4" s="426"/>
      <c r="J4" s="427"/>
    </row>
    <row r="5" spans="2:27">
      <c r="B5" s="428"/>
      <c r="J5" s="429"/>
    </row>
    <row r="6" spans="2:27">
      <c r="B6" s="428"/>
      <c r="J6" s="429"/>
    </row>
    <row r="7" spans="2:27">
      <c r="B7" s="428"/>
      <c r="J7" s="429"/>
    </row>
    <row r="8" spans="2:27">
      <c r="B8" s="428"/>
      <c r="J8" s="429"/>
    </row>
    <row r="9" spans="2:27">
      <c r="B9" s="428"/>
      <c r="J9" s="429"/>
    </row>
    <row r="10" spans="2:27">
      <c r="B10" s="428"/>
      <c r="J10" s="429"/>
    </row>
    <row r="11" spans="2:27">
      <c r="B11" s="428"/>
      <c r="J11" s="429"/>
    </row>
    <row r="12" spans="2:27">
      <c r="B12" s="428"/>
      <c r="J12" s="429"/>
    </row>
    <row r="13" spans="2:27">
      <c r="B13" s="428"/>
      <c r="J13" s="429"/>
    </row>
    <row r="14" spans="2:27">
      <c r="B14" s="428"/>
      <c r="J14" s="429"/>
    </row>
    <row r="15" spans="2:27">
      <c r="B15" s="428"/>
      <c r="J15" s="429"/>
    </row>
    <row r="16" spans="2:27">
      <c r="B16" s="428"/>
      <c r="J16" s="429"/>
      <c r="AA16" s="430"/>
    </row>
    <row r="17" spans="2:10">
      <c r="B17" s="428"/>
      <c r="J17" s="429"/>
    </row>
    <row r="18" spans="2:10">
      <c r="B18" s="428"/>
      <c r="J18" s="429"/>
    </row>
    <row r="19" spans="2:10">
      <c r="B19" s="428"/>
      <c r="J19" s="429"/>
    </row>
    <row r="20" spans="2:10">
      <c r="B20" s="428"/>
      <c r="J20" s="429"/>
    </row>
    <row r="21" spans="2:10">
      <c r="B21" s="428"/>
      <c r="J21" s="429"/>
    </row>
    <row r="22" spans="2:10">
      <c r="B22" s="428"/>
      <c r="J22" s="429"/>
    </row>
    <row r="23" spans="2:10">
      <c r="B23" s="428"/>
      <c r="J23" s="429"/>
    </row>
    <row r="24" spans="2:10">
      <c r="B24" s="428"/>
      <c r="J24" s="429"/>
    </row>
    <row r="25" spans="2:10">
      <c r="B25" s="428"/>
      <c r="J25" s="429"/>
    </row>
    <row r="26" spans="2:10">
      <c r="B26" s="428"/>
      <c r="J26" s="429"/>
    </row>
    <row r="27" spans="2:10">
      <c r="B27" s="428"/>
      <c r="J27" s="429"/>
    </row>
    <row r="28" spans="2:10">
      <c r="B28" s="428"/>
      <c r="J28" s="429"/>
    </row>
    <row r="29" spans="2:10">
      <c r="B29" s="428"/>
      <c r="J29" s="429"/>
    </row>
    <row r="30" spans="2:10">
      <c r="B30" s="428"/>
      <c r="J30" s="429"/>
    </row>
    <row r="31" spans="2:10">
      <c r="B31" s="428"/>
      <c r="J31" s="429"/>
    </row>
    <row r="32" spans="2:10">
      <c r="B32" s="428"/>
      <c r="J32" s="429"/>
    </row>
    <row r="33" spans="2:10">
      <c r="B33" s="428"/>
      <c r="J33" s="429"/>
    </row>
    <row r="34" spans="2:10">
      <c r="B34" s="428"/>
      <c r="J34" s="429"/>
    </row>
    <row r="35" spans="2:10">
      <c r="B35" s="428"/>
      <c r="J35" s="429"/>
    </row>
    <row r="36" spans="2:10">
      <c r="B36" s="428"/>
      <c r="J36" s="429"/>
    </row>
    <row r="37" spans="2:10">
      <c r="B37" s="428"/>
      <c r="J37" s="429"/>
    </row>
    <row r="38" spans="2:10">
      <c r="B38" s="428"/>
      <c r="J38" s="429"/>
    </row>
    <row r="39" spans="2:10">
      <c r="B39" s="428"/>
      <c r="J39" s="429"/>
    </row>
    <row r="40" spans="2:10">
      <c r="B40" s="428"/>
      <c r="J40" s="429"/>
    </row>
    <row r="41" spans="2:10">
      <c r="B41" s="428"/>
      <c r="J41" s="429"/>
    </row>
    <row r="42" spans="2:10">
      <c r="B42" s="428"/>
      <c r="J42" s="429"/>
    </row>
    <row r="43" spans="2:10">
      <c r="B43" s="428"/>
      <c r="J43" s="429"/>
    </row>
    <row r="44" spans="2:10">
      <c r="B44" s="428"/>
      <c r="J44" s="429"/>
    </row>
    <row r="45" spans="2:10">
      <c r="B45" s="428"/>
      <c r="J45" s="429"/>
    </row>
    <row r="46" spans="2:10">
      <c r="B46" s="428"/>
      <c r="J46" s="429"/>
    </row>
    <row r="47" spans="2:10">
      <c r="B47" s="428"/>
      <c r="J47" s="429"/>
    </row>
    <row r="48" spans="2:10">
      <c r="B48" s="428"/>
      <c r="J48" s="429"/>
    </row>
    <row r="49" spans="2:10">
      <c r="B49" s="428"/>
      <c r="J49" s="429"/>
    </row>
    <row r="50" spans="2:10">
      <c r="B50" s="428"/>
      <c r="J50" s="429"/>
    </row>
    <row r="51" spans="2:10">
      <c r="B51" s="428"/>
      <c r="J51" s="429"/>
    </row>
    <row r="52" spans="2:10">
      <c r="B52" s="428"/>
      <c r="J52" s="429"/>
    </row>
    <row r="53" spans="2:10">
      <c r="B53" s="428"/>
      <c r="J53" s="429"/>
    </row>
    <row r="54" spans="2:10">
      <c r="B54" s="428"/>
      <c r="J54" s="429"/>
    </row>
    <row r="55" spans="2:10">
      <c r="B55" s="428"/>
      <c r="J55" s="429"/>
    </row>
    <row r="56" spans="2:10">
      <c r="B56" s="428"/>
      <c r="J56" s="429"/>
    </row>
    <row r="57" spans="2:10">
      <c r="B57" s="428"/>
      <c r="J57" s="429"/>
    </row>
    <row r="58" spans="2:10">
      <c r="B58" s="428"/>
      <c r="J58" s="429"/>
    </row>
    <row r="59" spans="2:10">
      <c r="B59" s="428"/>
      <c r="J59" s="429"/>
    </row>
    <row r="60" spans="2:10">
      <c r="B60" s="428"/>
      <c r="J60" s="429"/>
    </row>
    <row r="61" spans="2:10">
      <c r="B61" s="431"/>
      <c r="C61" s="432"/>
      <c r="D61" s="432"/>
      <c r="E61" s="432"/>
      <c r="F61" s="432"/>
      <c r="G61" s="432"/>
      <c r="H61" s="432"/>
      <c r="I61" s="432"/>
      <c r="J61" s="433"/>
    </row>
  </sheetData>
  <mergeCells count="1">
    <mergeCell ref="I2:J2"/>
  </mergeCells>
  <phoneticPr fontId="6"/>
  <pageMargins left="0.78740157480314965" right="0.39370078740157483" top="0.59055118110236227"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J33"/>
  <sheetViews>
    <sheetView showGridLines="0" zoomScale="80" zoomScaleNormal="80" workbookViewId="0">
      <selection activeCell="E24" sqref="E24"/>
    </sheetView>
  </sheetViews>
  <sheetFormatPr defaultColWidth="9" defaultRowHeight="20.25" customHeight="1"/>
  <cols>
    <col min="1" max="1" width="1" style="145" customWidth="1"/>
    <col min="2" max="2" width="15.25" style="145" customWidth="1"/>
    <col min="3" max="3" width="11" style="145" bestFit="1" customWidth="1"/>
    <col min="4" max="4" width="6.25" style="145" customWidth="1"/>
    <col min="5" max="5" width="29.375" style="145" customWidth="1"/>
    <col min="6" max="6" width="25.625" style="145" customWidth="1"/>
    <col min="7" max="7" width="29.375" style="145" customWidth="1"/>
    <col min="8" max="8" width="42.375" style="145" customWidth="1"/>
    <col min="9" max="9" width="7.375" style="145" customWidth="1"/>
    <col min="10" max="16384" width="9" style="145"/>
  </cols>
  <sheetData>
    <row r="1" spans="2:10" ht="6" customHeight="1" thickBot="1"/>
    <row r="2" spans="2:10" ht="42" customHeight="1" thickTop="1" thickBot="1">
      <c r="B2" s="808" t="s">
        <v>132</v>
      </c>
      <c r="C2" s="809"/>
      <c r="D2" s="809"/>
      <c r="E2" s="809"/>
      <c r="F2" s="809"/>
      <c r="G2" s="810"/>
      <c r="H2" s="228"/>
    </row>
    <row r="3" spans="2:10" ht="15.75" customHeight="1" thickTop="1" thickBot="1"/>
    <row r="4" spans="2:10" ht="20.25" customHeight="1" thickTop="1" thickBot="1">
      <c r="B4" s="235" t="s">
        <v>133</v>
      </c>
      <c r="C4" s="145" t="s">
        <v>134</v>
      </c>
    </row>
    <row r="5" spans="2:10" ht="20.25" customHeight="1" thickTop="1">
      <c r="D5" s="212" t="s">
        <v>135</v>
      </c>
      <c r="E5" s="814" t="s">
        <v>136</v>
      </c>
      <c r="F5" s="815"/>
      <c r="J5" s="723"/>
    </row>
    <row r="6" spans="2:10" ht="20.25" customHeight="1" thickBot="1">
      <c r="D6" s="212"/>
      <c r="E6" s="816" t="s">
        <v>541</v>
      </c>
      <c r="F6" s="817"/>
    </row>
    <row r="7" spans="2:10" ht="20.25" customHeight="1" thickBot="1">
      <c r="D7" s="212" t="s">
        <v>137</v>
      </c>
      <c r="E7" s="213" t="s">
        <v>138</v>
      </c>
    </row>
    <row r="8" spans="2:10" ht="20.25" customHeight="1" thickBot="1">
      <c r="D8" s="212" t="s">
        <v>139</v>
      </c>
      <c r="E8" s="450" t="s">
        <v>543</v>
      </c>
      <c r="F8" s="214" t="s">
        <v>140</v>
      </c>
    </row>
    <row r="9" spans="2:10" ht="12" customHeight="1" thickBot="1"/>
    <row r="10" spans="2:10" ht="20.25" customHeight="1" thickTop="1" thickBot="1">
      <c r="B10" s="235" t="s">
        <v>141</v>
      </c>
    </row>
    <row r="11" spans="2:10" ht="20.25" customHeight="1" thickTop="1">
      <c r="D11" s="212" t="s">
        <v>142</v>
      </c>
      <c r="E11" s="814"/>
      <c r="F11" s="815"/>
    </row>
    <row r="12" spans="2:10" ht="17.25" customHeight="1" thickBot="1">
      <c r="D12" s="212"/>
      <c r="E12" s="818"/>
      <c r="F12" s="819"/>
    </row>
    <row r="13" spans="2:10" ht="20.25" customHeight="1" thickBot="1">
      <c r="D13" s="212" t="s">
        <v>137</v>
      </c>
      <c r="E13" s="215"/>
    </row>
    <row r="14" spans="2:10" ht="20.25" customHeight="1" thickBot="1">
      <c r="D14" s="212" t="s">
        <v>139</v>
      </c>
      <c r="E14" s="450"/>
      <c r="F14" s="214" t="s">
        <v>140</v>
      </c>
    </row>
    <row r="15" spans="2:10" ht="12.75" customHeight="1" thickBot="1"/>
    <row r="16" spans="2:10" ht="20.25" customHeight="1" thickTop="1" thickBot="1">
      <c r="B16" s="235" t="s">
        <v>143</v>
      </c>
    </row>
    <row r="17" spans="2:10" ht="20.25" customHeight="1" thickTop="1" thickBot="1">
      <c r="D17" s="212" t="s">
        <v>144</v>
      </c>
      <c r="E17" s="216"/>
      <c r="F17" s="145" t="s">
        <v>145</v>
      </c>
    </row>
    <row r="18" spans="2:10" ht="20.25" customHeight="1" thickBot="1">
      <c r="D18" s="212" t="s">
        <v>146</v>
      </c>
      <c r="E18" s="216"/>
      <c r="F18" s="145" t="s">
        <v>147</v>
      </c>
    </row>
    <row r="19" spans="2:10" ht="30" customHeight="1" thickBot="1">
      <c r="D19" s="212" t="s">
        <v>148</v>
      </c>
      <c r="E19" s="811"/>
      <c r="F19" s="812"/>
      <c r="G19" s="813"/>
      <c r="H19" s="217" t="s">
        <v>149</v>
      </c>
    </row>
    <row r="20" spans="2:10" ht="20.25" customHeight="1" thickBot="1">
      <c r="D20" s="212" t="s">
        <v>150</v>
      </c>
      <c r="E20" s="216"/>
      <c r="F20" s="145" t="s">
        <v>151</v>
      </c>
    </row>
    <row r="21" spans="2:10" ht="20.25" customHeight="1" thickBot="1"/>
    <row r="22" spans="2:10" ht="32.25" customHeight="1" thickBot="1">
      <c r="D22" s="212" t="s">
        <v>152</v>
      </c>
      <c r="E22" s="218">
        <v>45413</v>
      </c>
      <c r="F22" s="807" t="s">
        <v>153</v>
      </c>
      <c r="G22" s="806"/>
    </row>
    <row r="23" spans="2:10" ht="32.25" customHeight="1" thickBot="1">
      <c r="D23" s="212" t="s">
        <v>154</v>
      </c>
      <c r="E23" s="219">
        <v>45525</v>
      </c>
      <c r="F23" s="807"/>
      <c r="G23" s="806"/>
    </row>
    <row r="24" spans="2:10" ht="20.25" customHeight="1">
      <c r="D24" s="212"/>
      <c r="E24" s="214" t="s">
        <v>155</v>
      </c>
    </row>
    <row r="25" spans="2:10" ht="17.25" customHeight="1" thickBot="1">
      <c r="D25" s="212"/>
    </row>
    <row r="26" spans="2:10" ht="20.25" customHeight="1" thickBot="1">
      <c r="D26" s="212" t="s">
        <v>156</v>
      </c>
      <c r="E26" s="218">
        <v>45446</v>
      </c>
      <c r="F26" s="807" t="s">
        <v>157</v>
      </c>
      <c r="G26" s="806"/>
    </row>
    <row r="27" spans="2:10" ht="20.25" customHeight="1" thickBot="1">
      <c r="D27" s="212" t="s">
        <v>158</v>
      </c>
      <c r="E27" s="219">
        <v>45469</v>
      </c>
      <c r="F27" s="807"/>
      <c r="G27" s="806"/>
    </row>
    <row r="28" spans="2:10" ht="15.75" customHeight="1">
      <c r="E28" s="214" t="s">
        <v>155</v>
      </c>
    </row>
    <row r="29" spans="2:10" ht="10.5" customHeight="1" thickBot="1"/>
    <row r="30" spans="2:10" ht="22.5" customHeight="1" thickTop="1" thickBot="1">
      <c r="B30" s="235" t="s">
        <v>159</v>
      </c>
    </row>
    <row r="31" spans="2:10" ht="28.5" customHeight="1" thickTop="1" thickBot="1">
      <c r="E31" s="450" t="s">
        <v>160</v>
      </c>
    </row>
    <row r="32" spans="2:10" ht="33.75" customHeight="1">
      <c r="E32" s="806" t="s">
        <v>161</v>
      </c>
      <c r="F32" s="806"/>
      <c r="G32" s="806"/>
      <c r="H32" s="806"/>
      <c r="I32" s="806"/>
      <c r="J32" s="806"/>
    </row>
    <row r="33" spans="5:10" ht="33.75" customHeight="1">
      <c r="E33" s="806" t="s">
        <v>162</v>
      </c>
      <c r="F33" s="806"/>
      <c r="G33" s="806"/>
      <c r="H33" s="806"/>
      <c r="I33" s="806"/>
      <c r="J33" s="806"/>
    </row>
  </sheetData>
  <mergeCells count="10">
    <mergeCell ref="E33:J33"/>
    <mergeCell ref="E32:J32"/>
    <mergeCell ref="F26:G27"/>
    <mergeCell ref="F22:G23"/>
    <mergeCell ref="B2:G2"/>
    <mergeCell ref="E19:G19"/>
    <mergeCell ref="E5:F5"/>
    <mergeCell ref="E6:F6"/>
    <mergeCell ref="E12:F12"/>
    <mergeCell ref="E11:F11"/>
  </mergeCells>
  <phoneticPr fontId="6"/>
  <dataValidations count="2">
    <dataValidation type="list" allowBlank="1" showInputMessage="1" showErrorMessage="1" sqref="E18" xr:uid="{00000000-0002-0000-0200-000000000000}">
      <formula1>"課題別,国別,青年"</formula1>
    </dataValidation>
    <dataValidation type="list" allowBlank="1" showInputMessage="1" showErrorMessage="1" sqref="E31" xr:uid="{00000000-0002-0000-0200-000001000000}">
      <formula1>"見積書,契約書"</formula1>
    </dataValidation>
  </dataValidations>
  <pageMargins left="0.70866141732283472" right="0.70866141732283472" top="0.74803149606299213" bottom="0.74803149606299213" header="0.31496062992125984" footer="0.31496062992125984"/>
  <pageSetup paperSize="9" scale="75"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FF"/>
    <pageSetUpPr fitToPage="1"/>
  </sheetPr>
  <dimension ref="A2:U40"/>
  <sheetViews>
    <sheetView showGridLines="0" view="pageBreakPreview" zoomScale="90" zoomScaleNormal="100" zoomScaleSheetLayoutView="90" workbookViewId="0">
      <selection activeCell="X18" sqref="X18"/>
    </sheetView>
  </sheetViews>
  <sheetFormatPr defaultColWidth="5.125" defaultRowHeight="18" customHeight="1"/>
  <cols>
    <col min="1" max="16384" width="5.125" style="64"/>
  </cols>
  <sheetData>
    <row r="2" spans="1:21" ht="18" customHeight="1">
      <c r="O2" s="820" t="s">
        <v>163</v>
      </c>
      <c r="P2" s="820"/>
      <c r="Q2" s="820"/>
      <c r="R2" s="820"/>
    </row>
    <row r="3" spans="1:21" ht="18" customHeight="1">
      <c r="A3" s="2"/>
    </row>
    <row r="4" spans="1:21" ht="18" customHeight="1">
      <c r="A4" s="2" t="str">
        <f>基本情報!$E$5</f>
        <v>独立行政法人国際協力機構</v>
      </c>
    </row>
    <row r="5" spans="1:21" ht="18" customHeight="1">
      <c r="A5" s="2" t="str">
        <f>基本情報!$E$6</f>
        <v>筑波センター　契約担当役</v>
      </c>
    </row>
    <row r="6" spans="1:21" ht="18" customHeight="1">
      <c r="A6" s="2" t="str">
        <f>基本情報!$E$7&amp;"　"&amp;基本情報!$E$8&amp;"　殿"</f>
        <v>所長　高橋　亮　殿</v>
      </c>
    </row>
    <row r="7" spans="1:21" ht="18" customHeight="1">
      <c r="A7" s="2"/>
    </row>
    <row r="9" spans="1:21" ht="18" customHeight="1">
      <c r="L9" s="64">
        <f>基本情報!$E$11</f>
        <v>0</v>
      </c>
    </row>
    <row r="10" spans="1:21" ht="18" customHeight="1">
      <c r="L10" s="64" t="str">
        <f>IF(基本情報!$E$12="","",基本情報!$E$12)</f>
        <v/>
      </c>
    </row>
    <row r="11" spans="1:21" ht="18" customHeight="1">
      <c r="L11" s="64" t="str">
        <f>基本情報!$E$13&amp;"　"&amp;基本情報!$E$14</f>
        <v>　</v>
      </c>
      <c r="R11" s="2" t="s">
        <v>164</v>
      </c>
    </row>
    <row r="14" spans="1:21" ht="18" customHeight="1">
      <c r="A14" s="822" t="s">
        <v>165</v>
      </c>
      <c r="B14" s="822"/>
      <c r="C14" s="822"/>
      <c r="D14" s="822"/>
      <c r="E14" s="822"/>
      <c r="F14" s="822"/>
      <c r="G14" s="822"/>
      <c r="H14" s="822"/>
      <c r="I14" s="822"/>
      <c r="J14" s="822"/>
      <c r="K14" s="822"/>
      <c r="L14" s="822"/>
      <c r="M14" s="822"/>
      <c r="N14" s="822"/>
      <c r="O14" s="822"/>
      <c r="P14" s="822"/>
      <c r="Q14" s="822"/>
      <c r="R14" s="822"/>
    </row>
    <row r="15" spans="1:21" ht="18" customHeight="1">
      <c r="U15" s="64" t="s">
        <v>542</v>
      </c>
    </row>
    <row r="17" spans="1:18" ht="18" customHeight="1">
      <c r="B17" s="823" t="s">
        <v>148</v>
      </c>
      <c r="C17" s="823"/>
      <c r="D17" s="823"/>
      <c r="E17" s="823"/>
      <c r="F17" s="824" t="str">
        <f>基本情報!$E$17&amp;基本情報!$F$17&amp;"　"&amp;基本情報!$E$18&amp;基本情報!$F$18&amp;"「"&amp;基本情報!$E$19&amp;"」"</f>
        <v>年度　研修「」</v>
      </c>
      <c r="G17" s="824"/>
      <c r="H17" s="824"/>
      <c r="I17" s="824"/>
      <c r="J17" s="824"/>
      <c r="K17" s="824"/>
      <c r="L17" s="824"/>
      <c r="M17" s="824"/>
      <c r="N17" s="824"/>
      <c r="O17" s="824"/>
      <c r="P17" s="824"/>
      <c r="Q17" s="824"/>
    </row>
    <row r="18" spans="1:18" ht="18" customHeight="1">
      <c r="C18" s="261"/>
      <c r="D18" s="261"/>
      <c r="E18" s="261"/>
      <c r="F18" s="824"/>
      <c r="G18" s="824"/>
      <c r="H18" s="824"/>
      <c r="I18" s="824"/>
      <c r="J18" s="824"/>
      <c r="K18" s="824"/>
      <c r="L18" s="824"/>
      <c r="M18" s="824"/>
      <c r="N18" s="824"/>
      <c r="O18" s="824"/>
      <c r="P18" s="824"/>
      <c r="Q18" s="824"/>
    </row>
    <row r="19" spans="1:18" ht="18" customHeight="1">
      <c r="C19" s="261"/>
      <c r="D19" s="261"/>
      <c r="E19" s="261"/>
      <c r="F19" s="824"/>
      <c r="G19" s="824"/>
      <c r="H19" s="824"/>
      <c r="I19" s="824"/>
      <c r="J19" s="824"/>
      <c r="K19" s="824"/>
      <c r="L19" s="824"/>
      <c r="M19" s="824"/>
      <c r="N19" s="824"/>
      <c r="O19" s="824"/>
      <c r="P19" s="824"/>
      <c r="Q19" s="824"/>
    </row>
    <row r="20" spans="1:18" ht="18" customHeight="1">
      <c r="B20" s="823" t="s">
        <v>150</v>
      </c>
      <c r="C20" s="823"/>
      <c r="D20" s="823"/>
      <c r="E20" s="823"/>
      <c r="F20" s="825">
        <f>基本情報!$E$20</f>
        <v>0</v>
      </c>
      <c r="G20" s="825"/>
      <c r="H20" s="64" t="s">
        <v>166</v>
      </c>
    </row>
    <row r="22" spans="1:18" ht="18" customHeight="1">
      <c r="B22" s="823" t="s">
        <v>167</v>
      </c>
      <c r="C22" s="823"/>
      <c r="D22" s="823"/>
      <c r="E22" s="823"/>
      <c r="F22" s="821">
        <f>基本情報!$E$22</f>
        <v>45413</v>
      </c>
      <c r="G22" s="821"/>
      <c r="H22" s="821"/>
      <c r="I22" s="821"/>
      <c r="J22" s="260" t="s">
        <v>168</v>
      </c>
      <c r="K22" s="821">
        <f>基本情報!$E$23</f>
        <v>45525</v>
      </c>
      <c r="L22" s="821"/>
      <c r="M22" s="821"/>
      <c r="N22" s="821"/>
    </row>
    <row r="23" spans="1:18" ht="18" customHeight="1">
      <c r="B23" s="823" t="s">
        <v>169</v>
      </c>
      <c r="C23" s="823"/>
      <c r="D23" s="823"/>
      <c r="E23" s="823"/>
      <c r="F23" s="821">
        <f>基本情報!$E$26</f>
        <v>45446</v>
      </c>
      <c r="G23" s="821"/>
      <c r="H23" s="821"/>
      <c r="I23" s="821"/>
      <c r="J23" s="260" t="s">
        <v>168</v>
      </c>
      <c r="K23" s="821">
        <f>基本情報!$E$27</f>
        <v>45469</v>
      </c>
      <c r="L23" s="821"/>
      <c r="M23" s="821"/>
      <c r="N23" s="821"/>
    </row>
    <row r="26" spans="1:18" ht="18" customHeight="1">
      <c r="A26" s="826" t="s">
        <v>170</v>
      </c>
      <c r="B26" s="826"/>
      <c r="C26" s="826"/>
      <c r="D26" s="826"/>
      <c r="E26" s="826"/>
      <c r="F26" s="826"/>
      <c r="G26" s="826"/>
      <c r="H26" s="826"/>
      <c r="I26" s="826"/>
      <c r="J26" s="826"/>
      <c r="K26" s="826"/>
      <c r="L26" s="826"/>
      <c r="M26" s="826"/>
      <c r="N26" s="826"/>
      <c r="O26" s="826"/>
      <c r="P26" s="826"/>
      <c r="Q26" s="826"/>
      <c r="R26" s="826"/>
    </row>
    <row r="27" spans="1:18" ht="18" customHeight="1">
      <c r="A27" s="260"/>
      <c r="B27" s="260"/>
      <c r="C27" s="260"/>
      <c r="D27" s="260"/>
      <c r="E27" s="260"/>
      <c r="F27" s="260"/>
      <c r="G27" s="260"/>
      <c r="H27" s="260"/>
      <c r="I27" s="260"/>
      <c r="J27" s="260"/>
      <c r="K27" s="260"/>
      <c r="L27" s="260"/>
      <c r="M27" s="260"/>
      <c r="N27" s="260"/>
      <c r="O27" s="260"/>
      <c r="P27" s="260"/>
      <c r="Q27" s="260"/>
      <c r="R27" s="260"/>
    </row>
    <row r="29" spans="1:18" ht="18" customHeight="1">
      <c r="A29" s="826" t="s">
        <v>171</v>
      </c>
      <c r="B29" s="826"/>
      <c r="C29" s="826"/>
      <c r="D29" s="826"/>
      <c r="E29" s="826"/>
      <c r="F29" s="826"/>
      <c r="G29" s="826"/>
      <c r="H29" s="826"/>
      <c r="I29" s="826"/>
      <c r="J29" s="826"/>
      <c r="K29" s="826"/>
      <c r="L29" s="826"/>
      <c r="M29" s="826"/>
      <c r="N29" s="826"/>
      <c r="O29" s="826"/>
      <c r="P29" s="826"/>
      <c r="Q29" s="826"/>
      <c r="R29" s="826"/>
    </row>
    <row r="30" spans="1:18" ht="18" customHeight="1">
      <c r="A30" s="260"/>
      <c r="B30" s="260"/>
      <c r="C30" s="260"/>
      <c r="D30" s="260"/>
      <c r="E30" s="260"/>
      <c r="F30" s="260"/>
      <c r="G30" s="260"/>
      <c r="H30" s="260"/>
      <c r="I30" s="260"/>
      <c r="J30" s="260"/>
      <c r="K30" s="260"/>
      <c r="L30" s="260"/>
      <c r="M30" s="260"/>
      <c r="N30" s="260"/>
      <c r="O30" s="260"/>
      <c r="P30" s="260"/>
      <c r="Q30" s="260"/>
      <c r="R30" s="260"/>
    </row>
    <row r="32" spans="1:18" ht="18" customHeight="1">
      <c r="B32" s="827" t="s">
        <v>172</v>
      </c>
      <c r="C32" s="827"/>
      <c r="D32" s="827"/>
      <c r="E32" s="829">
        <f>【1】内訳書!B34</f>
        <v>0</v>
      </c>
      <c r="F32" s="829"/>
      <c r="G32" s="829"/>
      <c r="H32" s="65" t="s">
        <v>173</v>
      </c>
      <c r="I32" s="65"/>
      <c r="J32" s="65"/>
      <c r="K32" s="65"/>
      <c r="L32" s="65"/>
      <c r="M32" s="65"/>
      <c r="N32" s="65"/>
      <c r="O32" s="828">
        <f>【1】内訳書!B33</f>
        <v>0</v>
      </c>
      <c r="P32" s="828"/>
      <c r="Q32" s="828"/>
    </row>
    <row r="35" spans="2:18" ht="18" customHeight="1">
      <c r="B35" s="827" t="s">
        <v>174</v>
      </c>
      <c r="C35" s="827"/>
      <c r="D35" s="827"/>
      <c r="E35" s="830" t="s">
        <v>175</v>
      </c>
      <c r="F35" s="830"/>
      <c r="G35" s="830"/>
      <c r="H35" s="830"/>
      <c r="I35" s="830"/>
      <c r="J35" s="830"/>
      <c r="K35" s="830"/>
      <c r="L35" s="830"/>
      <c r="M35" s="830"/>
      <c r="N35" s="830"/>
      <c r="O35" s="830"/>
      <c r="P35" s="830"/>
      <c r="Q35" s="830"/>
    </row>
    <row r="38" spans="2:18" ht="18" customHeight="1">
      <c r="B38" s="769" t="s">
        <v>176</v>
      </c>
      <c r="C38" s="769"/>
      <c r="D38" s="769"/>
      <c r="E38" s="769"/>
      <c r="F38" s="769"/>
      <c r="G38" s="769"/>
      <c r="H38" s="769"/>
      <c r="I38" s="769"/>
      <c r="J38" s="769"/>
      <c r="K38" s="769"/>
      <c r="L38" s="769"/>
      <c r="M38" s="769"/>
      <c r="N38" s="769"/>
      <c r="O38" s="769"/>
      <c r="P38" s="769"/>
      <c r="Q38" s="769"/>
    </row>
    <row r="39" spans="2:18" ht="18" customHeight="1">
      <c r="B39" s="770"/>
      <c r="C39" s="770"/>
      <c r="D39" s="770"/>
      <c r="E39" s="770"/>
      <c r="F39" s="770"/>
      <c r="G39" s="770"/>
      <c r="H39" s="770"/>
      <c r="I39" s="770"/>
      <c r="J39" s="770"/>
      <c r="K39" s="770"/>
      <c r="L39" s="770"/>
      <c r="M39" s="770"/>
      <c r="N39" s="770"/>
      <c r="O39" s="770"/>
      <c r="P39" s="770"/>
      <c r="Q39" s="770"/>
    </row>
    <row r="40" spans="2:18" ht="18" customHeight="1">
      <c r="R40" s="734" t="s">
        <v>177</v>
      </c>
    </row>
  </sheetData>
  <mergeCells count="19">
    <mergeCell ref="A26:R26"/>
    <mergeCell ref="A29:R29"/>
    <mergeCell ref="B32:D32"/>
    <mergeCell ref="B35:D35"/>
    <mergeCell ref="O32:Q32"/>
    <mergeCell ref="E32:G32"/>
    <mergeCell ref="E35:Q35"/>
    <mergeCell ref="O2:R2"/>
    <mergeCell ref="F22:I22"/>
    <mergeCell ref="K22:N22"/>
    <mergeCell ref="F23:I23"/>
    <mergeCell ref="K23:N23"/>
    <mergeCell ref="A14:R14"/>
    <mergeCell ref="B23:E23"/>
    <mergeCell ref="B22:E22"/>
    <mergeCell ref="B20:E20"/>
    <mergeCell ref="B17:E17"/>
    <mergeCell ref="F17:Q19"/>
    <mergeCell ref="F20:G20"/>
  </mergeCells>
  <phoneticPr fontId="6"/>
  <dataValidations count="2">
    <dataValidation imeMode="on" allowBlank="1" showInputMessage="1" showErrorMessage="1" sqref="A3:A7 R11" xr:uid="{00000000-0002-0000-0300-000000000000}"/>
    <dataValidation imeMode="off" allowBlank="1" showInputMessage="1" showErrorMessage="1" sqref="F20" xr:uid="{00000000-0002-0000-0300-000001000000}"/>
  </dataValidations>
  <pageMargins left="0.70866141732283472" right="0.70866141732283472" top="0.74803149606299213" bottom="0.74803149606299213" header="0.31496062992125984" footer="0.31496062992125984"/>
  <pageSetup paperSize="9" scale="96"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00FF"/>
    <pageSetUpPr fitToPage="1"/>
  </sheetPr>
  <dimension ref="A1:I38"/>
  <sheetViews>
    <sheetView showGridLines="0" view="pageBreakPreview" zoomScale="80" zoomScaleNormal="80" zoomScaleSheetLayoutView="80" workbookViewId="0">
      <selection activeCell="E28" sqref="E28"/>
    </sheetView>
  </sheetViews>
  <sheetFormatPr defaultColWidth="9" defaultRowHeight="17.100000000000001" customHeight="1"/>
  <cols>
    <col min="1" max="1" width="35.625" style="43" customWidth="1"/>
    <col min="2" max="2" width="17.625" style="157" customWidth="1"/>
    <col min="3" max="3" width="7.75" style="58" customWidth="1"/>
    <col min="4" max="4" width="12.875" style="58" customWidth="1"/>
    <col min="5" max="5" width="18.375" style="157" customWidth="1"/>
    <col min="6" max="6" width="3.375" style="43" customWidth="1"/>
    <col min="7" max="7" width="3.625" style="43" customWidth="1"/>
    <col min="8" max="9" width="5.75" style="43" customWidth="1"/>
    <col min="10" max="10" width="7.125" style="43" customWidth="1"/>
    <col min="11" max="11" width="10.125" style="43" customWidth="1"/>
    <col min="12" max="12" width="2.25" style="43" customWidth="1"/>
    <col min="13" max="16384" width="9" style="43"/>
  </cols>
  <sheetData>
    <row r="1" spans="1:9" ht="15" customHeight="1">
      <c r="A1" s="831" t="str">
        <f>IF(基本情報!E31="見積書","別紙１",IF(基本情報!E31="契約書","附属書Ⅱ"))</f>
        <v>別紙１</v>
      </c>
      <c r="B1" s="831"/>
      <c r="C1" s="831"/>
      <c r="D1" s="831"/>
      <c r="E1" s="831"/>
    </row>
    <row r="2" spans="1:9" ht="15" customHeight="1">
      <c r="A2" s="111"/>
      <c r="B2" s="227"/>
      <c r="C2" s="227"/>
      <c r="D2" s="227"/>
      <c r="E2" s="227"/>
      <c r="F2" s="223"/>
      <c r="G2" s="223"/>
      <c r="H2" s="223"/>
      <c r="I2" s="223"/>
    </row>
    <row r="3" spans="1:9" ht="17.25">
      <c r="A3" s="832" t="s">
        <v>178</v>
      </c>
      <c r="B3" s="832"/>
      <c r="C3" s="832"/>
      <c r="D3" s="832"/>
      <c r="E3" s="832"/>
    </row>
    <row r="4" spans="1:9" ht="21" customHeight="1" thickBot="1">
      <c r="A4" s="58"/>
      <c r="B4" s="208"/>
      <c r="E4" s="66" t="s">
        <v>179</v>
      </c>
    </row>
    <row r="5" spans="1:9" ht="37.5" customHeight="1" thickBot="1">
      <c r="A5" s="67" t="s">
        <v>180</v>
      </c>
      <c r="B5" s="68" t="str">
        <f>IF(基本情報!E31="見積書","見積金額", IF(基本情報!E31="契約書","契約金額"))</f>
        <v>見積金額</v>
      </c>
      <c r="C5" s="833" t="s">
        <v>181</v>
      </c>
      <c r="D5" s="834"/>
      <c r="E5" s="69" t="s">
        <v>182</v>
      </c>
    </row>
    <row r="6" spans="1:9" ht="24.75" customHeight="1">
      <c r="A6" s="70" t="s">
        <v>183</v>
      </c>
      <c r="B6" s="71">
        <f>SUM(B7,B13,B16,B21)</f>
        <v>0</v>
      </c>
      <c r="C6" s="282"/>
      <c r="D6" s="266"/>
      <c r="E6" s="72"/>
    </row>
    <row r="7" spans="1:9" ht="24.75" customHeight="1">
      <c r="A7" s="234" t="s">
        <v>184</v>
      </c>
      <c r="B7" s="89">
        <f>SUM(B8:B12)</f>
        <v>0</v>
      </c>
      <c r="C7" s="283"/>
      <c r="D7" s="267"/>
      <c r="E7" s="90"/>
    </row>
    <row r="8" spans="1:9" ht="24.75" customHeight="1">
      <c r="A8" s="73" t="s">
        <v>185</v>
      </c>
      <c r="B8" s="74">
        <f>【2】見・謝金!T192</f>
        <v>0</v>
      </c>
      <c r="C8" s="346" t="s">
        <v>186</v>
      </c>
      <c r="D8" s="268"/>
      <c r="E8" s="75"/>
    </row>
    <row r="9" spans="1:9" ht="24.75" customHeight="1">
      <c r="A9" s="76" t="s">
        <v>187</v>
      </c>
      <c r="B9" s="77">
        <f>【2】見・謝金!W192</f>
        <v>0</v>
      </c>
      <c r="C9" s="347" t="s">
        <v>186</v>
      </c>
      <c r="D9" s="269"/>
      <c r="E9" s="78"/>
    </row>
    <row r="10" spans="1:9" ht="24.75" customHeight="1">
      <c r="A10" s="76" t="s">
        <v>188</v>
      </c>
      <c r="B10" s="77">
        <f>【2】見・謝金!AB192</f>
        <v>0</v>
      </c>
      <c r="C10" s="348" t="s">
        <v>186</v>
      </c>
      <c r="D10" s="270"/>
      <c r="E10" s="78"/>
    </row>
    <row r="11" spans="1:9" ht="24.75" customHeight="1">
      <c r="A11" s="76" t="s">
        <v>189</v>
      </c>
      <c r="B11" s="77">
        <f>【2】見・謝金!AG192</f>
        <v>0</v>
      </c>
      <c r="C11" s="348" t="s">
        <v>186</v>
      </c>
      <c r="D11" s="270"/>
      <c r="E11" s="78"/>
    </row>
    <row r="12" spans="1:9" ht="24.75" customHeight="1">
      <c r="A12" s="79" t="s">
        <v>190</v>
      </c>
      <c r="B12" s="80">
        <f>【2】見・謝金!AJ192</f>
        <v>0</v>
      </c>
      <c r="C12" s="349" t="s">
        <v>186</v>
      </c>
      <c r="D12" s="271"/>
      <c r="E12" s="81"/>
    </row>
    <row r="13" spans="1:9" ht="24.75" customHeight="1">
      <c r="A13" s="231" t="s">
        <v>191</v>
      </c>
      <c r="B13" s="232">
        <f>SUM(B14:B15)</f>
        <v>0</v>
      </c>
      <c r="C13" s="284"/>
      <c r="D13" s="272"/>
      <c r="E13" s="233"/>
    </row>
    <row r="14" spans="1:9" ht="24.75" customHeight="1">
      <c r="A14" s="73" t="s">
        <v>192</v>
      </c>
      <c r="B14" s="82">
        <f>【3】見・旅費!G3</f>
        <v>0</v>
      </c>
      <c r="C14" s="346" t="s">
        <v>193</v>
      </c>
      <c r="D14" s="268"/>
      <c r="E14" s="75"/>
    </row>
    <row r="15" spans="1:9" ht="24.75" customHeight="1">
      <c r="A15" s="83" t="s">
        <v>194</v>
      </c>
      <c r="B15" s="84">
        <f>【4】見・交通費!F3</f>
        <v>0</v>
      </c>
      <c r="C15" s="349" t="s">
        <v>195</v>
      </c>
      <c r="D15" s="271"/>
      <c r="E15" s="85"/>
    </row>
    <row r="16" spans="1:9" ht="24.75" customHeight="1">
      <c r="A16" s="231" t="s">
        <v>196</v>
      </c>
      <c r="B16" s="232">
        <f>SUM(B17:B20)</f>
        <v>0</v>
      </c>
      <c r="C16" s="284"/>
      <c r="D16" s="272"/>
      <c r="E16" s="233"/>
    </row>
    <row r="17" spans="1:5" ht="24.75" customHeight="1">
      <c r="A17" s="86" t="s">
        <v>197</v>
      </c>
      <c r="B17" s="87">
        <f>【5】見・国外講師!J16</f>
        <v>0</v>
      </c>
      <c r="C17" s="660" t="s">
        <v>198</v>
      </c>
      <c r="D17" s="273"/>
      <c r="E17" s="75"/>
    </row>
    <row r="18" spans="1:5" ht="24.75" customHeight="1">
      <c r="A18" s="88" t="s">
        <v>199</v>
      </c>
      <c r="B18" s="77">
        <f>【5】見・国外講師!K31</f>
        <v>0</v>
      </c>
      <c r="C18" s="661" t="s">
        <v>198</v>
      </c>
      <c r="D18" s="274"/>
      <c r="E18" s="78"/>
    </row>
    <row r="19" spans="1:5" ht="24.75" customHeight="1">
      <c r="A19" s="88" t="s">
        <v>200</v>
      </c>
      <c r="B19" s="77">
        <f>【5】見・国外講師!K57</f>
        <v>0</v>
      </c>
      <c r="C19" s="661" t="s">
        <v>198</v>
      </c>
      <c r="D19" s="274"/>
      <c r="E19" s="78"/>
    </row>
    <row r="20" spans="1:5" ht="24.75" customHeight="1">
      <c r="A20" s="79" t="s">
        <v>201</v>
      </c>
      <c r="B20" s="89">
        <f>【5】見・国外講師!K59</f>
        <v>0</v>
      </c>
      <c r="C20" s="662" t="s">
        <v>198</v>
      </c>
      <c r="D20" s="275"/>
      <c r="E20" s="90"/>
    </row>
    <row r="21" spans="1:5" ht="24.75" customHeight="1">
      <c r="A21" s="231" t="s">
        <v>202</v>
      </c>
      <c r="B21" s="232">
        <f>SUM(B22:B29)</f>
        <v>0</v>
      </c>
      <c r="C21" s="285"/>
      <c r="D21" s="276"/>
      <c r="E21" s="233"/>
    </row>
    <row r="22" spans="1:5" ht="24.75" customHeight="1">
      <c r="A22" s="86" t="s">
        <v>203</v>
      </c>
      <c r="B22" s="87">
        <f>【6】見・諸経費!H35</f>
        <v>0</v>
      </c>
      <c r="C22" s="660" t="s">
        <v>204</v>
      </c>
      <c r="D22" s="273"/>
      <c r="E22" s="75"/>
    </row>
    <row r="23" spans="1:5" ht="24.75" customHeight="1">
      <c r="A23" s="88" t="s">
        <v>205</v>
      </c>
      <c r="B23" s="77">
        <f>【6】見・諸経費!H37</f>
        <v>0</v>
      </c>
      <c r="C23" s="661" t="s">
        <v>204</v>
      </c>
      <c r="D23" s="274"/>
      <c r="E23" s="78"/>
    </row>
    <row r="24" spans="1:5" ht="24.75" customHeight="1">
      <c r="A24" s="88" t="s">
        <v>206</v>
      </c>
      <c r="B24" s="77">
        <f>【6】見・諸経費!H147</f>
        <v>0</v>
      </c>
      <c r="C24" s="661" t="s">
        <v>204</v>
      </c>
      <c r="D24" s="274"/>
      <c r="E24" s="78"/>
    </row>
    <row r="25" spans="1:5" ht="24.75" customHeight="1">
      <c r="A25" s="88" t="s">
        <v>207</v>
      </c>
      <c r="B25" s="77">
        <f>【6】見・諸経費!H154</f>
        <v>0</v>
      </c>
      <c r="C25" s="661" t="s">
        <v>204</v>
      </c>
      <c r="D25" s="274"/>
      <c r="E25" s="78"/>
    </row>
    <row r="26" spans="1:5" ht="24.75" customHeight="1">
      <c r="A26" s="88" t="s">
        <v>208</v>
      </c>
      <c r="B26" s="77">
        <f>【6】見・諸経費!H167</f>
        <v>0</v>
      </c>
      <c r="C26" s="661" t="s">
        <v>204</v>
      </c>
      <c r="D26" s="274"/>
      <c r="E26" s="78"/>
    </row>
    <row r="27" spans="1:5" ht="24.75" customHeight="1">
      <c r="A27" s="88" t="s">
        <v>209</v>
      </c>
      <c r="B27" s="77">
        <f>【6】見・諸経費!H191</f>
        <v>0</v>
      </c>
      <c r="C27" s="661" t="s">
        <v>204</v>
      </c>
      <c r="D27" s="274"/>
      <c r="E27" s="78"/>
    </row>
    <row r="28" spans="1:5" ht="24.75" customHeight="1">
      <c r="A28" s="91" t="s">
        <v>210</v>
      </c>
      <c r="B28" s="77">
        <f>【6】見・諸経費!H198</f>
        <v>0</v>
      </c>
      <c r="C28" s="661" t="s">
        <v>204</v>
      </c>
      <c r="D28" s="277"/>
      <c r="E28" s="93"/>
    </row>
    <row r="29" spans="1:5" ht="24.75" customHeight="1" thickBot="1">
      <c r="A29" s="91" t="s">
        <v>211</v>
      </c>
      <c r="B29" s="92">
        <f>【6】見・諸経費!H221</f>
        <v>0</v>
      </c>
      <c r="C29" s="663" t="s">
        <v>204</v>
      </c>
      <c r="D29" s="277"/>
      <c r="E29" s="93"/>
    </row>
    <row r="30" spans="1:5" ht="24.75" customHeight="1" thickBot="1">
      <c r="A30" s="94" t="s">
        <v>212</v>
      </c>
      <c r="B30" s="95">
        <f>【7】見・人件費!I14</f>
        <v>0</v>
      </c>
      <c r="C30" s="664" t="s">
        <v>213</v>
      </c>
      <c r="D30" s="665" t="s">
        <v>214</v>
      </c>
      <c r="E30" s="96"/>
    </row>
    <row r="31" spans="1:5" ht="24.75" customHeight="1" thickBot="1">
      <c r="A31" s="94" t="s">
        <v>215</v>
      </c>
      <c r="B31" s="95">
        <f>【7】見・人件費!I18</f>
        <v>0</v>
      </c>
      <c r="C31" s="664" t="s">
        <v>216</v>
      </c>
      <c r="D31" s="278"/>
      <c r="E31" s="96"/>
    </row>
    <row r="32" spans="1:5" ht="24.75" customHeight="1" thickBot="1">
      <c r="A32" s="97" t="s">
        <v>217</v>
      </c>
      <c r="B32" s="98">
        <f>SUM(B6,B30,B31)</f>
        <v>0</v>
      </c>
      <c r="C32" s="286"/>
      <c r="D32" s="279"/>
      <c r="E32" s="99"/>
    </row>
    <row r="33" spans="1:5" ht="24.75" customHeight="1" thickTop="1" thickBot="1">
      <c r="A33" s="100" t="s">
        <v>218</v>
      </c>
      <c r="B33" s="101">
        <f>ROUNDDOWN(B32*0.1,0)</f>
        <v>0</v>
      </c>
      <c r="C33" s="287"/>
      <c r="D33" s="280"/>
      <c r="E33" s="724" t="s">
        <v>219</v>
      </c>
    </row>
    <row r="34" spans="1:5" ht="30.75" customHeight="1" thickBot="1">
      <c r="A34" s="102" t="s">
        <v>220</v>
      </c>
      <c r="B34" s="103">
        <f>B32+B33</f>
        <v>0</v>
      </c>
      <c r="C34" s="288"/>
      <c r="D34" s="281"/>
      <c r="E34" s="104"/>
    </row>
    <row r="35" spans="1:5" ht="27" customHeight="1">
      <c r="A35" s="43" t="s">
        <v>221</v>
      </c>
    </row>
    <row r="36" spans="1:5" ht="15" customHeight="1">
      <c r="B36" s="43"/>
      <c r="E36" s="43"/>
    </row>
    <row r="37" spans="1:5" ht="15" customHeight="1">
      <c r="A37" s="58"/>
      <c r="B37" s="209"/>
      <c r="C37" s="210"/>
      <c r="D37" s="210"/>
      <c r="E37" s="211"/>
    </row>
    <row r="38" spans="1:5" ht="15" customHeight="1">
      <c r="A38" s="58"/>
      <c r="B38" s="209"/>
      <c r="C38" s="210"/>
      <c r="D38" s="210"/>
      <c r="E38" s="211"/>
    </row>
  </sheetData>
  <mergeCells count="3">
    <mergeCell ref="A1:E1"/>
    <mergeCell ref="A3:E3"/>
    <mergeCell ref="C5:D5"/>
  </mergeCells>
  <phoneticPr fontId="6"/>
  <dataValidations count="1">
    <dataValidation imeMode="off" allowBlank="1" showInputMessage="1" showErrorMessage="1" sqref="B6:B34" xr:uid="{00000000-0002-0000-0400-000000000000}"/>
  </dataValidations>
  <hyperlinks>
    <hyperlink ref="C8" location="【2】見・契_講師謝金" display="別紙２" xr:uid="{00000000-0004-0000-0400-000000000000}"/>
    <hyperlink ref="C9" location="【2】見・契_検討会等参加謝金" display="別紙２" xr:uid="{00000000-0004-0000-0400-000001000000}"/>
    <hyperlink ref="C10" location="【2】見・契_原稿謝金" display="別紙２" xr:uid="{00000000-0004-0000-0400-000002000000}"/>
    <hyperlink ref="C11" location="【2】見・契_見学謝金" display="別紙２" xr:uid="{00000000-0004-0000-0400-000003000000}"/>
    <hyperlink ref="C12" location="【2】見・契_講習料" display="別紙２" xr:uid="{00000000-0004-0000-0400-000004000000}"/>
    <hyperlink ref="C14" location="【3】見・契_研修旅費" display="別紙３" xr:uid="{00000000-0004-0000-0400-000005000000}"/>
    <hyperlink ref="C15" location="【4】見・契_交通費" display="別紙４" xr:uid="{00000000-0004-0000-0400-000006000000}"/>
    <hyperlink ref="C17" location="【5】見・契!B8" display="別紙５" xr:uid="{00000000-0004-0000-0400-000007000000}"/>
    <hyperlink ref="C18" location="【5】見・契!B18" display="別紙５" xr:uid="{00000000-0004-0000-0400-000008000000}"/>
    <hyperlink ref="C19" location="【5】見・契!B33" display="別紙５" xr:uid="{00000000-0004-0000-0400-000009000000}"/>
    <hyperlink ref="C20" location="【5】見・契!B59" display="別紙５" xr:uid="{00000000-0004-0000-0400-00000A000000}"/>
    <hyperlink ref="C22" location="【6】見・契!B3" display="別紙６" xr:uid="{00000000-0004-0000-0400-00000B000000}"/>
    <hyperlink ref="C23" location="【6】見・契!B37" display="別紙６" xr:uid="{00000000-0004-0000-0400-00000C000000}"/>
    <hyperlink ref="C24" location="【6】見・契!B135" display="別紙６" xr:uid="{00000000-0004-0000-0400-00000D000000}"/>
    <hyperlink ref="C25" location="【6】見・契!B149" display="別紙６" xr:uid="{00000000-0004-0000-0400-00000E000000}"/>
    <hyperlink ref="C26" location="【6】見・契!B156" display="別紙６" xr:uid="{00000000-0004-0000-0400-00000F000000}"/>
    <hyperlink ref="C27" location="【6】見・契!B169" display="別紙６" xr:uid="{00000000-0004-0000-0400-000010000000}"/>
    <hyperlink ref="C29" location="【6】見・契!B193" display="別紙６" xr:uid="{00000000-0004-0000-0400-000011000000}"/>
    <hyperlink ref="C30" location="【7】見・契!B2" display="別紙７、" xr:uid="{00000000-0004-0000-0400-000012000000}"/>
    <hyperlink ref="C31" location="【7】見・契!B17" display="別紙７" xr:uid="{00000000-0004-0000-0400-000013000000}"/>
    <hyperlink ref="D30" location="'【7-1】見・契'!B2" display="別紙７－１" xr:uid="{00000000-0004-0000-0400-000014000000}"/>
    <hyperlink ref="C28" location="【6】見・契!B169" display="別紙６" xr:uid="{00000000-0004-0000-0400-000015000000}"/>
  </hyperlinks>
  <printOptions gridLinesSet="0"/>
  <pageMargins left="0.98425196850393704" right="0.59055118110236227" top="0.59055118110236227" bottom="0.59055118110236227" header="0.31496062992125984" footer="0.31496062992125984"/>
  <pageSetup paperSize="9" scale="9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00FF"/>
  </sheetPr>
  <dimension ref="A1:BP192"/>
  <sheetViews>
    <sheetView showGridLines="0" view="pageBreakPreview" topLeftCell="C1" zoomScale="80" zoomScaleNormal="80" zoomScaleSheetLayoutView="80" workbookViewId="0">
      <selection activeCell="K190" sqref="K190"/>
    </sheetView>
  </sheetViews>
  <sheetFormatPr defaultColWidth="9" defaultRowHeight="13.5" outlineLevelCol="1"/>
  <cols>
    <col min="1" max="1" width="54" style="105" customWidth="1" outlineLevel="1"/>
    <col min="2" max="2" width="2" style="105" customWidth="1"/>
    <col min="3" max="3" width="4.875" style="107" customWidth="1"/>
    <col min="4" max="4" width="12.25" style="710" customWidth="1"/>
    <col min="5" max="5" width="6.75" style="105" customWidth="1"/>
    <col min="6" max="6" width="3.25" style="105" customWidth="1"/>
    <col min="7" max="7" width="6.75" style="105" customWidth="1"/>
    <col min="8" max="8" width="5.625" style="105" customWidth="1" outlineLevel="1"/>
    <col min="9" max="9" width="21.125" style="105" customWidth="1" outlineLevel="1"/>
    <col min="10" max="10" width="17.875" style="105" customWidth="1" outlineLevel="1"/>
    <col min="11" max="11" width="13.875" style="105" customWidth="1"/>
    <col min="12" max="12" width="20.375" style="105" customWidth="1"/>
    <col min="13" max="13" width="4.875" style="105" customWidth="1"/>
    <col min="14" max="14" width="12.625" style="105" customWidth="1" outlineLevel="1"/>
    <col min="15" max="15" width="6.75" style="105" customWidth="1"/>
    <col min="16" max="16" width="4.875" style="105" customWidth="1"/>
    <col min="17" max="17" width="10.375" style="105" customWidth="1" outlineLevel="1"/>
    <col min="18" max="18" width="5.25" style="106" customWidth="1"/>
    <col min="19" max="19" width="7.375" style="106" customWidth="1"/>
    <col min="20" max="20" width="10.375" style="106" customWidth="1"/>
    <col min="21" max="21" width="5.25" style="106" customWidth="1"/>
    <col min="22" max="22" width="8" style="106" customWidth="1"/>
    <col min="23" max="23" width="10.375" style="106" customWidth="1"/>
    <col min="24" max="24" width="18.375" style="105" customWidth="1"/>
    <col min="25" max="25" width="5.25" style="107" customWidth="1"/>
    <col min="26" max="26" width="4.625" style="107" customWidth="1"/>
    <col min="27" max="27" width="7.375" style="106" customWidth="1"/>
    <col min="28" max="28" width="10.375" style="106" customWidth="1"/>
    <col min="29" max="29" width="7.375" style="105" bestFit="1" customWidth="1"/>
    <col min="30" max="30" width="5.625" style="107" customWidth="1"/>
    <col min="31" max="31" width="7.375" style="106" customWidth="1"/>
    <col min="32" max="32" width="8.625" style="106" customWidth="1"/>
    <col min="33" max="33" width="10.375" style="106" customWidth="1"/>
    <col min="34" max="34" width="5.25" style="106" customWidth="1"/>
    <col min="35" max="35" width="7.375" style="106" customWidth="1"/>
    <col min="36" max="36" width="10.375" style="106" customWidth="1"/>
    <col min="37" max="37" width="5.25" style="106" customWidth="1"/>
    <col min="38" max="38" width="7.375" style="106" customWidth="1"/>
    <col min="39" max="39" width="10.375" style="106" customWidth="1"/>
    <col min="40" max="40" width="9.375" style="105" customWidth="1"/>
    <col min="41" max="41" width="13.75" style="105" customWidth="1"/>
    <col min="42" max="42" width="2.25" style="105" customWidth="1"/>
    <col min="43" max="43" width="10.75" style="105" customWidth="1"/>
    <col min="44" max="44" width="6.75" style="105" customWidth="1"/>
    <col min="45" max="45" width="3.25" style="105" customWidth="1"/>
    <col min="46" max="46" width="6.75" style="105" customWidth="1"/>
    <col min="47" max="47" width="5.625" style="105" customWidth="1"/>
    <col min="48" max="49" width="22.375" style="105" customWidth="1"/>
    <col min="50" max="50" width="13.875" style="105" customWidth="1"/>
    <col min="51" max="51" width="49.625" style="105" customWidth="1"/>
    <col min="52" max="52" width="5.25" style="105" customWidth="1"/>
    <col min="53" max="53" width="21.125" style="105" customWidth="1"/>
    <col min="54" max="54" width="9" style="105" customWidth="1"/>
    <col min="55" max="55" width="13.875" style="105" customWidth="1"/>
    <col min="56" max="56" width="6.875" style="105" customWidth="1"/>
    <col min="57" max="57" width="8.25" style="105" customWidth="1"/>
    <col min="58" max="58" width="10.375" style="105" customWidth="1"/>
    <col min="59" max="59" width="6.875" style="105" customWidth="1"/>
    <col min="60" max="60" width="8.25" style="105" customWidth="1"/>
    <col min="61" max="61" width="10.375" style="105" customWidth="1"/>
    <col min="62" max="62" width="25.625" style="105" customWidth="1"/>
    <col min="63" max="63" width="6.375" style="107" customWidth="1"/>
    <col min="64" max="64" width="5.625" style="107" customWidth="1"/>
    <col min="65" max="65" width="8.25" style="105" customWidth="1"/>
    <col min="66" max="66" width="10.375" style="105" customWidth="1"/>
    <col min="67" max="67" width="11.875" style="105" customWidth="1"/>
    <col min="68" max="68" width="5.625" style="107" customWidth="1"/>
    <col min="69" max="69" width="8.25" style="105" customWidth="1"/>
    <col min="70" max="70" width="10.375" style="105" customWidth="1"/>
    <col min="71" max="71" width="6.875" style="105" customWidth="1"/>
    <col min="72" max="72" width="8.25" style="105" customWidth="1"/>
    <col min="73" max="73" width="10.375" style="105" customWidth="1"/>
    <col min="74" max="74" width="6.875" style="105" customWidth="1"/>
    <col min="75" max="75" width="8.25" style="105" customWidth="1"/>
    <col min="76" max="76" width="10.375" style="105" customWidth="1"/>
    <col min="77" max="77" width="9.375" style="105" customWidth="1"/>
    <col min="78" max="78" width="15.25" style="105" customWidth="1"/>
    <col min="79" max="16384" width="9" style="105"/>
  </cols>
  <sheetData>
    <row r="1" spans="2:41" ht="21" customHeight="1">
      <c r="D1" s="751" t="s">
        <v>222</v>
      </c>
      <c r="AN1" s="66"/>
      <c r="AO1" s="66" t="str">
        <f>IF(基本情報!E31="見積書","見積書　別紙２",IF(基本情報!E31="契約書","別紙２"))</f>
        <v>見積書　別紙２</v>
      </c>
    </row>
    <row r="2" spans="2:41" ht="21" customHeight="1">
      <c r="B2" s="226"/>
      <c r="C2" s="725"/>
      <c r="D2" s="752" t="s">
        <v>223</v>
      </c>
      <c r="E2" s="226"/>
      <c r="F2" s="226"/>
      <c r="G2" s="226"/>
      <c r="H2" s="226"/>
      <c r="I2" s="226"/>
      <c r="AN2" s="108"/>
      <c r="AO2" s="108"/>
    </row>
    <row r="3" spans="2:41" ht="16.5" customHeight="1">
      <c r="AN3" s="108"/>
      <c r="AO3" s="108" t="s">
        <v>224</v>
      </c>
    </row>
    <row r="4" spans="2:41" ht="36" customHeight="1">
      <c r="C4" s="849" t="s">
        <v>225</v>
      </c>
      <c r="D4" s="847" t="s">
        <v>226</v>
      </c>
      <c r="E4" s="840" t="s">
        <v>227</v>
      </c>
      <c r="F4" s="840"/>
      <c r="G4" s="840"/>
      <c r="H4" s="837" t="s">
        <v>228</v>
      </c>
      <c r="I4" s="837" t="s">
        <v>229</v>
      </c>
      <c r="J4" s="837"/>
      <c r="K4" s="840" t="s">
        <v>230</v>
      </c>
      <c r="L4" s="840"/>
      <c r="M4" s="848" t="s">
        <v>231</v>
      </c>
      <c r="N4" s="837" t="s">
        <v>232</v>
      </c>
      <c r="O4" s="837" t="s">
        <v>233</v>
      </c>
      <c r="P4" s="837" t="s">
        <v>234</v>
      </c>
      <c r="Q4" s="837" t="s">
        <v>235</v>
      </c>
      <c r="R4" s="840" t="s">
        <v>236</v>
      </c>
      <c r="S4" s="840"/>
      <c r="T4" s="840"/>
      <c r="U4" s="840" t="s">
        <v>237</v>
      </c>
      <c r="V4" s="840"/>
      <c r="W4" s="840"/>
      <c r="X4" s="840" t="s">
        <v>238</v>
      </c>
      <c r="Y4" s="840"/>
      <c r="Z4" s="840"/>
      <c r="AA4" s="840"/>
      <c r="AB4" s="840"/>
      <c r="AC4" s="843" t="s">
        <v>239</v>
      </c>
      <c r="AD4" s="844"/>
      <c r="AE4" s="844"/>
      <c r="AF4" s="844"/>
      <c r="AG4" s="845"/>
      <c r="AH4" s="840" t="s">
        <v>240</v>
      </c>
      <c r="AI4" s="840"/>
      <c r="AJ4" s="840"/>
      <c r="AK4" s="837" t="s">
        <v>241</v>
      </c>
      <c r="AL4" s="840"/>
      <c r="AM4" s="840"/>
      <c r="AN4" s="838" t="s">
        <v>242</v>
      </c>
      <c r="AO4" s="840" t="s">
        <v>243</v>
      </c>
    </row>
    <row r="5" spans="2:41" ht="15.75" customHeight="1">
      <c r="C5" s="849"/>
      <c r="D5" s="847"/>
      <c r="E5" s="840"/>
      <c r="F5" s="840"/>
      <c r="G5" s="840"/>
      <c r="H5" s="837"/>
      <c r="I5" s="837"/>
      <c r="J5" s="837"/>
      <c r="K5" s="840" t="s">
        <v>244</v>
      </c>
      <c r="L5" s="840" t="s">
        <v>245</v>
      </c>
      <c r="M5" s="848"/>
      <c r="N5" s="837"/>
      <c r="O5" s="837"/>
      <c r="P5" s="837"/>
      <c r="Q5" s="837"/>
      <c r="R5" s="837" t="s">
        <v>246</v>
      </c>
      <c r="S5" s="837" t="s">
        <v>247</v>
      </c>
      <c r="T5" s="840" t="s">
        <v>248</v>
      </c>
      <c r="U5" s="837" t="s">
        <v>246</v>
      </c>
      <c r="V5" s="837" t="s">
        <v>247</v>
      </c>
      <c r="W5" s="840" t="s">
        <v>248</v>
      </c>
      <c r="X5" s="840" t="s">
        <v>249</v>
      </c>
      <c r="Y5" s="840" t="s">
        <v>250</v>
      </c>
      <c r="Z5" s="840" t="s">
        <v>251</v>
      </c>
      <c r="AA5" s="837" t="s">
        <v>247</v>
      </c>
      <c r="AB5" s="840" t="s">
        <v>248</v>
      </c>
      <c r="AC5" s="840" t="s">
        <v>252</v>
      </c>
      <c r="AD5" s="840" t="s">
        <v>253</v>
      </c>
      <c r="AE5" s="837" t="s">
        <v>247</v>
      </c>
      <c r="AF5" s="837" t="s">
        <v>254</v>
      </c>
      <c r="AG5" s="841" t="s">
        <v>255</v>
      </c>
      <c r="AH5" s="837" t="s">
        <v>246</v>
      </c>
      <c r="AI5" s="837" t="s">
        <v>256</v>
      </c>
      <c r="AJ5" s="840" t="s">
        <v>255</v>
      </c>
      <c r="AK5" s="837" t="s">
        <v>246</v>
      </c>
      <c r="AL5" s="837" t="s">
        <v>256</v>
      </c>
      <c r="AM5" s="840" t="s">
        <v>255</v>
      </c>
      <c r="AN5" s="838"/>
      <c r="AO5" s="840"/>
    </row>
    <row r="6" spans="2:41" ht="15.75" customHeight="1">
      <c r="C6" s="849"/>
      <c r="D6" s="847"/>
      <c r="E6" s="840"/>
      <c r="F6" s="840"/>
      <c r="G6" s="840"/>
      <c r="H6" s="837"/>
      <c r="I6" s="837"/>
      <c r="J6" s="837"/>
      <c r="K6" s="840"/>
      <c r="L6" s="840"/>
      <c r="M6" s="848"/>
      <c r="N6" s="837"/>
      <c r="O6" s="837"/>
      <c r="P6" s="837"/>
      <c r="Q6" s="837"/>
      <c r="R6" s="837"/>
      <c r="S6" s="837"/>
      <c r="T6" s="840"/>
      <c r="U6" s="837"/>
      <c r="V6" s="837"/>
      <c r="W6" s="840"/>
      <c r="X6" s="840"/>
      <c r="Y6" s="840"/>
      <c r="Z6" s="840"/>
      <c r="AA6" s="837"/>
      <c r="AB6" s="840"/>
      <c r="AC6" s="840"/>
      <c r="AD6" s="840"/>
      <c r="AE6" s="837"/>
      <c r="AF6" s="840"/>
      <c r="AG6" s="842"/>
      <c r="AH6" s="837"/>
      <c r="AI6" s="837"/>
      <c r="AJ6" s="840"/>
      <c r="AK6" s="837"/>
      <c r="AL6" s="837"/>
      <c r="AM6" s="840"/>
      <c r="AN6" s="838"/>
      <c r="AO6" s="840"/>
    </row>
    <row r="7" spans="2:41" ht="27.75" customHeight="1">
      <c r="D7" s="679"/>
      <c r="E7" s="475"/>
      <c r="F7" s="476" t="s">
        <v>257</v>
      </c>
      <c r="G7" s="477"/>
      <c r="H7" s="478"/>
      <c r="I7" s="846" t="s">
        <v>258</v>
      </c>
      <c r="J7" s="846"/>
      <c r="K7" s="488"/>
      <c r="L7" s="488"/>
      <c r="M7" s="479"/>
      <c r="N7" s="480"/>
      <c r="O7" s="489"/>
      <c r="P7" s="489"/>
      <c r="Q7" s="490"/>
      <c r="R7" s="491" t="str">
        <f>IF($Q7="講師",IF($E7="","",TIME(HOUR($G7-$E7),ROUNDUP(MINUTE($G7-$E7)/30,0)*30,0)*24),"")</f>
        <v/>
      </c>
      <c r="S7" s="492" t="str">
        <f>IF($R7="","",IF(OR($O7="",$M7=""),"",IF($P7="サブ",VLOOKUP($O7,単価表!$A$5:$C$14,MATCH($M7,単価表!$A$5:$C$5,0),0)/2,VLOOKUP($O7,単価表!$A$5:$C$14,MATCH($M7,単価表!$A$5:$C$5,0),0))))</f>
        <v/>
      </c>
      <c r="T7" s="492" t="str">
        <f>IF($R7="","",IF($M7="","",(R7*S7)))</f>
        <v/>
      </c>
      <c r="U7" s="491" t="str">
        <f t="shared" ref="U7:U70" si="0">IF($Q7="検討会等参加",IF($E7="","",TIME(HOUR($G7-$E7),ROUNDUP(MINUTE($G7-$E7)/30,0)*30,0)*24),"")</f>
        <v/>
      </c>
      <c r="V7" s="492" t="str">
        <f>IF($U7="","",IF(OR($M7="",$O7=""),"",VLOOKUP($O7,単価表!$A$5:$C$11,MATCH($M7,単価表!$A$5:$C$5,0),0)/2))</f>
        <v/>
      </c>
      <c r="W7" s="492" t="str">
        <f>IF($U7="","",IF($M7="","",(U7*V7)))</f>
        <v/>
      </c>
      <c r="X7" s="480"/>
      <c r="Y7" s="493"/>
      <c r="Z7" s="479"/>
      <c r="AA7" s="492" t="str">
        <f>IF($Y7="","",IF($Z7="日","1,500",IF($Z7="外","5,500")))</f>
        <v/>
      </c>
      <c r="AB7" s="492" t="str">
        <f>IF(OR($Y7="",$Z7=""),"",(Y7*AA7))</f>
        <v/>
      </c>
      <c r="AC7" s="494"/>
      <c r="AD7" s="478"/>
      <c r="AE7" s="492" t="str">
        <f>IF($AC7="","",IF(OR($AC7="見学",$AC7="視察"),"10,000",IF($AC7="手土産","3,000")))</f>
        <v/>
      </c>
      <c r="AF7" s="646"/>
      <c r="AG7" s="492" t="str">
        <f>IFERROR(ROUND(IF(AF7="","",IF(AF7="8%税込",AD7*AE7/1.08,IF(AF7="10%税込",AD7*AE7/1.1))),0),"")</f>
        <v/>
      </c>
      <c r="AH7" s="491" t="str">
        <f t="shared" ref="AH7:AH70" si="1">IF($Q7="講習料",IF($E7="","",TIME(HOUR($G7-$E7),ROUNDUP(MINUTE($G7-$E7)/30,0)*30,0)*24),"")</f>
        <v/>
      </c>
      <c r="AI7" s="492" t="str">
        <f>IF($AH7="","",IF(OR($O7="",$M7=""),"",IF($P7="サブ",VLOOKUP($O7,単価表!$A$34:$C$38,MATCH($M7,単価表!$A$34:$C$34,0),0)/2,VLOOKUP($O7,単価表!$A$34:$C$38,MATCH($M7,単価表!$A$34:$C$34,0),0))))</f>
        <v/>
      </c>
      <c r="AJ7" s="492" t="str">
        <f t="shared" ref="AJ7:AJ38" si="2">IF($AH7="","",IF($M7="","",(AH7*AI7)))</f>
        <v/>
      </c>
      <c r="AK7" s="491" t="str">
        <f t="shared" ref="AK7:AK70" si="3">IF($Q7="検討会(法人参加)",IF($E7="","",TIME(HOUR($G7-$E7),ROUNDUP(MINUTE($G7-$E7)/30,0)*30,0)*24),"")</f>
        <v/>
      </c>
      <c r="AL7" s="492" t="str">
        <f>IF($AK7="","",IF(OR($O7="",$M7=""),"",VLOOKUP($O7,単価表!$A$34:$C$38,MATCH($M7,単価表!$A$34:$C$34,0),0)/2))</f>
        <v/>
      </c>
      <c r="AM7" s="492" t="str">
        <f t="shared" ref="AM7:AM38" si="4">IF($AK7="","",IF($M7="","",(AK7*AL7)))</f>
        <v/>
      </c>
      <c r="AN7" s="488"/>
      <c r="AO7" s="488"/>
    </row>
    <row r="8" spans="2:41" ht="27.75" customHeight="1">
      <c r="D8" s="679"/>
      <c r="E8" s="475"/>
      <c r="F8" s="476" t="s">
        <v>257</v>
      </c>
      <c r="G8" s="477"/>
      <c r="H8" s="478"/>
      <c r="I8" s="846"/>
      <c r="J8" s="846"/>
      <c r="K8" s="488"/>
      <c r="L8" s="488"/>
      <c r="M8" s="478"/>
      <c r="N8" s="480"/>
      <c r="O8" s="489"/>
      <c r="P8" s="489"/>
      <c r="Q8" s="490"/>
      <c r="R8" s="496" t="str">
        <f t="shared" ref="R8:R71" si="5">IF($Q8="講師",IF($E8="","",TIME(HOUR($G8-$E8),ROUNDUP(MINUTE($G8-$E8)/30,0)*30,0)*24),"")</f>
        <v/>
      </c>
      <c r="S8" s="492" t="str">
        <f>IF($R8="","",IF(OR($O8="",$M8=""),"",IF($P8="サブ",VLOOKUP($O8,単価表!$A$5:$C$14,MATCH($M8,単価表!$A$5:$C$5,0),0)/2,VLOOKUP($O8,単価表!$A$5:$C$14,MATCH($M8,単価表!$A$5:$C$5,0),0))))</f>
        <v/>
      </c>
      <c r="T8" s="492" t="str">
        <f t="shared" ref="T8:T71" si="6">IF($R8="","",IF($M8="","",(R8*S8)))</f>
        <v/>
      </c>
      <c r="U8" s="496" t="str">
        <f t="shared" si="0"/>
        <v/>
      </c>
      <c r="V8" s="492" t="str">
        <f>IF($U8="","",IF(OR($M8="",$O8=""),"",VLOOKUP($O8,単価表!$A$5:$C$11,MATCH($M8,単価表!$A$5:$C$5,0),0)/2))</f>
        <v/>
      </c>
      <c r="W8" s="492" t="str">
        <f t="shared" ref="W8:W71" si="7">IF($U8="","",IF($M8="","",(U8*V8)))</f>
        <v/>
      </c>
      <c r="X8" s="480"/>
      <c r="Y8" s="493"/>
      <c r="Z8" s="478"/>
      <c r="AA8" s="492" t="str">
        <f t="shared" ref="AA8:AA71" si="8">IF($Y8="","",IF($Z8="日","1,500",IF($Z8="外","5,500")))</f>
        <v/>
      </c>
      <c r="AB8" s="492" t="str">
        <f t="shared" ref="AB8:AB71" si="9">IF(OR($Y8="",$Z8=""),"",(Y8*AA8))</f>
        <v/>
      </c>
      <c r="AC8" s="494"/>
      <c r="AD8" s="478"/>
      <c r="AE8" s="492" t="str">
        <f t="shared" ref="AE8:AE71" si="10">IF($AC8="","",IF(OR($AC8="見学",$AC8="視察"),"10,000",IF($AC8="手土産","3,000")))</f>
        <v/>
      </c>
      <c r="AF8" s="646"/>
      <c r="AG8" s="492" t="str">
        <f t="shared" ref="AG8:AG71" si="11">IFERROR(ROUND(IF(AF8="","",IF(AF8="8%税込",AD8*AE8/1.08,IF(AF8="10%税込",AD8*AE8/1.1))),0),"")</f>
        <v/>
      </c>
      <c r="AH8" s="496" t="str">
        <f t="shared" si="1"/>
        <v/>
      </c>
      <c r="AI8" s="492" t="str">
        <f>IF($AH8="","",IF(OR($O8="",$M8=""),"",IF($P8="サブ",VLOOKUP($O8,単価表!$A$34:$C$38,MATCH($M8,単価表!$A$34:$C$34,0),0)/2,VLOOKUP($O8,単価表!$A$34:$C$38,MATCH($M8,単価表!$A$34:$C$34,0),0))))</f>
        <v/>
      </c>
      <c r="AJ8" s="492" t="str">
        <f t="shared" si="2"/>
        <v/>
      </c>
      <c r="AK8" s="496" t="str">
        <f t="shared" si="3"/>
        <v/>
      </c>
      <c r="AL8" s="492" t="str">
        <f>IF($AK8="","",IF(OR($O8="",$M8=""),"",VLOOKUP($O8,単価表!$A$34:$C$38,MATCH($M8,単価表!$A$34:$C$34,0),0)/2))</f>
        <v/>
      </c>
      <c r="AM8" s="492" t="str">
        <f t="shared" si="4"/>
        <v/>
      </c>
      <c r="AN8" s="488"/>
      <c r="AO8" s="488"/>
    </row>
    <row r="9" spans="2:41" ht="27.75" customHeight="1">
      <c r="D9" s="679"/>
      <c r="E9" s="475"/>
      <c r="F9" s="476" t="s">
        <v>259</v>
      </c>
      <c r="G9" s="477"/>
      <c r="H9" s="478"/>
      <c r="I9" s="846"/>
      <c r="J9" s="846"/>
      <c r="K9" s="488"/>
      <c r="L9" s="488"/>
      <c r="M9" s="479"/>
      <c r="N9" s="480"/>
      <c r="O9" s="489"/>
      <c r="P9" s="489"/>
      <c r="Q9" s="490"/>
      <c r="R9" s="491" t="str">
        <f t="shared" si="5"/>
        <v/>
      </c>
      <c r="S9" s="492" t="str">
        <f>IF($R9="","",IF(OR($O9="",$M9=""),"",IF($P9="サブ",VLOOKUP($O9,単価表!$A$5:$C$14,MATCH($M9,単価表!$A$5:$C$5,0),0)/2,VLOOKUP($O9,単価表!$A$5:$C$14,MATCH($M9,単価表!$A$5:$C$5,0),0))))</f>
        <v/>
      </c>
      <c r="T9" s="492" t="str">
        <f t="shared" si="6"/>
        <v/>
      </c>
      <c r="U9" s="491" t="str">
        <f t="shared" si="0"/>
        <v/>
      </c>
      <c r="V9" s="492" t="str">
        <f>IF($U9="","",IF(OR($M9="",$O9=""),"",VLOOKUP($O9,単価表!$A$5:$C$11,MATCH($M9,単価表!$A$5:$C$5,0),0)/2))</f>
        <v/>
      </c>
      <c r="W9" s="492" t="str">
        <f t="shared" si="7"/>
        <v/>
      </c>
      <c r="X9" s="480"/>
      <c r="Y9" s="493"/>
      <c r="Z9" s="479"/>
      <c r="AA9" s="492" t="str">
        <f t="shared" si="8"/>
        <v/>
      </c>
      <c r="AB9" s="492" t="str">
        <f t="shared" si="9"/>
        <v/>
      </c>
      <c r="AC9" s="494"/>
      <c r="AD9" s="478"/>
      <c r="AE9" s="492" t="str">
        <f t="shared" si="10"/>
        <v/>
      </c>
      <c r="AF9" s="646"/>
      <c r="AG9" s="492" t="str">
        <f t="shared" si="11"/>
        <v/>
      </c>
      <c r="AH9" s="491" t="str">
        <f t="shared" si="1"/>
        <v/>
      </c>
      <c r="AI9" s="492" t="str">
        <f>IF($AH9="","",IF(OR($O9="",$M9=""),"",IF($P9="サブ",VLOOKUP($O9,単価表!$A$34:$C$38,MATCH($M9,単価表!$A$34:$C$34,0),0)/2,VLOOKUP($O9,単価表!$A$34:$C$38,MATCH($M9,単価表!$A$34:$C$34,0),0))))</f>
        <v/>
      </c>
      <c r="AJ9" s="492" t="str">
        <f t="shared" si="2"/>
        <v/>
      </c>
      <c r="AK9" s="491" t="str">
        <f t="shared" si="3"/>
        <v/>
      </c>
      <c r="AL9" s="492" t="str">
        <f>IF($AK9="","",IF(OR($O9="",$M9=""),"",VLOOKUP($O9,単価表!$A$34:$C$38,MATCH($M9,単価表!$A$34:$C$34,0),0)/2))</f>
        <v/>
      </c>
      <c r="AM9" s="492" t="str">
        <f t="shared" si="4"/>
        <v/>
      </c>
      <c r="AN9" s="488"/>
      <c r="AO9" s="488"/>
    </row>
    <row r="10" spans="2:41" ht="27.75" customHeight="1">
      <c r="D10" s="679"/>
      <c r="E10" s="475"/>
      <c r="F10" s="476" t="s">
        <v>259</v>
      </c>
      <c r="G10" s="477"/>
      <c r="H10" s="478"/>
      <c r="I10" s="846"/>
      <c r="J10" s="846"/>
      <c r="K10" s="488"/>
      <c r="L10" s="488"/>
      <c r="M10" s="478"/>
      <c r="N10" s="480"/>
      <c r="O10" s="489"/>
      <c r="P10" s="489"/>
      <c r="Q10" s="490"/>
      <c r="R10" s="496" t="str">
        <f t="shared" si="5"/>
        <v/>
      </c>
      <c r="S10" s="492" t="str">
        <f>IF($R10="","",IF(OR($O10="",$M10=""),"",IF($P10="サブ",VLOOKUP($O10,単価表!$A$5:$C$14,MATCH($M10,単価表!$A$5:$C$5,0),0)/2,VLOOKUP($O10,単価表!$A$5:$C$14,MATCH($M10,単価表!$A$5:$C$5,0),0))))</f>
        <v/>
      </c>
      <c r="T10" s="492" t="str">
        <f t="shared" si="6"/>
        <v/>
      </c>
      <c r="U10" s="496" t="str">
        <f t="shared" si="0"/>
        <v/>
      </c>
      <c r="V10" s="492" t="str">
        <f>IF($U10="","",IF(OR($M10="",$O10=""),"",VLOOKUP($O10,単価表!$A$5:$C$11,MATCH($M10,単価表!$A$5:$C$5,0),0)/2))</f>
        <v/>
      </c>
      <c r="W10" s="492" t="str">
        <f t="shared" si="7"/>
        <v/>
      </c>
      <c r="X10" s="480"/>
      <c r="Y10" s="493"/>
      <c r="Z10" s="478"/>
      <c r="AA10" s="492" t="str">
        <f t="shared" si="8"/>
        <v/>
      </c>
      <c r="AB10" s="492" t="str">
        <f t="shared" si="9"/>
        <v/>
      </c>
      <c r="AC10" s="494"/>
      <c r="AD10" s="478"/>
      <c r="AE10" s="492" t="str">
        <f t="shared" si="10"/>
        <v/>
      </c>
      <c r="AF10" s="646"/>
      <c r="AG10" s="492" t="str">
        <f t="shared" si="11"/>
        <v/>
      </c>
      <c r="AH10" s="496" t="str">
        <f t="shared" si="1"/>
        <v/>
      </c>
      <c r="AI10" s="492" t="str">
        <f>IF($AH10="","",IF(OR($O10="",$M10=""),"",IF($P10="サブ",VLOOKUP($O10,単価表!$A$34:$C$38,MATCH($M10,単価表!$A$34:$C$34,0),0)/2,VLOOKUP($O10,単価表!$A$34:$C$38,MATCH($M10,単価表!$A$34:$C$34,0),0))))</f>
        <v/>
      </c>
      <c r="AJ10" s="492" t="str">
        <f t="shared" si="2"/>
        <v/>
      </c>
      <c r="AK10" s="496" t="str">
        <f t="shared" si="3"/>
        <v/>
      </c>
      <c r="AL10" s="492" t="str">
        <f>IF($AK10="","",IF(OR($O10="",$M10=""),"",VLOOKUP($O10,単価表!$A$34:$C$38,MATCH($M10,単価表!$A$34:$C$34,0),0)/2))</f>
        <v/>
      </c>
      <c r="AM10" s="492" t="str">
        <f t="shared" si="4"/>
        <v/>
      </c>
      <c r="AN10" s="488"/>
      <c r="AO10" s="488"/>
    </row>
    <row r="11" spans="2:41" ht="27.75" customHeight="1">
      <c r="D11" s="679"/>
      <c r="E11" s="475"/>
      <c r="F11" s="476" t="s">
        <v>259</v>
      </c>
      <c r="G11" s="477"/>
      <c r="H11" s="478"/>
      <c r="I11" s="846"/>
      <c r="J11" s="846"/>
      <c r="K11" s="488"/>
      <c r="L11" s="488"/>
      <c r="M11" s="479"/>
      <c r="N11" s="480"/>
      <c r="O11" s="489"/>
      <c r="P11" s="489"/>
      <c r="Q11" s="490"/>
      <c r="R11" s="491" t="str">
        <f t="shared" si="5"/>
        <v/>
      </c>
      <c r="S11" s="492" t="str">
        <f>IF($R11="","",IF(OR($O11="",$M11=""),"",IF($P11="サブ",VLOOKUP($O11,単価表!$A$5:$C$14,MATCH($M11,単価表!$A$5:$C$5,0),0)/2,VLOOKUP($O11,単価表!$A$5:$C$14,MATCH($M11,単価表!$A$5:$C$5,0),0))))</f>
        <v/>
      </c>
      <c r="T11" s="492" t="str">
        <f t="shared" si="6"/>
        <v/>
      </c>
      <c r="U11" s="491" t="str">
        <f t="shared" si="0"/>
        <v/>
      </c>
      <c r="V11" s="492" t="str">
        <f>IF($U11="","",IF(OR($M11="",$O11=""),"",VLOOKUP($O11,単価表!$A$5:$C$11,MATCH($M11,単価表!$A$5:$C$5,0),0)/2))</f>
        <v/>
      </c>
      <c r="W11" s="492" t="str">
        <f t="shared" si="7"/>
        <v/>
      </c>
      <c r="X11" s="480"/>
      <c r="Y11" s="493"/>
      <c r="Z11" s="479"/>
      <c r="AA11" s="492" t="str">
        <f t="shared" si="8"/>
        <v/>
      </c>
      <c r="AB11" s="492" t="str">
        <f t="shared" si="9"/>
        <v/>
      </c>
      <c r="AC11" s="494"/>
      <c r="AD11" s="478"/>
      <c r="AE11" s="492" t="str">
        <f t="shared" si="10"/>
        <v/>
      </c>
      <c r="AF11" s="646"/>
      <c r="AG11" s="492" t="str">
        <f t="shared" si="11"/>
        <v/>
      </c>
      <c r="AH11" s="491" t="str">
        <f t="shared" si="1"/>
        <v/>
      </c>
      <c r="AI11" s="492" t="str">
        <f>IF($AH11="","",IF(OR($O11="",$M11=""),"",IF($P11="サブ",VLOOKUP($O11,単価表!$A$34:$C$38,MATCH($M11,単価表!$A$34:$C$34,0),0)/2,VLOOKUP($O11,単価表!$A$34:$C$38,MATCH($M11,単価表!$A$34:$C$34,0),0))))</f>
        <v/>
      </c>
      <c r="AJ11" s="492" t="str">
        <f t="shared" si="2"/>
        <v/>
      </c>
      <c r="AK11" s="491" t="str">
        <f t="shared" si="3"/>
        <v/>
      </c>
      <c r="AL11" s="492" t="str">
        <f>IF($AK11="","",IF(OR($O11="",$M11=""),"",VLOOKUP($O11,単価表!$A$34:$C$38,MATCH($M11,単価表!$A$34:$C$34,0),0)/2))</f>
        <v/>
      </c>
      <c r="AM11" s="492" t="str">
        <f t="shared" si="4"/>
        <v/>
      </c>
      <c r="AN11" s="488"/>
      <c r="AO11" s="488"/>
    </row>
    <row r="12" spans="2:41" ht="27.75" customHeight="1">
      <c r="D12" s="679"/>
      <c r="E12" s="475"/>
      <c r="F12" s="476" t="s">
        <v>259</v>
      </c>
      <c r="G12" s="477"/>
      <c r="H12" s="478"/>
      <c r="I12" s="846"/>
      <c r="J12" s="846"/>
      <c r="K12" s="488"/>
      <c r="L12" s="488"/>
      <c r="M12" s="478"/>
      <c r="N12" s="480"/>
      <c r="O12" s="489"/>
      <c r="P12" s="489"/>
      <c r="Q12" s="490"/>
      <c r="R12" s="496" t="str">
        <f t="shared" si="5"/>
        <v/>
      </c>
      <c r="S12" s="492" t="str">
        <f>IF($R12="","",IF(OR($O12="",$M12=""),"",IF($P12="サブ",VLOOKUP($O12,単価表!$A$5:$C$14,MATCH($M12,単価表!$A$5:$C$5,0),0)/2,VLOOKUP($O12,単価表!$A$5:$C$14,MATCH($M12,単価表!$A$5:$C$5,0),0))))</f>
        <v/>
      </c>
      <c r="T12" s="492" t="str">
        <f t="shared" si="6"/>
        <v/>
      </c>
      <c r="U12" s="496" t="str">
        <f t="shared" si="0"/>
        <v/>
      </c>
      <c r="V12" s="492" t="str">
        <f>IF($U12="","",IF(OR($M12="",$O12=""),"",VLOOKUP($O12,単価表!$A$5:$C$11,MATCH($M12,単価表!$A$5:$C$5,0),0)/2))</f>
        <v/>
      </c>
      <c r="W12" s="492" t="str">
        <f t="shared" si="7"/>
        <v/>
      </c>
      <c r="X12" s="480"/>
      <c r="Y12" s="493"/>
      <c r="Z12" s="478"/>
      <c r="AA12" s="492" t="str">
        <f t="shared" si="8"/>
        <v/>
      </c>
      <c r="AB12" s="492" t="str">
        <f t="shared" si="9"/>
        <v/>
      </c>
      <c r="AC12" s="494"/>
      <c r="AD12" s="478"/>
      <c r="AE12" s="492" t="str">
        <f t="shared" si="10"/>
        <v/>
      </c>
      <c r="AF12" s="646"/>
      <c r="AG12" s="492" t="str">
        <f t="shared" si="11"/>
        <v/>
      </c>
      <c r="AH12" s="496" t="str">
        <f t="shared" si="1"/>
        <v/>
      </c>
      <c r="AI12" s="492" t="str">
        <f>IF($AH12="","",IF(OR($O12="",$M12=""),"",IF($P12="サブ",VLOOKUP($O12,単価表!$A$34:$C$38,MATCH($M12,単価表!$A$34:$C$34,0),0)/2,VLOOKUP($O12,単価表!$A$34:$C$38,MATCH($M12,単価表!$A$34:$C$34,0),0))))</f>
        <v/>
      </c>
      <c r="AJ12" s="492" t="str">
        <f t="shared" si="2"/>
        <v/>
      </c>
      <c r="AK12" s="496" t="str">
        <f t="shared" si="3"/>
        <v/>
      </c>
      <c r="AL12" s="492" t="str">
        <f>IF($AK12="","",IF(OR($O12="",$M12=""),"",VLOOKUP($O12,単価表!$A$34:$C$38,MATCH($M12,単価表!$A$34:$C$34,0),0)/2))</f>
        <v/>
      </c>
      <c r="AM12" s="492" t="str">
        <f t="shared" si="4"/>
        <v/>
      </c>
      <c r="AN12" s="488"/>
      <c r="AO12" s="488"/>
    </row>
    <row r="13" spans="2:41" ht="27.75" customHeight="1">
      <c r="D13" s="679"/>
      <c r="E13" s="475"/>
      <c r="F13" s="476" t="s">
        <v>259</v>
      </c>
      <c r="G13" s="477"/>
      <c r="H13" s="478"/>
      <c r="I13" s="846"/>
      <c r="J13" s="846"/>
      <c r="K13" s="488"/>
      <c r="L13" s="488"/>
      <c r="M13" s="479"/>
      <c r="N13" s="480"/>
      <c r="O13" s="489"/>
      <c r="P13" s="489"/>
      <c r="Q13" s="490"/>
      <c r="R13" s="491" t="str">
        <f t="shared" si="5"/>
        <v/>
      </c>
      <c r="S13" s="492" t="str">
        <f>IF($R13="","",IF(OR($O13="",$M13=""),"",IF($P13="サブ",VLOOKUP($O13,単価表!$A$5:$C$14,MATCH($M13,単価表!$A$5:$C$5,0),0)/2,VLOOKUP($O13,単価表!$A$5:$C$14,MATCH($M13,単価表!$A$5:$C$5,0),0))))</f>
        <v/>
      </c>
      <c r="T13" s="492" t="str">
        <f t="shared" si="6"/>
        <v/>
      </c>
      <c r="U13" s="491" t="str">
        <f t="shared" si="0"/>
        <v/>
      </c>
      <c r="V13" s="492" t="str">
        <f>IF($U13="","",IF(OR($M13="",$O13=""),"",VLOOKUP($O13,単価表!$A$5:$C$11,MATCH($M13,単価表!$A$5:$C$5,0),0)/2))</f>
        <v/>
      </c>
      <c r="W13" s="492" t="str">
        <f t="shared" si="7"/>
        <v/>
      </c>
      <c r="X13" s="480"/>
      <c r="Y13" s="493"/>
      <c r="Z13" s="479"/>
      <c r="AA13" s="492" t="str">
        <f t="shared" si="8"/>
        <v/>
      </c>
      <c r="AB13" s="492" t="str">
        <f t="shared" si="9"/>
        <v/>
      </c>
      <c r="AC13" s="494"/>
      <c r="AD13" s="478"/>
      <c r="AE13" s="492" t="str">
        <f t="shared" si="10"/>
        <v/>
      </c>
      <c r="AF13" s="646"/>
      <c r="AG13" s="492" t="str">
        <f t="shared" si="11"/>
        <v/>
      </c>
      <c r="AH13" s="491" t="str">
        <f t="shared" si="1"/>
        <v/>
      </c>
      <c r="AI13" s="492" t="str">
        <f>IF($AH13="","",IF(OR($O13="",$M13=""),"",IF($P13="サブ",VLOOKUP($O13,単価表!$A$34:$C$38,MATCH($M13,単価表!$A$34:$C$34,0),0)/2,VLOOKUP($O13,単価表!$A$34:$C$38,MATCH($M13,単価表!$A$34:$C$34,0),0))))</f>
        <v/>
      </c>
      <c r="AJ13" s="492" t="str">
        <f t="shared" si="2"/>
        <v/>
      </c>
      <c r="AK13" s="491" t="str">
        <f t="shared" si="3"/>
        <v/>
      </c>
      <c r="AL13" s="492" t="str">
        <f>IF($AK13="","",IF(OR($O13="",$M13=""),"",VLOOKUP($O13,単価表!$A$34:$C$38,MATCH($M13,単価表!$A$34:$C$34,0),0)/2))</f>
        <v/>
      </c>
      <c r="AM13" s="492" t="str">
        <f t="shared" si="4"/>
        <v/>
      </c>
      <c r="AN13" s="488"/>
      <c r="AO13" s="488"/>
    </row>
    <row r="14" spans="2:41" ht="27.75" customHeight="1">
      <c r="D14" s="679"/>
      <c r="E14" s="475"/>
      <c r="F14" s="476" t="s">
        <v>259</v>
      </c>
      <c r="G14" s="477"/>
      <c r="H14" s="478"/>
      <c r="I14" s="846"/>
      <c r="J14" s="846"/>
      <c r="K14" s="488"/>
      <c r="L14" s="488"/>
      <c r="M14" s="478"/>
      <c r="N14" s="480"/>
      <c r="O14" s="489"/>
      <c r="P14" s="489"/>
      <c r="Q14" s="490"/>
      <c r="R14" s="496" t="str">
        <f t="shared" si="5"/>
        <v/>
      </c>
      <c r="S14" s="492" t="str">
        <f>IF($R14="","",IF(OR($O14="",$M14=""),"",IF($P14="サブ",VLOOKUP($O14,単価表!$A$5:$C$14,MATCH($M14,単価表!$A$5:$C$5,0),0)/2,VLOOKUP($O14,単価表!$A$5:$C$14,MATCH($M14,単価表!$A$5:$C$5,0),0))))</f>
        <v/>
      </c>
      <c r="T14" s="492" t="str">
        <f t="shared" si="6"/>
        <v/>
      </c>
      <c r="U14" s="496" t="str">
        <f t="shared" si="0"/>
        <v/>
      </c>
      <c r="V14" s="492" t="str">
        <f>IF($U14="","",IF(OR($M14="",$O14=""),"",VLOOKUP($O14,単価表!$A$5:$C$11,MATCH($M14,単価表!$A$5:$C$5,0),0)/2))</f>
        <v/>
      </c>
      <c r="W14" s="492" t="str">
        <f t="shared" si="7"/>
        <v/>
      </c>
      <c r="X14" s="480"/>
      <c r="Y14" s="493"/>
      <c r="Z14" s="478"/>
      <c r="AA14" s="492" t="str">
        <f t="shared" si="8"/>
        <v/>
      </c>
      <c r="AB14" s="492" t="str">
        <f t="shared" si="9"/>
        <v/>
      </c>
      <c r="AC14" s="494"/>
      <c r="AD14" s="478"/>
      <c r="AE14" s="492" t="str">
        <f t="shared" si="10"/>
        <v/>
      </c>
      <c r="AF14" s="646"/>
      <c r="AG14" s="492" t="str">
        <f t="shared" si="11"/>
        <v/>
      </c>
      <c r="AH14" s="496" t="str">
        <f t="shared" si="1"/>
        <v/>
      </c>
      <c r="AI14" s="492" t="str">
        <f>IF($AH14="","",IF(OR($O14="",$M14=""),"",IF($P14="サブ",VLOOKUP($O14,単価表!$A$34:$C$38,MATCH($M14,単価表!$A$34:$C$34,0),0)/2,VLOOKUP($O14,単価表!$A$34:$C$38,MATCH($M14,単価表!$A$34:$C$34,0),0))))</f>
        <v/>
      </c>
      <c r="AJ14" s="492" t="str">
        <f t="shared" si="2"/>
        <v/>
      </c>
      <c r="AK14" s="496" t="str">
        <f t="shared" si="3"/>
        <v/>
      </c>
      <c r="AL14" s="492" t="str">
        <f>IF($AK14="","",IF(OR($O14="",$M14=""),"",VLOOKUP($O14,単価表!$A$34:$C$38,MATCH($M14,単価表!$A$34:$C$34,0),0)/2))</f>
        <v/>
      </c>
      <c r="AM14" s="492" t="str">
        <f t="shared" si="4"/>
        <v/>
      </c>
      <c r="AN14" s="488"/>
      <c r="AO14" s="488"/>
    </row>
    <row r="15" spans="2:41" ht="27.75" customHeight="1">
      <c r="D15" s="679"/>
      <c r="E15" s="475"/>
      <c r="F15" s="476" t="s">
        <v>259</v>
      </c>
      <c r="G15" s="477"/>
      <c r="H15" s="478"/>
      <c r="I15" s="846"/>
      <c r="J15" s="846"/>
      <c r="K15" s="488"/>
      <c r="L15" s="488"/>
      <c r="M15" s="479"/>
      <c r="N15" s="480"/>
      <c r="O15" s="489"/>
      <c r="P15" s="489"/>
      <c r="Q15" s="490"/>
      <c r="R15" s="491" t="str">
        <f t="shared" si="5"/>
        <v/>
      </c>
      <c r="S15" s="492" t="str">
        <f>IF($R15="","",IF(OR($O15="",$M15=""),"",IF($P15="サブ",VLOOKUP($O15,単価表!$A$5:$C$14,MATCH($M15,単価表!$A$5:$C$5,0),0)/2,VLOOKUP($O15,単価表!$A$5:$C$14,MATCH($M15,単価表!$A$5:$C$5,0),0))))</f>
        <v/>
      </c>
      <c r="T15" s="492" t="str">
        <f t="shared" si="6"/>
        <v/>
      </c>
      <c r="U15" s="491" t="str">
        <f t="shared" si="0"/>
        <v/>
      </c>
      <c r="V15" s="492" t="str">
        <f>IF($U15="","",IF(OR($M15="",$O15=""),"",VLOOKUP($O15,単価表!$A$5:$C$11,MATCH($M15,単価表!$A$5:$C$5,0),0)/2))</f>
        <v/>
      </c>
      <c r="W15" s="492" t="str">
        <f t="shared" si="7"/>
        <v/>
      </c>
      <c r="X15" s="480"/>
      <c r="Y15" s="493"/>
      <c r="Z15" s="479"/>
      <c r="AA15" s="492" t="str">
        <f t="shared" si="8"/>
        <v/>
      </c>
      <c r="AB15" s="492" t="str">
        <f t="shared" si="9"/>
        <v/>
      </c>
      <c r="AC15" s="494"/>
      <c r="AD15" s="478"/>
      <c r="AE15" s="492" t="str">
        <f t="shared" si="10"/>
        <v/>
      </c>
      <c r="AF15" s="646"/>
      <c r="AG15" s="492" t="str">
        <f t="shared" si="11"/>
        <v/>
      </c>
      <c r="AH15" s="491" t="str">
        <f t="shared" si="1"/>
        <v/>
      </c>
      <c r="AI15" s="492" t="str">
        <f>IF($AH15="","",IF(OR($O15="",$M15=""),"",IF($P15="サブ",VLOOKUP($O15,単価表!$A$34:$C$38,MATCH($M15,単価表!$A$34:$C$34,0),0)/2,VLOOKUP($O15,単価表!$A$34:$C$38,MATCH($M15,単価表!$A$34:$C$34,0),0))))</f>
        <v/>
      </c>
      <c r="AJ15" s="492" t="str">
        <f t="shared" si="2"/>
        <v/>
      </c>
      <c r="AK15" s="491" t="str">
        <f t="shared" si="3"/>
        <v/>
      </c>
      <c r="AL15" s="492" t="str">
        <f>IF($AK15="","",IF(OR($O15="",$M15=""),"",VLOOKUP($O15,単価表!$A$34:$C$38,MATCH($M15,単価表!$A$34:$C$34,0),0)/2))</f>
        <v/>
      </c>
      <c r="AM15" s="492" t="str">
        <f t="shared" si="4"/>
        <v/>
      </c>
      <c r="AN15" s="488"/>
      <c r="AO15" s="488"/>
    </row>
    <row r="16" spans="2:41" ht="27.75" customHeight="1">
      <c r="D16" s="679"/>
      <c r="E16" s="475"/>
      <c r="F16" s="476" t="s">
        <v>259</v>
      </c>
      <c r="G16" s="477"/>
      <c r="H16" s="478"/>
      <c r="I16" s="846"/>
      <c r="J16" s="846"/>
      <c r="K16" s="488"/>
      <c r="L16" s="488"/>
      <c r="M16" s="478"/>
      <c r="N16" s="480"/>
      <c r="O16" s="489"/>
      <c r="P16" s="489"/>
      <c r="Q16" s="490"/>
      <c r="R16" s="496" t="str">
        <f t="shared" si="5"/>
        <v/>
      </c>
      <c r="S16" s="492" t="str">
        <f>IF($R16="","",IF(OR($O16="",$M16=""),"",IF($P16="サブ",VLOOKUP($O16,単価表!$A$5:$C$14,MATCH($M16,単価表!$A$5:$C$5,0),0)/2,VLOOKUP($O16,単価表!$A$5:$C$14,MATCH($M16,単価表!$A$5:$C$5,0),0))))</f>
        <v/>
      </c>
      <c r="T16" s="492" t="str">
        <f t="shared" si="6"/>
        <v/>
      </c>
      <c r="U16" s="496" t="str">
        <f t="shared" si="0"/>
        <v/>
      </c>
      <c r="V16" s="492" t="str">
        <f>IF($U16="","",IF(OR($M16="",$O16=""),"",VLOOKUP($O16,単価表!$A$5:$C$11,MATCH($M16,単価表!$A$5:$C$5,0),0)/2))</f>
        <v/>
      </c>
      <c r="W16" s="492" t="str">
        <f t="shared" si="7"/>
        <v/>
      </c>
      <c r="X16" s="480"/>
      <c r="Y16" s="493"/>
      <c r="Z16" s="478"/>
      <c r="AA16" s="492" t="str">
        <f t="shared" si="8"/>
        <v/>
      </c>
      <c r="AB16" s="492" t="str">
        <f t="shared" si="9"/>
        <v/>
      </c>
      <c r="AC16" s="494"/>
      <c r="AD16" s="478"/>
      <c r="AE16" s="492" t="str">
        <f t="shared" si="10"/>
        <v/>
      </c>
      <c r="AF16" s="646"/>
      <c r="AG16" s="492" t="str">
        <f t="shared" si="11"/>
        <v/>
      </c>
      <c r="AH16" s="496" t="str">
        <f t="shared" si="1"/>
        <v/>
      </c>
      <c r="AI16" s="492" t="str">
        <f>IF($AH16="","",IF(OR($O16="",$M16=""),"",IF($P16="サブ",VLOOKUP($O16,単価表!$A$34:$C$38,MATCH($M16,単価表!$A$34:$C$34,0),0)/2,VLOOKUP($O16,単価表!$A$34:$C$38,MATCH($M16,単価表!$A$34:$C$34,0),0))))</f>
        <v/>
      </c>
      <c r="AJ16" s="492" t="str">
        <f t="shared" si="2"/>
        <v/>
      </c>
      <c r="AK16" s="496" t="str">
        <f t="shared" si="3"/>
        <v/>
      </c>
      <c r="AL16" s="492" t="str">
        <f>IF($AK16="","",IF(OR($O16="",$M16=""),"",VLOOKUP($O16,単価表!$A$34:$C$38,MATCH($M16,単価表!$A$34:$C$34,0),0)/2))</f>
        <v/>
      </c>
      <c r="AM16" s="492" t="str">
        <f t="shared" si="4"/>
        <v/>
      </c>
      <c r="AN16" s="488"/>
      <c r="AO16" s="488"/>
    </row>
    <row r="17" spans="4:41" ht="27.75" customHeight="1">
      <c r="D17" s="679"/>
      <c r="E17" s="475"/>
      <c r="F17" s="476" t="s">
        <v>259</v>
      </c>
      <c r="G17" s="477"/>
      <c r="H17" s="478"/>
      <c r="I17" s="846"/>
      <c r="J17" s="846"/>
      <c r="K17" s="488"/>
      <c r="L17" s="488"/>
      <c r="M17" s="479"/>
      <c r="N17" s="480"/>
      <c r="O17" s="489"/>
      <c r="P17" s="489"/>
      <c r="Q17" s="490"/>
      <c r="R17" s="491" t="str">
        <f t="shared" si="5"/>
        <v/>
      </c>
      <c r="S17" s="492" t="str">
        <f>IF($R17="","",IF(OR($O17="",$M17=""),"",IF($P17="サブ",VLOOKUP($O17,単価表!$A$5:$C$14,MATCH($M17,単価表!$A$5:$C$5,0),0)/2,VLOOKUP($O17,単価表!$A$5:$C$14,MATCH($M17,単価表!$A$5:$C$5,0),0))))</f>
        <v/>
      </c>
      <c r="T17" s="492" t="str">
        <f t="shared" si="6"/>
        <v/>
      </c>
      <c r="U17" s="491" t="str">
        <f t="shared" si="0"/>
        <v/>
      </c>
      <c r="V17" s="492" t="str">
        <f>IF($U17="","",IF(OR($M17="",$O17=""),"",VLOOKUP($O17,単価表!$A$5:$C$11,MATCH($M17,単価表!$A$5:$C$5,0),0)/2))</f>
        <v/>
      </c>
      <c r="W17" s="492" t="str">
        <f t="shared" si="7"/>
        <v/>
      </c>
      <c r="X17" s="480"/>
      <c r="Y17" s="493"/>
      <c r="Z17" s="479"/>
      <c r="AA17" s="492" t="str">
        <f t="shared" si="8"/>
        <v/>
      </c>
      <c r="AB17" s="492" t="str">
        <f t="shared" si="9"/>
        <v/>
      </c>
      <c r="AC17" s="494"/>
      <c r="AD17" s="478"/>
      <c r="AE17" s="492" t="str">
        <f t="shared" si="10"/>
        <v/>
      </c>
      <c r="AF17" s="646"/>
      <c r="AG17" s="492" t="str">
        <f t="shared" si="11"/>
        <v/>
      </c>
      <c r="AH17" s="491" t="str">
        <f t="shared" si="1"/>
        <v/>
      </c>
      <c r="AI17" s="492" t="str">
        <f>IF($AH17="","",IF(OR($O17="",$M17=""),"",IF($P17="サブ",VLOOKUP($O17,単価表!$A$34:$C$38,MATCH($M17,単価表!$A$34:$C$34,0),0)/2,VLOOKUP($O17,単価表!$A$34:$C$38,MATCH($M17,単価表!$A$34:$C$34,0),0))))</f>
        <v/>
      </c>
      <c r="AJ17" s="492" t="str">
        <f t="shared" si="2"/>
        <v/>
      </c>
      <c r="AK17" s="491" t="str">
        <f t="shared" si="3"/>
        <v/>
      </c>
      <c r="AL17" s="492" t="str">
        <f>IF($AK17="","",IF(OR($O17="",$M17=""),"",VLOOKUP($O17,単価表!$A$34:$C$38,MATCH($M17,単価表!$A$34:$C$34,0),0)/2))</f>
        <v/>
      </c>
      <c r="AM17" s="492" t="str">
        <f t="shared" si="4"/>
        <v/>
      </c>
      <c r="AN17" s="488"/>
      <c r="AO17" s="488"/>
    </row>
    <row r="18" spans="4:41" ht="27.75" customHeight="1">
      <c r="D18" s="679"/>
      <c r="E18" s="475"/>
      <c r="F18" s="476" t="s">
        <v>259</v>
      </c>
      <c r="G18" s="477"/>
      <c r="H18" s="478"/>
      <c r="I18" s="846"/>
      <c r="J18" s="846"/>
      <c r="K18" s="488"/>
      <c r="L18" s="488"/>
      <c r="M18" s="478"/>
      <c r="N18" s="480"/>
      <c r="O18" s="489"/>
      <c r="P18" s="489"/>
      <c r="Q18" s="490"/>
      <c r="R18" s="496" t="str">
        <f t="shared" si="5"/>
        <v/>
      </c>
      <c r="S18" s="492" t="str">
        <f>IF($R18="","",IF(OR($O18="",$M18=""),"",IF($P18="サブ",VLOOKUP($O18,単価表!$A$5:$C$14,MATCH($M18,単価表!$A$5:$C$5,0),0)/2,VLOOKUP($O18,単価表!$A$5:$C$14,MATCH($M18,単価表!$A$5:$C$5,0),0))))</f>
        <v/>
      </c>
      <c r="T18" s="492" t="str">
        <f t="shared" si="6"/>
        <v/>
      </c>
      <c r="U18" s="496" t="str">
        <f t="shared" si="0"/>
        <v/>
      </c>
      <c r="V18" s="492" t="str">
        <f>IF($U18="","",IF(OR($M18="",$O18=""),"",VLOOKUP($O18,単価表!$A$5:$C$11,MATCH($M18,単価表!$A$5:$C$5,0),0)/2))</f>
        <v/>
      </c>
      <c r="W18" s="492" t="str">
        <f t="shared" si="7"/>
        <v/>
      </c>
      <c r="X18" s="480"/>
      <c r="Y18" s="493"/>
      <c r="Z18" s="478"/>
      <c r="AA18" s="492" t="str">
        <f t="shared" si="8"/>
        <v/>
      </c>
      <c r="AB18" s="492" t="str">
        <f t="shared" si="9"/>
        <v/>
      </c>
      <c r="AC18" s="494"/>
      <c r="AD18" s="478"/>
      <c r="AE18" s="492" t="str">
        <f t="shared" si="10"/>
        <v/>
      </c>
      <c r="AF18" s="646"/>
      <c r="AG18" s="492" t="str">
        <f t="shared" si="11"/>
        <v/>
      </c>
      <c r="AH18" s="496" t="str">
        <f t="shared" si="1"/>
        <v/>
      </c>
      <c r="AI18" s="492" t="str">
        <f>IF($AH18="","",IF(OR($O18="",$M18=""),"",IF($P18="サブ",VLOOKUP($O18,単価表!$A$34:$C$38,MATCH($M18,単価表!$A$34:$C$34,0),0)/2,VLOOKUP($O18,単価表!$A$34:$C$38,MATCH($M18,単価表!$A$34:$C$34,0),0))))</f>
        <v/>
      </c>
      <c r="AJ18" s="492" t="str">
        <f t="shared" si="2"/>
        <v/>
      </c>
      <c r="AK18" s="496" t="str">
        <f t="shared" si="3"/>
        <v/>
      </c>
      <c r="AL18" s="492" t="str">
        <f>IF($AK18="","",IF(OR($O18="",$M18=""),"",VLOOKUP($O18,単価表!$A$34:$C$38,MATCH($M18,単価表!$A$34:$C$34,0),0)/2))</f>
        <v/>
      </c>
      <c r="AM18" s="492" t="str">
        <f t="shared" si="4"/>
        <v/>
      </c>
      <c r="AN18" s="488"/>
      <c r="AO18" s="488"/>
    </row>
    <row r="19" spans="4:41" ht="27.75" customHeight="1">
      <c r="D19" s="679"/>
      <c r="E19" s="475"/>
      <c r="F19" s="476" t="s">
        <v>259</v>
      </c>
      <c r="G19" s="477"/>
      <c r="H19" s="478"/>
      <c r="I19" s="846"/>
      <c r="J19" s="846"/>
      <c r="K19" s="488"/>
      <c r="L19" s="488"/>
      <c r="M19" s="479"/>
      <c r="N19" s="480"/>
      <c r="O19" s="489"/>
      <c r="P19" s="489"/>
      <c r="Q19" s="490"/>
      <c r="R19" s="491" t="str">
        <f t="shared" si="5"/>
        <v/>
      </c>
      <c r="S19" s="492" t="str">
        <f>IF($R19="","",IF(OR($O19="",$M19=""),"",IF($P19="サブ",VLOOKUP($O19,単価表!$A$5:$C$14,MATCH($M19,単価表!$A$5:$C$5,0),0)/2,VLOOKUP($O19,単価表!$A$5:$C$14,MATCH($M19,単価表!$A$5:$C$5,0),0))))</f>
        <v/>
      </c>
      <c r="T19" s="492" t="str">
        <f t="shared" si="6"/>
        <v/>
      </c>
      <c r="U19" s="491" t="str">
        <f t="shared" si="0"/>
        <v/>
      </c>
      <c r="V19" s="492" t="str">
        <f>IF($U19="","",IF(OR($M19="",$O19=""),"",VLOOKUP($O19,単価表!$A$5:$C$11,MATCH($M19,単価表!$A$5:$C$5,0),0)/2))</f>
        <v/>
      </c>
      <c r="W19" s="492" t="str">
        <f t="shared" si="7"/>
        <v/>
      </c>
      <c r="X19" s="480"/>
      <c r="Y19" s="493"/>
      <c r="Z19" s="479"/>
      <c r="AA19" s="492" t="str">
        <f t="shared" si="8"/>
        <v/>
      </c>
      <c r="AB19" s="492" t="str">
        <f t="shared" si="9"/>
        <v/>
      </c>
      <c r="AC19" s="494"/>
      <c r="AD19" s="478"/>
      <c r="AE19" s="492" t="str">
        <f t="shared" si="10"/>
        <v/>
      </c>
      <c r="AF19" s="646"/>
      <c r="AG19" s="492" t="str">
        <f t="shared" si="11"/>
        <v/>
      </c>
      <c r="AH19" s="491" t="str">
        <f t="shared" si="1"/>
        <v/>
      </c>
      <c r="AI19" s="492" t="str">
        <f>IF($AH19="","",IF(OR($O19="",$M19=""),"",IF($P19="サブ",VLOOKUP($O19,単価表!$A$34:$C$38,MATCH($M19,単価表!$A$34:$C$34,0),0)/2,VLOOKUP($O19,単価表!$A$34:$C$38,MATCH($M19,単価表!$A$34:$C$34,0),0))))</f>
        <v/>
      </c>
      <c r="AJ19" s="492" t="str">
        <f t="shared" si="2"/>
        <v/>
      </c>
      <c r="AK19" s="491" t="str">
        <f t="shared" si="3"/>
        <v/>
      </c>
      <c r="AL19" s="492" t="str">
        <f>IF($AK19="","",IF(OR($O19="",$M19=""),"",VLOOKUP($O19,単価表!$A$34:$C$38,MATCH($M19,単価表!$A$34:$C$34,0),0)/2))</f>
        <v/>
      </c>
      <c r="AM19" s="492" t="str">
        <f t="shared" si="4"/>
        <v/>
      </c>
      <c r="AN19" s="488"/>
      <c r="AO19" s="488"/>
    </row>
    <row r="20" spans="4:41" ht="27.75" customHeight="1">
      <c r="D20" s="679"/>
      <c r="E20" s="475"/>
      <c r="F20" s="476" t="s">
        <v>259</v>
      </c>
      <c r="G20" s="477"/>
      <c r="H20" s="478"/>
      <c r="I20" s="846"/>
      <c r="J20" s="846"/>
      <c r="K20" s="488"/>
      <c r="L20" s="488"/>
      <c r="M20" s="478"/>
      <c r="N20" s="480"/>
      <c r="O20" s="489"/>
      <c r="P20" s="489"/>
      <c r="Q20" s="490"/>
      <c r="R20" s="496" t="str">
        <f t="shared" si="5"/>
        <v/>
      </c>
      <c r="S20" s="492" t="str">
        <f>IF($R20="","",IF(OR($O20="",$M20=""),"",IF($P20="サブ",VLOOKUP($O20,単価表!$A$5:$C$14,MATCH($M20,単価表!$A$5:$C$5,0),0)/2,VLOOKUP($O20,単価表!$A$5:$C$14,MATCH($M20,単価表!$A$5:$C$5,0),0))))</f>
        <v/>
      </c>
      <c r="T20" s="492" t="str">
        <f t="shared" si="6"/>
        <v/>
      </c>
      <c r="U20" s="496" t="str">
        <f t="shared" si="0"/>
        <v/>
      </c>
      <c r="V20" s="492" t="str">
        <f>IF($U20="","",IF(OR($M20="",$O20=""),"",VLOOKUP($O20,単価表!$A$5:$C$11,MATCH($M20,単価表!$A$5:$C$5,0),0)/2))</f>
        <v/>
      </c>
      <c r="W20" s="492" t="str">
        <f t="shared" si="7"/>
        <v/>
      </c>
      <c r="X20" s="480"/>
      <c r="Y20" s="493"/>
      <c r="Z20" s="478"/>
      <c r="AA20" s="492" t="str">
        <f t="shared" si="8"/>
        <v/>
      </c>
      <c r="AB20" s="492" t="str">
        <f t="shared" si="9"/>
        <v/>
      </c>
      <c r="AC20" s="494"/>
      <c r="AD20" s="478"/>
      <c r="AE20" s="492" t="str">
        <f t="shared" si="10"/>
        <v/>
      </c>
      <c r="AF20" s="646"/>
      <c r="AG20" s="492" t="str">
        <f t="shared" si="11"/>
        <v/>
      </c>
      <c r="AH20" s="496" t="str">
        <f t="shared" si="1"/>
        <v/>
      </c>
      <c r="AI20" s="492" t="str">
        <f>IF($AH20="","",IF(OR($O20="",$M20=""),"",IF($P20="サブ",VLOOKUP($O20,単価表!$A$34:$C$38,MATCH($M20,単価表!$A$34:$C$34,0),0)/2,VLOOKUP($O20,単価表!$A$34:$C$38,MATCH($M20,単価表!$A$34:$C$34,0),0))))</f>
        <v/>
      </c>
      <c r="AJ20" s="492" t="str">
        <f t="shared" si="2"/>
        <v/>
      </c>
      <c r="AK20" s="496" t="str">
        <f t="shared" si="3"/>
        <v/>
      </c>
      <c r="AL20" s="492" t="str">
        <f>IF($AK20="","",IF(OR($O20="",$M20=""),"",VLOOKUP($O20,単価表!$A$34:$C$38,MATCH($M20,単価表!$A$34:$C$34,0),0)/2))</f>
        <v/>
      </c>
      <c r="AM20" s="492" t="str">
        <f t="shared" si="4"/>
        <v/>
      </c>
      <c r="AN20" s="488"/>
      <c r="AO20" s="488"/>
    </row>
    <row r="21" spans="4:41" ht="27.75" customHeight="1">
      <c r="D21" s="679"/>
      <c r="E21" s="475"/>
      <c r="F21" s="476" t="s">
        <v>259</v>
      </c>
      <c r="G21" s="477"/>
      <c r="H21" s="478"/>
      <c r="I21" s="846"/>
      <c r="J21" s="846"/>
      <c r="K21" s="488"/>
      <c r="L21" s="488"/>
      <c r="M21" s="479"/>
      <c r="N21" s="480"/>
      <c r="O21" s="489"/>
      <c r="P21" s="489"/>
      <c r="Q21" s="490"/>
      <c r="R21" s="491" t="str">
        <f t="shared" si="5"/>
        <v/>
      </c>
      <c r="S21" s="492" t="str">
        <f>IF($R21="","",IF(OR($O21="",$M21=""),"",IF($P21="サブ",VLOOKUP($O21,単価表!$A$5:$C$14,MATCH($M21,単価表!$A$5:$C$5,0),0)/2,VLOOKUP($O21,単価表!$A$5:$C$14,MATCH($M21,単価表!$A$5:$C$5,0),0))))</f>
        <v/>
      </c>
      <c r="T21" s="492" t="str">
        <f t="shared" si="6"/>
        <v/>
      </c>
      <c r="U21" s="491" t="str">
        <f t="shared" si="0"/>
        <v/>
      </c>
      <c r="V21" s="492" t="str">
        <f>IF($U21="","",IF(OR($M21="",$O21=""),"",VLOOKUP($O21,単価表!$A$5:$C$11,MATCH($M21,単価表!$A$5:$C$5,0),0)/2))</f>
        <v/>
      </c>
      <c r="W21" s="492" t="str">
        <f t="shared" si="7"/>
        <v/>
      </c>
      <c r="X21" s="480"/>
      <c r="Y21" s="493"/>
      <c r="Z21" s="479"/>
      <c r="AA21" s="492" t="str">
        <f t="shared" si="8"/>
        <v/>
      </c>
      <c r="AB21" s="492" t="str">
        <f t="shared" si="9"/>
        <v/>
      </c>
      <c r="AC21" s="494"/>
      <c r="AD21" s="478"/>
      <c r="AE21" s="492" t="str">
        <f t="shared" si="10"/>
        <v/>
      </c>
      <c r="AF21" s="646"/>
      <c r="AG21" s="492" t="str">
        <f t="shared" si="11"/>
        <v/>
      </c>
      <c r="AH21" s="491" t="str">
        <f t="shared" si="1"/>
        <v/>
      </c>
      <c r="AI21" s="492" t="str">
        <f>IF($AH21="","",IF(OR($O21="",$M21=""),"",IF($P21="サブ",VLOOKUP($O21,単価表!$A$34:$C$38,MATCH($M21,単価表!$A$34:$C$34,0),0)/2,VLOOKUP($O21,単価表!$A$34:$C$38,MATCH($M21,単価表!$A$34:$C$34,0),0))))</f>
        <v/>
      </c>
      <c r="AJ21" s="492" t="str">
        <f t="shared" si="2"/>
        <v/>
      </c>
      <c r="AK21" s="491" t="str">
        <f t="shared" si="3"/>
        <v/>
      </c>
      <c r="AL21" s="492" t="str">
        <f>IF($AK21="","",IF(OR($O21="",$M21=""),"",VLOOKUP($O21,単価表!$A$34:$C$38,MATCH($M21,単価表!$A$34:$C$34,0),0)/2))</f>
        <v/>
      </c>
      <c r="AM21" s="492" t="str">
        <f t="shared" si="4"/>
        <v/>
      </c>
      <c r="AN21" s="488"/>
      <c r="AO21" s="488"/>
    </row>
    <row r="22" spans="4:41" ht="27.75" customHeight="1">
      <c r="D22" s="679"/>
      <c r="E22" s="475"/>
      <c r="F22" s="476" t="s">
        <v>259</v>
      </c>
      <c r="G22" s="477"/>
      <c r="H22" s="478"/>
      <c r="I22" s="846"/>
      <c r="J22" s="846"/>
      <c r="K22" s="488"/>
      <c r="L22" s="488"/>
      <c r="M22" s="478"/>
      <c r="N22" s="480"/>
      <c r="O22" s="489"/>
      <c r="P22" s="489"/>
      <c r="Q22" s="490"/>
      <c r="R22" s="496" t="str">
        <f t="shared" si="5"/>
        <v/>
      </c>
      <c r="S22" s="492" t="str">
        <f>IF($R22="","",IF(OR($O22="",$M22=""),"",IF($P22="サブ",VLOOKUP($O22,単価表!$A$5:$C$14,MATCH($M22,単価表!$A$5:$C$5,0),0)/2,VLOOKUP($O22,単価表!$A$5:$C$14,MATCH($M22,単価表!$A$5:$C$5,0),0))))</f>
        <v/>
      </c>
      <c r="T22" s="492" t="str">
        <f t="shared" si="6"/>
        <v/>
      </c>
      <c r="U22" s="496" t="str">
        <f t="shared" si="0"/>
        <v/>
      </c>
      <c r="V22" s="492" t="str">
        <f>IF($U22="","",IF(OR($M22="",$O22=""),"",VLOOKUP($O22,単価表!$A$5:$C$11,MATCH($M22,単価表!$A$5:$C$5,0),0)/2))</f>
        <v/>
      </c>
      <c r="W22" s="492" t="str">
        <f t="shared" si="7"/>
        <v/>
      </c>
      <c r="X22" s="480"/>
      <c r="Y22" s="493"/>
      <c r="Z22" s="478"/>
      <c r="AA22" s="492" t="str">
        <f t="shared" si="8"/>
        <v/>
      </c>
      <c r="AB22" s="492" t="str">
        <f t="shared" si="9"/>
        <v/>
      </c>
      <c r="AC22" s="494"/>
      <c r="AD22" s="478"/>
      <c r="AE22" s="492" t="str">
        <f t="shared" si="10"/>
        <v/>
      </c>
      <c r="AF22" s="646"/>
      <c r="AG22" s="492" t="str">
        <f t="shared" si="11"/>
        <v/>
      </c>
      <c r="AH22" s="496" t="str">
        <f t="shared" si="1"/>
        <v/>
      </c>
      <c r="AI22" s="492" t="str">
        <f>IF($AH22="","",IF(OR($O22="",$M22=""),"",IF($P22="サブ",VLOOKUP($O22,単価表!$A$34:$C$38,MATCH($M22,単価表!$A$34:$C$34,0),0)/2,VLOOKUP($O22,単価表!$A$34:$C$38,MATCH($M22,単価表!$A$34:$C$34,0),0))))</f>
        <v/>
      </c>
      <c r="AJ22" s="492" t="str">
        <f t="shared" si="2"/>
        <v/>
      </c>
      <c r="AK22" s="496" t="str">
        <f t="shared" si="3"/>
        <v/>
      </c>
      <c r="AL22" s="492" t="str">
        <f>IF($AK22="","",IF(OR($O22="",$M22=""),"",VLOOKUP($O22,単価表!$A$34:$C$38,MATCH($M22,単価表!$A$34:$C$34,0),0)/2))</f>
        <v/>
      </c>
      <c r="AM22" s="492" t="str">
        <f t="shared" si="4"/>
        <v/>
      </c>
      <c r="AN22" s="488"/>
      <c r="AO22" s="488"/>
    </row>
    <row r="23" spans="4:41" ht="27.75" customHeight="1">
      <c r="D23" s="679"/>
      <c r="E23" s="475"/>
      <c r="F23" s="476" t="s">
        <v>259</v>
      </c>
      <c r="G23" s="477"/>
      <c r="H23" s="478"/>
      <c r="I23" s="846"/>
      <c r="J23" s="846"/>
      <c r="K23" s="488"/>
      <c r="L23" s="488"/>
      <c r="M23" s="479"/>
      <c r="N23" s="480"/>
      <c r="O23" s="489"/>
      <c r="P23" s="489"/>
      <c r="Q23" s="490"/>
      <c r="R23" s="491" t="str">
        <f t="shared" si="5"/>
        <v/>
      </c>
      <c r="S23" s="492" t="str">
        <f>IF($R23="","",IF(OR($O23="",$M23=""),"",IF($P23="サブ",VLOOKUP($O23,単価表!$A$5:$C$14,MATCH($M23,単価表!$A$5:$C$5,0),0)/2,VLOOKUP($O23,単価表!$A$5:$C$14,MATCH($M23,単価表!$A$5:$C$5,0),0))))</f>
        <v/>
      </c>
      <c r="T23" s="492" t="str">
        <f t="shared" si="6"/>
        <v/>
      </c>
      <c r="U23" s="491" t="str">
        <f t="shared" si="0"/>
        <v/>
      </c>
      <c r="V23" s="492" t="str">
        <f>IF($U23="","",IF(OR($M23="",$O23=""),"",VLOOKUP($O23,単価表!$A$5:$C$11,MATCH($M23,単価表!$A$5:$C$5,0),0)/2))</f>
        <v/>
      </c>
      <c r="W23" s="492" t="str">
        <f t="shared" si="7"/>
        <v/>
      </c>
      <c r="X23" s="480"/>
      <c r="Y23" s="493"/>
      <c r="Z23" s="479"/>
      <c r="AA23" s="492" t="str">
        <f t="shared" si="8"/>
        <v/>
      </c>
      <c r="AB23" s="492" t="str">
        <f t="shared" si="9"/>
        <v/>
      </c>
      <c r="AC23" s="494"/>
      <c r="AD23" s="478"/>
      <c r="AE23" s="492" t="str">
        <f t="shared" si="10"/>
        <v/>
      </c>
      <c r="AF23" s="646"/>
      <c r="AG23" s="492" t="str">
        <f t="shared" si="11"/>
        <v/>
      </c>
      <c r="AH23" s="491" t="str">
        <f t="shared" si="1"/>
        <v/>
      </c>
      <c r="AI23" s="492" t="str">
        <f>IF($AH23="","",IF(OR($O23="",$M23=""),"",IF($P23="サブ",VLOOKUP($O23,単価表!$A$34:$C$38,MATCH($M23,単価表!$A$34:$C$34,0),0)/2,VLOOKUP($O23,単価表!$A$34:$C$38,MATCH($M23,単価表!$A$34:$C$34,0),0))))</f>
        <v/>
      </c>
      <c r="AJ23" s="492" t="str">
        <f t="shared" si="2"/>
        <v/>
      </c>
      <c r="AK23" s="491" t="str">
        <f t="shared" si="3"/>
        <v/>
      </c>
      <c r="AL23" s="492" t="str">
        <f>IF($AK23="","",IF(OR($O23="",$M23=""),"",VLOOKUP($O23,単価表!$A$34:$C$38,MATCH($M23,単価表!$A$34:$C$34,0),0)/2))</f>
        <v/>
      </c>
      <c r="AM23" s="492" t="str">
        <f t="shared" si="4"/>
        <v/>
      </c>
      <c r="AN23" s="488"/>
      <c r="AO23" s="488"/>
    </row>
    <row r="24" spans="4:41" ht="27.75" customHeight="1">
      <c r="D24" s="679"/>
      <c r="E24" s="475"/>
      <c r="F24" s="476" t="s">
        <v>259</v>
      </c>
      <c r="G24" s="477"/>
      <c r="H24" s="478"/>
      <c r="I24" s="846"/>
      <c r="J24" s="846"/>
      <c r="K24" s="488"/>
      <c r="L24" s="488"/>
      <c r="M24" s="478"/>
      <c r="N24" s="480"/>
      <c r="O24" s="489"/>
      <c r="P24" s="489"/>
      <c r="Q24" s="490"/>
      <c r="R24" s="496" t="str">
        <f t="shared" si="5"/>
        <v/>
      </c>
      <c r="S24" s="492" t="str">
        <f>IF($R24="","",IF(OR($O24="",$M24=""),"",IF($P24="サブ",VLOOKUP($O24,単価表!$A$5:$C$14,MATCH($M24,単価表!$A$5:$C$5,0),0)/2,VLOOKUP($O24,単価表!$A$5:$C$14,MATCH($M24,単価表!$A$5:$C$5,0),0))))</f>
        <v/>
      </c>
      <c r="T24" s="492" t="str">
        <f t="shared" si="6"/>
        <v/>
      </c>
      <c r="U24" s="496" t="str">
        <f t="shared" si="0"/>
        <v/>
      </c>
      <c r="V24" s="492" t="str">
        <f>IF($U24="","",IF(OR($M24="",$O24=""),"",VLOOKUP($O24,単価表!$A$5:$C$11,MATCH($M24,単価表!$A$5:$C$5,0),0)/2))</f>
        <v/>
      </c>
      <c r="W24" s="492" t="str">
        <f t="shared" si="7"/>
        <v/>
      </c>
      <c r="X24" s="480"/>
      <c r="Y24" s="493"/>
      <c r="Z24" s="478"/>
      <c r="AA24" s="492" t="str">
        <f t="shared" si="8"/>
        <v/>
      </c>
      <c r="AB24" s="492" t="str">
        <f t="shared" si="9"/>
        <v/>
      </c>
      <c r="AC24" s="494"/>
      <c r="AD24" s="478"/>
      <c r="AE24" s="492" t="str">
        <f t="shared" si="10"/>
        <v/>
      </c>
      <c r="AF24" s="646"/>
      <c r="AG24" s="492" t="str">
        <f t="shared" si="11"/>
        <v/>
      </c>
      <c r="AH24" s="496" t="str">
        <f t="shared" si="1"/>
        <v/>
      </c>
      <c r="AI24" s="492" t="str">
        <f>IF($AH24="","",IF(OR($O24="",$M24=""),"",IF($P24="サブ",VLOOKUP($O24,単価表!$A$34:$C$38,MATCH($M24,単価表!$A$34:$C$34,0),0)/2,VLOOKUP($O24,単価表!$A$34:$C$38,MATCH($M24,単価表!$A$34:$C$34,0),0))))</f>
        <v/>
      </c>
      <c r="AJ24" s="492" t="str">
        <f t="shared" si="2"/>
        <v/>
      </c>
      <c r="AK24" s="496" t="str">
        <f t="shared" si="3"/>
        <v/>
      </c>
      <c r="AL24" s="492" t="str">
        <f>IF($AK24="","",IF(OR($O24="",$M24=""),"",VLOOKUP($O24,単価表!$A$34:$C$38,MATCH($M24,単価表!$A$34:$C$34,0),0)/2))</f>
        <v/>
      </c>
      <c r="AM24" s="492" t="str">
        <f t="shared" si="4"/>
        <v/>
      </c>
      <c r="AN24" s="488"/>
      <c r="AO24" s="488"/>
    </row>
    <row r="25" spans="4:41" ht="27.75" customHeight="1">
      <c r="D25" s="679"/>
      <c r="E25" s="475"/>
      <c r="F25" s="476" t="s">
        <v>259</v>
      </c>
      <c r="G25" s="477"/>
      <c r="H25" s="478"/>
      <c r="I25" s="846"/>
      <c r="J25" s="846"/>
      <c r="K25" s="488"/>
      <c r="L25" s="488"/>
      <c r="M25" s="479"/>
      <c r="N25" s="480"/>
      <c r="O25" s="489"/>
      <c r="P25" s="489"/>
      <c r="Q25" s="490"/>
      <c r="R25" s="491" t="str">
        <f t="shared" si="5"/>
        <v/>
      </c>
      <c r="S25" s="492" t="str">
        <f>IF($R25="","",IF(OR($O25="",$M25=""),"",IF($P25="サブ",VLOOKUP($O25,単価表!$A$5:$C$14,MATCH($M25,単価表!$A$5:$C$5,0),0)/2,VLOOKUP($O25,単価表!$A$5:$C$14,MATCH($M25,単価表!$A$5:$C$5,0),0))))</f>
        <v/>
      </c>
      <c r="T25" s="492" t="str">
        <f t="shared" si="6"/>
        <v/>
      </c>
      <c r="U25" s="491" t="str">
        <f t="shared" si="0"/>
        <v/>
      </c>
      <c r="V25" s="492" t="str">
        <f>IF($U25="","",IF(OR($M25="",$O25=""),"",VLOOKUP($O25,単価表!$A$5:$C$11,MATCH($M25,単価表!$A$5:$C$5,0),0)/2))</f>
        <v/>
      </c>
      <c r="W25" s="492" t="str">
        <f t="shared" si="7"/>
        <v/>
      </c>
      <c r="X25" s="480"/>
      <c r="Y25" s="493"/>
      <c r="Z25" s="479"/>
      <c r="AA25" s="492" t="str">
        <f t="shared" si="8"/>
        <v/>
      </c>
      <c r="AB25" s="492" t="str">
        <f t="shared" si="9"/>
        <v/>
      </c>
      <c r="AC25" s="494"/>
      <c r="AD25" s="478"/>
      <c r="AE25" s="492" t="str">
        <f t="shared" si="10"/>
        <v/>
      </c>
      <c r="AF25" s="646"/>
      <c r="AG25" s="492" t="str">
        <f t="shared" si="11"/>
        <v/>
      </c>
      <c r="AH25" s="491" t="str">
        <f t="shared" si="1"/>
        <v/>
      </c>
      <c r="AI25" s="492" t="str">
        <f>IF($AH25="","",IF(OR($O25="",$M25=""),"",IF($P25="サブ",VLOOKUP($O25,単価表!$A$34:$C$38,MATCH($M25,単価表!$A$34:$C$34,0),0)/2,VLOOKUP($O25,単価表!$A$34:$C$38,MATCH($M25,単価表!$A$34:$C$34,0),0))))</f>
        <v/>
      </c>
      <c r="AJ25" s="492" t="str">
        <f t="shared" si="2"/>
        <v/>
      </c>
      <c r="AK25" s="491" t="str">
        <f t="shared" si="3"/>
        <v/>
      </c>
      <c r="AL25" s="492" t="str">
        <f>IF($AK25="","",IF(OR($O25="",$M25=""),"",VLOOKUP($O25,単価表!$A$34:$C$38,MATCH($M25,単価表!$A$34:$C$34,0),0)/2))</f>
        <v/>
      </c>
      <c r="AM25" s="492" t="str">
        <f t="shared" si="4"/>
        <v/>
      </c>
      <c r="AN25" s="488"/>
      <c r="AO25" s="488"/>
    </row>
    <row r="26" spans="4:41" ht="27.75" customHeight="1">
      <c r="D26" s="679"/>
      <c r="E26" s="475"/>
      <c r="F26" s="476" t="s">
        <v>259</v>
      </c>
      <c r="G26" s="477"/>
      <c r="H26" s="478"/>
      <c r="I26" s="846"/>
      <c r="J26" s="846"/>
      <c r="K26" s="488"/>
      <c r="L26" s="488"/>
      <c r="M26" s="478"/>
      <c r="N26" s="480"/>
      <c r="O26" s="489"/>
      <c r="P26" s="489"/>
      <c r="Q26" s="490"/>
      <c r="R26" s="496" t="str">
        <f t="shared" si="5"/>
        <v/>
      </c>
      <c r="S26" s="492" t="str">
        <f>IF($R26="","",IF(OR($O26="",$M26=""),"",IF($P26="サブ",VLOOKUP($O26,単価表!$A$5:$C$14,MATCH($M26,単価表!$A$5:$C$5,0),0)/2,VLOOKUP($O26,単価表!$A$5:$C$14,MATCH($M26,単価表!$A$5:$C$5,0),0))))</f>
        <v/>
      </c>
      <c r="T26" s="492" t="str">
        <f t="shared" si="6"/>
        <v/>
      </c>
      <c r="U26" s="496" t="str">
        <f t="shared" si="0"/>
        <v/>
      </c>
      <c r="V26" s="492" t="str">
        <f>IF($U26="","",IF(OR($M26="",$O26=""),"",VLOOKUP($O26,単価表!$A$5:$C$11,MATCH($M26,単価表!$A$5:$C$5,0),0)/2))</f>
        <v/>
      </c>
      <c r="W26" s="492" t="str">
        <f t="shared" si="7"/>
        <v/>
      </c>
      <c r="X26" s="480"/>
      <c r="Y26" s="493"/>
      <c r="Z26" s="478"/>
      <c r="AA26" s="492" t="str">
        <f t="shared" si="8"/>
        <v/>
      </c>
      <c r="AB26" s="492" t="str">
        <f t="shared" si="9"/>
        <v/>
      </c>
      <c r="AC26" s="494"/>
      <c r="AD26" s="478"/>
      <c r="AE26" s="492" t="str">
        <f t="shared" si="10"/>
        <v/>
      </c>
      <c r="AF26" s="646"/>
      <c r="AG26" s="492" t="str">
        <f t="shared" si="11"/>
        <v/>
      </c>
      <c r="AH26" s="496" t="str">
        <f t="shared" si="1"/>
        <v/>
      </c>
      <c r="AI26" s="492" t="str">
        <f>IF($AH26="","",IF(OR($O26="",$M26=""),"",IF($P26="サブ",VLOOKUP($O26,単価表!$A$34:$C$38,MATCH($M26,単価表!$A$34:$C$34,0),0)/2,VLOOKUP($O26,単価表!$A$34:$C$38,MATCH($M26,単価表!$A$34:$C$34,0),0))))</f>
        <v/>
      </c>
      <c r="AJ26" s="492" t="str">
        <f t="shared" si="2"/>
        <v/>
      </c>
      <c r="AK26" s="496" t="str">
        <f t="shared" si="3"/>
        <v/>
      </c>
      <c r="AL26" s="492" t="str">
        <f>IF($AK26="","",IF(OR($O26="",$M26=""),"",VLOOKUP($O26,単価表!$A$34:$C$38,MATCH($M26,単価表!$A$34:$C$34,0),0)/2))</f>
        <v/>
      </c>
      <c r="AM26" s="492" t="str">
        <f t="shared" si="4"/>
        <v/>
      </c>
      <c r="AN26" s="488"/>
      <c r="AO26" s="488"/>
    </row>
    <row r="27" spans="4:41" ht="27.75" customHeight="1">
      <c r="D27" s="679"/>
      <c r="E27" s="475"/>
      <c r="F27" s="476" t="s">
        <v>259</v>
      </c>
      <c r="G27" s="477"/>
      <c r="H27" s="478"/>
      <c r="I27" s="846"/>
      <c r="J27" s="846"/>
      <c r="K27" s="488"/>
      <c r="L27" s="488"/>
      <c r="M27" s="479"/>
      <c r="N27" s="480"/>
      <c r="O27" s="489"/>
      <c r="P27" s="489"/>
      <c r="Q27" s="490"/>
      <c r="R27" s="491" t="str">
        <f t="shared" si="5"/>
        <v/>
      </c>
      <c r="S27" s="492" t="str">
        <f>IF($R27="","",IF(OR($O27="",$M27=""),"",IF($P27="サブ",VLOOKUP($O27,単価表!$A$5:$C$14,MATCH($M27,単価表!$A$5:$C$5,0),0)/2,VLOOKUP($O27,単価表!$A$5:$C$14,MATCH($M27,単価表!$A$5:$C$5,0),0))))</f>
        <v/>
      </c>
      <c r="T27" s="492" t="str">
        <f t="shared" si="6"/>
        <v/>
      </c>
      <c r="U27" s="491" t="str">
        <f t="shared" si="0"/>
        <v/>
      </c>
      <c r="V27" s="492" t="str">
        <f>IF($U27="","",IF(OR($M27="",$O27=""),"",VLOOKUP($O27,単価表!$A$5:$C$11,MATCH($M27,単価表!$A$5:$C$5,0),0)/2))</f>
        <v/>
      </c>
      <c r="W27" s="492" t="str">
        <f t="shared" si="7"/>
        <v/>
      </c>
      <c r="X27" s="480"/>
      <c r="Y27" s="493"/>
      <c r="Z27" s="479"/>
      <c r="AA27" s="492" t="str">
        <f t="shared" si="8"/>
        <v/>
      </c>
      <c r="AB27" s="492" t="str">
        <f t="shared" si="9"/>
        <v/>
      </c>
      <c r="AC27" s="494"/>
      <c r="AD27" s="478"/>
      <c r="AE27" s="492" t="str">
        <f t="shared" si="10"/>
        <v/>
      </c>
      <c r="AF27" s="646"/>
      <c r="AG27" s="492" t="str">
        <f t="shared" si="11"/>
        <v/>
      </c>
      <c r="AH27" s="491" t="str">
        <f t="shared" si="1"/>
        <v/>
      </c>
      <c r="AI27" s="492" t="str">
        <f>IF($AH27="","",IF(OR($O27="",$M27=""),"",IF($P27="サブ",VLOOKUP($O27,単価表!$A$34:$C$38,MATCH($M27,単価表!$A$34:$C$34,0),0)/2,VLOOKUP($O27,単価表!$A$34:$C$38,MATCH($M27,単価表!$A$34:$C$34,0),0))))</f>
        <v/>
      </c>
      <c r="AJ27" s="492" t="str">
        <f t="shared" si="2"/>
        <v/>
      </c>
      <c r="AK27" s="491" t="str">
        <f t="shared" si="3"/>
        <v/>
      </c>
      <c r="AL27" s="492" t="str">
        <f>IF($AK27="","",IF(OR($O27="",$M27=""),"",VLOOKUP($O27,単価表!$A$34:$C$38,MATCH($M27,単価表!$A$34:$C$34,0),0)/2))</f>
        <v/>
      </c>
      <c r="AM27" s="492" t="str">
        <f t="shared" si="4"/>
        <v/>
      </c>
      <c r="AN27" s="488"/>
      <c r="AO27" s="488"/>
    </row>
    <row r="28" spans="4:41" ht="27.75" customHeight="1">
      <c r="D28" s="679"/>
      <c r="E28" s="475"/>
      <c r="F28" s="476" t="s">
        <v>259</v>
      </c>
      <c r="G28" s="477"/>
      <c r="H28" s="478"/>
      <c r="I28" s="846"/>
      <c r="J28" s="846"/>
      <c r="K28" s="488"/>
      <c r="L28" s="488"/>
      <c r="M28" s="478"/>
      <c r="N28" s="480"/>
      <c r="O28" s="489"/>
      <c r="P28" s="489"/>
      <c r="Q28" s="490"/>
      <c r="R28" s="496" t="str">
        <f t="shared" si="5"/>
        <v/>
      </c>
      <c r="S28" s="492" t="str">
        <f>IF($R28="","",IF(OR($O28="",$M28=""),"",IF($P28="サブ",VLOOKUP($O28,単価表!$A$5:$C$14,MATCH($M28,単価表!$A$5:$C$5,0),0)/2,VLOOKUP($O28,単価表!$A$5:$C$14,MATCH($M28,単価表!$A$5:$C$5,0),0))))</f>
        <v/>
      </c>
      <c r="T28" s="492" t="str">
        <f t="shared" si="6"/>
        <v/>
      </c>
      <c r="U28" s="496" t="str">
        <f t="shared" si="0"/>
        <v/>
      </c>
      <c r="V28" s="492" t="str">
        <f>IF($U28="","",IF(OR($M28="",$O28=""),"",VLOOKUP($O28,単価表!$A$5:$C$11,MATCH($M28,単価表!$A$5:$C$5,0),0)/2))</f>
        <v/>
      </c>
      <c r="W28" s="492" t="str">
        <f t="shared" si="7"/>
        <v/>
      </c>
      <c r="X28" s="480"/>
      <c r="Y28" s="493"/>
      <c r="Z28" s="478"/>
      <c r="AA28" s="492" t="str">
        <f t="shared" si="8"/>
        <v/>
      </c>
      <c r="AB28" s="492" t="str">
        <f t="shared" si="9"/>
        <v/>
      </c>
      <c r="AC28" s="494"/>
      <c r="AD28" s="478"/>
      <c r="AE28" s="492" t="str">
        <f t="shared" si="10"/>
        <v/>
      </c>
      <c r="AF28" s="646"/>
      <c r="AG28" s="492" t="str">
        <f t="shared" si="11"/>
        <v/>
      </c>
      <c r="AH28" s="496" t="str">
        <f t="shared" si="1"/>
        <v/>
      </c>
      <c r="AI28" s="492" t="str">
        <f>IF($AH28="","",IF(OR($O28="",$M28=""),"",IF($P28="サブ",VLOOKUP($O28,単価表!$A$34:$C$38,MATCH($M28,単価表!$A$34:$C$34,0),0)/2,VLOOKUP($O28,単価表!$A$34:$C$38,MATCH($M28,単価表!$A$34:$C$34,0),0))))</f>
        <v/>
      </c>
      <c r="AJ28" s="492" t="str">
        <f t="shared" si="2"/>
        <v/>
      </c>
      <c r="AK28" s="496" t="str">
        <f t="shared" si="3"/>
        <v/>
      </c>
      <c r="AL28" s="492" t="str">
        <f>IF($AK28="","",IF(OR($O28="",$M28=""),"",VLOOKUP($O28,単価表!$A$34:$C$38,MATCH($M28,単価表!$A$34:$C$34,0),0)/2))</f>
        <v/>
      </c>
      <c r="AM28" s="492" t="str">
        <f t="shared" si="4"/>
        <v/>
      </c>
      <c r="AN28" s="488"/>
      <c r="AO28" s="488"/>
    </row>
    <row r="29" spans="4:41" ht="27.75" customHeight="1">
      <c r="D29" s="679"/>
      <c r="E29" s="475"/>
      <c r="F29" s="476" t="s">
        <v>259</v>
      </c>
      <c r="G29" s="477"/>
      <c r="H29" s="478"/>
      <c r="I29" s="846"/>
      <c r="J29" s="846"/>
      <c r="K29" s="488"/>
      <c r="L29" s="488"/>
      <c r="M29" s="479"/>
      <c r="N29" s="480"/>
      <c r="O29" s="489"/>
      <c r="P29" s="489"/>
      <c r="Q29" s="490"/>
      <c r="R29" s="491" t="str">
        <f t="shared" si="5"/>
        <v/>
      </c>
      <c r="S29" s="492" t="str">
        <f>IF($R29="","",IF(OR($O29="",$M29=""),"",IF($P29="サブ",VLOOKUP($O29,単価表!$A$5:$C$14,MATCH($M29,単価表!$A$5:$C$5,0),0)/2,VLOOKUP($O29,単価表!$A$5:$C$14,MATCH($M29,単価表!$A$5:$C$5,0),0))))</f>
        <v/>
      </c>
      <c r="T29" s="492" t="str">
        <f t="shared" si="6"/>
        <v/>
      </c>
      <c r="U29" s="491" t="str">
        <f t="shared" si="0"/>
        <v/>
      </c>
      <c r="V29" s="492" t="str">
        <f>IF($U29="","",IF(OR($M29="",$O29=""),"",VLOOKUP($O29,単価表!$A$5:$C$11,MATCH($M29,単価表!$A$5:$C$5,0),0)/2))</f>
        <v/>
      </c>
      <c r="W29" s="492" t="str">
        <f t="shared" si="7"/>
        <v/>
      </c>
      <c r="X29" s="480"/>
      <c r="Y29" s="493"/>
      <c r="Z29" s="479"/>
      <c r="AA29" s="492" t="str">
        <f t="shared" si="8"/>
        <v/>
      </c>
      <c r="AB29" s="492" t="str">
        <f t="shared" si="9"/>
        <v/>
      </c>
      <c r="AC29" s="494"/>
      <c r="AD29" s="478"/>
      <c r="AE29" s="492" t="str">
        <f t="shared" si="10"/>
        <v/>
      </c>
      <c r="AF29" s="646"/>
      <c r="AG29" s="492" t="str">
        <f t="shared" si="11"/>
        <v/>
      </c>
      <c r="AH29" s="491" t="str">
        <f t="shared" si="1"/>
        <v/>
      </c>
      <c r="AI29" s="492" t="str">
        <f>IF($AH29="","",IF(OR($O29="",$M29=""),"",IF($P29="サブ",VLOOKUP($O29,単価表!$A$34:$C$38,MATCH($M29,単価表!$A$34:$C$34,0),0)/2,VLOOKUP($O29,単価表!$A$34:$C$38,MATCH($M29,単価表!$A$34:$C$34,0),0))))</f>
        <v/>
      </c>
      <c r="AJ29" s="492" t="str">
        <f t="shared" si="2"/>
        <v/>
      </c>
      <c r="AK29" s="491" t="str">
        <f t="shared" si="3"/>
        <v/>
      </c>
      <c r="AL29" s="492" t="str">
        <f>IF($AK29="","",IF(OR($O29="",$M29=""),"",VLOOKUP($O29,単価表!$A$34:$C$38,MATCH($M29,単価表!$A$34:$C$34,0),0)/2))</f>
        <v/>
      </c>
      <c r="AM29" s="492" t="str">
        <f t="shared" si="4"/>
        <v/>
      </c>
      <c r="AN29" s="488"/>
      <c r="AO29" s="488"/>
    </row>
    <row r="30" spans="4:41" ht="27.75" customHeight="1">
      <c r="D30" s="679"/>
      <c r="E30" s="475"/>
      <c r="F30" s="476" t="s">
        <v>259</v>
      </c>
      <c r="G30" s="477"/>
      <c r="H30" s="478"/>
      <c r="I30" s="846"/>
      <c r="J30" s="846"/>
      <c r="K30" s="488"/>
      <c r="L30" s="488"/>
      <c r="M30" s="478"/>
      <c r="N30" s="480"/>
      <c r="O30" s="489"/>
      <c r="P30" s="489"/>
      <c r="Q30" s="490"/>
      <c r="R30" s="496" t="str">
        <f t="shared" si="5"/>
        <v/>
      </c>
      <c r="S30" s="492" t="str">
        <f>IF($R30="","",IF(OR($O30="",$M30=""),"",IF($P30="サブ",VLOOKUP($O30,単価表!$A$5:$C$14,MATCH($M30,単価表!$A$5:$C$5,0),0)/2,VLOOKUP($O30,単価表!$A$5:$C$14,MATCH($M30,単価表!$A$5:$C$5,0),0))))</f>
        <v/>
      </c>
      <c r="T30" s="492" t="str">
        <f t="shared" si="6"/>
        <v/>
      </c>
      <c r="U30" s="496" t="str">
        <f t="shared" si="0"/>
        <v/>
      </c>
      <c r="V30" s="492" t="str">
        <f>IF($U30="","",IF(OR($M30="",$O30=""),"",VLOOKUP($O30,単価表!$A$5:$C$11,MATCH($M30,単価表!$A$5:$C$5,0),0)/2))</f>
        <v/>
      </c>
      <c r="W30" s="492" t="str">
        <f t="shared" si="7"/>
        <v/>
      </c>
      <c r="X30" s="480"/>
      <c r="Y30" s="493"/>
      <c r="Z30" s="478"/>
      <c r="AA30" s="492" t="str">
        <f t="shared" si="8"/>
        <v/>
      </c>
      <c r="AB30" s="492" t="str">
        <f t="shared" si="9"/>
        <v/>
      </c>
      <c r="AC30" s="494"/>
      <c r="AD30" s="478"/>
      <c r="AE30" s="492" t="str">
        <f t="shared" si="10"/>
        <v/>
      </c>
      <c r="AF30" s="646"/>
      <c r="AG30" s="492" t="str">
        <f t="shared" si="11"/>
        <v/>
      </c>
      <c r="AH30" s="496" t="str">
        <f t="shared" si="1"/>
        <v/>
      </c>
      <c r="AI30" s="492" t="str">
        <f>IF($AH30="","",IF(OR($O30="",$M30=""),"",IF($P30="サブ",VLOOKUP($O30,単価表!$A$34:$C$38,MATCH($M30,単価表!$A$34:$C$34,0),0)/2,VLOOKUP($O30,単価表!$A$34:$C$38,MATCH($M30,単価表!$A$34:$C$34,0),0))))</f>
        <v/>
      </c>
      <c r="AJ30" s="492" t="str">
        <f t="shared" si="2"/>
        <v/>
      </c>
      <c r="AK30" s="496" t="str">
        <f t="shared" si="3"/>
        <v/>
      </c>
      <c r="AL30" s="492" t="str">
        <f>IF($AK30="","",IF(OR($O30="",$M30=""),"",VLOOKUP($O30,単価表!$A$34:$C$38,MATCH($M30,単価表!$A$34:$C$34,0),0)/2))</f>
        <v/>
      </c>
      <c r="AM30" s="492" t="str">
        <f t="shared" si="4"/>
        <v/>
      </c>
      <c r="AN30" s="488"/>
      <c r="AO30" s="488"/>
    </row>
    <row r="31" spans="4:41" ht="27.75" customHeight="1">
      <c r="D31" s="679"/>
      <c r="E31" s="475"/>
      <c r="F31" s="476" t="s">
        <v>259</v>
      </c>
      <c r="G31" s="477"/>
      <c r="H31" s="478"/>
      <c r="I31" s="846"/>
      <c r="J31" s="846"/>
      <c r="K31" s="488"/>
      <c r="L31" s="488"/>
      <c r="M31" s="479"/>
      <c r="N31" s="480"/>
      <c r="O31" s="489"/>
      <c r="P31" s="489"/>
      <c r="Q31" s="490"/>
      <c r="R31" s="491" t="str">
        <f t="shared" si="5"/>
        <v/>
      </c>
      <c r="S31" s="492" t="str">
        <f>IF($R31="","",IF(OR($O31="",$M31=""),"",IF($P31="サブ",VLOOKUP($O31,単価表!$A$5:$C$14,MATCH($M31,単価表!$A$5:$C$5,0),0)/2,VLOOKUP($O31,単価表!$A$5:$C$14,MATCH($M31,単価表!$A$5:$C$5,0),0))))</f>
        <v/>
      </c>
      <c r="T31" s="492" t="str">
        <f t="shared" si="6"/>
        <v/>
      </c>
      <c r="U31" s="491" t="str">
        <f t="shared" si="0"/>
        <v/>
      </c>
      <c r="V31" s="492" t="str">
        <f>IF($U31="","",IF(OR($M31="",$O31=""),"",VLOOKUP($O31,単価表!$A$5:$C$11,MATCH($M31,単価表!$A$5:$C$5,0),0)/2))</f>
        <v/>
      </c>
      <c r="W31" s="492" t="str">
        <f t="shared" si="7"/>
        <v/>
      </c>
      <c r="X31" s="480"/>
      <c r="Y31" s="493"/>
      <c r="Z31" s="479"/>
      <c r="AA31" s="492" t="str">
        <f t="shared" si="8"/>
        <v/>
      </c>
      <c r="AB31" s="492" t="str">
        <f t="shared" si="9"/>
        <v/>
      </c>
      <c r="AC31" s="494"/>
      <c r="AD31" s="478"/>
      <c r="AE31" s="492" t="str">
        <f t="shared" si="10"/>
        <v/>
      </c>
      <c r="AF31" s="646"/>
      <c r="AG31" s="492" t="str">
        <f t="shared" si="11"/>
        <v/>
      </c>
      <c r="AH31" s="491" t="str">
        <f t="shared" si="1"/>
        <v/>
      </c>
      <c r="AI31" s="492" t="str">
        <f>IF($AH31="","",IF(OR($O31="",$M31=""),"",IF($P31="サブ",VLOOKUP($O31,単価表!$A$34:$C$38,MATCH($M31,単価表!$A$34:$C$34,0),0)/2,VLOOKUP($O31,単価表!$A$34:$C$38,MATCH($M31,単価表!$A$34:$C$34,0),0))))</f>
        <v/>
      </c>
      <c r="AJ31" s="492" t="str">
        <f t="shared" si="2"/>
        <v/>
      </c>
      <c r="AK31" s="491" t="str">
        <f t="shared" si="3"/>
        <v/>
      </c>
      <c r="AL31" s="492" t="str">
        <f>IF($AK31="","",IF(OR($O31="",$M31=""),"",VLOOKUP($O31,単価表!$A$34:$C$38,MATCH($M31,単価表!$A$34:$C$34,0),0)/2))</f>
        <v/>
      </c>
      <c r="AM31" s="492" t="str">
        <f t="shared" si="4"/>
        <v/>
      </c>
      <c r="AN31" s="488"/>
      <c r="AO31" s="488"/>
    </row>
    <row r="32" spans="4:41" ht="27.75" customHeight="1">
      <c r="D32" s="679"/>
      <c r="E32" s="475"/>
      <c r="F32" s="476" t="s">
        <v>259</v>
      </c>
      <c r="G32" s="477"/>
      <c r="H32" s="478"/>
      <c r="I32" s="846"/>
      <c r="J32" s="846"/>
      <c r="K32" s="488"/>
      <c r="L32" s="488"/>
      <c r="M32" s="478"/>
      <c r="N32" s="480"/>
      <c r="O32" s="489"/>
      <c r="P32" s="489"/>
      <c r="Q32" s="490"/>
      <c r="R32" s="496" t="str">
        <f t="shared" si="5"/>
        <v/>
      </c>
      <c r="S32" s="492" t="str">
        <f>IF($R32="","",IF(OR($O32="",$M32=""),"",IF($P32="サブ",VLOOKUP($O32,単価表!$A$5:$C$14,MATCH($M32,単価表!$A$5:$C$5,0),0)/2,VLOOKUP($O32,単価表!$A$5:$C$14,MATCH($M32,単価表!$A$5:$C$5,0),0))))</f>
        <v/>
      </c>
      <c r="T32" s="492" t="str">
        <f t="shared" si="6"/>
        <v/>
      </c>
      <c r="U32" s="496" t="str">
        <f t="shared" si="0"/>
        <v/>
      </c>
      <c r="V32" s="492" t="str">
        <f>IF($U32="","",IF(OR($M32="",$O32=""),"",VLOOKUP($O32,単価表!$A$5:$C$11,MATCH($M32,単価表!$A$5:$C$5,0),0)/2))</f>
        <v/>
      </c>
      <c r="W32" s="492" t="str">
        <f t="shared" si="7"/>
        <v/>
      </c>
      <c r="X32" s="480"/>
      <c r="Y32" s="493"/>
      <c r="Z32" s="478"/>
      <c r="AA32" s="492" t="str">
        <f t="shared" si="8"/>
        <v/>
      </c>
      <c r="AB32" s="492" t="str">
        <f t="shared" si="9"/>
        <v/>
      </c>
      <c r="AC32" s="494"/>
      <c r="AD32" s="478"/>
      <c r="AE32" s="492" t="str">
        <f t="shared" si="10"/>
        <v/>
      </c>
      <c r="AF32" s="646"/>
      <c r="AG32" s="492" t="str">
        <f t="shared" si="11"/>
        <v/>
      </c>
      <c r="AH32" s="496" t="str">
        <f t="shared" si="1"/>
        <v/>
      </c>
      <c r="AI32" s="492" t="str">
        <f>IF($AH32="","",IF(OR($O32="",$M32=""),"",IF($P32="サブ",VLOOKUP($O32,単価表!$A$34:$C$38,MATCH($M32,単価表!$A$34:$C$34,0),0)/2,VLOOKUP($O32,単価表!$A$34:$C$38,MATCH($M32,単価表!$A$34:$C$34,0),0))))</f>
        <v/>
      </c>
      <c r="AJ32" s="492" t="str">
        <f t="shared" si="2"/>
        <v/>
      </c>
      <c r="AK32" s="496" t="str">
        <f t="shared" si="3"/>
        <v/>
      </c>
      <c r="AL32" s="492" t="str">
        <f>IF($AK32="","",IF(OR($O32="",$M32=""),"",VLOOKUP($O32,単価表!$A$34:$C$38,MATCH($M32,単価表!$A$34:$C$34,0),0)/2))</f>
        <v/>
      </c>
      <c r="AM32" s="492" t="str">
        <f t="shared" si="4"/>
        <v/>
      </c>
      <c r="AN32" s="488"/>
      <c r="AO32" s="488"/>
    </row>
    <row r="33" spans="4:41" ht="27.75" customHeight="1">
      <c r="D33" s="679"/>
      <c r="E33" s="475"/>
      <c r="F33" s="476" t="s">
        <v>259</v>
      </c>
      <c r="G33" s="477"/>
      <c r="H33" s="478"/>
      <c r="I33" s="846"/>
      <c r="J33" s="846"/>
      <c r="K33" s="488"/>
      <c r="L33" s="488"/>
      <c r="M33" s="479"/>
      <c r="N33" s="480"/>
      <c r="O33" s="489"/>
      <c r="P33" s="489"/>
      <c r="Q33" s="490"/>
      <c r="R33" s="491" t="str">
        <f t="shared" si="5"/>
        <v/>
      </c>
      <c r="S33" s="492" t="str">
        <f>IF($R33="","",IF(OR($O33="",$M33=""),"",IF($P33="サブ",VLOOKUP($O33,単価表!$A$5:$C$14,MATCH($M33,単価表!$A$5:$C$5,0),0)/2,VLOOKUP($O33,単価表!$A$5:$C$14,MATCH($M33,単価表!$A$5:$C$5,0),0))))</f>
        <v/>
      </c>
      <c r="T33" s="492" t="str">
        <f t="shared" si="6"/>
        <v/>
      </c>
      <c r="U33" s="491" t="str">
        <f t="shared" si="0"/>
        <v/>
      </c>
      <c r="V33" s="492" t="str">
        <f>IF($U33="","",IF(OR($M33="",$O33=""),"",VLOOKUP($O33,単価表!$A$5:$C$11,MATCH($M33,単価表!$A$5:$C$5,0),0)/2))</f>
        <v/>
      </c>
      <c r="W33" s="492" t="str">
        <f t="shared" si="7"/>
        <v/>
      </c>
      <c r="X33" s="480"/>
      <c r="Y33" s="493"/>
      <c r="Z33" s="479"/>
      <c r="AA33" s="492" t="str">
        <f t="shared" si="8"/>
        <v/>
      </c>
      <c r="AB33" s="492" t="str">
        <f t="shared" si="9"/>
        <v/>
      </c>
      <c r="AC33" s="494"/>
      <c r="AD33" s="478"/>
      <c r="AE33" s="492" t="str">
        <f t="shared" si="10"/>
        <v/>
      </c>
      <c r="AF33" s="646"/>
      <c r="AG33" s="492" t="str">
        <f t="shared" si="11"/>
        <v/>
      </c>
      <c r="AH33" s="491" t="str">
        <f t="shared" si="1"/>
        <v/>
      </c>
      <c r="AI33" s="492" t="str">
        <f>IF($AH33="","",IF(OR($O33="",$M33=""),"",IF($P33="サブ",VLOOKUP($O33,単価表!$A$34:$C$38,MATCH($M33,単価表!$A$34:$C$34,0),0)/2,VLOOKUP($O33,単価表!$A$34:$C$38,MATCH($M33,単価表!$A$34:$C$34,0),0))))</f>
        <v/>
      </c>
      <c r="AJ33" s="492" t="str">
        <f t="shared" si="2"/>
        <v/>
      </c>
      <c r="AK33" s="491" t="str">
        <f t="shared" si="3"/>
        <v/>
      </c>
      <c r="AL33" s="492" t="str">
        <f>IF($AK33="","",IF(OR($O33="",$M33=""),"",VLOOKUP($O33,単価表!$A$34:$C$38,MATCH($M33,単価表!$A$34:$C$34,0),0)/2))</f>
        <v/>
      </c>
      <c r="AM33" s="492" t="str">
        <f t="shared" si="4"/>
        <v/>
      </c>
      <c r="AN33" s="488"/>
      <c r="AO33" s="488"/>
    </row>
    <row r="34" spans="4:41" ht="27.75" customHeight="1">
      <c r="D34" s="679"/>
      <c r="E34" s="475"/>
      <c r="F34" s="476" t="s">
        <v>259</v>
      </c>
      <c r="G34" s="477"/>
      <c r="H34" s="478"/>
      <c r="I34" s="846"/>
      <c r="J34" s="846"/>
      <c r="K34" s="488"/>
      <c r="L34" s="488"/>
      <c r="M34" s="478"/>
      <c r="N34" s="480"/>
      <c r="O34" s="489"/>
      <c r="P34" s="489"/>
      <c r="Q34" s="490"/>
      <c r="R34" s="496" t="str">
        <f t="shared" si="5"/>
        <v/>
      </c>
      <c r="S34" s="492" t="str">
        <f>IF($R34="","",IF(OR($O34="",$M34=""),"",IF($P34="サブ",VLOOKUP($O34,単価表!$A$5:$C$14,MATCH($M34,単価表!$A$5:$C$5,0),0)/2,VLOOKUP($O34,単価表!$A$5:$C$14,MATCH($M34,単価表!$A$5:$C$5,0),0))))</f>
        <v/>
      </c>
      <c r="T34" s="492" t="str">
        <f t="shared" si="6"/>
        <v/>
      </c>
      <c r="U34" s="496" t="str">
        <f t="shared" si="0"/>
        <v/>
      </c>
      <c r="V34" s="492" t="str">
        <f>IF($U34="","",IF(OR($M34="",$O34=""),"",VLOOKUP($O34,単価表!$A$5:$C$11,MATCH($M34,単価表!$A$5:$C$5,0),0)/2))</f>
        <v/>
      </c>
      <c r="W34" s="492" t="str">
        <f t="shared" si="7"/>
        <v/>
      </c>
      <c r="X34" s="480"/>
      <c r="Y34" s="493"/>
      <c r="Z34" s="478"/>
      <c r="AA34" s="492" t="str">
        <f t="shared" si="8"/>
        <v/>
      </c>
      <c r="AB34" s="492" t="str">
        <f t="shared" si="9"/>
        <v/>
      </c>
      <c r="AC34" s="494"/>
      <c r="AD34" s="478"/>
      <c r="AE34" s="492" t="str">
        <f t="shared" si="10"/>
        <v/>
      </c>
      <c r="AF34" s="646"/>
      <c r="AG34" s="492" t="str">
        <f t="shared" si="11"/>
        <v/>
      </c>
      <c r="AH34" s="496" t="str">
        <f t="shared" si="1"/>
        <v/>
      </c>
      <c r="AI34" s="492" t="str">
        <f>IF($AH34="","",IF(OR($O34="",$M34=""),"",IF($P34="サブ",VLOOKUP($O34,単価表!$A$34:$C$38,MATCH($M34,単価表!$A$34:$C$34,0),0)/2,VLOOKUP($O34,単価表!$A$34:$C$38,MATCH($M34,単価表!$A$34:$C$34,0),0))))</f>
        <v/>
      </c>
      <c r="AJ34" s="492" t="str">
        <f t="shared" si="2"/>
        <v/>
      </c>
      <c r="AK34" s="496" t="str">
        <f t="shared" si="3"/>
        <v/>
      </c>
      <c r="AL34" s="492" t="str">
        <f>IF($AK34="","",IF(OR($O34="",$M34=""),"",VLOOKUP($O34,単価表!$A$34:$C$38,MATCH($M34,単価表!$A$34:$C$34,0),0)/2))</f>
        <v/>
      </c>
      <c r="AM34" s="492" t="str">
        <f t="shared" si="4"/>
        <v/>
      </c>
      <c r="AN34" s="488"/>
      <c r="AO34" s="488"/>
    </row>
    <row r="35" spans="4:41" ht="27.75" customHeight="1">
      <c r="D35" s="679"/>
      <c r="E35" s="475"/>
      <c r="F35" s="476" t="s">
        <v>259</v>
      </c>
      <c r="G35" s="477"/>
      <c r="H35" s="478"/>
      <c r="I35" s="846"/>
      <c r="J35" s="846"/>
      <c r="K35" s="488"/>
      <c r="L35" s="488"/>
      <c r="M35" s="479"/>
      <c r="N35" s="480"/>
      <c r="O35" s="489"/>
      <c r="P35" s="489"/>
      <c r="Q35" s="490"/>
      <c r="R35" s="491" t="str">
        <f t="shared" si="5"/>
        <v/>
      </c>
      <c r="S35" s="492" t="str">
        <f>IF($R35="","",IF(OR($O35="",$M35=""),"",IF($P35="サブ",VLOOKUP($O35,単価表!$A$5:$C$14,MATCH($M35,単価表!$A$5:$C$5,0),0)/2,VLOOKUP($O35,単価表!$A$5:$C$14,MATCH($M35,単価表!$A$5:$C$5,0),0))))</f>
        <v/>
      </c>
      <c r="T35" s="492" t="str">
        <f t="shared" si="6"/>
        <v/>
      </c>
      <c r="U35" s="491" t="str">
        <f t="shared" si="0"/>
        <v/>
      </c>
      <c r="V35" s="492" t="str">
        <f>IF($U35="","",IF(OR($M35="",$O35=""),"",VLOOKUP($O35,単価表!$A$5:$C$11,MATCH($M35,単価表!$A$5:$C$5,0),0)/2))</f>
        <v/>
      </c>
      <c r="W35" s="492" t="str">
        <f t="shared" si="7"/>
        <v/>
      </c>
      <c r="X35" s="480"/>
      <c r="Y35" s="493"/>
      <c r="Z35" s="479"/>
      <c r="AA35" s="492" t="str">
        <f t="shared" si="8"/>
        <v/>
      </c>
      <c r="AB35" s="492" t="str">
        <f t="shared" si="9"/>
        <v/>
      </c>
      <c r="AC35" s="494"/>
      <c r="AD35" s="478"/>
      <c r="AE35" s="492" t="str">
        <f t="shared" si="10"/>
        <v/>
      </c>
      <c r="AF35" s="646"/>
      <c r="AG35" s="492" t="str">
        <f t="shared" si="11"/>
        <v/>
      </c>
      <c r="AH35" s="491" t="str">
        <f t="shared" si="1"/>
        <v/>
      </c>
      <c r="AI35" s="492" t="str">
        <f>IF($AH35="","",IF(OR($O35="",$M35=""),"",IF($P35="サブ",VLOOKUP($O35,単価表!$A$34:$C$38,MATCH($M35,単価表!$A$34:$C$34,0),0)/2,VLOOKUP($O35,単価表!$A$34:$C$38,MATCH($M35,単価表!$A$34:$C$34,0),0))))</f>
        <v/>
      </c>
      <c r="AJ35" s="492" t="str">
        <f t="shared" si="2"/>
        <v/>
      </c>
      <c r="AK35" s="491" t="str">
        <f t="shared" si="3"/>
        <v/>
      </c>
      <c r="AL35" s="492" t="str">
        <f>IF($AK35="","",IF(OR($O35="",$M35=""),"",VLOOKUP($O35,単価表!$A$34:$C$38,MATCH($M35,単価表!$A$34:$C$34,0),0)/2))</f>
        <v/>
      </c>
      <c r="AM35" s="492" t="str">
        <f t="shared" si="4"/>
        <v/>
      </c>
      <c r="AN35" s="488"/>
      <c r="AO35" s="488"/>
    </row>
    <row r="36" spans="4:41" ht="27.75" customHeight="1">
      <c r="D36" s="679"/>
      <c r="E36" s="475"/>
      <c r="F36" s="476" t="s">
        <v>259</v>
      </c>
      <c r="G36" s="477"/>
      <c r="H36" s="478"/>
      <c r="I36" s="846"/>
      <c r="J36" s="846"/>
      <c r="K36" s="488"/>
      <c r="L36" s="488"/>
      <c r="M36" s="478"/>
      <c r="N36" s="480"/>
      <c r="O36" s="489"/>
      <c r="P36" s="489"/>
      <c r="Q36" s="490"/>
      <c r="R36" s="496" t="str">
        <f t="shared" si="5"/>
        <v/>
      </c>
      <c r="S36" s="492" t="str">
        <f>IF($R36="","",IF(OR($O36="",$M36=""),"",IF($P36="サブ",VLOOKUP($O36,単価表!$A$5:$C$14,MATCH($M36,単価表!$A$5:$C$5,0),0)/2,VLOOKUP($O36,単価表!$A$5:$C$14,MATCH($M36,単価表!$A$5:$C$5,0),0))))</f>
        <v/>
      </c>
      <c r="T36" s="492" t="str">
        <f t="shared" si="6"/>
        <v/>
      </c>
      <c r="U36" s="496" t="str">
        <f t="shared" si="0"/>
        <v/>
      </c>
      <c r="V36" s="492" t="str">
        <f>IF($U36="","",IF(OR($M36="",$O36=""),"",VLOOKUP($O36,単価表!$A$5:$C$11,MATCH($M36,単価表!$A$5:$C$5,0),0)/2))</f>
        <v/>
      </c>
      <c r="W36" s="492" t="str">
        <f t="shared" si="7"/>
        <v/>
      </c>
      <c r="X36" s="480"/>
      <c r="Y36" s="493"/>
      <c r="Z36" s="478"/>
      <c r="AA36" s="492" t="str">
        <f t="shared" si="8"/>
        <v/>
      </c>
      <c r="AB36" s="492" t="str">
        <f t="shared" si="9"/>
        <v/>
      </c>
      <c r="AC36" s="494"/>
      <c r="AD36" s="478"/>
      <c r="AE36" s="492" t="str">
        <f t="shared" si="10"/>
        <v/>
      </c>
      <c r="AF36" s="646"/>
      <c r="AG36" s="492" t="str">
        <f t="shared" si="11"/>
        <v/>
      </c>
      <c r="AH36" s="496" t="str">
        <f t="shared" si="1"/>
        <v/>
      </c>
      <c r="AI36" s="492" t="str">
        <f>IF($AH36="","",IF(OR($O36="",$M36=""),"",IF($P36="サブ",VLOOKUP($O36,単価表!$A$34:$C$38,MATCH($M36,単価表!$A$34:$C$34,0),0)/2,VLOOKUP($O36,単価表!$A$34:$C$38,MATCH($M36,単価表!$A$34:$C$34,0),0))))</f>
        <v/>
      </c>
      <c r="AJ36" s="492" t="str">
        <f t="shared" si="2"/>
        <v/>
      </c>
      <c r="AK36" s="496" t="str">
        <f t="shared" si="3"/>
        <v/>
      </c>
      <c r="AL36" s="492" t="str">
        <f>IF($AK36="","",IF(OR($O36="",$M36=""),"",VLOOKUP($O36,単価表!$A$34:$C$38,MATCH($M36,単価表!$A$34:$C$34,0),0)/2))</f>
        <v/>
      </c>
      <c r="AM36" s="492" t="str">
        <f t="shared" si="4"/>
        <v/>
      </c>
      <c r="AN36" s="488"/>
      <c r="AO36" s="488"/>
    </row>
    <row r="37" spans="4:41" ht="27.75" customHeight="1">
      <c r="D37" s="679"/>
      <c r="E37" s="475"/>
      <c r="F37" s="476" t="s">
        <v>259</v>
      </c>
      <c r="G37" s="477"/>
      <c r="H37" s="478"/>
      <c r="I37" s="846"/>
      <c r="J37" s="846"/>
      <c r="K37" s="488"/>
      <c r="L37" s="488"/>
      <c r="M37" s="479"/>
      <c r="N37" s="480"/>
      <c r="O37" s="489"/>
      <c r="P37" s="489"/>
      <c r="Q37" s="490"/>
      <c r="R37" s="491" t="str">
        <f t="shared" si="5"/>
        <v/>
      </c>
      <c r="S37" s="492" t="str">
        <f>IF($R37="","",IF(OR($O37="",$M37=""),"",IF($P37="サブ",VLOOKUP($O37,単価表!$A$5:$C$14,MATCH($M37,単価表!$A$5:$C$5,0),0)/2,VLOOKUP($O37,単価表!$A$5:$C$14,MATCH($M37,単価表!$A$5:$C$5,0),0))))</f>
        <v/>
      </c>
      <c r="T37" s="492" t="str">
        <f t="shared" si="6"/>
        <v/>
      </c>
      <c r="U37" s="491" t="str">
        <f t="shared" si="0"/>
        <v/>
      </c>
      <c r="V37" s="492" t="str">
        <f>IF($U37="","",IF(OR($M37="",$O37=""),"",VLOOKUP($O37,単価表!$A$5:$C$11,MATCH($M37,単価表!$A$5:$C$5,0),0)/2))</f>
        <v/>
      </c>
      <c r="W37" s="492" t="str">
        <f t="shared" si="7"/>
        <v/>
      </c>
      <c r="X37" s="480"/>
      <c r="Y37" s="493"/>
      <c r="Z37" s="479"/>
      <c r="AA37" s="492" t="str">
        <f t="shared" si="8"/>
        <v/>
      </c>
      <c r="AB37" s="492" t="str">
        <f t="shared" si="9"/>
        <v/>
      </c>
      <c r="AC37" s="494"/>
      <c r="AD37" s="478"/>
      <c r="AE37" s="492" t="str">
        <f t="shared" si="10"/>
        <v/>
      </c>
      <c r="AF37" s="646"/>
      <c r="AG37" s="492" t="str">
        <f t="shared" si="11"/>
        <v/>
      </c>
      <c r="AH37" s="491" t="str">
        <f t="shared" si="1"/>
        <v/>
      </c>
      <c r="AI37" s="492" t="str">
        <f>IF($AH37="","",IF(OR($O37="",$M37=""),"",IF($P37="サブ",VLOOKUP($O37,単価表!$A$34:$C$38,MATCH($M37,単価表!$A$34:$C$34,0),0)/2,VLOOKUP($O37,単価表!$A$34:$C$38,MATCH($M37,単価表!$A$34:$C$34,0),0))))</f>
        <v/>
      </c>
      <c r="AJ37" s="492" t="str">
        <f t="shared" si="2"/>
        <v/>
      </c>
      <c r="AK37" s="491" t="str">
        <f t="shared" si="3"/>
        <v/>
      </c>
      <c r="AL37" s="492" t="str">
        <f>IF($AK37="","",IF(OR($O37="",$M37=""),"",VLOOKUP($O37,単価表!$A$34:$C$38,MATCH($M37,単価表!$A$34:$C$34,0),0)/2))</f>
        <v/>
      </c>
      <c r="AM37" s="492" t="str">
        <f t="shared" si="4"/>
        <v/>
      </c>
      <c r="AN37" s="488"/>
      <c r="AO37" s="488"/>
    </row>
    <row r="38" spans="4:41" ht="27.75" customHeight="1">
      <c r="D38" s="679"/>
      <c r="E38" s="475"/>
      <c r="F38" s="476" t="s">
        <v>259</v>
      </c>
      <c r="G38" s="477"/>
      <c r="H38" s="478"/>
      <c r="I38" s="846"/>
      <c r="J38" s="846"/>
      <c r="K38" s="488"/>
      <c r="L38" s="488"/>
      <c r="M38" s="478"/>
      <c r="N38" s="480"/>
      <c r="O38" s="489"/>
      <c r="P38" s="489"/>
      <c r="Q38" s="490"/>
      <c r="R38" s="496" t="str">
        <f t="shared" si="5"/>
        <v/>
      </c>
      <c r="S38" s="492" t="str">
        <f>IF($R38="","",IF(OR($O38="",$M38=""),"",IF($P38="サブ",VLOOKUP($O38,単価表!$A$5:$C$14,MATCH($M38,単価表!$A$5:$C$5,0),0)/2,VLOOKUP($O38,単価表!$A$5:$C$14,MATCH($M38,単価表!$A$5:$C$5,0),0))))</f>
        <v/>
      </c>
      <c r="T38" s="492" t="str">
        <f t="shared" si="6"/>
        <v/>
      </c>
      <c r="U38" s="496" t="str">
        <f t="shared" si="0"/>
        <v/>
      </c>
      <c r="V38" s="492" t="str">
        <f>IF($U38="","",IF(OR($M38="",$O38=""),"",VLOOKUP($O38,単価表!$A$5:$C$11,MATCH($M38,単価表!$A$5:$C$5,0),0)/2))</f>
        <v/>
      </c>
      <c r="W38" s="492" t="str">
        <f t="shared" si="7"/>
        <v/>
      </c>
      <c r="X38" s="480"/>
      <c r="Y38" s="493"/>
      <c r="Z38" s="478"/>
      <c r="AA38" s="492" t="str">
        <f t="shared" si="8"/>
        <v/>
      </c>
      <c r="AB38" s="492" t="str">
        <f t="shared" si="9"/>
        <v/>
      </c>
      <c r="AC38" s="494"/>
      <c r="AD38" s="478"/>
      <c r="AE38" s="492" t="str">
        <f t="shared" si="10"/>
        <v/>
      </c>
      <c r="AF38" s="646"/>
      <c r="AG38" s="492" t="str">
        <f t="shared" si="11"/>
        <v/>
      </c>
      <c r="AH38" s="496" t="str">
        <f t="shared" si="1"/>
        <v/>
      </c>
      <c r="AI38" s="492" t="str">
        <f>IF($AH38="","",IF(OR($O38="",$M38=""),"",IF($P38="サブ",VLOOKUP($O38,単価表!$A$34:$C$38,MATCH($M38,単価表!$A$34:$C$34,0),0)/2,VLOOKUP($O38,単価表!$A$34:$C$38,MATCH($M38,単価表!$A$34:$C$34,0),0))))</f>
        <v/>
      </c>
      <c r="AJ38" s="492" t="str">
        <f t="shared" si="2"/>
        <v/>
      </c>
      <c r="AK38" s="496" t="str">
        <f t="shared" si="3"/>
        <v/>
      </c>
      <c r="AL38" s="492" t="str">
        <f>IF($AK38="","",IF(OR($O38="",$M38=""),"",VLOOKUP($O38,単価表!$A$34:$C$38,MATCH($M38,単価表!$A$34:$C$34,0),0)/2))</f>
        <v/>
      </c>
      <c r="AM38" s="492" t="str">
        <f t="shared" si="4"/>
        <v/>
      </c>
      <c r="AN38" s="488"/>
      <c r="AO38" s="488"/>
    </row>
    <row r="39" spans="4:41" ht="27.75" customHeight="1">
      <c r="D39" s="679"/>
      <c r="E39" s="475"/>
      <c r="F39" s="476" t="s">
        <v>259</v>
      </c>
      <c r="G39" s="477"/>
      <c r="H39" s="478"/>
      <c r="I39" s="846"/>
      <c r="J39" s="846"/>
      <c r="K39" s="488"/>
      <c r="L39" s="488"/>
      <c r="M39" s="479"/>
      <c r="N39" s="480"/>
      <c r="O39" s="489"/>
      <c r="P39" s="489"/>
      <c r="Q39" s="490"/>
      <c r="R39" s="491" t="str">
        <f t="shared" si="5"/>
        <v/>
      </c>
      <c r="S39" s="492" t="str">
        <f>IF($R39="","",IF(OR($O39="",$M39=""),"",IF($P39="サブ",VLOOKUP($O39,単価表!$A$5:$C$14,MATCH($M39,単価表!$A$5:$C$5,0),0)/2,VLOOKUP($O39,単価表!$A$5:$C$14,MATCH($M39,単価表!$A$5:$C$5,0),0))))</f>
        <v/>
      </c>
      <c r="T39" s="492" t="str">
        <f t="shared" si="6"/>
        <v/>
      </c>
      <c r="U39" s="491" t="str">
        <f t="shared" si="0"/>
        <v/>
      </c>
      <c r="V39" s="492" t="str">
        <f>IF($U39="","",IF(OR($M39="",$O39=""),"",VLOOKUP($O39,単価表!$A$5:$C$11,MATCH($M39,単価表!$A$5:$C$5,0),0)/2))</f>
        <v/>
      </c>
      <c r="W39" s="492" t="str">
        <f t="shared" si="7"/>
        <v/>
      </c>
      <c r="X39" s="480"/>
      <c r="Y39" s="493"/>
      <c r="Z39" s="479"/>
      <c r="AA39" s="492" t="str">
        <f t="shared" si="8"/>
        <v/>
      </c>
      <c r="AB39" s="492" t="str">
        <f t="shared" si="9"/>
        <v/>
      </c>
      <c r="AC39" s="494"/>
      <c r="AD39" s="478"/>
      <c r="AE39" s="492" t="str">
        <f t="shared" si="10"/>
        <v/>
      </c>
      <c r="AF39" s="646"/>
      <c r="AG39" s="492" t="str">
        <f t="shared" si="11"/>
        <v/>
      </c>
      <c r="AH39" s="491" t="str">
        <f t="shared" si="1"/>
        <v/>
      </c>
      <c r="AI39" s="492" t="str">
        <f>IF($AH39="","",IF(OR($O39="",$M39=""),"",IF($P39="サブ",VLOOKUP($O39,単価表!$A$34:$C$38,MATCH($M39,単価表!$A$34:$C$34,0),0)/2,VLOOKUP($O39,単価表!$A$34:$C$38,MATCH($M39,単価表!$A$34:$C$34,0),0))))</f>
        <v/>
      </c>
      <c r="AJ39" s="492" t="str">
        <f t="shared" ref="AJ39:AJ70" si="12">IF($AH39="","",IF($M39="","",(AH39*AI39)))</f>
        <v/>
      </c>
      <c r="AK39" s="491" t="str">
        <f t="shared" si="3"/>
        <v/>
      </c>
      <c r="AL39" s="492" t="str">
        <f>IF($AK39="","",IF(OR($O39="",$M39=""),"",VLOOKUP($O39,単価表!$A$34:$C$38,MATCH($M39,単価表!$A$34:$C$34,0),0)/2))</f>
        <v/>
      </c>
      <c r="AM39" s="492" t="str">
        <f t="shared" ref="AM39:AM70" si="13">IF($AK39="","",IF($M39="","",(AK39*AL39)))</f>
        <v/>
      </c>
      <c r="AN39" s="488"/>
      <c r="AO39" s="488"/>
    </row>
    <row r="40" spans="4:41" ht="27.75" customHeight="1">
      <c r="D40" s="679"/>
      <c r="E40" s="475"/>
      <c r="F40" s="476" t="s">
        <v>259</v>
      </c>
      <c r="G40" s="477"/>
      <c r="H40" s="478"/>
      <c r="I40" s="846"/>
      <c r="J40" s="846"/>
      <c r="K40" s="488"/>
      <c r="L40" s="488"/>
      <c r="M40" s="478"/>
      <c r="N40" s="480"/>
      <c r="O40" s="489"/>
      <c r="P40" s="489"/>
      <c r="Q40" s="490"/>
      <c r="R40" s="496" t="str">
        <f t="shared" si="5"/>
        <v/>
      </c>
      <c r="S40" s="492" t="str">
        <f>IF($R40="","",IF(OR($O40="",$M40=""),"",IF($P40="サブ",VLOOKUP($O40,単価表!$A$5:$C$14,MATCH($M40,単価表!$A$5:$C$5,0),0)/2,VLOOKUP($O40,単価表!$A$5:$C$14,MATCH($M40,単価表!$A$5:$C$5,0),0))))</f>
        <v/>
      </c>
      <c r="T40" s="492" t="str">
        <f t="shared" si="6"/>
        <v/>
      </c>
      <c r="U40" s="496" t="str">
        <f t="shared" si="0"/>
        <v/>
      </c>
      <c r="V40" s="492" t="str">
        <f>IF($U40="","",IF(OR($M40="",$O40=""),"",VLOOKUP($O40,単価表!$A$5:$C$11,MATCH($M40,単価表!$A$5:$C$5,0),0)/2))</f>
        <v/>
      </c>
      <c r="W40" s="492" t="str">
        <f t="shared" si="7"/>
        <v/>
      </c>
      <c r="X40" s="480"/>
      <c r="Y40" s="493"/>
      <c r="Z40" s="478"/>
      <c r="AA40" s="492" t="str">
        <f t="shared" si="8"/>
        <v/>
      </c>
      <c r="AB40" s="492" t="str">
        <f t="shared" si="9"/>
        <v/>
      </c>
      <c r="AC40" s="494"/>
      <c r="AD40" s="478"/>
      <c r="AE40" s="492" t="str">
        <f t="shared" si="10"/>
        <v/>
      </c>
      <c r="AF40" s="646"/>
      <c r="AG40" s="492" t="str">
        <f t="shared" si="11"/>
        <v/>
      </c>
      <c r="AH40" s="496" t="str">
        <f t="shared" si="1"/>
        <v/>
      </c>
      <c r="AI40" s="492" t="str">
        <f>IF($AH40="","",IF(OR($O40="",$M40=""),"",IF($P40="サブ",VLOOKUP($O40,単価表!$A$34:$C$38,MATCH($M40,単価表!$A$34:$C$34,0),0)/2,VLOOKUP($O40,単価表!$A$34:$C$38,MATCH($M40,単価表!$A$34:$C$34,0),0))))</f>
        <v/>
      </c>
      <c r="AJ40" s="492" t="str">
        <f t="shared" si="12"/>
        <v/>
      </c>
      <c r="AK40" s="496" t="str">
        <f t="shared" si="3"/>
        <v/>
      </c>
      <c r="AL40" s="492" t="str">
        <f>IF($AK40="","",IF(OR($O40="",$M40=""),"",VLOOKUP($O40,単価表!$A$34:$C$38,MATCH($M40,単価表!$A$34:$C$34,0),0)/2))</f>
        <v/>
      </c>
      <c r="AM40" s="492" t="str">
        <f t="shared" si="13"/>
        <v/>
      </c>
      <c r="AN40" s="488"/>
      <c r="AO40" s="488"/>
    </row>
    <row r="41" spans="4:41" ht="27.75" customHeight="1">
      <c r="D41" s="679"/>
      <c r="E41" s="475"/>
      <c r="F41" s="476" t="s">
        <v>259</v>
      </c>
      <c r="G41" s="477"/>
      <c r="H41" s="478"/>
      <c r="I41" s="846"/>
      <c r="J41" s="846"/>
      <c r="K41" s="488"/>
      <c r="L41" s="488"/>
      <c r="M41" s="479"/>
      <c r="N41" s="480"/>
      <c r="O41" s="489"/>
      <c r="P41" s="489"/>
      <c r="Q41" s="490"/>
      <c r="R41" s="491" t="str">
        <f t="shared" si="5"/>
        <v/>
      </c>
      <c r="S41" s="492" t="str">
        <f>IF($R41="","",IF(OR($O41="",$M41=""),"",IF($P41="サブ",VLOOKUP($O41,単価表!$A$5:$C$14,MATCH($M41,単価表!$A$5:$C$5,0),0)/2,VLOOKUP($O41,単価表!$A$5:$C$14,MATCH($M41,単価表!$A$5:$C$5,0),0))))</f>
        <v/>
      </c>
      <c r="T41" s="492" t="str">
        <f t="shared" si="6"/>
        <v/>
      </c>
      <c r="U41" s="491" t="str">
        <f t="shared" si="0"/>
        <v/>
      </c>
      <c r="V41" s="492" t="str">
        <f>IF($U41="","",IF(OR($M41="",$O41=""),"",VLOOKUP($O41,単価表!$A$5:$C$11,MATCH($M41,単価表!$A$5:$C$5,0),0)/2))</f>
        <v/>
      </c>
      <c r="W41" s="492" t="str">
        <f t="shared" si="7"/>
        <v/>
      </c>
      <c r="X41" s="480"/>
      <c r="Y41" s="493"/>
      <c r="Z41" s="479"/>
      <c r="AA41" s="492" t="str">
        <f t="shared" si="8"/>
        <v/>
      </c>
      <c r="AB41" s="492" t="str">
        <f t="shared" si="9"/>
        <v/>
      </c>
      <c r="AC41" s="494"/>
      <c r="AD41" s="478"/>
      <c r="AE41" s="492" t="str">
        <f t="shared" si="10"/>
        <v/>
      </c>
      <c r="AF41" s="646"/>
      <c r="AG41" s="492" t="str">
        <f t="shared" si="11"/>
        <v/>
      </c>
      <c r="AH41" s="491" t="str">
        <f t="shared" si="1"/>
        <v/>
      </c>
      <c r="AI41" s="492" t="str">
        <f>IF($AH41="","",IF(OR($O41="",$M41=""),"",IF($P41="サブ",VLOOKUP($O41,単価表!$A$34:$C$38,MATCH($M41,単価表!$A$34:$C$34,0),0)/2,VLOOKUP($O41,単価表!$A$34:$C$38,MATCH($M41,単価表!$A$34:$C$34,0),0))))</f>
        <v/>
      </c>
      <c r="AJ41" s="492" t="str">
        <f t="shared" si="12"/>
        <v/>
      </c>
      <c r="AK41" s="491" t="str">
        <f t="shared" si="3"/>
        <v/>
      </c>
      <c r="AL41" s="492" t="str">
        <f>IF($AK41="","",IF(OR($O41="",$M41=""),"",VLOOKUP($O41,単価表!$A$34:$C$38,MATCH($M41,単価表!$A$34:$C$34,0),0)/2))</f>
        <v/>
      </c>
      <c r="AM41" s="492" t="str">
        <f t="shared" si="13"/>
        <v/>
      </c>
      <c r="AN41" s="488"/>
      <c r="AO41" s="488"/>
    </row>
    <row r="42" spans="4:41" ht="27.75" customHeight="1">
      <c r="D42" s="679"/>
      <c r="E42" s="475"/>
      <c r="F42" s="476" t="s">
        <v>259</v>
      </c>
      <c r="G42" s="477"/>
      <c r="H42" s="478"/>
      <c r="I42" s="846"/>
      <c r="J42" s="846"/>
      <c r="K42" s="488"/>
      <c r="L42" s="488"/>
      <c r="M42" s="478"/>
      <c r="N42" s="480"/>
      <c r="O42" s="489"/>
      <c r="P42" s="489"/>
      <c r="Q42" s="490"/>
      <c r="R42" s="496" t="str">
        <f t="shared" si="5"/>
        <v/>
      </c>
      <c r="S42" s="492" t="str">
        <f>IF($R42="","",IF(OR($O42="",$M42=""),"",IF($P42="サブ",VLOOKUP($O42,単価表!$A$5:$C$14,MATCH($M42,単価表!$A$5:$C$5,0),0)/2,VLOOKUP($O42,単価表!$A$5:$C$14,MATCH($M42,単価表!$A$5:$C$5,0),0))))</f>
        <v/>
      </c>
      <c r="T42" s="492" t="str">
        <f t="shared" si="6"/>
        <v/>
      </c>
      <c r="U42" s="496" t="str">
        <f t="shared" si="0"/>
        <v/>
      </c>
      <c r="V42" s="492" t="str">
        <f>IF($U42="","",IF(OR($M42="",$O42=""),"",VLOOKUP($O42,単価表!$A$5:$C$11,MATCH($M42,単価表!$A$5:$C$5,0),0)/2))</f>
        <v/>
      </c>
      <c r="W42" s="492" t="str">
        <f t="shared" si="7"/>
        <v/>
      </c>
      <c r="X42" s="480"/>
      <c r="Y42" s="493"/>
      <c r="Z42" s="478"/>
      <c r="AA42" s="492" t="str">
        <f t="shared" si="8"/>
        <v/>
      </c>
      <c r="AB42" s="492" t="str">
        <f t="shared" si="9"/>
        <v/>
      </c>
      <c r="AC42" s="494"/>
      <c r="AD42" s="478"/>
      <c r="AE42" s="492" t="str">
        <f t="shared" si="10"/>
        <v/>
      </c>
      <c r="AF42" s="646"/>
      <c r="AG42" s="492" t="str">
        <f t="shared" si="11"/>
        <v/>
      </c>
      <c r="AH42" s="496" t="str">
        <f t="shared" si="1"/>
        <v/>
      </c>
      <c r="AI42" s="492" t="str">
        <f>IF($AH42="","",IF(OR($O42="",$M42=""),"",IF($P42="サブ",VLOOKUP($O42,単価表!$A$34:$C$38,MATCH($M42,単価表!$A$34:$C$34,0),0)/2,VLOOKUP($O42,単価表!$A$34:$C$38,MATCH($M42,単価表!$A$34:$C$34,0),0))))</f>
        <v/>
      </c>
      <c r="AJ42" s="492" t="str">
        <f t="shared" si="12"/>
        <v/>
      </c>
      <c r="AK42" s="496" t="str">
        <f t="shared" si="3"/>
        <v/>
      </c>
      <c r="AL42" s="492" t="str">
        <f>IF($AK42="","",IF(OR($O42="",$M42=""),"",VLOOKUP($O42,単価表!$A$34:$C$38,MATCH($M42,単価表!$A$34:$C$34,0),0)/2))</f>
        <v/>
      </c>
      <c r="AM42" s="492" t="str">
        <f t="shared" si="13"/>
        <v/>
      </c>
      <c r="AN42" s="488"/>
      <c r="AO42" s="488"/>
    </row>
    <row r="43" spans="4:41" ht="27.75" customHeight="1">
      <c r="D43" s="679"/>
      <c r="E43" s="475"/>
      <c r="F43" s="476" t="s">
        <v>259</v>
      </c>
      <c r="G43" s="477"/>
      <c r="H43" s="478"/>
      <c r="I43" s="846"/>
      <c r="J43" s="846"/>
      <c r="K43" s="488"/>
      <c r="L43" s="488"/>
      <c r="M43" s="479"/>
      <c r="N43" s="480"/>
      <c r="O43" s="489"/>
      <c r="P43" s="489"/>
      <c r="Q43" s="490"/>
      <c r="R43" s="491" t="str">
        <f t="shared" si="5"/>
        <v/>
      </c>
      <c r="S43" s="492" t="str">
        <f>IF($R43="","",IF(OR($O43="",$M43=""),"",IF($P43="サブ",VLOOKUP($O43,単価表!$A$5:$C$14,MATCH($M43,単価表!$A$5:$C$5,0),0)/2,VLOOKUP($O43,単価表!$A$5:$C$14,MATCH($M43,単価表!$A$5:$C$5,0),0))))</f>
        <v/>
      </c>
      <c r="T43" s="492" t="str">
        <f t="shared" si="6"/>
        <v/>
      </c>
      <c r="U43" s="491" t="str">
        <f t="shared" si="0"/>
        <v/>
      </c>
      <c r="V43" s="492" t="str">
        <f>IF($U43="","",IF(OR($M43="",$O43=""),"",VLOOKUP($O43,単価表!$A$5:$C$11,MATCH($M43,単価表!$A$5:$C$5,0),0)/2))</f>
        <v/>
      </c>
      <c r="W43" s="492" t="str">
        <f t="shared" si="7"/>
        <v/>
      </c>
      <c r="X43" s="480"/>
      <c r="Y43" s="493"/>
      <c r="Z43" s="479"/>
      <c r="AA43" s="492" t="str">
        <f t="shared" si="8"/>
        <v/>
      </c>
      <c r="AB43" s="492" t="str">
        <f t="shared" si="9"/>
        <v/>
      </c>
      <c r="AC43" s="494"/>
      <c r="AD43" s="478"/>
      <c r="AE43" s="492" t="str">
        <f t="shared" si="10"/>
        <v/>
      </c>
      <c r="AF43" s="646"/>
      <c r="AG43" s="492" t="str">
        <f t="shared" si="11"/>
        <v/>
      </c>
      <c r="AH43" s="491" t="str">
        <f t="shared" si="1"/>
        <v/>
      </c>
      <c r="AI43" s="492" t="str">
        <f>IF($AH43="","",IF(OR($O43="",$M43=""),"",IF($P43="サブ",VLOOKUP($O43,単価表!$A$34:$C$38,MATCH($M43,単価表!$A$34:$C$34,0),0)/2,VLOOKUP($O43,単価表!$A$34:$C$38,MATCH($M43,単価表!$A$34:$C$34,0),0))))</f>
        <v/>
      </c>
      <c r="AJ43" s="492" t="str">
        <f t="shared" si="12"/>
        <v/>
      </c>
      <c r="AK43" s="491" t="str">
        <f t="shared" si="3"/>
        <v/>
      </c>
      <c r="AL43" s="492" t="str">
        <f>IF($AK43="","",IF(OR($O43="",$M43=""),"",VLOOKUP($O43,単価表!$A$34:$C$38,MATCH($M43,単価表!$A$34:$C$34,0),0)/2))</f>
        <v/>
      </c>
      <c r="AM43" s="492" t="str">
        <f t="shared" si="13"/>
        <v/>
      </c>
      <c r="AN43" s="488"/>
      <c r="AO43" s="488"/>
    </row>
    <row r="44" spans="4:41" ht="27.75" customHeight="1">
      <c r="D44" s="679"/>
      <c r="E44" s="475"/>
      <c r="F44" s="476" t="s">
        <v>259</v>
      </c>
      <c r="G44" s="477"/>
      <c r="H44" s="478"/>
      <c r="I44" s="846"/>
      <c r="J44" s="846"/>
      <c r="K44" s="488"/>
      <c r="L44" s="488"/>
      <c r="M44" s="478"/>
      <c r="N44" s="480"/>
      <c r="O44" s="489"/>
      <c r="P44" s="489"/>
      <c r="Q44" s="490"/>
      <c r="R44" s="496" t="str">
        <f t="shared" si="5"/>
        <v/>
      </c>
      <c r="S44" s="492" t="str">
        <f>IF($R44="","",IF(OR($O44="",$M44=""),"",IF($P44="サブ",VLOOKUP($O44,単価表!$A$5:$C$14,MATCH($M44,単価表!$A$5:$C$5,0),0)/2,VLOOKUP($O44,単価表!$A$5:$C$14,MATCH($M44,単価表!$A$5:$C$5,0),0))))</f>
        <v/>
      </c>
      <c r="T44" s="492" t="str">
        <f t="shared" si="6"/>
        <v/>
      </c>
      <c r="U44" s="496" t="str">
        <f t="shared" si="0"/>
        <v/>
      </c>
      <c r="V44" s="492" t="str">
        <f>IF($U44="","",IF(OR($M44="",$O44=""),"",VLOOKUP($O44,単価表!$A$5:$C$11,MATCH($M44,単価表!$A$5:$C$5,0),0)/2))</f>
        <v/>
      </c>
      <c r="W44" s="492" t="str">
        <f t="shared" si="7"/>
        <v/>
      </c>
      <c r="X44" s="480"/>
      <c r="Y44" s="493"/>
      <c r="Z44" s="478"/>
      <c r="AA44" s="492" t="str">
        <f t="shared" si="8"/>
        <v/>
      </c>
      <c r="AB44" s="492" t="str">
        <f t="shared" si="9"/>
        <v/>
      </c>
      <c r="AC44" s="494"/>
      <c r="AD44" s="478"/>
      <c r="AE44" s="492" t="str">
        <f t="shared" si="10"/>
        <v/>
      </c>
      <c r="AF44" s="646"/>
      <c r="AG44" s="492" t="str">
        <f t="shared" si="11"/>
        <v/>
      </c>
      <c r="AH44" s="496" t="str">
        <f t="shared" si="1"/>
        <v/>
      </c>
      <c r="AI44" s="492" t="str">
        <f>IF($AH44="","",IF(OR($O44="",$M44=""),"",IF($P44="サブ",VLOOKUP($O44,単価表!$A$34:$C$38,MATCH($M44,単価表!$A$34:$C$34,0),0)/2,VLOOKUP($O44,単価表!$A$34:$C$38,MATCH($M44,単価表!$A$34:$C$34,0),0))))</f>
        <v/>
      </c>
      <c r="AJ44" s="492" t="str">
        <f t="shared" si="12"/>
        <v/>
      </c>
      <c r="AK44" s="496" t="str">
        <f t="shared" si="3"/>
        <v/>
      </c>
      <c r="AL44" s="492" t="str">
        <f>IF($AK44="","",IF(OR($O44="",$M44=""),"",VLOOKUP($O44,単価表!$A$34:$C$38,MATCH($M44,単価表!$A$34:$C$34,0),0)/2))</f>
        <v/>
      </c>
      <c r="AM44" s="492" t="str">
        <f t="shared" si="13"/>
        <v/>
      </c>
      <c r="AN44" s="488"/>
      <c r="AO44" s="488"/>
    </row>
    <row r="45" spans="4:41" ht="27.75" customHeight="1">
      <c r="D45" s="679"/>
      <c r="E45" s="475"/>
      <c r="F45" s="476" t="s">
        <v>259</v>
      </c>
      <c r="G45" s="477"/>
      <c r="H45" s="478"/>
      <c r="I45" s="846"/>
      <c r="J45" s="846"/>
      <c r="K45" s="488"/>
      <c r="L45" s="488"/>
      <c r="M45" s="479"/>
      <c r="N45" s="480"/>
      <c r="O45" s="489"/>
      <c r="P45" s="489"/>
      <c r="Q45" s="490"/>
      <c r="R45" s="491" t="str">
        <f t="shared" si="5"/>
        <v/>
      </c>
      <c r="S45" s="492" t="str">
        <f>IF($R45="","",IF(OR($O45="",$M45=""),"",IF($P45="サブ",VLOOKUP($O45,単価表!$A$5:$C$14,MATCH($M45,単価表!$A$5:$C$5,0),0)/2,VLOOKUP($O45,単価表!$A$5:$C$14,MATCH($M45,単価表!$A$5:$C$5,0),0))))</f>
        <v/>
      </c>
      <c r="T45" s="492" t="str">
        <f t="shared" si="6"/>
        <v/>
      </c>
      <c r="U45" s="491" t="str">
        <f t="shared" si="0"/>
        <v/>
      </c>
      <c r="V45" s="492" t="str">
        <f>IF($U45="","",IF(OR($M45="",$O45=""),"",VLOOKUP($O45,単価表!$A$5:$C$11,MATCH($M45,単価表!$A$5:$C$5,0),0)/2))</f>
        <v/>
      </c>
      <c r="W45" s="492" t="str">
        <f t="shared" si="7"/>
        <v/>
      </c>
      <c r="X45" s="480"/>
      <c r="Y45" s="493"/>
      <c r="Z45" s="479"/>
      <c r="AA45" s="492" t="str">
        <f t="shared" si="8"/>
        <v/>
      </c>
      <c r="AB45" s="492" t="str">
        <f t="shared" si="9"/>
        <v/>
      </c>
      <c r="AC45" s="494"/>
      <c r="AD45" s="478"/>
      <c r="AE45" s="492" t="str">
        <f t="shared" si="10"/>
        <v/>
      </c>
      <c r="AF45" s="646"/>
      <c r="AG45" s="492" t="str">
        <f t="shared" si="11"/>
        <v/>
      </c>
      <c r="AH45" s="491" t="str">
        <f t="shared" si="1"/>
        <v/>
      </c>
      <c r="AI45" s="492" t="str">
        <f>IF($AH45="","",IF(OR($O45="",$M45=""),"",IF($P45="サブ",VLOOKUP($O45,単価表!$A$34:$C$38,MATCH($M45,単価表!$A$34:$C$34,0),0)/2,VLOOKUP($O45,単価表!$A$34:$C$38,MATCH($M45,単価表!$A$34:$C$34,0),0))))</f>
        <v/>
      </c>
      <c r="AJ45" s="492" t="str">
        <f t="shared" si="12"/>
        <v/>
      </c>
      <c r="AK45" s="491" t="str">
        <f t="shared" si="3"/>
        <v/>
      </c>
      <c r="AL45" s="492" t="str">
        <f>IF($AK45="","",IF(OR($O45="",$M45=""),"",VLOOKUP($O45,単価表!$A$34:$C$38,MATCH($M45,単価表!$A$34:$C$34,0),0)/2))</f>
        <v/>
      </c>
      <c r="AM45" s="492" t="str">
        <f t="shared" si="13"/>
        <v/>
      </c>
      <c r="AN45" s="488"/>
      <c r="AO45" s="488"/>
    </row>
    <row r="46" spans="4:41" ht="27.75" customHeight="1">
      <c r="D46" s="679"/>
      <c r="E46" s="475"/>
      <c r="F46" s="476" t="s">
        <v>259</v>
      </c>
      <c r="G46" s="477"/>
      <c r="H46" s="478"/>
      <c r="I46" s="846"/>
      <c r="J46" s="846"/>
      <c r="K46" s="488"/>
      <c r="L46" s="488"/>
      <c r="M46" s="478"/>
      <c r="N46" s="480"/>
      <c r="O46" s="489"/>
      <c r="P46" s="489"/>
      <c r="Q46" s="490"/>
      <c r="R46" s="496" t="str">
        <f t="shared" si="5"/>
        <v/>
      </c>
      <c r="S46" s="492" t="str">
        <f>IF($R46="","",IF(OR($O46="",$M46=""),"",IF($P46="サブ",VLOOKUP($O46,単価表!$A$5:$C$14,MATCH($M46,単価表!$A$5:$C$5,0),0)/2,VLOOKUP($O46,単価表!$A$5:$C$14,MATCH($M46,単価表!$A$5:$C$5,0),0))))</f>
        <v/>
      </c>
      <c r="T46" s="492" t="str">
        <f t="shared" si="6"/>
        <v/>
      </c>
      <c r="U46" s="496" t="str">
        <f t="shared" si="0"/>
        <v/>
      </c>
      <c r="V46" s="492" t="str">
        <f>IF($U46="","",IF(OR($M46="",$O46=""),"",VLOOKUP($O46,単価表!$A$5:$C$11,MATCH($M46,単価表!$A$5:$C$5,0),0)/2))</f>
        <v/>
      </c>
      <c r="W46" s="492" t="str">
        <f t="shared" si="7"/>
        <v/>
      </c>
      <c r="X46" s="480"/>
      <c r="Y46" s="493"/>
      <c r="Z46" s="478"/>
      <c r="AA46" s="492" t="str">
        <f t="shared" si="8"/>
        <v/>
      </c>
      <c r="AB46" s="492" t="str">
        <f t="shared" si="9"/>
        <v/>
      </c>
      <c r="AC46" s="494"/>
      <c r="AD46" s="478"/>
      <c r="AE46" s="492" t="str">
        <f t="shared" si="10"/>
        <v/>
      </c>
      <c r="AF46" s="646"/>
      <c r="AG46" s="492" t="str">
        <f t="shared" si="11"/>
        <v/>
      </c>
      <c r="AH46" s="496" t="str">
        <f t="shared" si="1"/>
        <v/>
      </c>
      <c r="AI46" s="492" t="str">
        <f>IF($AH46="","",IF(OR($O46="",$M46=""),"",IF($P46="サブ",VLOOKUP($O46,単価表!$A$34:$C$38,MATCH($M46,単価表!$A$34:$C$34,0),0)/2,VLOOKUP($O46,単価表!$A$34:$C$38,MATCH($M46,単価表!$A$34:$C$34,0),0))))</f>
        <v/>
      </c>
      <c r="AJ46" s="492" t="str">
        <f t="shared" si="12"/>
        <v/>
      </c>
      <c r="AK46" s="496" t="str">
        <f t="shared" si="3"/>
        <v/>
      </c>
      <c r="AL46" s="492" t="str">
        <f>IF($AK46="","",IF(OR($O46="",$M46=""),"",VLOOKUP($O46,単価表!$A$34:$C$38,MATCH($M46,単価表!$A$34:$C$34,0),0)/2))</f>
        <v/>
      </c>
      <c r="AM46" s="492" t="str">
        <f t="shared" si="13"/>
        <v/>
      </c>
      <c r="AN46" s="488"/>
      <c r="AO46" s="488"/>
    </row>
    <row r="47" spans="4:41" ht="27.75" customHeight="1">
      <c r="D47" s="679"/>
      <c r="E47" s="475"/>
      <c r="F47" s="476" t="s">
        <v>259</v>
      </c>
      <c r="G47" s="477"/>
      <c r="H47" s="478"/>
      <c r="I47" s="846"/>
      <c r="J47" s="846"/>
      <c r="K47" s="488"/>
      <c r="L47" s="488"/>
      <c r="M47" s="479"/>
      <c r="N47" s="480"/>
      <c r="O47" s="489"/>
      <c r="P47" s="489"/>
      <c r="Q47" s="490"/>
      <c r="R47" s="491" t="str">
        <f t="shared" si="5"/>
        <v/>
      </c>
      <c r="S47" s="492" t="str">
        <f>IF($R47="","",IF(OR($O47="",$M47=""),"",IF($P47="サブ",VLOOKUP($O47,単価表!$A$5:$C$14,MATCH($M47,単価表!$A$5:$C$5,0),0)/2,VLOOKUP($O47,単価表!$A$5:$C$14,MATCH($M47,単価表!$A$5:$C$5,0),0))))</f>
        <v/>
      </c>
      <c r="T47" s="492" t="str">
        <f t="shared" si="6"/>
        <v/>
      </c>
      <c r="U47" s="491" t="str">
        <f t="shared" si="0"/>
        <v/>
      </c>
      <c r="V47" s="492" t="str">
        <f>IF($U47="","",IF(OR($M47="",$O47=""),"",VLOOKUP($O47,単価表!$A$5:$C$11,MATCH($M47,単価表!$A$5:$C$5,0),0)/2))</f>
        <v/>
      </c>
      <c r="W47" s="492" t="str">
        <f t="shared" si="7"/>
        <v/>
      </c>
      <c r="X47" s="480"/>
      <c r="Y47" s="493"/>
      <c r="Z47" s="479"/>
      <c r="AA47" s="492" t="str">
        <f t="shared" si="8"/>
        <v/>
      </c>
      <c r="AB47" s="492" t="str">
        <f t="shared" si="9"/>
        <v/>
      </c>
      <c r="AC47" s="494"/>
      <c r="AD47" s="478"/>
      <c r="AE47" s="492" t="str">
        <f t="shared" si="10"/>
        <v/>
      </c>
      <c r="AF47" s="646"/>
      <c r="AG47" s="492" t="str">
        <f t="shared" si="11"/>
        <v/>
      </c>
      <c r="AH47" s="491" t="str">
        <f t="shared" si="1"/>
        <v/>
      </c>
      <c r="AI47" s="492" t="str">
        <f>IF($AH47="","",IF(OR($O47="",$M47=""),"",IF($P47="サブ",VLOOKUP($O47,単価表!$A$34:$C$38,MATCH($M47,単価表!$A$34:$C$34,0),0)/2,VLOOKUP($O47,単価表!$A$34:$C$38,MATCH($M47,単価表!$A$34:$C$34,0),0))))</f>
        <v/>
      </c>
      <c r="AJ47" s="492" t="str">
        <f t="shared" si="12"/>
        <v/>
      </c>
      <c r="AK47" s="491" t="str">
        <f t="shared" si="3"/>
        <v/>
      </c>
      <c r="AL47" s="492" t="str">
        <f>IF($AK47="","",IF(OR($O47="",$M47=""),"",VLOOKUP($O47,単価表!$A$34:$C$38,MATCH($M47,単価表!$A$34:$C$34,0),0)/2))</f>
        <v/>
      </c>
      <c r="AM47" s="492" t="str">
        <f t="shared" si="13"/>
        <v/>
      </c>
      <c r="AN47" s="488"/>
      <c r="AO47" s="488"/>
    </row>
    <row r="48" spans="4:41" ht="27.75" customHeight="1">
      <c r="D48" s="679"/>
      <c r="E48" s="475"/>
      <c r="F48" s="476" t="s">
        <v>259</v>
      </c>
      <c r="G48" s="477"/>
      <c r="H48" s="478"/>
      <c r="I48" s="846"/>
      <c r="J48" s="846"/>
      <c r="K48" s="488"/>
      <c r="L48" s="488"/>
      <c r="M48" s="478"/>
      <c r="N48" s="480"/>
      <c r="O48" s="489"/>
      <c r="P48" s="489"/>
      <c r="Q48" s="490"/>
      <c r="R48" s="496" t="str">
        <f t="shared" si="5"/>
        <v/>
      </c>
      <c r="S48" s="492" t="str">
        <f>IF($R48="","",IF(OR($O48="",$M48=""),"",IF($P48="サブ",VLOOKUP($O48,単価表!$A$5:$C$14,MATCH($M48,単価表!$A$5:$C$5,0),0)/2,VLOOKUP($O48,単価表!$A$5:$C$14,MATCH($M48,単価表!$A$5:$C$5,0),0))))</f>
        <v/>
      </c>
      <c r="T48" s="492" t="str">
        <f t="shared" si="6"/>
        <v/>
      </c>
      <c r="U48" s="496" t="str">
        <f t="shared" si="0"/>
        <v/>
      </c>
      <c r="V48" s="492" t="str">
        <f>IF($U48="","",IF(OR($M48="",$O48=""),"",VLOOKUP($O48,単価表!$A$5:$C$11,MATCH($M48,単価表!$A$5:$C$5,0),0)/2))</f>
        <v/>
      </c>
      <c r="W48" s="492" t="str">
        <f t="shared" si="7"/>
        <v/>
      </c>
      <c r="X48" s="480"/>
      <c r="Y48" s="493"/>
      <c r="Z48" s="478"/>
      <c r="AA48" s="492" t="str">
        <f t="shared" si="8"/>
        <v/>
      </c>
      <c r="AB48" s="492" t="str">
        <f t="shared" si="9"/>
        <v/>
      </c>
      <c r="AC48" s="494"/>
      <c r="AD48" s="478"/>
      <c r="AE48" s="492" t="str">
        <f t="shared" si="10"/>
        <v/>
      </c>
      <c r="AF48" s="646"/>
      <c r="AG48" s="492" t="str">
        <f t="shared" si="11"/>
        <v/>
      </c>
      <c r="AH48" s="496" t="str">
        <f t="shared" si="1"/>
        <v/>
      </c>
      <c r="AI48" s="492" t="str">
        <f>IF($AH48="","",IF(OR($O48="",$M48=""),"",IF($P48="サブ",VLOOKUP($O48,単価表!$A$34:$C$38,MATCH($M48,単価表!$A$34:$C$34,0),0)/2,VLOOKUP($O48,単価表!$A$34:$C$38,MATCH($M48,単価表!$A$34:$C$34,0),0))))</f>
        <v/>
      </c>
      <c r="AJ48" s="492" t="str">
        <f t="shared" si="12"/>
        <v/>
      </c>
      <c r="AK48" s="496" t="str">
        <f t="shared" si="3"/>
        <v/>
      </c>
      <c r="AL48" s="492" t="str">
        <f>IF($AK48="","",IF(OR($O48="",$M48=""),"",VLOOKUP($O48,単価表!$A$34:$C$38,MATCH($M48,単価表!$A$34:$C$34,0),0)/2))</f>
        <v/>
      </c>
      <c r="AM48" s="492" t="str">
        <f t="shared" si="13"/>
        <v/>
      </c>
      <c r="AN48" s="488"/>
      <c r="AO48" s="488"/>
    </row>
    <row r="49" spans="4:41" ht="27.75" customHeight="1">
      <c r="D49" s="679"/>
      <c r="E49" s="475"/>
      <c r="F49" s="476" t="s">
        <v>259</v>
      </c>
      <c r="G49" s="477"/>
      <c r="H49" s="478"/>
      <c r="I49" s="846"/>
      <c r="J49" s="846"/>
      <c r="K49" s="488"/>
      <c r="L49" s="488"/>
      <c r="M49" s="479"/>
      <c r="N49" s="480"/>
      <c r="O49" s="489"/>
      <c r="P49" s="489"/>
      <c r="Q49" s="490"/>
      <c r="R49" s="491" t="str">
        <f t="shared" si="5"/>
        <v/>
      </c>
      <c r="S49" s="492" t="str">
        <f>IF($R49="","",IF(OR($O49="",$M49=""),"",IF($P49="サブ",VLOOKUP($O49,単価表!$A$5:$C$14,MATCH($M49,単価表!$A$5:$C$5,0),0)/2,VLOOKUP($O49,単価表!$A$5:$C$14,MATCH($M49,単価表!$A$5:$C$5,0),0))))</f>
        <v/>
      </c>
      <c r="T49" s="492" t="str">
        <f t="shared" si="6"/>
        <v/>
      </c>
      <c r="U49" s="491" t="str">
        <f t="shared" si="0"/>
        <v/>
      </c>
      <c r="V49" s="492" t="str">
        <f>IF($U49="","",IF(OR($M49="",$O49=""),"",VLOOKUP($O49,単価表!$A$5:$C$11,MATCH($M49,単価表!$A$5:$C$5,0),0)/2))</f>
        <v/>
      </c>
      <c r="W49" s="492" t="str">
        <f t="shared" si="7"/>
        <v/>
      </c>
      <c r="X49" s="480"/>
      <c r="Y49" s="493"/>
      <c r="Z49" s="479"/>
      <c r="AA49" s="492" t="str">
        <f t="shared" si="8"/>
        <v/>
      </c>
      <c r="AB49" s="492" t="str">
        <f t="shared" si="9"/>
        <v/>
      </c>
      <c r="AC49" s="494"/>
      <c r="AD49" s="478"/>
      <c r="AE49" s="492" t="str">
        <f t="shared" si="10"/>
        <v/>
      </c>
      <c r="AF49" s="646"/>
      <c r="AG49" s="492" t="str">
        <f t="shared" si="11"/>
        <v/>
      </c>
      <c r="AH49" s="491" t="str">
        <f t="shared" si="1"/>
        <v/>
      </c>
      <c r="AI49" s="492" t="str">
        <f>IF($AH49="","",IF(OR($O49="",$M49=""),"",IF($P49="サブ",VLOOKUP($O49,単価表!$A$34:$C$38,MATCH($M49,単価表!$A$34:$C$34,0),0)/2,VLOOKUP($O49,単価表!$A$34:$C$38,MATCH($M49,単価表!$A$34:$C$34,0),0))))</f>
        <v/>
      </c>
      <c r="AJ49" s="492" t="str">
        <f t="shared" si="12"/>
        <v/>
      </c>
      <c r="AK49" s="491" t="str">
        <f t="shared" si="3"/>
        <v/>
      </c>
      <c r="AL49" s="492" t="str">
        <f>IF($AK49="","",IF(OR($O49="",$M49=""),"",VLOOKUP($O49,単価表!$A$34:$C$38,MATCH($M49,単価表!$A$34:$C$34,0),0)/2))</f>
        <v/>
      </c>
      <c r="AM49" s="492" t="str">
        <f t="shared" si="13"/>
        <v/>
      </c>
      <c r="AN49" s="488"/>
      <c r="AO49" s="488"/>
    </row>
    <row r="50" spans="4:41" ht="27.75" customHeight="1">
      <c r="D50" s="679"/>
      <c r="E50" s="475"/>
      <c r="F50" s="476" t="s">
        <v>259</v>
      </c>
      <c r="G50" s="477"/>
      <c r="H50" s="478"/>
      <c r="I50" s="846"/>
      <c r="J50" s="846"/>
      <c r="K50" s="488"/>
      <c r="L50" s="488"/>
      <c r="M50" s="478"/>
      <c r="N50" s="480"/>
      <c r="O50" s="489"/>
      <c r="P50" s="489"/>
      <c r="Q50" s="490"/>
      <c r="R50" s="496" t="str">
        <f t="shared" si="5"/>
        <v/>
      </c>
      <c r="S50" s="492" t="str">
        <f>IF($R50="","",IF(OR($O50="",$M50=""),"",IF($P50="サブ",VLOOKUP($O50,単価表!$A$5:$C$14,MATCH($M50,単価表!$A$5:$C$5,0),0)/2,VLOOKUP($O50,単価表!$A$5:$C$14,MATCH($M50,単価表!$A$5:$C$5,0),0))))</f>
        <v/>
      </c>
      <c r="T50" s="492" t="str">
        <f t="shared" si="6"/>
        <v/>
      </c>
      <c r="U50" s="496" t="str">
        <f t="shared" si="0"/>
        <v/>
      </c>
      <c r="V50" s="492" t="str">
        <f>IF($U50="","",IF(OR($M50="",$O50=""),"",VLOOKUP($O50,単価表!$A$5:$C$11,MATCH($M50,単価表!$A$5:$C$5,0),0)/2))</f>
        <v/>
      </c>
      <c r="W50" s="492" t="str">
        <f t="shared" si="7"/>
        <v/>
      </c>
      <c r="X50" s="480"/>
      <c r="Y50" s="493"/>
      <c r="Z50" s="478"/>
      <c r="AA50" s="492" t="str">
        <f t="shared" si="8"/>
        <v/>
      </c>
      <c r="AB50" s="492" t="str">
        <f t="shared" si="9"/>
        <v/>
      </c>
      <c r="AC50" s="494"/>
      <c r="AD50" s="478"/>
      <c r="AE50" s="492" t="str">
        <f t="shared" si="10"/>
        <v/>
      </c>
      <c r="AF50" s="646"/>
      <c r="AG50" s="492" t="str">
        <f t="shared" si="11"/>
        <v/>
      </c>
      <c r="AH50" s="496" t="str">
        <f t="shared" si="1"/>
        <v/>
      </c>
      <c r="AI50" s="492" t="str">
        <f>IF($AH50="","",IF(OR($O50="",$M50=""),"",IF($P50="サブ",VLOOKUP($O50,単価表!$A$34:$C$38,MATCH($M50,単価表!$A$34:$C$34,0),0)/2,VLOOKUP($O50,単価表!$A$34:$C$38,MATCH($M50,単価表!$A$34:$C$34,0),0))))</f>
        <v/>
      </c>
      <c r="AJ50" s="492" t="str">
        <f t="shared" si="12"/>
        <v/>
      </c>
      <c r="AK50" s="496" t="str">
        <f t="shared" si="3"/>
        <v/>
      </c>
      <c r="AL50" s="492" t="str">
        <f>IF($AK50="","",IF(OR($O50="",$M50=""),"",VLOOKUP($O50,単価表!$A$34:$C$38,MATCH($M50,単価表!$A$34:$C$34,0),0)/2))</f>
        <v/>
      </c>
      <c r="AM50" s="492" t="str">
        <f t="shared" si="13"/>
        <v/>
      </c>
      <c r="AN50" s="488"/>
      <c r="AO50" s="488"/>
    </row>
    <row r="51" spans="4:41" ht="27.75" customHeight="1">
      <c r="D51" s="679"/>
      <c r="E51" s="475"/>
      <c r="F51" s="476" t="s">
        <v>259</v>
      </c>
      <c r="G51" s="477"/>
      <c r="H51" s="478"/>
      <c r="I51" s="846"/>
      <c r="J51" s="846"/>
      <c r="K51" s="488"/>
      <c r="L51" s="488"/>
      <c r="M51" s="479"/>
      <c r="N51" s="480"/>
      <c r="O51" s="489"/>
      <c r="P51" s="489"/>
      <c r="Q51" s="490"/>
      <c r="R51" s="491" t="str">
        <f t="shared" si="5"/>
        <v/>
      </c>
      <c r="S51" s="492" t="str">
        <f>IF($R51="","",IF(OR($O51="",$M51=""),"",IF($P51="サブ",VLOOKUP($O51,単価表!$A$5:$C$14,MATCH($M51,単価表!$A$5:$C$5,0),0)/2,VLOOKUP($O51,単価表!$A$5:$C$14,MATCH($M51,単価表!$A$5:$C$5,0),0))))</f>
        <v/>
      </c>
      <c r="T51" s="492" t="str">
        <f t="shared" si="6"/>
        <v/>
      </c>
      <c r="U51" s="491" t="str">
        <f t="shared" si="0"/>
        <v/>
      </c>
      <c r="V51" s="492" t="str">
        <f>IF($U51="","",IF(OR($M51="",$O51=""),"",VLOOKUP($O51,単価表!$A$5:$C$11,MATCH($M51,単価表!$A$5:$C$5,0),0)/2))</f>
        <v/>
      </c>
      <c r="W51" s="492" t="str">
        <f t="shared" si="7"/>
        <v/>
      </c>
      <c r="X51" s="480"/>
      <c r="Y51" s="493"/>
      <c r="Z51" s="479"/>
      <c r="AA51" s="492" t="str">
        <f t="shared" si="8"/>
        <v/>
      </c>
      <c r="AB51" s="492" t="str">
        <f t="shared" si="9"/>
        <v/>
      </c>
      <c r="AC51" s="494"/>
      <c r="AD51" s="478"/>
      <c r="AE51" s="492" t="str">
        <f t="shared" si="10"/>
        <v/>
      </c>
      <c r="AF51" s="646"/>
      <c r="AG51" s="492" t="str">
        <f t="shared" si="11"/>
        <v/>
      </c>
      <c r="AH51" s="491" t="str">
        <f t="shared" si="1"/>
        <v/>
      </c>
      <c r="AI51" s="492" t="str">
        <f>IF($AH51="","",IF(OR($O51="",$M51=""),"",IF($P51="サブ",VLOOKUP($O51,単価表!$A$34:$C$38,MATCH($M51,単価表!$A$34:$C$34,0),0)/2,VLOOKUP($O51,単価表!$A$34:$C$38,MATCH($M51,単価表!$A$34:$C$34,0),0))))</f>
        <v/>
      </c>
      <c r="AJ51" s="492" t="str">
        <f t="shared" si="12"/>
        <v/>
      </c>
      <c r="AK51" s="491" t="str">
        <f t="shared" si="3"/>
        <v/>
      </c>
      <c r="AL51" s="492" t="str">
        <f>IF($AK51="","",IF(OR($O51="",$M51=""),"",VLOOKUP($O51,単価表!$A$34:$C$38,MATCH($M51,単価表!$A$34:$C$34,0),0)/2))</f>
        <v/>
      </c>
      <c r="AM51" s="492" t="str">
        <f t="shared" si="13"/>
        <v/>
      </c>
      <c r="AN51" s="488"/>
      <c r="AO51" s="488"/>
    </row>
    <row r="52" spans="4:41" ht="27.75" customHeight="1">
      <c r="D52" s="679"/>
      <c r="E52" s="475"/>
      <c r="F52" s="476" t="s">
        <v>259</v>
      </c>
      <c r="G52" s="477"/>
      <c r="H52" s="478"/>
      <c r="I52" s="846"/>
      <c r="J52" s="846"/>
      <c r="K52" s="488"/>
      <c r="L52" s="488"/>
      <c r="M52" s="478"/>
      <c r="N52" s="480"/>
      <c r="O52" s="489"/>
      <c r="P52" s="489"/>
      <c r="Q52" s="490"/>
      <c r="R52" s="496" t="str">
        <f t="shared" si="5"/>
        <v/>
      </c>
      <c r="S52" s="492" t="str">
        <f>IF($R52="","",IF(OR($O52="",$M52=""),"",IF($P52="サブ",VLOOKUP($O52,単価表!$A$5:$C$14,MATCH($M52,単価表!$A$5:$C$5,0),0)/2,VLOOKUP($O52,単価表!$A$5:$C$14,MATCH($M52,単価表!$A$5:$C$5,0),0))))</f>
        <v/>
      </c>
      <c r="T52" s="492" t="str">
        <f t="shared" si="6"/>
        <v/>
      </c>
      <c r="U52" s="496" t="str">
        <f t="shared" si="0"/>
        <v/>
      </c>
      <c r="V52" s="492" t="str">
        <f>IF($U52="","",IF(OR($M52="",$O52=""),"",VLOOKUP($O52,単価表!$A$5:$C$11,MATCH($M52,単価表!$A$5:$C$5,0),0)/2))</f>
        <v/>
      </c>
      <c r="W52" s="492" t="str">
        <f t="shared" si="7"/>
        <v/>
      </c>
      <c r="X52" s="480"/>
      <c r="Y52" s="493"/>
      <c r="Z52" s="478"/>
      <c r="AA52" s="492" t="str">
        <f t="shared" si="8"/>
        <v/>
      </c>
      <c r="AB52" s="492" t="str">
        <f t="shared" si="9"/>
        <v/>
      </c>
      <c r="AC52" s="494"/>
      <c r="AD52" s="478"/>
      <c r="AE52" s="492" t="str">
        <f t="shared" si="10"/>
        <v/>
      </c>
      <c r="AF52" s="646"/>
      <c r="AG52" s="492" t="str">
        <f t="shared" si="11"/>
        <v/>
      </c>
      <c r="AH52" s="496" t="str">
        <f t="shared" si="1"/>
        <v/>
      </c>
      <c r="AI52" s="492" t="str">
        <f>IF($AH52="","",IF(OR($O52="",$M52=""),"",IF($P52="サブ",VLOOKUP($O52,単価表!$A$34:$C$38,MATCH($M52,単価表!$A$34:$C$34,0),0)/2,VLOOKUP($O52,単価表!$A$34:$C$38,MATCH($M52,単価表!$A$34:$C$34,0),0))))</f>
        <v/>
      </c>
      <c r="AJ52" s="492" t="str">
        <f t="shared" si="12"/>
        <v/>
      </c>
      <c r="AK52" s="496" t="str">
        <f t="shared" si="3"/>
        <v/>
      </c>
      <c r="AL52" s="492" t="str">
        <f>IF($AK52="","",IF(OR($O52="",$M52=""),"",VLOOKUP($O52,単価表!$A$34:$C$38,MATCH($M52,単価表!$A$34:$C$34,0),0)/2))</f>
        <v/>
      </c>
      <c r="AM52" s="492" t="str">
        <f t="shared" si="13"/>
        <v/>
      </c>
      <c r="AN52" s="488"/>
      <c r="AO52" s="488"/>
    </row>
    <row r="53" spans="4:41" ht="28.5" customHeight="1">
      <c r="D53" s="679"/>
      <c r="E53" s="475"/>
      <c r="F53" s="476" t="s">
        <v>259</v>
      </c>
      <c r="G53" s="477"/>
      <c r="H53" s="478"/>
      <c r="I53" s="846"/>
      <c r="J53" s="846"/>
      <c r="K53" s="488"/>
      <c r="L53" s="488"/>
      <c r="M53" s="479"/>
      <c r="N53" s="480"/>
      <c r="O53" s="489"/>
      <c r="P53" s="489"/>
      <c r="Q53" s="490"/>
      <c r="R53" s="491" t="str">
        <f t="shared" si="5"/>
        <v/>
      </c>
      <c r="S53" s="492" t="str">
        <f>IF($R53="","",IF(OR($O53="",$M53=""),"",IF($P53="サブ",VLOOKUP($O53,単価表!$A$5:$C$14,MATCH($M53,単価表!$A$5:$C$5,0),0)/2,VLOOKUP($O53,単価表!$A$5:$C$14,MATCH($M53,単価表!$A$5:$C$5,0),0))))</f>
        <v/>
      </c>
      <c r="T53" s="492" t="str">
        <f t="shared" si="6"/>
        <v/>
      </c>
      <c r="U53" s="491" t="str">
        <f t="shared" si="0"/>
        <v/>
      </c>
      <c r="V53" s="492" t="str">
        <f>IF($U53="","",IF(OR($M53="",$O53=""),"",VLOOKUP($O53,単価表!$A$5:$C$11,MATCH($M53,単価表!$A$5:$C$5,0),0)/2))</f>
        <v/>
      </c>
      <c r="W53" s="492" t="str">
        <f t="shared" si="7"/>
        <v/>
      </c>
      <c r="X53" s="480"/>
      <c r="Y53" s="493"/>
      <c r="Z53" s="479"/>
      <c r="AA53" s="492" t="str">
        <f t="shared" si="8"/>
        <v/>
      </c>
      <c r="AB53" s="492" t="str">
        <f t="shared" si="9"/>
        <v/>
      </c>
      <c r="AC53" s="494"/>
      <c r="AD53" s="478"/>
      <c r="AE53" s="492" t="str">
        <f t="shared" si="10"/>
        <v/>
      </c>
      <c r="AF53" s="646"/>
      <c r="AG53" s="492" t="str">
        <f t="shared" si="11"/>
        <v/>
      </c>
      <c r="AH53" s="491" t="str">
        <f t="shared" si="1"/>
        <v/>
      </c>
      <c r="AI53" s="492" t="str">
        <f>IF($AH53="","",IF(OR($O53="",$M53=""),"",IF($P53="サブ",VLOOKUP($O53,単価表!$A$34:$C$38,MATCH($M53,単価表!$A$34:$C$34,0),0)/2,VLOOKUP($O53,単価表!$A$34:$C$38,MATCH($M53,単価表!$A$34:$C$34,0),0))))</f>
        <v/>
      </c>
      <c r="AJ53" s="492" t="str">
        <f t="shared" si="12"/>
        <v/>
      </c>
      <c r="AK53" s="491" t="str">
        <f t="shared" si="3"/>
        <v/>
      </c>
      <c r="AL53" s="492" t="str">
        <f>IF($AK53="","",IF(OR($O53="",$M53=""),"",VLOOKUP($O53,単価表!$A$34:$C$38,MATCH($M53,単価表!$A$34:$C$34,0),0)/2))</f>
        <v/>
      </c>
      <c r="AM53" s="492" t="str">
        <f t="shared" si="13"/>
        <v/>
      </c>
      <c r="AN53" s="488"/>
      <c r="AO53" s="488"/>
    </row>
    <row r="54" spans="4:41" ht="27.75" customHeight="1">
      <c r="D54" s="679"/>
      <c r="E54" s="475"/>
      <c r="F54" s="476" t="s">
        <v>259</v>
      </c>
      <c r="G54" s="477"/>
      <c r="H54" s="478"/>
      <c r="I54" s="846"/>
      <c r="J54" s="846"/>
      <c r="K54" s="488"/>
      <c r="L54" s="488"/>
      <c r="M54" s="478"/>
      <c r="N54" s="480"/>
      <c r="O54" s="489"/>
      <c r="P54" s="489"/>
      <c r="Q54" s="490"/>
      <c r="R54" s="496" t="str">
        <f t="shared" si="5"/>
        <v/>
      </c>
      <c r="S54" s="492" t="str">
        <f>IF($R54="","",IF(OR($O54="",$M54=""),"",IF($P54="サブ",VLOOKUP($O54,単価表!$A$5:$C$14,MATCH($M54,単価表!$A$5:$C$5,0),0)/2,VLOOKUP($O54,単価表!$A$5:$C$14,MATCH($M54,単価表!$A$5:$C$5,0),0))))</f>
        <v/>
      </c>
      <c r="T54" s="492" t="str">
        <f t="shared" si="6"/>
        <v/>
      </c>
      <c r="U54" s="496" t="str">
        <f t="shared" si="0"/>
        <v/>
      </c>
      <c r="V54" s="492" t="str">
        <f>IF($U54="","",IF(OR($M54="",$O54=""),"",VLOOKUP($O54,単価表!$A$5:$C$11,MATCH($M54,単価表!$A$5:$C$5,0),0)/2))</f>
        <v/>
      </c>
      <c r="W54" s="492" t="str">
        <f t="shared" si="7"/>
        <v/>
      </c>
      <c r="X54" s="480"/>
      <c r="Y54" s="493"/>
      <c r="Z54" s="478"/>
      <c r="AA54" s="492" t="str">
        <f t="shared" si="8"/>
        <v/>
      </c>
      <c r="AB54" s="492" t="str">
        <f t="shared" si="9"/>
        <v/>
      </c>
      <c r="AC54" s="494"/>
      <c r="AD54" s="478"/>
      <c r="AE54" s="492" t="str">
        <f t="shared" si="10"/>
        <v/>
      </c>
      <c r="AF54" s="646"/>
      <c r="AG54" s="492" t="str">
        <f t="shared" si="11"/>
        <v/>
      </c>
      <c r="AH54" s="496" t="str">
        <f t="shared" si="1"/>
        <v/>
      </c>
      <c r="AI54" s="492" t="str">
        <f>IF($AH54="","",IF(OR($O54="",$M54=""),"",IF($P54="サブ",VLOOKUP($O54,単価表!$A$34:$C$38,MATCH($M54,単価表!$A$34:$C$34,0),0)/2,VLOOKUP($O54,単価表!$A$34:$C$38,MATCH($M54,単価表!$A$34:$C$34,0),0))))</f>
        <v/>
      </c>
      <c r="AJ54" s="492" t="str">
        <f t="shared" si="12"/>
        <v/>
      </c>
      <c r="AK54" s="496" t="str">
        <f t="shared" si="3"/>
        <v/>
      </c>
      <c r="AL54" s="492" t="str">
        <f>IF($AK54="","",IF(OR($O54="",$M54=""),"",VLOOKUP($O54,単価表!$A$34:$C$38,MATCH($M54,単価表!$A$34:$C$34,0),0)/2))</f>
        <v/>
      </c>
      <c r="AM54" s="492" t="str">
        <f t="shared" si="13"/>
        <v/>
      </c>
      <c r="AN54" s="488"/>
      <c r="AO54" s="488"/>
    </row>
    <row r="55" spans="4:41" ht="27.75" customHeight="1">
      <c r="D55" s="679"/>
      <c r="E55" s="475"/>
      <c r="F55" s="476" t="s">
        <v>259</v>
      </c>
      <c r="G55" s="477"/>
      <c r="H55" s="478"/>
      <c r="I55" s="846"/>
      <c r="J55" s="846"/>
      <c r="K55" s="488"/>
      <c r="L55" s="488"/>
      <c r="M55" s="479"/>
      <c r="N55" s="480"/>
      <c r="O55" s="489"/>
      <c r="P55" s="489"/>
      <c r="Q55" s="490"/>
      <c r="R55" s="491" t="str">
        <f t="shared" si="5"/>
        <v/>
      </c>
      <c r="S55" s="492" t="str">
        <f>IF($R55="","",IF(OR($O55="",$M55=""),"",IF($P55="サブ",VLOOKUP($O55,単価表!$A$5:$C$14,MATCH($M55,単価表!$A$5:$C$5,0),0)/2,VLOOKUP($O55,単価表!$A$5:$C$14,MATCH($M55,単価表!$A$5:$C$5,0),0))))</f>
        <v/>
      </c>
      <c r="T55" s="492" t="str">
        <f t="shared" si="6"/>
        <v/>
      </c>
      <c r="U55" s="491" t="str">
        <f t="shared" si="0"/>
        <v/>
      </c>
      <c r="V55" s="492" t="str">
        <f>IF($U55="","",IF(OR($M55="",$O55=""),"",VLOOKUP($O55,単価表!$A$5:$C$11,MATCH($M55,単価表!$A$5:$C$5,0),0)/2))</f>
        <v/>
      </c>
      <c r="W55" s="492" t="str">
        <f t="shared" si="7"/>
        <v/>
      </c>
      <c r="X55" s="480"/>
      <c r="Y55" s="493"/>
      <c r="Z55" s="479"/>
      <c r="AA55" s="492" t="str">
        <f t="shared" si="8"/>
        <v/>
      </c>
      <c r="AB55" s="492" t="str">
        <f t="shared" si="9"/>
        <v/>
      </c>
      <c r="AC55" s="494"/>
      <c r="AD55" s="478"/>
      <c r="AE55" s="492" t="str">
        <f t="shared" si="10"/>
        <v/>
      </c>
      <c r="AF55" s="646"/>
      <c r="AG55" s="492" t="str">
        <f t="shared" si="11"/>
        <v/>
      </c>
      <c r="AH55" s="491" t="str">
        <f t="shared" si="1"/>
        <v/>
      </c>
      <c r="AI55" s="492" t="str">
        <f>IF($AH55="","",IF(OR($O55="",$M55=""),"",IF($P55="サブ",VLOOKUP($O55,単価表!$A$34:$C$38,MATCH($M55,単価表!$A$34:$C$34,0),0)/2,VLOOKUP($O55,単価表!$A$34:$C$38,MATCH($M55,単価表!$A$34:$C$34,0),0))))</f>
        <v/>
      </c>
      <c r="AJ55" s="492" t="str">
        <f t="shared" si="12"/>
        <v/>
      </c>
      <c r="AK55" s="491" t="str">
        <f t="shared" si="3"/>
        <v/>
      </c>
      <c r="AL55" s="492" t="str">
        <f>IF($AK55="","",IF(OR($O55="",$M55=""),"",VLOOKUP($O55,単価表!$A$34:$C$38,MATCH($M55,単価表!$A$34:$C$34,0),0)/2))</f>
        <v/>
      </c>
      <c r="AM55" s="492" t="str">
        <f t="shared" si="13"/>
        <v/>
      </c>
      <c r="AN55" s="488"/>
      <c r="AO55" s="488"/>
    </row>
    <row r="56" spans="4:41" ht="27.75" customHeight="1">
      <c r="D56" s="679"/>
      <c r="E56" s="475"/>
      <c r="F56" s="476" t="s">
        <v>259</v>
      </c>
      <c r="G56" s="477"/>
      <c r="H56" s="478"/>
      <c r="I56" s="846"/>
      <c r="J56" s="846"/>
      <c r="K56" s="488"/>
      <c r="L56" s="488"/>
      <c r="M56" s="478"/>
      <c r="N56" s="480"/>
      <c r="O56" s="489"/>
      <c r="P56" s="489"/>
      <c r="Q56" s="490"/>
      <c r="R56" s="496" t="str">
        <f t="shared" si="5"/>
        <v/>
      </c>
      <c r="S56" s="492" t="str">
        <f>IF($R56="","",IF(OR($O56="",$M56=""),"",IF($P56="サブ",VLOOKUP($O56,単価表!$A$5:$C$14,MATCH($M56,単価表!$A$5:$C$5,0),0)/2,VLOOKUP($O56,単価表!$A$5:$C$14,MATCH($M56,単価表!$A$5:$C$5,0),0))))</f>
        <v/>
      </c>
      <c r="T56" s="492" t="str">
        <f t="shared" si="6"/>
        <v/>
      </c>
      <c r="U56" s="496" t="str">
        <f t="shared" si="0"/>
        <v/>
      </c>
      <c r="V56" s="492" t="str">
        <f>IF($U56="","",IF(OR($M56="",$O56=""),"",VLOOKUP($O56,単価表!$A$5:$C$11,MATCH($M56,単価表!$A$5:$C$5,0),0)/2))</f>
        <v/>
      </c>
      <c r="W56" s="492" t="str">
        <f t="shared" si="7"/>
        <v/>
      </c>
      <c r="X56" s="480"/>
      <c r="Y56" s="493"/>
      <c r="Z56" s="478"/>
      <c r="AA56" s="492" t="str">
        <f t="shared" si="8"/>
        <v/>
      </c>
      <c r="AB56" s="492" t="str">
        <f t="shared" si="9"/>
        <v/>
      </c>
      <c r="AC56" s="494"/>
      <c r="AD56" s="478"/>
      <c r="AE56" s="492" t="str">
        <f t="shared" si="10"/>
        <v/>
      </c>
      <c r="AF56" s="646"/>
      <c r="AG56" s="492" t="str">
        <f t="shared" si="11"/>
        <v/>
      </c>
      <c r="AH56" s="496" t="str">
        <f t="shared" si="1"/>
        <v/>
      </c>
      <c r="AI56" s="492" t="str">
        <f>IF($AH56="","",IF(OR($O56="",$M56=""),"",IF($P56="サブ",VLOOKUP($O56,単価表!$A$34:$C$38,MATCH($M56,単価表!$A$34:$C$34,0),0)/2,VLOOKUP($O56,単価表!$A$34:$C$38,MATCH($M56,単価表!$A$34:$C$34,0),0))))</f>
        <v/>
      </c>
      <c r="AJ56" s="492" t="str">
        <f t="shared" si="12"/>
        <v/>
      </c>
      <c r="AK56" s="496" t="str">
        <f t="shared" si="3"/>
        <v/>
      </c>
      <c r="AL56" s="492" t="str">
        <f>IF($AK56="","",IF(OR($O56="",$M56=""),"",VLOOKUP($O56,単価表!$A$34:$C$38,MATCH($M56,単価表!$A$34:$C$34,0),0)/2))</f>
        <v/>
      </c>
      <c r="AM56" s="492" t="str">
        <f t="shared" si="13"/>
        <v/>
      </c>
      <c r="AN56" s="488"/>
      <c r="AO56" s="488"/>
    </row>
    <row r="57" spans="4:41" ht="27.75" customHeight="1">
      <c r="D57" s="679"/>
      <c r="E57" s="475"/>
      <c r="F57" s="476" t="s">
        <v>259</v>
      </c>
      <c r="G57" s="477"/>
      <c r="H57" s="478"/>
      <c r="I57" s="846"/>
      <c r="J57" s="846"/>
      <c r="K57" s="488"/>
      <c r="L57" s="488"/>
      <c r="M57" s="479"/>
      <c r="N57" s="480"/>
      <c r="O57" s="489"/>
      <c r="P57" s="489"/>
      <c r="Q57" s="490"/>
      <c r="R57" s="491" t="str">
        <f t="shared" si="5"/>
        <v/>
      </c>
      <c r="S57" s="492" t="str">
        <f>IF($R57="","",IF(OR($O57="",$M57=""),"",IF($P57="サブ",VLOOKUP($O57,単価表!$A$5:$C$14,MATCH($M57,単価表!$A$5:$C$5,0),0)/2,VLOOKUP($O57,単価表!$A$5:$C$14,MATCH($M57,単価表!$A$5:$C$5,0),0))))</f>
        <v/>
      </c>
      <c r="T57" s="492" t="str">
        <f t="shared" si="6"/>
        <v/>
      </c>
      <c r="U57" s="491" t="str">
        <f t="shared" si="0"/>
        <v/>
      </c>
      <c r="V57" s="492" t="str">
        <f>IF($U57="","",IF(OR($M57="",$O57=""),"",VLOOKUP($O57,単価表!$A$5:$C$11,MATCH($M57,単価表!$A$5:$C$5,0),0)/2))</f>
        <v/>
      </c>
      <c r="W57" s="492" t="str">
        <f t="shared" si="7"/>
        <v/>
      </c>
      <c r="X57" s="480"/>
      <c r="Y57" s="493"/>
      <c r="Z57" s="479"/>
      <c r="AA57" s="492" t="str">
        <f t="shared" si="8"/>
        <v/>
      </c>
      <c r="AB57" s="492" t="str">
        <f t="shared" si="9"/>
        <v/>
      </c>
      <c r="AC57" s="494"/>
      <c r="AD57" s="478"/>
      <c r="AE57" s="492" t="str">
        <f t="shared" si="10"/>
        <v/>
      </c>
      <c r="AF57" s="646"/>
      <c r="AG57" s="492" t="str">
        <f t="shared" si="11"/>
        <v/>
      </c>
      <c r="AH57" s="491" t="str">
        <f t="shared" si="1"/>
        <v/>
      </c>
      <c r="AI57" s="492" t="str">
        <f>IF($AH57="","",IF(OR($O57="",$M57=""),"",IF($P57="サブ",VLOOKUP($O57,単価表!$A$34:$C$38,MATCH($M57,単価表!$A$34:$C$34,0),0)/2,VLOOKUP($O57,単価表!$A$34:$C$38,MATCH($M57,単価表!$A$34:$C$34,0),0))))</f>
        <v/>
      </c>
      <c r="AJ57" s="492" t="str">
        <f t="shared" si="12"/>
        <v/>
      </c>
      <c r="AK57" s="491" t="str">
        <f t="shared" si="3"/>
        <v/>
      </c>
      <c r="AL57" s="492" t="str">
        <f>IF($AK57="","",IF(OR($O57="",$M57=""),"",VLOOKUP($O57,単価表!$A$34:$C$38,MATCH($M57,単価表!$A$34:$C$34,0),0)/2))</f>
        <v/>
      </c>
      <c r="AM57" s="492" t="str">
        <f t="shared" si="13"/>
        <v/>
      </c>
      <c r="AN57" s="488"/>
      <c r="AO57" s="488"/>
    </row>
    <row r="58" spans="4:41" ht="27.75" customHeight="1">
      <c r="D58" s="679"/>
      <c r="E58" s="475"/>
      <c r="F58" s="476" t="s">
        <v>259</v>
      </c>
      <c r="G58" s="477"/>
      <c r="H58" s="478"/>
      <c r="I58" s="846"/>
      <c r="J58" s="846"/>
      <c r="K58" s="488"/>
      <c r="L58" s="488"/>
      <c r="M58" s="478"/>
      <c r="N58" s="480"/>
      <c r="O58" s="489"/>
      <c r="P58" s="489"/>
      <c r="Q58" s="490"/>
      <c r="R58" s="496" t="str">
        <f t="shared" si="5"/>
        <v/>
      </c>
      <c r="S58" s="492" t="str">
        <f>IF($R58="","",IF(OR($O58="",$M58=""),"",IF($P58="サブ",VLOOKUP($O58,単価表!$A$5:$C$14,MATCH($M58,単価表!$A$5:$C$5,0),0)/2,VLOOKUP($O58,単価表!$A$5:$C$14,MATCH($M58,単価表!$A$5:$C$5,0),0))))</f>
        <v/>
      </c>
      <c r="T58" s="492" t="str">
        <f t="shared" si="6"/>
        <v/>
      </c>
      <c r="U58" s="496" t="str">
        <f t="shared" si="0"/>
        <v/>
      </c>
      <c r="V58" s="492" t="str">
        <f>IF($U58="","",IF(OR($M58="",$O58=""),"",VLOOKUP($O58,単価表!$A$5:$C$11,MATCH($M58,単価表!$A$5:$C$5,0),0)/2))</f>
        <v/>
      </c>
      <c r="W58" s="492" t="str">
        <f t="shared" si="7"/>
        <v/>
      </c>
      <c r="X58" s="480"/>
      <c r="Y58" s="493"/>
      <c r="Z58" s="478"/>
      <c r="AA58" s="492" t="str">
        <f t="shared" si="8"/>
        <v/>
      </c>
      <c r="AB58" s="492" t="str">
        <f t="shared" si="9"/>
        <v/>
      </c>
      <c r="AC58" s="494"/>
      <c r="AD58" s="478"/>
      <c r="AE58" s="492" t="str">
        <f t="shared" si="10"/>
        <v/>
      </c>
      <c r="AF58" s="646"/>
      <c r="AG58" s="492" t="str">
        <f t="shared" si="11"/>
        <v/>
      </c>
      <c r="AH58" s="496" t="str">
        <f t="shared" si="1"/>
        <v/>
      </c>
      <c r="AI58" s="492" t="str">
        <f>IF($AH58="","",IF(OR($O58="",$M58=""),"",IF($P58="サブ",VLOOKUP($O58,単価表!$A$34:$C$38,MATCH($M58,単価表!$A$34:$C$34,0),0)/2,VLOOKUP($O58,単価表!$A$34:$C$38,MATCH($M58,単価表!$A$34:$C$34,0),0))))</f>
        <v/>
      </c>
      <c r="AJ58" s="492" t="str">
        <f t="shared" si="12"/>
        <v/>
      </c>
      <c r="AK58" s="496" t="str">
        <f t="shared" si="3"/>
        <v/>
      </c>
      <c r="AL58" s="492" t="str">
        <f>IF($AK58="","",IF(OR($O58="",$M58=""),"",VLOOKUP($O58,単価表!$A$34:$C$38,MATCH($M58,単価表!$A$34:$C$34,0),0)/2))</f>
        <v/>
      </c>
      <c r="AM58" s="492" t="str">
        <f t="shared" si="13"/>
        <v/>
      </c>
      <c r="AN58" s="488"/>
      <c r="AO58" s="488"/>
    </row>
    <row r="59" spans="4:41" ht="27.75" customHeight="1">
      <c r="D59" s="679"/>
      <c r="E59" s="475"/>
      <c r="F59" s="476" t="s">
        <v>259</v>
      </c>
      <c r="G59" s="477"/>
      <c r="H59" s="478"/>
      <c r="I59" s="846"/>
      <c r="J59" s="846"/>
      <c r="K59" s="488"/>
      <c r="L59" s="488"/>
      <c r="M59" s="479"/>
      <c r="N59" s="480"/>
      <c r="O59" s="489"/>
      <c r="P59" s="489"/>
      <c r="Q59" s="490"/>
      <c r="R59" s="491" t="str">
        <f t="shared" si="5"/>
        <v/>
      </c>
      <c r="S59" s="492" t="str">
        <f>IF($R59="","",IF(OR($O59="",$M59=""),"",IF($P59="サブ",VLOOKUP($O59,単価表!$A$5:$C$14,MATCH($M59,単価表!$A$5:$C$5,0),0)/2,VLOOKUP($O59,単価表!$A$5:$C$14,MATCH($M59,単価表!$A$5:$C$5,0),0))))</f>
        <v/>
      </c>
      <c r="T59" s="492" t="str">
        <f t="shared" si="6"/>
        <v/>
      </c>
      <c r="U59" s="491" t="str">
        <f t="shared" si="0"/>
        <v/>
      </c>
      <c r="V59" s="492" t="str">
        <f>IF($U59="","",IF(OR($M59="",$O59=""),"",VLOOKUP($O59,単価表!$A$5:$C$11,MATCH($M59,単価表!$A$5:$C$5,0),0)/2))</f>
        <v/>
      </c>
      <c r="W59" s="492" t="str">
        <f t="shared" si="7"/>
        <v/>
      </c>
      <c r="X59" s="480"/>
      <c r="Y59" s="493"/>
      <c r="Z59" s="479"/>
      <c r="AA59" s="492" t="str">
        <f t="shared" si="8"/>
        <v/>
      </c>
      <c r="AB59" s="492" t="str">
        <f t="shared" si="9"/>
        <v/>
      </c>
      <c r="AC59" s="494"/>
      <c r="AD59" s="478"/>
      <c r="AE59" s="492" t="str">
        <f t="shared" si="10"/>
        <v/>
      </c>
      <c r="AF59" s="646"/>
      <c r="AG59" s="492" t="str">
        <f t="shared" si="11"/>
        <v/>
      </c>
      <c r="AH59" s="491" t="str">
        <f t="shared" si="1"/>
        <v/>
      </c>
      <c r="AI59" s="492" t="str">
        <f>IF($AH59="","",IF(OR($O59="",$M59=""),"",IF($P59="サブ",VLOOKUP($O59,単価表!$A$34:$C$38,MATCH($M59,単価表!$A$34:$C$34,0),0)/2,VLOOKUP($O59,単価表!$A$34:$C$38,MATCH($M59,単価表!$A$34:$C$34,0),0))))</f>
        <v/>
      </c>
      <c r="AJ59" s="492" t="str">
        <f t="shared" si="12"/>
        <v/>
      </c>
      <c r="AK59" s="491" t="str">
        <f t="shared" si="3"/>
        <v/>
      </c>
      <c r="AL59" s="492" t="str">
        <f>IF($AK59="","",IF(OR($O59="",$M59=""),"",VLOOKUP($O59,単価表!$A$34:$C$38,MATCH($M59,単価表!$A$34:$C$34,0),0)/2))</f>
        <v/>
      </c>
      <c r="AM59" s="492" t="str">
        <f t="shared" si="13"/>
        <v/>
      </c>
      <c r="AN59" s="488"/>
      <c r="AO59" s="488"/>
    </row>
    <row r="60" spans="4:41" ht="27.75" customHeight="1">
      <c r="D60" s="679"/>
      <c r="E60" s="475"/>
      <c r="F60" s="476" t="s">
        <v>259</v>
      </c>
      <c r="G60" s="477"/>
      <c r="H60" s="478"/>
      <c r="I60" s="846"/>
      <c r="J60" s="846"/>
      <c r="K60" s="488"/>
      <c r="L60" s="488"/>
      <c r="M60" s="478"/>
      <c r="N60" s="480"/>
      <c r="O60" s="489"/>
      <c r="P60" s="489"/>
      <c r="Q60" s="490"/>
      <c r="R60" s="496" t="str">
        <f t="shared" si="5"/>
        <v/>
      </c>
      <c r="S60" s="492" t="str">
        <f>IF($R60="","",IF(OR($O60="",$M60=""),"",IF($P60="サブ",VLOOKUP($O60,単価表!$A$5:$C$14,MATCH($M60,単価表!$A$5:$C$5,0),0)/2,VLOOKUP($O60,単価表!$A$5:$C$14,MATCH($M60,単価表!$A$5:$C$5,0),0))))</f>
        <v/>
      </c>
      <c r="T60" s="492" t="str">
        <f t="shared" si="6"/>
        <v/>
      </c>
      <c r="U60" s="496" t="str">
        <f t="shared" si="0"/>
        <v/>
      </c>
      <c r="V60" s="492" t="str">
        <f>IF($U60="","",IF(OR($M60="",$O60=""),"",VLOOKUP($O60,単価表!$A$5:$C$11,MATCH($M60,単価表!$A$5:$C$5,0),0)/2))</f>
        <v/>
      </c>
      <c r="W60" s="492" t="str">
        <f t="shared" si="7"/>
        <v/>
      </c>
      <c r="X60" s="480"/>
      <c r="Y60" s="493"/>
      <c r="Z60" s="478"/>
      <c r="AA60" s="492" t="str">
        <f t="shared" si="8"/>
        <v/>
      </c>
      <c r="AB60" s="492" t="str">
        <f t="shared" si="9"/>
        <v/>
      </c>
      <c r="AC60" s="494"/>
      <c r="AD60" s="478"/>
      <c r="AE60" s="492" t="str">
        <f t="shared" si="10"/>
        <v/>
      </c>
      <c r="AF60" s="646"/>
      <c r="AG60" s="492" t="str">
        <f t="shared" si="11"/>
        <v/>
      </c>
      <c r="AH60" s="496" t="str">
        <f t="shared" si="1"/>
        <v/>
      </c>
      <c r="AI60" s="492" t="str">
        <f>IF($AH60="","",IF(OR($O60="",$M60=""),"",IF($P60="サブ",VLOOKUP($O60,単価表!$A$34:$C$38,MATCH($M60,単価表!$A$34:$C$34,0),0)/2,VLOOKUP($O60,単価表!$A$34:$C$38,MATCH($M60,単価表!$A$34:$C$34,0),0))))</f>
        <v/>
      </c>
      <c r="AJ60" s="492" t="str">
        <f t="shared" si="12"/>
        <v/>
      </c>
      <c r="AK60" s="496" t="str">
        <f t="shared" si="3"/>
        <v/>
      </c>
      <c r="AL60" s="492" t="str">
        <f>IF($AK60="","",IF(OR($O60="",$M60=""),"",VLOOKUP($O60,単価表!$A$34:$C$38,MATCH($M60,単価表!$A$34:$C$34,0),0)/2))</f>
        <v/>
      </c>
      <c r="AM60" s="492" t="str">
        <f t="shared" si="13"/>
        <v/>
      </c>
      <c r="AN60" s="488"/>
      <c r="AO60" s="488"/>
    </row>
    <row r="61" spans="4:41" ht="27.75" customHeight="1">
      <c r="D61" s="679"/>
      <c r="E61" s="475"/>
      <c r="F61" s="476" t="s">
        <v>259</v>
      </c>
      <c r="G61" s="477"/>
      <c r="H61" s="478"/>
      <c r="I61" s="846"/>
      <c r="J61" s="846"/>
      <c r="K61" s="488"/>
      <c r="L61" s="488"/>
      <c r="M61" s="479"/>
      <c r="N61" s="480"/>
      <c r="O61" s="489"/>
      <c r="P61" s="489"/>
      <c r="Q61" s="490"/>
      <c r="R61" s="491" t="str">
        <f t="shared" si="5"/>
        <v/>
      </c>
      <c r="S61" s="492" t="str">
        <f>IF($R61="","",IF(OR($O61="",$M61=""),"",IF($P61="サブ",VLOOKUP($O61,単価表!$A$5:$C$14,MATCH($M61,単価表!$A$5:$C$5,0),0)/2,VLOOKUP($O61,単価表!$A$5:$C$14,MATCH($M61,単価表!$A$5:$C$5,0),0))))</f>
        <v/>
      </c>
      <c r="T61" s="492" t="str">
        <f t="shared" si="6"/>
        <v/>
      </c>
      <c r="U61" s="491" t="str">
        <f t="shared" si="0"/>
        <v/>
      </c>
      <c r="V61" s="492" t="str">
        <f>IF($U61="","",IF(OR($M61="",$O61=""),"",VLOOKUP($O61,単価表!$A$5:$C$11,MATCH($M61,単価表!$A$5:$C$5,0),0)/2))</f>
        <v/>
      </c>
      <c r="W61" s="492" t="str">
        <f t="shared" si="7"/>
        <v/>
      </c>
      <c r="X61" s="480"/>
      <c r="Y61" s="493"/>
      <c r="Z61" s="479"/>
      <c r="AA61" s="492" t="str">
        <f t="shared" si="8"/>
        <v/>
      </c>
      <c r="AB61" s="492" t="str">
        <f t="shared" si="9"/>
        <v/>
      </c>
      <c r="AC61" s="494"/>
      <c r="AD61" s="478"/>
      <c r="AE61" s="492" t="str">
        <f t="shared" si="10"/>
        <v/>
      </c>
      <c r="AF61" s="646"/>
      <c r="AG61" s="492" t="str">
        <f t="shared" si="11"/>
        <v/>
      </c>
      <c r="AH61" s="491" t="str">
        <f t="shared" si="1"/>
        <v/>
      </c>
      <c r="AI61" s="492" t="str">
        <f>IF($AH61="","",IF(OR($O61="",$M61=""),"",IF($P61="サブ",VLOOKUP($O61,単価表!$A$34:$C$38,MATCH($M61,単価表!$A$34:$C$34,0),0)/2,VLOOKUP($O61,単価表!$A$34:$C$38,MATCH($M61,単価表!$A$34:$C$34,0),0))))</f>
        <v/>
      </c>
      <c r="AJ61" s="492" t="str">
        <f t="shared" si="12"/>
        <v/>
      </c>
      <c r="AK61" s="491" t="str">
        <f t="shared" si="3"/>
        <v/>
      </c>
      <c r="AL61" s="492" t="str">
        <f>IF($AK61="","",IF(OR($O61="",$M61=""),"",VLOOKUP($O61,単価表!$A$34:$C$38,MATCH($M61,単価表!$A$34:$C$34,0),0)/2))</f>
        <v/>
      </c>
      <c r="AM61" s="492" t="str">
        <f t="shared" si="13"/>
        <v/>
      </c>
      <c r="AN61" s="488"/>
      <c r="AO61" s="488"/>
    </row>
    <row r="62" spans="4:41" ht="27.75" customHeight="1">
      <c r="D62" s="679"/>
      <c r="E62" s="475"/>
      <c r="F62" s="476" t="s">
        <v>259</v>
      </c>
      <c r="G62" s="477"/>
      <c r="H62" s="478"/>
      <c r="I62" s="846"/>
      <c r="J62" s="846"/>
      <c r="K62" s="488"/>
      <c r="L62" s="488"/>
      <c r="M62" s="478"/>
      <c r="N62" s="480"/>
      <c r="O62" s="489"/>
      <c r="P62" s="489"/>
      <c r="Q62" s="490"/>
      <c r="R62" s="496" t="str">
        <f t="shared" si="5"/>
        <v/>
      </c>
      <c r="S62" s="492" t="str">
        <f>IF($R62="","",IF(OR($O62="",$M62=""),"",IF($P62="サブ",VLOOKUP($O62,単価表!$A$5:$C$14,MATCH($M62,単価表!$A$5:$C$5,0),0)/2,VLOOKUP($O62,単価表!$A$5:$C$14,MATCH($M62,単価表!$A$5:$C$5,0),0))))</f>
        <v/>
      </c>
      <c r="T62" s="492" t="str">
        <f t="shared" si="6"/>
        <v/>
      </c>
      <c r="U62" s="496" t="str">
        <f t="shared" si="0"/>
        <v/>
      </c>
      <c r="V62" s="492" t="str">
        <f>IF($U62="","",IF(OR($M62="",$O62=""),"",VLOOKUP($O62,単価表!$A$5:$C$11,MATCH($M62,単価表!$A$5:$C$5,0),0)/2))</f>
        <v/>
      </c>
      <c r="W62" s="492" t="str">
        <f t="shared" si="7"/>
        <v/>
      </c>
      <c r="X62" s="480"/>
      <c r="Y62" s="493"/>
      <c r="Z62" s="478"/>
      <c r="AA62" s="492" t="str">
        <f t="shared" si="8"/>
        <v/>
      </c>
      <c r="AB62" s="492" t="str">
        <f t="shared" si="9"/>
        <v/>
      </c>
      <c r="AC62" s="494"/>
      <c r="AD62" s="478"/>
      <c r="AE62" s="492" t="str">
        <f t="shared" si="10"/>
        <v/>
      </c>
      <c r="AF62" s="646"/>
      <c r="AG62" s="492" t="str">
        <f t="shared" si="11"/>
        <v/>
      </c>
      <c r="AH62" s="496" t="str">
        <f t="shared" si="1"/>
        <v/>
      </c>
      <c r="AI62" s="492" t="str">
        <f>IF($AH62="","",IF(OR($O62="",$M62=""),"",IF($P62="サブ",VLOOKUP($O62,単価表!$A$34:$C$38,MATCH($M62,単価表!$A$34:$C$34,0),0)/2,VLOOKUP($O62,単価表!$A$34:$C$38,MATCH($M62,単価表!$A$34:$C$34,0),0))))</f>
        <v/>
      </c>
      <c r="AJ62" s="492" t="str">
        <f t="shared" si="12"/>
        <v/>
      </c>
      <c r="AK62" s="496" t="str">
        <f t="shared" si="3"/>
        <v/>
      </c>
      <c r="AL62" s="492" t="str">
        <f>IF($AK62="","",IF(OR($O62="",$M62=""),"",VLOOKUP($O62,単価表!$A$34:$C$38,MATCH($M62,単価表!$A$34:$C$34,0),0)/2))</f>
        <v/>
      </c>
      <c r="AM62" s="492" t="str">
        <f t="shared" si="13"/>
        <v/>
      </c>
      <c r="AN62" s="488"/>
      <c r="AO62" s="488"/>
    </row>
    <row r="63" spans="4:41" ht="27.75" customHeight="1">
      <c r="D63" s="679"/>
      <c r="E63" s="475"/>
      <c r="F63" s="476" t="s">
        <v>259</v>
      </c>
      <c r="G63" s="477"/>
      <c r="H63" s="478"/>
      <c r="I63" s="846"/>
      <c r="J63" s="846"/>
      <c r="K63" s="488"/>
      <c r="L63" s="488"/>
      <c r="M63" s="479"/>
      <c r="N63" s="480"/>
      <c r="O63" s="489"/>
      <c r="P63" s="489"/>
      <c r="Q63" s="490"/>
      <c r="R63" s="491" t="str">
        <f t="shared" si="5"/>
        <v/>
      </c>
      <c r="S63" s="492" t="str">
        <f>IF($R63="","",IF(OR($O63="",$M63=""),"",IF($P63="サブ",VLOOKUP($O63,単価表!$A$5:$C$14,MATCH($M63,単価表!$A$5:$C$5,0),0)/2,VLOOKUP($O63,単価表!$A$5:$C$14,MATCH($M63,単価表!$A$5:$C$5,0),0))))</f>
        <v/>
      </c>
      <c r="T63" s="492" t="str">
        <f t="shared" si="6"/>
        <v/>
      </c>
      <c r="U63" s="491" t="str">
        <f t="shared" si="0"/>
        <v/>
      </c>
      <c r="V63" s="492" t="str">
        <f>IF($U63="","",IF(OR($M63="",$O63=""),"",VLOOKUP($O63,単価表!$A$5:$C$11,MATCH($M63,単価表!$A$5:$C$5,0),0)/2))</f>
        <v/>
      </c>
      <c r="W63" s="492" t="str">
        <f t="shared" si="7"/>
        <v/>
      </c>
      <c r="X63" s="480"/>
      <c r="Y63" s="493"/>
      <c r="Z63" s="479"/>
      <c r="AA63" s="492" t="str">
        <f t="shared" si="8"/>
        <v/>
      </c>
      <c r="AB63" s="492" t="str">
        <f t="shared" si="9"/>
        <v/>
      </c>
      <c r="AC63" s="494"/>
      <c r="AD63" s="478"/>
      <c r="AE63" s="492" t="str">
        <f t="shared" si="10"/>
        <v/>
      </c>
      <c r="AF63" s="646"/>
      <c r="AG63" s="492" t="str">
        <f t="shared" si="11"/>
        <v/>
      </c>
      <c r="AH63" s="491" t="str">
        <f t="shared" si="1"/>
        <v/>
      </c>
      <c r="AI63" s="492" t="str">
        <f>IF($AH63="","",IF(OR($O63="",$M63=""),"",IF($P63="サブ",VLOOKUP($O63,単価表!$A$34:$C$38,MATCH($M63,単価表!$A$34:$C$34,0),0)/2,VLOOKUP($O63,単価表!$A$34:$C$38,MATCH($M63,単価表!$A$34:$C$34,0),0))))</f>
        <v/>
      </c>
      <c r="AJ63" s="492" t="str">
        <f t="shared" si="12"/>
        <v/>
      </c>
      <c r="AK63" s="491" t="str">
        <f t="shared" si="3"/>
        <v/>
      </c>
      <c r="AL63" s="492" t="str">
        <f>IF($AK63="","",IF(OR($O63="",$M63=""),"",VLOOKUP($O63,単価表!$A$34:$C$38,MATCH($M63,単価表!$A$34:$C$34,0),0)/2))</f>
        <v/>
      </c>
      <c r="AM63" s="492" t="str">
        <f t="shared" si="13"/>
        <v/>
      </c>
      <c r="AN63" s="488"/>
      <c r="AO63" s="488"/>
    </row>
    <row r="64" spans="4:41" ht="27.75" customHeight="1">
      <c r="D64" s="679"/>
      <c r="E64" s="475"/>
      <c r="F64" s="476" t="s">
        <v>259</v>
      </c>
      <c r="G64" s="477"/>
      <c r="H64" s="478"/>
      <c r="I64" s="846"/>
      <c r="J64" s="846"/>
      <c r="K64" s="488"/>
      <c r="L64" s="488"/>
      <c r="M64" s="478"/>
      <c r="N64" s="480"/>
      <c r="O64" s="489"/>
      <c r="P64" s="489"/>
      <c r="Q64" s="490"/>
      <c r="R64" s="496" t="str">
        <f t="shared" si="5"/>
        <v/>
      </c>
      <c r="S64" s="492" t="str">
        <f>IF($R64="","",IF(OR($O64="",$M64=""),"",IF($P64="サブ",VLOOKUP($O64,単価表!$A$5:$C$14,MATCH($M64,単価表!$A$5:$C$5,0),0)/2,VLOOKUP($O64,単価表!$A$5:$C$14,MATCH($M64,単価表!$A$5:$C$5,0),0))))</f>
        <v/>
      </c>
      <c r="T64" s="492" t="str">
        <f t="shared" si="6"/>
        <v/>
      </c>
      <c r="U64" s="496" t="str">
        <f t="shared" si="0"/>
        <v/>
      </c>
      <c r="V64" s="492" t="str">
        <f>IF($U64="","",IF(OR($M64="",$O64=""),"",VLOOKUP($O64,単価表!$A$5:$C$11,MATCH($M64,単価表!$A$5:$C$5,0),0)/2))</f>
        <v/>
      </c>
      <c r="W64" s="492" t="str">
        <f t="shared" si="7"/>
        <v/>
      </c>
      <c r="X64" s="480"/>
      <c r="Y64" s="493"/>
      <c r="Z64" s="478"/>
      <c r="AA64" s="492" t="str">
        <f t="shared" si="8"/>
        <v/>
      </c>
      <c r="AB64" s="492" t="str">
        <f t="shared" si="9"/>
        <v/>
      </c>
      <c r="AC64" s="494"/>
      <c r="AD64" s="478"/>
      <c r="AE64" s="492" t="str">
        <f t="shared" si="10"/>
        <v/>
      </c>
      <c r="AF64" s="646"/>
      <c r="AG64" s="492" t="str">
        <f t="shared" si="11"/>
        <v/>
      </c>
      <c r="AH64" s="496" t="str">
        <f t="shared" si="1"/>
        <v/>
      </c>
      <c r="AI64" s="492" t="str">
        <f>IF($AH64="","",IF(OR($O64="",$M64=""),"",IF($P64="サブ",VLOOKUP($O64,単価表!$A$34:$C$38,MATCH($M64,単価表!$A$34:$C$34,0),0)/2,VLOOKUP($O64,単価表!$A$34:$C$38,MATCH($M64,単価表!$A$34:$C$34,0),0))))</f>
        <v/>
      </c>
      <c r="AJ64" s="492" t="str">
        <f t="shared" si="12"/>
        <v/>
      </c>
      <c r="AK64" s="496" t="str">
        <f t="shared" si="3"/>
        <v/>
      </c>
      <c r="AL64" s="492" t="str">
        <f>IF($AK64="","",IF(OR($O64="",$M64=""),"",VLOOKUP($O64,単価表!$A$34:$C$38,MATCH($M64,単価表!$A$34:$C$34,0),0)/2))</f>
        <v/>
      </c>
      <c r="AM64" s="492" t="str">
        <f t="shared" si="13"/>
        <v/>
      </c>
      <c r="AN64" s="488"/>
      <c r="AO64" s="488"/>
    </row>
    <row r="65" spans="4:41" ht="27.75" customHeight="1">
      <c r="D65" s="679"/>
      <c r="E65" s="475"/>
      <c r="F65" s="476" t="s">
        <v>259</v>
      </c>
      <c r="G65" s="477"/>
      <c r="H65" s="478"/>
      <c r="I65" s="846"/>
      <c r="J65" s="846"/>
      <c r="K65" s="488"/>
      <c r="L65" s="488"/>
      <c r="M65" s="479"/>
      <c r="N65" s="480"/>
      <c r="O65" s="489"/>
      <c r="P65" s="489"/>
      <c r="Q65" s="490"/>
      <c r="R65" s="491" t="str">
        <f t="shared" si="5"/>
        <v/>
      </c>
      <c r="S65" s="492" t="str">
        <f>IF($R65="","",IF(OR($O65="",$M65=""),"",IF($P65="サブ",VLOOKUP($O65,単価表!$A$5:$C$14,MATCH($M65,単価表!$A$5:$C$5,0),0)/2,VLOOKUP($O65,単価表!$A$5:$C$14,MATCH($M65,単価表!$A$5:$C$5,0),0))))</f>
        <v/>
      </c>
      <c r="T65" s="492" t="str">
        <f t="shared" si="6"/>
        <v/>
      </c>
      <c r="U65" s="491" t="str">
        <f t="shared" si="0"/>
        <v/>
      </c>
      <c r="V65" s="492" t="str">
        <f>IF($U65="","",IF(OR($M65="",$O65=""),"",VLOOKUP($O65,単価表!$A$5:$C$11,MATCH($M65,単価表!$A$5:$C$5,0),0)/2))</f>
        <v/>
      </c>
      <c r="W65" s="492" t="str">
        <f t="shared" si="7"/>
        <v/>
      </c>
      <c r="X65" s="480"/>
      <c r="Y65" s="493"/>
      <c r="Z65" s="479"/>
      <c r="AA65" s="492" t="str">
        <f t="shared" si="8"/>
        <v/>
      </c>
      <c r="AB65" s="492" t="str">
        <f t="shared" si="9"/>
        <v/>
      </c>
      <c r="AC65" s="494"/>
      <c r="AD65" s="478"/>
      <c r="AE65" s="492" t="str">
        <f t="shared" si="10"/>
        <v/>
      </c>
      <c r="AF65" s="646"/>
      <c r="AG65" s="492" t="str">
        <f t="shared" si="11"/>
        <v/>
      </c>
      <c r="AH65" s="491" t="str">
        <f t="shared" si="1"/>
        <v/>
      </c>
      <c r="AI65" s="492" t="str">
        <f>IF($AH65="","",IF(OR($O65="",$M65=""),"",IF($P65="サブ",VLOOKUP($O65,単価表!$A$34:$C$38,MATCH($M65,単価表!$A$34:$C$34,0),0)/2,VLOOKUP($O65,単価表!$A$34:$C$38,MATCH($M65,単価表!$A$34:$C$34,0),0))))</f>
        <v/>
      </c>
      <c r="AJ65" s="492" t="str">
        <f t="shared" si="12"/>
        <v/>
      </c>
      <c r="AK65" s="491" t="str">
        <f t="shared" si="3"/>
        <v/>
      </c>
      <c r="AL65" s="492" t="str">
        <f>IF($AK65="","",IF(OR($O65="",$M65=""),"",VLOOKUP($O65,単価表!$A$34:$C$38,MATCH($M65,単価表!$A$34:$C$34,0),0)/2))</f>
        <v/>
      </c>
      <c r="AM65" s="492" t="str">
        <f t="shared" si="13"/>
        <v/>
      </c>
      <c r="AN65" s="488"/>
      <c r="AO65" s="488"/>
    </row>
    <row r="66" spans="4:41" ht="27.75" customHeight="1">
      <c r="D66" s="679"/>
      <c r="E66" s="475"/>
      <c r="F66" s="476" t="s">
        <v>259</v>
      </c>
      <c r="G66" s="477"/>
      <c r="H66" s="478"/>
      <c r="I66" s="846"/>
      <c r="J66" s="846"/>
      <c r="K66" s="488"/>
      <c r="L66" s="488"/>
      <c r="M66" s="478"/>
      <c r="N66" s="480"/>
      <c r="O66" s="489"/>
      <c r="P66" s="489"/>
      <c r="Q66" s="490"/>
      <c r="R66" s="496" t="str">
        <f t="shared" si="5"/>
        <v/>
      </c>
      <c r="S66" s="492" t="str">
        <f>IF($R66="","",IF(OR($O66="",$M66=""),"",IF($P66="サブ",VLOOKUP($O66,単価表!$A$5:$C$14,MATCH($M66,単価表!$A$5:$C$5,0),0)/2,VLOOKUP($O66,単価表!$A$5:$C$14,MATCH($M66,単価表!$A$5:$C$5,0),0))))</f>
        <v/>
      </c>
      <c r="T66" s="492" t="str">
        <f t="shared" si="6"/>
        <v/>
      </c>
      <c r="U66" s="496" t="str">
        <f t="shared" si="0"/>
        <v/>
      </c>
      <c r="V66" s="492" t="str">
        <f>IF($U66="","",IF(OR($M66="",$O66=""),"",VLOOKUP($O66,単価表!$A$5:$C$11,MATCH($M66,単価表!$A$5:$C$5,0),0)/2))</f>
        <v/>
      </c>
      <c r="W66" s="492" t="str">
        <f t="shared" si="7"/>
        <v/>
      </c>
      <c r="X66" s="480"/>
      <c r="Y66" s="493"/>
      <c r="Z66" s="478"/>
      <c r="AA66" s="492" t="str">
        <f t="shared" si="8"/>
        <v/>
      </c>
      <c r="AB66" s="492" t="str">
        <f t="shared" si="9"/>
        <v/>
      </c>
      <c r="AC66" s="494"/>
      <c r="AD66" s="478"/>
      <c r="AE66" s="492" t="str">
        <f t="shared" si="10"/>
        <v/>
      </c>
      <c r="AF66" s="646"/>
      <c r="AG66" s="492" t="str">
        <f t="shared" si="11"/>
        <v/>
      </c>
      <c r="AH66" s="496" t="str">
        <f t="shared" si="1"/>
        <v/>
      </c>
      <c r="AI66" s="492" t="str">
        <f>IF($AH66="","",IF(OR($O66="",$M66=""),"",IF($P66="サブ",VLOOKUP($O66,単価表!$A$34:$C$38,MATCH($M66,単価表!$A$34:$C$34,0),0)/2,VLOOKUP($O66,単価表!$A$34:$C$38,MATCH($M66,単価表!$A$34:$C$34,0),0))))</f>
        <v/>
      </c>
      <c r="AJ66" s="492" t="str">
        <f t="shared" si="12"/>
        <v/>
      </c>
      <c r="AK66" s="496" t="str">
        <f t="shared" si="3"/>
        <v/>
      </c>
      <c r="AL66" s="492" t="str">
        <f>IF($AK66="","",IF(OR($O66="",$M66=""),"",VLOOKUP($O66,単価表!$A$34:$C$38,MATCH($M66,単価表!$A$34:$C$34,0),0)/2))</f>
        <v/>
      </c>
      <c r="AM66" s="492" t="str">
        <f t="shared" si="13"/>
        <v/>
      </c>
      <c r="AN66" s="488"/>
      <c r="AO66" s="488"/>
    </row>
    <row r="67" spans="4:41" ht="27.75" customHeight="1">
      <c r="D67" s="679"/>
      <c r="E67" s="475"/>
      <c r="F67" s="476" t="s">
        <v>259</v>
      </c>
      <c r="G67" s="477"/>
      <c r="H67" s="478"/>
      <c r="I67" s="846"/>
      <c r="J67" s="846"/>
      <c r="K67" s="488"/>
      <c r="L67" s="488"/>
      <c r="M67" s="479"/>
      <c r="N67" s="480"/>
      <c r="O67" s="489"/>
      <c r="P67" s="489"/>
      <c r="Q67" s="490"/>
      <c r="R67" s="491" t="str">
        <f t="shared" si="5"/>
        <v/>
      </c>
      <c r="S67" s="492" t="str">
        <f>IF($R67="","",IF(OR($O67="",$M67=""),"",IF($P67="サブ",VLOOKUP($O67,単価表!$A$5:$C$14,MATCH($M67,単価表!$A$5:$C$5,0),0)/2,VLOOKUP($O67,単価表!$A$5:$C$14,MATCH($M67,単価表!$A$5:$C$5,0),0))))</f>
        <v/>
      </c>
      <c r="T67" s="492" t="str">
        <f t="shared" si="6"/>
        <v/>
      </c>
      <c r="U67" s="491" t="str">
        <f t="shared" si="0"/>
        <v/>
      </c>
      <c r="V67" s="492" t="str">
        <f>IF($U67="","",IF(OR($M67="",$O67=""),"",VLOOKUP($O67,単価表!$A$5:$C$11,MATCH($M67,単価表!$A$5:$C$5,0),0)/2))</f>
        <v/>
      </c>
      <c r="W67" s="492" t="str">
        <f t="shared" si="7"/>
        <v/>
      </c>
      <c r="X67" s="480"/>
      <c r="Y67" s="493"/>
      <c r="Z67" s="479"/>
      <c r="AA67" s="492" t="str">
        <f t="shared" si="8"/>
        <v/>
      </c>
      <c r="AB67" s="492" t="str">
        <f t="shared" si="9"/>
        <v/>
      </c>
      <c r="AC67" s="494"/>
      <c r="AD67" s="478"/>
      <c r="AE67" s="492" t="str">
        <f t="shared" si="10"/>
        <v/>
      </c>
      <c r="AF67" s="646"/>
      <c r="AG67" s="492" t="str">
        <f t="shared" si="11"/>
        <v/>
      </c>
      <c r="AH67" s="491" t="str">
        <f t="shared" si="1"/>
        <v/>
      </c>
      <c r="AI67" s="492" t="str">
        <f>IF($AH67="","",IF(OR($O67="",$M67=""),"",IF($P67="サブ",VLOOKUP($O67,単価表!$A$34:$C$38,MATCH($M67,単価表!$A$34:$C$34,0),0)/2,VLOOKUP($O67,単価表!$A$34:$C$38,MATCH($M67,単価表!$A$34:$C$34,0),0))))</f>
        <v/>
      </c>
      <c r="AJ67" s="492" t="str">
        <f t="shared" si="12"/>
        <v/>
      </c>
      <c r="AK67" s="491" t="str">
        <f t="shared" si="3"/>
        <v/>
      </c>
      <c r="AL67" s="492" t="str">
        <f>IF($AK67="","",IF(OR($O67="",$M67=""),"",VLOOKUP($O67,単価表!$A$34:$C$38,MATCH($M67,単価表!$A$34:$C$34,0),0)/2))</f>
        <v/>
      </c>
      <c r="AM67" s="492" t="str">
        <f t="shared" si="13"/>
        <v/>
      </c>
      <c r="AN67" s="488"/>
      <c r="AO67" s="488"/>
    </row>
    <row r="68" spans="4:41" ht="27.75" customHeight="1">
      <c r="D68" s="679"/>
      <c r="E68" s="475"/>
      <c r="F68" s="476" t="s">
        <v>259</v>
      </c>
      <c r="G68" s="477"/>
      <c r="H68" s="478"/>
      <c r="I68" s="846"/>
      <c r="J68" s="846"/>
      <c r="K68" s="488"/>
      <c r="L68" s="488"/>
      <c r="M68" s="478"/>
      <c r="N68" s="480"/>
      <c r="O68" s="489"/>
      <c r="P68" s="489"/>
      <c r="Q68" s="490"/>
      <c r="R68" s="496" t="str">
        <f t="shared" si="5"/>
        <v/>
      </c>
      <c r="S68" s="492" t="str">
        <f>IF($R68="","",IF(OR($O68="",$M68=""),"",IF($P68="サブ",VLOOKUP($O68,単価表!$A$5:$C$14,MATCH($M68,単価表!$A$5:$C$5,0),0)/2,VLOOKUP($O68,単価表!$A$5:$C$14,MATCH($M68,単価表!$A$5:$C$5,0),0))))</f>
        <v/>
      </c>
      <c r="T68" s="492" t="str">
        <f t="shared" si="6"/>
        <v/>
      </c>
      <c r="U68" s="496" t="str">
        <f t="shared" si="0"/>
        <v/>
      </c>
      <c r="V68" s="492" t="str">
        <f>IF($U68="","",IF(OR($M68="",$O68=""),"",VLOOKUP($O68,単価表!$A$5:$C$11,MATCH($M68,単価表!$A$5:$C$5,0),0)/2))</f>
        <v/>
      </c>
      <c r="W68" s="492" t="str">
        <f t="shared" si="7"/>
        <v/>
      </c>
      <c r="X68" s="480"/>
      <c r="Y68" s="493"/>
      <c r="Z68" s="478"/>
      <c r="AA68" s="492" t="str">
        <f t="shared" si="8"/>
        <v/>
      </c>
      <c r="AB68" s="492" t="str">
        <f t="shared" si="9"/>
        <v/>
      </c>
      <c r="AC68" s="494"/>
      <c r="AD68" s="478"/>
      <c r="AE68" s="492" t="str">
        <f t="shared" si="10"/>
        <v/>
      </c>
      <c r="AF68" s="646"/>
      <c r="AG68" s="492" t="str">
        <f t="shared" si="11"/>
        <v/>
      </c>
      <c r="AH68" s="496" t="str">
        <f t="shared" si="1"/>
        <v/>
      </c>
      <c r="AI68" s="492" t="str">
        <f>IF($AH68="","",IF(OR($O68="",$M68=""),"",IF($P68="サブ",VLOOKUP($O68,単価表!$A$34:$C$38,MATCH($M68,単価表!$A$34:$C$34,0),0)/2,VLOOKUP($O68,単価表!$A$34:$C$38,MATCH($M68,単価表!$A$34:$C$34,0),0))))</f>
        <v/>
      </c>
      <c r="AJ68" s="492" t="str">
        <f t="shared" si="12"/>
        <v/>
      </c>
      <c r="AK68" s="496" t="str">
        <f t="shared" si="3"/>
        <v/>
      </c>
      <c r="AL68" s="492" t="str">
        <f>IF($AK68="","",IF(OR($O68="",$M68=""),"",VLOOKUP($O68,単価表!$A$34:$C$38,MATCH($M68,単価表!$A$34:$C$34,0),0)/2))</f>
        <v/>
      </c>
      <c r="AM68" s="492" t="str">
        <f t="shared" si="13"/>
        <v/>
      </c>
      <c r="AN68" s="488"/>
      <c r="AO68" s="488"/>
    </row>
    <row r="69" spans="4:41" ht="27.75" customHeight="1">
      <c r="D69" s="679"/>
      <c r="E69" s="475"/>
      <c r="F69" s="476" t="s">
        <v>259</v>
      </c>
      <c r="G69" s="477"/>
      <c r="H69" s="478"/>
      <c r="I69" s="846"/>
      <c r="J69" s="846"/>
      <c r="K69" s="488"/>
      <c r="L69" s="488"/>
      <c r="M69" s="479"/>
      <c r="N69" s="480"/>
      <c r="O69" s="489"/>
      <c r="P69" s="489"/>
      <c r="Q69" s="490"/>
      <c r="R69" s="491" t="str">
        <f t="shared" si="5"/>
        <v/>
      </c>
      <c r="S69" s="492" t="str">
        <f>IF($R69="","",IF(OR($O69="",$M69=""),"",IF($P69="サブ",VLOOKUP($O69,単価表!$A$5:$C$14,MATCH($M69,単価表!$A$5:$C$5,0),0)/2,VLOOKUP($O69,単価表!$A$5:$C$14,MATCH($M69,単価表!$A$5:$C$5,0),0))))</f>
        <v/>
      </c>
      <c r="T69" s="492" t="str">
        <f t="shared" si="6"/>
        <v/>
      </c>
      <c r="U69" s="491" t="str">
        <f t="shared" si="0"/>
        <v/>
      </c>
      <c r="V69" s="492" t="str">
        <f>IF($U69="","",IF(OR($M69="",$O69=""),"",VLOOKUP($O69,単価表!$A$5:$C$11,MATCH($M69,単価表!$A$5:$C$5,0),0)/2))</f>
        <v/>
      </c>
      <c r="W69" s="492" t="str">
        <f t="shared" si="7"/>
        <v/>
      </c>
      <c r="X69" s="480"/>
      <c r="Y69" s="493"/>
      <c r="Z69" s="479"/>
      <c r="AA69" s="492" t="str">
        <f t="shared" si="8"/>
        <v/>
      </c>
      <c r="AB69" s="492" t="str">
        <f t="shared" si="9"/>
        <v/>
      </c>
      <c r="AC69" s="494"/>
      <c r="AD69" s="478"/>
      <c r="AE69" s="492" t="str">
        <f t="shared" si="10"/>
        <v/>
      </c>
      <c r="AF69" s="646"/>
      <c r="AG69" s="492" t="str">
        <f t="shared" si="11"/>
        <v/>
      </c>
      <c r="AH69" s="491" t="str">
        <f t="shared" si="1"/>
        <v/>
      </c>
      <c r="AI69" s="492" t="str">
        <f>IF($AH69="","",IF(OR($O69="",$M69=""),"",IF($P69="サブ",VLOOKUP($O69,単価表!$A$34:$C$38,MATCH($M69,単価表!$A$34:$C$34,0),0)/2,VLOOKUP($O69,単価表!$A$34:$C$38,MATCH($M69,単価表!$A$34:$C$34,0),0))))</f>
        <v/>
      </c>
      <c r="AJ69" s="492" t="str">
        <f t="shared" si="12"/>
        <v/>
      </c>
      <c r="AK69" s="491" t="str">
        <f t="shared" si="3"/>
        <v/>
      </c>
      <c r="AL69" s="492" t="str">
        <f>IF($AK69="","",IF(OR($O69="",$M69=""),"",VLOOKUP($O69,単価表!$A$34:$C$38,MATCH($M69,単価表!$A$34:$C$34,0),0)/2))</f>
        <v/>
      </c>
      <c r="AM69" s="492" t="str">
        <f t="shared" si="13"/>
        <v/>
      </c>
      <c r="AN69" s="488"/>
      <c r="AO69" s="488"/>
    </row>
    <row r="70" spans="4:41" ht="27.75" customHeight="1">
      <c r="D70" s="679"/>
      <c r="E70" s="475"/>
      <c r="F70" s="476" t="s">
        <v>259</v>
      </c>
      <c r="G70" s="477"/>
      <c r="H70" s="478"/>
      <c r="I70" s="846"/>
      <c r="J70" s="846"/>
      <c r="K70" s="488"/>
      <c r="L70" s="488"/>
      <c r="M70" s="478"/>
      <c r="N70" s="480"/>
      <c r="O70" s="489"/>
      <c r="P70" s="489"/>
      <c r="Q70" s="490"/>
      <c r="R70" s="496" t="str">
        <f t="shared" si="5"/>
        <v/>
      </c>
      <c r="S70" s="492" t="str">
        <f>IF($R70="","",IF(OR($O70="",$M70=""),"",IF($P70="サブ",VLOOKUP($O70,単価表!$A$5:$C$14,MATCH($M70,単価表!$A$5:$C$5,0),0)/2,VLOOKUP($O70,単価表!$A$5:$C$14,MATCH($M70,単価表!$A$5:$C$5,0),0))))</f>
        <v/>
      </c>
      <c r="T70" s="492" t="str">
        <f t="shared" si="6"/>
        <v/>
      </c>
      <c r="U70" s="496" t="str">
        <f t="shared" si="0"/>
        <v/>
      </c>
      <c r="V70" s="492" t="str">
        <f>IF($U70="","",IF(OR($M70="",$O70=""),"",VLOOKUP($O70,単価表!$A$5:$C$11,MATCH($M70,単価表!$A$5:$C$5,0),0)/2))</f>
        <v/>
      </c>
      <c r="W70" s="492" t="str">
        <f t="shared" si="7"/>
        <v/>
      </c>
      <c r="X70" s="480"/>
      <c r="Y70" s="493"/>
      <c r="Z70" s="478"/>
      <c r="AA70" s="492" t="str">
        <f t="shared" si="8"/>
        <v/>
      </c>
      <c r="AB70" s="492" t="str">
        <f t="shared" si="9"/>
        <v/>
      </c>
      <c r="AC70" s="494"/>
      <c r="AD70" s="478"/>
      <c r="AE70" s="492" t="str">
        <f t="shared" si="10"/>
        <v/>
      </c>
      <c r="AF70" s="646"/>
      <c r="AG70" s="492" t="str">
        <f t="shared" si="11"/>
        <v/>
      </c>
      <c r="AH70" s="496" t="str">
        <f t="shared" si="1"/>
        <v/>
      </c>
      <c r="AI70" s="492" t="str">
        <f>IF($AH70="","",IF(OR($O70="",$M70=""),"",IF($P70="サブ",VLOOKUP($O70,単価表!$A$34:$C$38,MATCH($M70,単価表!$A$34:$C$34,0),0)/2,VLOOKUP($O70,単価表!$A$34:$C$38,MATCH($M70,単価表!$A$34:$C$34,0),0))))</f>
        <v/>
      </c>
      <c r="AJ70" s="492" t="str">
        <f t="shared" si="12"/>
        <v/>
      </c>
      <c r="AK70" s="496" t="str">
        <f t="shared" si="3"/>
        <v/>
      </c>
      <c r="AL70" s="492" t="str">
        <f>IF($AK70="","",IF(OR($O70="",$M70=""),"",VLOOKUP($O70,単価表!$A$34:$C$38,MATCH($M70,単価表!$A$34:$C$34,0),0)/2))</f>
        <v/>
      </c>
      <c r="AM70" s="492" t="str">
        <f t="shared" si="13"/>
        <v/>
      </c>
      <c r="AN70" s="488"/>
      <c r="AO70" s="488"/>
    </row>
    <row r="71" spans="4:41" ht="27.75" customHeight="1">
      <c r="D71" s="679"/>
      <c r="E71" s="475"/>
      <c r="F71" s="476" t="s">
        <v>259</v>
      </c>
      <c r="G71" s="477"/>
      <c r="H71" s="478"/>
      <c r="I71" s="846"/>
      <c r="J71" s="846"/>
      <c r="K71" s="488"/>
      <c r="L71" s="488"/>
      <c r="M71" s="479"/>
      <c r="N71" s="480"/>
      <c r="O71" s="489"/>
      <c r="P71" s="489"/>
      <c r="Q71" s="490"/>
      <c r="R71" s="491" t="str">
        <f t="shared" si="5"/>
        <v/>
      </c>
      <c r="S71" s="492" t="str">
        <f>IF($R71="","",IF(OR($O71="",$M71=""),"",IF($P71="サブ",VLOOKUP($O71,単価表!$A$5:$C$14,MATCH($M71,単価表!$A$5:$C$5,0),0)/2,VLOOKUP($O71,単価表!$A$5:$C$14,MATCH($M71,単価表!$A$5:$C$5,0),0))))</f>
        <v/>
      </c>
      <c r="T71" s="492" t="str">
        <f t="shared" si="6"/>
        <v/>
      </c>
      <c r="U71" s="491" t="str">
        <f t="shared" ref="U71:U134" si="14">IF($Q71="検討会等参加",IF($E71="","",TIME(HOUR($G71-$E71),ROUNDUP(MINUTE($G71-$E71)/30,0)*30,0)*24),"")</f>
        <v/>
      </c>
      <c r="V71" s="492" t="str">
        <f>IF($U71="","",IF(OR($M71="",$O71=""),"",VLOOKUP($O71,単価表!$A$5:$C$11,MATCH($M71,単価表!$A$5:$C$5,0),0)/2))</f>
        <v/>
      </c>
      <c r="W71" s="492" t="str">
        <f t="shared" si="7"/>
        <v/>
      </c>
      <c r="X71" s="480"/>
      <c r="Y71" s="493"/>
      <c r="Z71" s="479"/>
      <c r="AA71" s="492" t="str">
        <f t="shared" si="8"/>
        <v/>
      </c>
      <c r="AB71" s="492" t="str">
        <f t="shared" si="9"/>
        <v/>
      </c>
      <c r="AC71" s="494"/>
      <c r="AD71" s="478"/>
      <c r="AE71" s="492" t="str">
        <f t="shared" si="10"/>
        <v/>
      </c>
      <c r="AF71" s="646"/>
      <c r="AG71" s="492" t="str">
        <f t="shared" si="11"/>
        <v/>
      </c>
      <c r="AH71" s="491" t="str">
        <f t="shared" ref="AH71:AH134" si="15">IF($Q71="講習料",IF($E71="","",TIME(HOUR($G71-$E71),ROUNDUP(MINUTE($G71-$E71)/30,0)*30,0)*24),"")</f>
        <v/>
      </c>
      <c r="AI71" s="492" t="str">
        <f>IF($AH71="","",IF(OR($O71="",$M71=""),"",IF($P71="サブ",VLOOKUP($O71,単価表!$A$34:$C$38,MATCH($M71,単価表!$A$34:$C$34,0),0)/2,VLOOKUP($O71,単価表!$A$34:$C$38,MATCH($M71,単価表!$A$34:$C$34,0),0))))</f>
        <v/>
      </c>
      <c r="AJ71" s="492" t="str">
        <f t="shared" ref="AJ71:AJ102" si="16">IF($AH71="","",IF($M71="","",(AH71*AI71)))</f>
        <v/>
      </c>
      <c r="AK71" s="491" t="str">
        <f t="shared" ref="AK71:AK134" si="17">IF($Q71="検討会(法人参加)",IF($E71="","",TIME(HOUR($G71-$E71),ROUNDUP(MINUTE($G71-$E71)/30,0)*30,0)*24),"")</f>
        <v/>
      </c>
      <c r="AL71" s="492" t="str">
        <f>IF($AK71="","",IF(OR($O71="",$M71=""),"",VLOOKUP($O71,単価表!$A$34:$C$38,MATCH($M71,単価表!$A$34:$C$34,0),0)/2))</f>
        <v/>
      </c>
      <c r="AM71" s="492" t="str">
        <f t="shared" ref="AM71:AM102" si="18">IF($AK71="","",IF($M71="","",(AK71*AL71)))</f>
        <v/>
      </c>
      <c r="AN71" s="488"/>
      <c r="AO71" s="488"/>
    </row>
    <row r="72" spans="4:41" ht="27.75" customHeight="1">
      <c r="D72" s="679"/>
      <c r="E72" s="475"/>
      <c r="F72" s="476" t="s">
        <v>259</v>
      </c>
      <c r="G72" s="477"/>
      <c r="H72" s="478"/>
      <c r="I72" s="846"/>
      <c r="J72" s="846"/>
      <c r="K72" s="488"/>
      <c r="L72" s="488"/>
      <c r="M72" s="478"/>
      <c r="N72" s="480"/>
      <c r="O72" s="489"/>
      <c r="P72" s="489"/>
      <c r="Q72" s="490"/>
      <c r="R72" s="496" t="str">
        <f t="shared" ref="R72:R135" si="19">IF($Q72="講師",IF($E72="","",TIME(HOUR($G72-$E72),ROUNDUP(MINUTE($G72-$E72)/30,0)*30,0)*24),"")</f>
        <v/>
      </c>
      <c r="S72" s="492" t="str">
        <f>IF($R72="","",IF(OR($O72="",$M72=""),"",IF($P72="サブ",VLOOKUP($O72,単価表!$A$5:$C$14,MATCH($M72,単価表!$A$5:$C$5,0),0)/2,VLOOKUP($O72,単価表!$A$5:$C$14,MATCH($M72,単価表!$A$5:$C$5,0),0))))</f>
        <v/>
      </c>
      <c r="T72" s="492" t="str">
        <f t="shared" ref="T72:T135" si="20">IF($R72="","",IF($M72="","",(R72*S72)))</f>
        <v/>
      </c>
      <c r="U72" s="496" t="str">
        <f t="shared" si="14"/>
        <v/>
      </c>
      <c r="V72" s="492" t="str">
        <f>IF($U72="","",IF(OR($M72="",$O72=""),"",VLOOKUP($O72,単価表!$A$5:$C$11,MATCH($M72,単価表!$A$5:$C$5,0),0)/2))</f>
        <v/>
      </c>
      <c r="W72" s="492" t="str">
        <f t="shared" ref="W72:W135" si="21">IF($U72="","",IF($M72="","",(U72*V72)))</f>
        <v/>
      </c>
      <c r="X72" s="480"/>
      <c r="Y72" s="493"/>
      <c r="Z72" s="478"/>
      <c r="AA72" s="492" t="str">
        <f t="shared" ref="AA72:AA135" si="22">IF($Y72="","",IF($Z72="日","1,500",IF($Z72="外","5,500")))</f>
        <v/>
      </c>
      <c r="AB72" s="492" t="str">
        <f t="shared" ref="AB72:AB135" si="23">IF(OR($Y72="",$Z72=""),"",(Y72*AA72))</f>
        <v/>
      </c>
      <c r="AC72" s="494"/>
      <c r="AD72" s="478"/>
      <c r="AE72" s="492" t="str">
        <f t="shared" ref="AE72:AE135" si="24">IF($AC72="","",IF(OR($AC72="見学",$AC72="視察"),"10,000",IF($AC72="手土産","3,000")))</f>
        <v/>
      </c>
      <c r="AF72" s="646"/>
      <c r="AG72" s="492" t="str">
        <f t="shared" ref="AG72:AG135" si="25">IFERROR(ROUND(IF(AF72="","",IF(AF72="8%税込",AD72*AE72/1.08,IF(AF72="10%税込",AD72*AE72/1.1))),0),"")</f>
        <v/>
      </c>
      <c r="AH72" s="496" t="str">
        <f t="shared" si="15"/>
        <v/>
      </c>
      <c r="AI72" s="492" t="str">
        <f>IF($AH72="","",IF(OR($O72="",$M72=""),"",IF($P72="サブ",VLOOKUP($O72,単価表!$A$34:$C$38,MATCH($M72,単価表!$A$34:$C$34,0),0)/2,VLOOKUP($O72,単価表!$A$34:$C$38,MATCH($M72,単価表!$A$34:$C$34,0),0))))</f>
        <v/>
      </c>
      <c r="AJ72" s="492" t="str">
        <f t="shared" si="16"/>
        <v/>
      </c>
      <c r="AK72" s="496" t="str">
        <f t="shared" si="17"/>
        <v/>
      </c>
      <c r="AL72" s="492" t="str">
        <f>IF($AK72="","",IF(OR($O72="",$M72=""),"",VLOOKUP($O72,単価表!$A$34:$C$38,MATCH($M72,単価表!$A$34:$C$34,0),0)/2))</f>
        <v/>
      </c>
      <c r="AM72" s="492" t="str">
        <f t="shared" si="18"/>
        <v/>
      </c>
      <c r="AN72" s="488"/>
      <c r="AO72" s="488"/>
    </row>
    <row r="73" spans="4:41" ht="27.75" customHeight="1">
      <c r="D73" s="679"/>
      <c r="E73" s="475"/>
      <c r="F73" s="476" t="s">
        <v>259</v>
      </c>
      <c r="G73" s="477"/>
      <c r="H73" s="478"/>
      <c r="I73" s="846"/>
      <c r="J73" s="846"/>
      <c r="K73" s="488"/>
      <c r="L73" s="488"/>
      <c r="M73" s="479"/>
      <c r="N73" s="480"/>
      <c r="O73" s="489"/>
      <c r="P73" s="489"/>
      <c r="Q73" s="490"/>
      <c r="R73" s="491" t="str">
        <f t="shared" si="19"/>
        <v/>
      </c>
      <c r="S73" s="492" t="str">
        <f>IF($R73="","",IF(OR($O73="",$M73=""),"",IF($P73="サブ",VLOOKUP($O73,単価表!$A$5:$C$14,MATCH($M73,単価表!$A$5:$C$5,0),0)/2,VLOOKUP($O73,単価表!$A$5:$C$14,MATCH($M73,単価表!$A$5:$C$5,0),0))))</f>
        <v/>
      </c>
      <c r="T73" s="492" t="str">
        <f t="shared" si="20"/>
        <v/>
      </c>
      <c r="U73" s="491" t="str">
        <f t="shared" si="14"/>
        <v/>
      </c>
      <c r="V73" s="492" t="str">
        <f>IF($U73="","",IF(OR($M73="",$O73=""),"",VLOOKUP($O73,単価表!$A$5:$C$11,MATCH($M73,単価表!$A$5:$C$5,0),0)/2))</f>
        <v/>
      </c>
      <c r="W73" s="492" t="str">
        <f t="shared" si="21"/>
        <v/>
      </c>
      <c r="X73" s="480"/>
      <c r="Y73" s="493"/>
      <c r="Z73" s="479"/>
      <c r="AA73" s="492" t="str">
        <f t="shared" si="22"/>
        <v/>
      </c>
      <c r="AB73" s="492" t="str">
        <f t="shared" si="23"/>
        <v/>
      </c>
      <c r="AC73" s="494"/>
      <c r="AD73" s="478"/>
      <c r="AE73" s="492" t="str">
        <f t="shared" si="24"/>
        <v/>
      </c>
      <c r="AF73" s="646"/>
      <c r="AG73" s="492" t="str">
        <f t="shared" si="25"/>
        <v/>
      </c>
      <c r="AH73" s="491" t="str">
        <f t="shared" si="15"/>
        <v/>
      </c>
      <c r="AI73" s="492" t="str">
        <f>IF($AH73="","",IF(OR($O73="",$M73=""),"",IF($P73="サブ",VLOOKUP($O73,単価表!$A$34:$C$38,MATCH($M73,単価表!$A$34:$C$34,0),0)/2,VLOOKUP($O73,単価表!$A$34:$C$38,MATCH($M73,単価表!$A$34:$C$34,0),0))))</f>
        <v/>
      </c>
      <c r="AJ73" s="492" t="str">
        <f t="shared" si="16"/>
        <v/>
      </c>
      <c r="AK73" s="491" t="str">
        <f t="shared" si="17"/>
        <v/>
      </c>
      <c r="AL73" s="492" t="str">
        <f>IF($AK73="","",IF(OR($O73="",$M73=""),"",VLOOKUP($O73,単価表!$A$34:$C$38,MATCH($M73,単価表!$A$34:$C$34,0),0)/2))</f>
        <v/>
      </c>
      <c r="AM73" s="492" t="str">
        <f t="shared" si="18"/>
        <v/>
      </c>
      <c r="AN73" s="488"/>
      <c r="AO73" s="488"/>
    </row>
    <row r="74" spans="4:41" ht="27.75" customHeight="1">
      <c r="D74" s="679"/>
      <c r="E74" s="475"/>
      <c r="F74" s="476" t="s">
        <v>259</v>
      </c>
      <c r="G74" s="477"/>
      <c r="H74" s="478"/>
      <c r="I74" s="846"/>
      <c r="J74" s="846"/>
      <c r="K74" s="488"/>
      <c r="L74" s="488"/>
      <c r="M74" s="478"/>
      <c r="N74" s="480"/>
      <c r="O74" s="489"/>
      <c r="P74" s="489"/>
      <c r="Q74" s="490"/>
      <c r="R74" s="496" t="str">
        <f t="shared" si="19"/>
        <v/>
      </c>
      <c r="S74" s="492" t="str">
        <f>IF($R74="","",IF(OR($O74="",$M74=""),"",IF($P74="サブ",VLOOKUP($O74,単価表!$A$5:$C$14,MATCH($M74,単価表!$A$5:$C$5,0),0)/2,VLOOKUP($O74,単価表!$A$5:$C$14,MATCH($M74,単価表!$A$5:$C$5,0),0))))</f>
        <v/>
      </c>
      <c r="T74" s="492" t="str">
        <f t="shared" si="20"/>
        <v/>
      </c>
      <c r="U74" s="496" t="str">
        <f t="shared" si="14"/>
        <v/>
      </c>
      <c r="V74" s="492" t="str">
        <f>IF($U74="","",IF(OR($M74="",$O74=""),"",VLOOKUP($O74,単価表!$A$5:$C$11,MATCH($M74,単価表!$A$5:$C$5,0),0)/2))</f>
        <v/>
      </c>
      <c r="W74" s="492" t="str">
        <f t="shared" si="21"/>
        <v/>
      </c>
      <c r="X74" s="480"/>
      <c r="Y74" s="493"/>
      <c r="Z74" s="478"/>
      <c r="AA74" s="492" t="str">
        <f t="shared" si="22"/>
        <v/>
      </c>
      <c r="AB74" s="492" t="str">
        <f t="shared" si="23"/>
        <v/>
      </c>
      <c r="AC74" s="494"/>
      <c r="AD74" s="478"/>
      <c r="AE74" s="492" t="str">
        <f t="shared" si="24"/>
        <v/>
      </c>
      <c r="AF74" s="646"/>
      <c r="AG74" s="492" t="str">
        <f t="shared" si="25"/>
        <v/>
      </c>
      <c r="AH74" s="496" t="str">
        <f t="shared" si="15"/>
        <v/>
      </c>
      <c r="AI74" s="492" t="str">
        <f>IF($AH74="","",IF(OR($O74="",$M74=""),"",IF($P74="サブ",VLOOKUP($O74,単価表!$A$34:$C$38,MATCH($M74,単価表!$A$34:$C$34,0),0)/2,VLOOKUP($O74,単価表!$A$34:$C$38,MATCH($M74,単価表!$A$34:$C$34,0),0))))</f>
        <v/>
      </c>
      <c r="AJ74" s="492" t="str">
        <f t="shared" si="16"/>
        <v/>
      </c>
      <c r="AK74" s="496" t="str">
        <f t="shared" si="17"/>
        <v/>
      </c>
      <c r="AL74" s="492" t="str">
        <f>IF($AK74="","",IF(OR($O74="",$M74=""),"",VLOOKUP($O74,単価表!$A$34:$C$38,MATCH($M74,単価表!$A$34:$C$34,0),0)/2))</f>
        <v/>
      </c>
      <c r="AM74" s="492" t="str">
        <f t="shared" si="18"/>
        <v/>
      </c>
      <c r="AN74" s="488"/>
      <c r="AO74" s="488"/>
    </row>
    <row r="75" spans="4:41" ht="27.75" customHeight="1">
      <c r="D75" s="679"/>
      <c r="E75" s="475"/>
      <c r="F75" s="476" t="s">
        <v>259</v>
      </c>
      <c r="G75" s="477"/>
      <c r="H75" s="478"/>
      <c r="I75" s="846"/>
      <c r="J75" s="846"/>
      <c r="K75" s="488"/>
      <c r="L75" s="488"/>
      <c r="M75" s="479"/>
      <c r="N75" s="480"/>
      <c r="O75" s="489"/>
      <c r="P75" s="489"/>
      <c r="Q75" s="490"/>
      <c r="R75" s="491" t="str">
        <f t="shared" si="19"/>
        <v/>
      </c>
      <c r="S75" s="492" t="str">
        <f>IF($R75="","",IF(OR($O75="",$M75=""),"",IF($P75="サブ",VLOOKUP($O75,単価表!$A$5:$C$14,MATCH($M75,単価表!$A$5:$C$5,0),0)/2,VLOOKUP($O75,単価表!$A$5:$C$14,MATCH($M75,単価表!$A$5:$C$5,0),0))))</f>
        <v/>
      </c>
      <c r="T75" s="492" t="str">
        <f t="shared" si="20"/>
        <v/>
      </c>
      <c r="U75" s="491" t="str">
        <f t="shared" si="14"/>
        <v/>
      </c>
      <c r="V75" s="492" t="str">
        <f>IF($U75="","",IF(OR($M75="",$O75=""),"",VLOOKUP($O75,単価表!$A$5:$C$11,MATCH($M75,単価表!$A$5:$C$5,0),0)/2))</f>
        <v/>
      </c>
      <c r="W75" s="492" t="str">
        <f t="shared" si="21"/>
        <v/>
      </c>
      <c r="X75" s="480"/>
      <c r="Y75" s="493"/>
      <c r="Z75" s="479"/>
      <c r="AA75" s="492" t="str">
        <f t="shared" si="22"/>
        <v/>
      </c>
      <c r="AB75" s="492" t="str">
        <f t="shared" si="23"/>
        <v/>
      </c>
      <c r="AC75" s="494"/>
      <c r="AD75" s="478"/>
      <c r="AE75" s="492" t="str">
        <f t="shared" si="24"/>
        <v/>
      </c>
      <c r="AF75" s="646"/>
      <c r="AG75" s="492" t="str">
        <f t="shared" si="25"/>
        <v/>
      </c>
      <c r="AH75" s="491" t="str">
        <f t="shared" si="15"/>
        <v/>
      </c>
      <c r="AI75" s="492" t="str">
        <f>IF($AH75="","",IF(OR($O75="",$M75=""),"",IF($P75="サブ",VLOOKUP($O75,単価表!$A$34:$C$38,MATCH($M75,単価表!$A$34:$C$34,0),0)/2,VLOOKUP($O75,単価表!$A$34:$C$38,MATCH($M75,単価表!$A$34:$C$34,0),0))))</f>
        <v/>
      </c>
      <c r="AJ75" s="492" t="str">
        <f t="shared" si="16"/>
        <v/>
      </c>
      <c r="AK75" s="491" t="str">
        <f t="shared" si="17"/>
        <v/>
      </c>
      <c r="AL75" s="492" t="str">
        <f>IF($AK75="","",IF(OR($O75="",$M75=""),"",VLOOKUP($O75,単価表!$A$34:$C$38,MATCH($M75,単価表!$A$34:$C$34,0),0)/2))</f>
        <v/>
      </c>
      <c r="AM75" s="492" t="str">
        <f t="shared" si="18"/>
        <v/>
      </c>
      <c r="AN75" s="488"/>
      <c r="AO75" s="488"/>
    </row>
    <row r="76" spans="4:41" ht="27.75" customHeight="1">
      <c r="D76" s="679"/>
      <c r="E76" s="475"/>
      <c r="F76" s="476" t="s">
        <v>259</v>
      </c>
      <c r="G76" s="477"/>
      <c r="H76" s="478"/>
      <c r="I76" s="846"/>
      <c r="J76" s="846"/>
      <c r="K76" s="488"/>
      <c r="L76" s="488"/>
      <c r="M76" s="478"/>
      <c r="N76" s="480"/>
      <c r="O76" s="489"/>
      <c r="P76" s="489"/>
      <c r="Q76" s="490"/>
      <c r="R76" s="496" t="str">
        <f t="shared" si="19"/>
        <v/>
      </c>
      <c r="S76" s="492" t="str">
        <f>IF($R76="","",IF(OR($O76="",$M76=""),"",IF($P76="サブ",VLOOKUP($O76,単価表!$A$5:$C$14,MATCH($M76,単価表!$A$5:$C$5,0),0)/2,VLOOKUP($O76,単価表!$A$5:$C$14,MATCH($M76,単価表!$A$5:$C$5,0),0))))</f>
        <v/>
      </c>
      <c r="T76" s="492" t="str">
        <f t="shared" si="20"/>
        <v/>
      </c>
      <c r="U76" s="496" t="str">
        <f t="shared" si="14"/>
        <v/>
      </c>
      <c r="V76" s="492" t="str">
        <f>IF($U76="","",IF(OR($M76="",$O76=""),"",VLOOKUP($O76,単価表!$A$5:$C$11,MATCH($M76,単価表!$A$5:$C$5,0),0)/2))</f>
        <v/>
      </c>
      <c r="W76" s="492" t="str">
        <f t="shared" si="21"/>
        <v/>
      </c>
      <c r="X76" s="480"/>
      <c r="Y76" s="493"/>
      <c r="Z76" s="478"/>
      <c r="AA76" s="492" t="str">
        <f t="shared" si="22"/>
        <v/>
      </c>
      <c r="AB76" s="492" t="str">
        <f t="shared" si="23"/>
        <v/>
      </c>
      <c r="AC76" s="494"/>
      <c r="AD76" s="478"/>
      <c r="AE76" s="492" t="str">
        <f t="shared" si="24"/>
        <v/>
      </c>
      <c r="AF76" s="646"/>
      <c r="AG76" s="492" t="str">
        <f t="shared" si="25"/>
        <v/>
      </c>
      <c r="AH76" s="496" t="str">
        <f t="shared" si="15"/>
        <v/>
      </c>
      <c r="AI76" s="492" t="str">
        <f>IF($AH76="","",IF(OR($O76="",$M76=""),"",IF($P76="サブ",VLOOKUP($O76,単価表!$A$34:$C$38,MATCH($M76,単価表!$A$34:$C$34,0),0)/2,VLOOKUP($O76,単価表!$A$34:$C$38,MATCH($M76,単価表!$A$34:$C$34,0),0))))</f>
        <v/>
      </c>
      <c r="AJ76" s="492" t="str">
        <f t="shared" si="16"/>
        <v/>
      </c>
      <c r="AK76" s="496" t="str">
        <f t="shared" si="17"/>
        <v/>
      </c>
      <c r="AL76" s="492" t="str">
        <f>IF($AK76="","",IF(OR($O76="",$M76=""),"",VLOOKUP($O76,単価表!$A$34:$C$38,MATCH($M76,単価表!$A$34:$C$34,0),0)/2))</f>
        <v/>
      </c>
      <c r="AM76" s="492" t="str">
        <f t="shared" si="18"/>
        <v/>
      </c>
      <c r="AN76" s="488"/>
      <c r="AO76" s="488"/>
    </row>
    <row r="77" spans="4:41" ht="27.75" customHeight="1">
      <c r="D77" s="679"/>
      <c r="E77" s="475"/>
      <c r="F77" s="476" t="s">
        <v>259</v>
      </c>
      <c r="G77" s="477"/>
      <c r="H77" s="478"/>
      <c r="I77" s="846"/>
      <c r="J77" s="846"/>
      <c r="K77" s="488"/>
      <c r="L77" s="488"/>
      <c r="M77" s="479"/>
      <c r="N77" s="480"/>
      <c r="O77" s="489"/>
      <c r="P77" s="489"/>
      <c r="Q77" s="490"/>
      <c r="R77" s="491" t="str">
        <f t="shared" si="19"/>
        <v/>
      </c>
      <c r="S77" s="492" t="str">
        <f>IF($R77="","",IF(OR($O77="",$M77=""),"",IF($P77="サブ",VLOOKUP($O77,単価表!$A$5:$C$14,MATCH($M77,単価表!$A$5:$C$5,0),0)/2,VLOOKUP($O77,単価表!$A$5:$C$14,MATCH($M77,単価表!$A$5:$C$5,0),0))))</f>
        <v/>
      </c>
      <c r="T77" s="492" t="str">
        <f t="shared" si="20"/>
        <v/>
      </c>
      <c r="U77" s="491" t="str">
        <f t="shared" si="14"/>
        <v/>
      </c>
      <c r="V77" s="492" t="str">
        <f>IF($U77="","",IF(OR($M77="",$O77=""),"",VLOOKUP($O77,単価表!$A$5:$C$11,MATCH($M77,単価表!$A$5:$C$5,0),0)/2))</f>
        <v/>
      </c>
      <c r="W77" s="492" t="str">
        <f t="shared" si="21"/>
        <v/>
      </c>
      <c r="X77" s="480"/>
      <c r="Y77" s="493"/>
      <c r="Z77" s="479"/>
      <c r="AA77" s="492" t="str">
        <f t="shared" si="22"/>
        <v/>
      </c>
      <c r="AB77" s="492" t="str">
        <f t="shared" si="23"/>
        <v/>
      </c>
      <c r="AC77" s="494"/>
      <c r="AD77" s="478"/>
      <c r="AE77" s="492" t="str">
        <f t="shared" si="24"/>
        <v/>
      </c>
      <c r="AF77" s="646"/>
      <c r="AG77" s="492" t="str">
        <f t="shared" si="25"/>
        <v/>
      </c>
      <c r="AH77" s="491" t="str">
        <f t="shared" si="15"/>
        <v/>
      </c>
      <c r="AI77" s="492" t="str">
        <f>IF($AH77="","",IF(OR($O77="",$M77=""),"",IF($P77="サブ",VLOOKUP($O77,単価表!$A$34:$C$38,MATCH($M77,単価表!$A$34:$C$34,0),0)/2,VLOOKUP($O77,単価表!$A$34:$C$38,MATCH($M77,単価表!$A$34:$C$34,0),0))))</f>
        <v/>
      </c>
      <c r="AJ77" s="492" t="str">
        <f t="shared" si="16"/>
        <v/>
      </c>
      <c r="AK77" s="491" t="str">
        <f t="shared" si="17"/>
        <v/>
      </c>
      <c r="AL77" s="492" t="str">
        <f>IF($AK77="","",IF(OR($O77="",$M77=""),"",VLOOKUP($O77,単価表!$A$34:$C$38,MATCH($M77,単価表!$A$34:$C$34,0),0)/2))</f>
        <v/>
      </c>
      <c r="AM77" s="492" t="str">
        <f t="shared" si="18"/>
        <v/>
      </c>
      <c r="AN77" s="488"/>
      <c r="AO77" s="488"/>
    </row>
    <row r="78" spans="4:41" ht="27.75" customHeight="1">
      <c r="D78" s="679"/>
      <c r="E78" s="475"/>
      <c r="F78" s="476" t="s">
        <v>259</v>
      </c>
      <c r="G78" s="477"/>
      <c r="H78" s="478"/>
      <c r="I78" s="846"/>
      <c r="J78" s="846"/>
      <c r="K78" s="488"/>
      <c r="L78" s="488"/>
      <c r="M78" s="478"/>
      <c r="N78" s="480"/>
      <c r="O78" s="489"/>
      <c r="P78" s="489"/>
      <c r="Q78" s="490"/>
      <c r="R78" s="496" t="str">
        <f t="shared" si="19"/>
        <v/>
      </c>
      <c r="S78" s="492" t="str">
        <f>IF($R78="","",IF(OR($O78="",$M78=""),"",IF($P78="サブ",VLOOKUP($O78,単価表!$A$5:$C$14,MATCH($M78,単価表!$A$5:$C$5,0),0)/2,VLOOKUP($O78,単価表!$A$5:$C$14,MATCH($M78,単価表!$A$5:$C$5,0),0))))</f>
        <v/>
      </c>
      <c r="T78" s="492" t="str">
        <f t="shared" si="20"/>
        <v/>
      </c>
      <c r="U78" s="496" t="str">
        <f t="shared" si="14"/>
        <v/>
      </c>
      <c r="V78" s="492" t="str">
        <f>IF($U78="","",IF(OR($M78="",$O78=""),"",VLOOKUP($O78,単価表!$A$5:$C$11,MATCH($M78,単価表!$A$5:$C$5,0),0)/2))</f>
        <v/>
      </c>
      <c r="W78" s="492" t="str">
        <f t="shared" si="21"/>
        <v/>
      </c>
      <c r="X78" s="480"/>
      <c r="Y78" s="493"/>
      <c r="Z78" s="478"/>
      <c r="AA78" s="492" t="str">
        <f t="shared" si="22"/>
        <v/>
      </c>
      <c r="AB78" s="492" t="str">
        <f t="shared" si="23"/>
        <v/>
      </c>
      <c r="AC78" s="494"/>
      <c r="AD78" s="478"/>
      <c r="AE78" s="492" t="str">
        <f t="shared" si="24"/>
        <v/>
      </c>
      <c r="AF78" s="646"/>
      <c r="AG78" s="492" t="str">
        <f t="shared" si="25"/>
        <v/>
      </c>
      <c r="AH78" s="496" t="str">
        <f t="shared" si="15"/>
        <v/>
      </c>
      <c r="AI78" s="492" t="str">
        <f>IF($AH78="","",IF(OR($O78="",$M78=""),"",IF($P78="サブ",VLOOKUP($O78,単価表!$A$34:$C$38,MATCH($M78,単価表!$A$34:$C$34,0),0)/2,VLOOKUP($O78,単価表!$A$34:$C$38,MATCH($M78,単価表!$A$34:$C$34,0),0))))</f>
        <v/>
      </c>
      <c r="AJ78" s="492" t="str">
        <f t="shared" si="16"/>
        <v/>
      </c>
      <c r="AK78" s="496" t="str">
        <f t="shared" si="17"/>
        <v/>
      </c>
      <c r="AL78" s="492" t="str">
        <f>IF($AK78="","",IF(OR($O78="",$M78=""),"",VLOOKUP($O78,単価表!$A$34:$C$38,MATCH($M78,単価表!$A$34:$C$34,0),0)/2))</f>
        <v/>
      </c>
      <c r="AM78" s="492" t="str">
        <f t="shared" si="18"/>
        <v/>
      </c>
      <c r="AN78" s="488"/>
      <c r="AO78" s="488"/>
    </row>
    <row r="79" spans="4:41" ht="27.75" customHeight="1">
      <c r="D79" s="679"/>
      <c r="E79" s="475"/>
      <c r="F79" s="476" t="s">
        <v>259</v>
      </c>
      <c r="G79" s="477"/>
      <c r="H79" s="478"/>
      <c r="I79" s="846"/>
      <c r="J79" s="846"/>
      <c r="K79" s="488"/>
      <c r="L79" s="488"/>
      <c r="M79" s="479"/>
      <c r="N79" s="480"/>
      <c r="O79" s="489"/>
      <c r="P79" s="489"/>
      <c r="Q79" s="490"/>
      <c r="R79" s="491" t="str">
        <f t="shared" si="19"/>
        <v/>
      </c>
      <c r="S79" s="492" t="str">
        <f>IF($R79="","",IF(OR($O79="",$M79=""),"",IF($P79="サブ",VLOOKUP($O79,単価表!$A$5:$C$14,MATCH($M79,単価表!$A$5:$C$5,0),0)/2,VLOOKUP($O79,単価表!$A$5:$C$14,MATCH($M79,単価表!$A$5:$C$5,0),0))))</f>
        <v/>
      </c>
      <c r="T79" s="492" t="str">
        <f t="shared" si="20"/>
        <v/>
      </c>
      <c r="U79" s="491" t="str">
        <f t="shared" si="14"/>
        <v/>
      </c>
      <c r="V79" s="492" t="str">
        <f>IF($U79="","",IF(OR($M79="",$O79=""),"",VLOOKUP($O79,単価表!$A$5:$C$11,MATCH($M79,単価表!$A$5:$C$5,0),0)/2))</f>
        <v/>
      </c>
      <c r="W79" s="492" t="str">
        <f t="shared" si="21"/>
        <v/>
      </c>
      <c r="X79" s="480"/>
      <c r="Y79" s="493"/>
      <c r="Z79" s="479"/>
      <c r="AA79" s="492" t="str">
        <f t="shared" si="22"/>
        <v/>
      </c>
      <c r="AB79" s="492" t="str">
        <f t="shared" si="23"/>
        <v/>
      </c>
      <c r="AC79" s="494"/>
      <c r="AD79" s="478"/>
      <c r="AE79" s="492" t="str">
        <f t="shared" si="24"/>
        <v/>
      </c>
      <c r="AF79" s="646"/>
      <c r="AG79" s="492" t="str">
        <f t="shared" si="25"/>
        <v/>
      </c>
      <c r="AH79" s="491" t="str">
        <f t="shared" si="15"/>
        <v/>
      </c>
      <c r="AI79" s="492" t="str">
        <f>IF($AH79="","",IF(OR($O79="",$M79=""),"",IF($P79="サブ",VLOOKUP($O79,単価表!$A$34:$C$38,MATCH($M79,単価表!$A$34:$C$34,0),0)/2,VLOOKUP($O79,単価表!$A$34:$C$38,MATCH($M79,単価表!$A$34:$C$34,0),0))))</f>
        <v/>
      </c>
      <c r="AJ79" s="492" t="str">
        <f t="shared" si="16"/>
        <v/>
      </c>
      <c r="AK79" s="491" t="str">
        <f t="shared" si="17"/>
        <v/>
      </c>
      <c r="AL79" s="492" t="str">
        <f>IF($AK79="","",IF(OR($O79="",$M79=""),"",VLOOKUP($O79,単価表!$A$34:$C$38,MATCH($M79,単価表!$A$34:$C$34,0),0)/2))</f>
        <v/>
      </c>
      <c r="AM79" s="492" t="str">
        <f t="shared" si="18"/>
        <v/>
      </c>
      <c r="AN79" s="488"/>
      <c r="AO79" s="488"/>
    </row>
    <row r="80" spans="4:41" ht="27.75" customHeight="1">
      <c r="D80" s="679"/>
      <c r="E80" s="475"/>
      <c r="F80" s="476" t="s">
        <v>259</v>
      </c>
      <c r="G80" s="477"/>
      <c r="H80" s="478"/>
      <c r="I80" s="846"/>
      <c r="J80" s="846"/>
      <c r="K80" s="488"/>
      <c r="L80" s="488"/>
      <c r="M80" s="478"/>
      <c r="N80" s="480"/>
      <c r="O80" s="489"/>
      <c r="P80" s="489"/>
      <c r="Q80" s="490"/>
      <c r="R80" s="496" t="str">
        <f t="shared" si="19"/>
        <v/>
      </c>
      <c r="S80" s="492" t="str">
        <f>IF($R80="","",IF(OR($O80="",$M80=""),"",IF($P80="サブ",VLOOKUP($O80,単価表!$A$5:$C$14,MATCH($M80,単価表!$A$5:$C$5,0),0)/2,VLOOKUP($O80,単価表!$A$5:$C$14,MATCH($M80,単価表!$A$5:$C$5,0),0))))</f>
        <v/>
      </c>
      <c r="T80" s="492" t="str">
        <f t="shared" si="20"/>
        <v/>
      </c>
      <c r="U80" s="496" t="str">
        <f t="shared" si="14"/>
        <v/>
      </c>
      <c r="V80" s="492" t="str">
        <f>IF($U80="","",IF(OR($M80="",$O80=""),"",VLOOKUP($O80,単価表!$A$5:$C$11,MATCH($M80,単価表!$A$5:$C$5,0),0)/2))</f>
        <v/>
      </c>
      <c r="W80" s="492" t="str">
        <f t="shared" si="21"/>
        <v/>
      </c>
      <c r="X80" s="480"/>
      <c r="Y80" s="493"/>
      <c r="Z80" s="478"/>
      <c r="AA80" s="492" t="str">
        <f t="shared" si="22"/>
        <v/>
      </c>
      <c r="AB80" s="492" t="str">
        <f t="shared" si="23"/>
        <v/>
      </c>
      <c r="AC80" s="494"/>
      <c r="AD80" s="478"/>
      <c r="AE80" s="492" t="str">
        <f t="shared" si="24"/>
        <v/>
      </c>
      <c r="AF80" s="646"/>
      <c r="AG80" s="492" t="str">
        <f t="shared" si="25"/>
        <v/>
      </c>
      <c r="AH80" s="496" t="str">
        <f t="shared" si="15"/>
        <v/>
      </c>
      <c r="AI80" s="492" t="str">
        <f>IF($AH80="","",IF(OR($O80="",$M80=""),"",IF($P80="サブ",VLOOKUP($O80,単価表!$A$34:$C$38,MATCH($M80,単価表!$A$34:$C$34,0),0)/2,VLOOKUP($O80,単価表!$A$34:$C$38,MATCH($M80,単価表!$A$34:$C$34,0),0))))</f>
        <v/>
      </c>
      <c r="AJ80" s="492" t="str">
        <f t="shared" si="16"/>
        <v/>
      </c>
      <c r="AK80" s="496" t="str">
        <f t="shared" si="17"/>
        <v/>
      </c>
      <c r="AL80" s="492" t="str">
        <f>IF($AK80="","",IF(OR($O80="",$M80=""),"",VLOOKUP($O80,単価表!$A$34:$C$38,MATCH($M80,単価表!$A$34:$C$34,0),0)/2))</f>
        <v/>
      </c>
      <c r="AM80" s="492" t="str">
        <f t="shared" si="18"/>
        <v/>
      </c>
      <c r="AN80" s="488"/>
      <c r="AO80" s="488"/>
    </row>
    <row r="81" spans="4:41" ht="27.75" customHeight="1">
      <c r="D81" s="679"/>
      <c r="E81" s="475"/>
      <c r="F81" s="476" t="s">
        <v>259</v>
      </c>
      <c r="G81" s="477"/>
      <c r="H81" s="478"/>
      <c r="I81" s="846"/>
      <c r="J81" s="846"/>
      <c r="K81" s="488"/>
      <c r="L81" s="488"/>
      <c r="M81" s="479"/>
      <c r="N81" s="480"/>
      <c r="O81" s="489"/>
      <c r="P81" s="489"/>
      <c r="Q81" s="490"/>
      <c r="R81" s="491" t="str">
        <f t="shared" si="19"/>
        <v/>
      </c>
      <c r="S81" s="492" t="str">
        <f>IF($R81="","",IF(OR($O81="",$M81=""),"",IF($P81="サブ",VLOOKUP($O81,単価表!$A$5:$C$14,MATCH($M81,単価表!$A$5:$C$5,0),0)/2,VLOOKUP($O81,単価表!$A$5:$C$14,MATCH($M81,単価表!$A$5:$C$5,0),0))))</f>
        <v/>
      </c>
      <c r="T81" s="492" t="str">
        <f t="shared" si="20"/>
        <v/>
      </c>
      <c r="U81" s="491" t="str">
        <f t="shared" si="14"/>
        <v/>
      </c>
      <c r="V81" s="492" t="str">
        <f>IF($U81="","",IF(OR($M81="",$O81=""),"",VLOOKUP($O81,単価表!$A$5:$C$11,MATCH($M81,単価表!$A$5:$C$5,0),0)/2))</f>
        <v/>
      </c>
      <c r="W81" s="492" t="str">
        <f t="shared" si="21"/>
        <v/>
      </c>
      <c r="X81" s="480"/>
      <c r="Y81" s="493"/>
      <c r="Z81" s="479"/>
      <c r="AA81" s="492" t="str">
        <f t="shared" si="22"/>
        <v/>
      </c>
      <c r="AB81" s="492" t="str">
        <f t="shared" si="23"/>
        <v/>
      </c>
      <c r="AC81" s="494"/>
      <c r="AD81" s="478"/>
      <c r="AE81" s="492" t="str">
        <f t="shared" si="24"/>
        <v/>
      </c>
      <c r="AF81" s="646"/>
      <c r="AG81" s="492" t="str">
        <f t="shared" si="25"/>
        <v/>
      </c>
      <c r="AH81" s="491" t="str">
        <f t="shared" si="15"/>
        <v/>
      </c>
      <c r="AI81" s="492" t="str">
        <f>IF($AH81="","",IF(OR($O81="",$M81=""),"",IF($P81="サブ",VLOOKUP($O81,単価表!$A$34:$C$38,MATCH($M81,単価表!$A$34:$C$34,0),0)/2,VLOOKUP($O81,単価表!$A$34:$C$38,MATCH($M81,単価表!$A$34:$C$34,0),0))))</f>
        <v/>
      </c>
      <c r="AJ81" s="492" t="str">
        <f t="shared" si="16"/>
        <v/>
      </c>
      <c r="AK81" s="491" t="str">
        <f t="shared" si="17"/>
        <v/>
      </c>
      <c r="AL81" s="492" t="str">
        <f>IF($AK81="","",IF(OR($O81="",$M81=""),"",VLOOKUP($O81,単価表!$A$34:$C$38,MATCH($M81,単価表!$A$34:$C$34,0),0)/2))</f>
        <v/>
      </c>
      <c r="AM81" s="492" t="str">
        <f t="shared" si="18"/>
        <v/>
      </c>
      <c r="AN81" s="488"/>
      <c r="AO81" s="488"/>
    </row>
    <row r="82" spans="4:41" ht="27.75" customHeight="1">
      <c r="D82" s="679"/>
      <c r="E82" s="475"/>
      <c r="F82" s="476" t="s">
        <v>259</v>
      </c>
      <c r="G82" s="477"/>
      <c r="H82" s="478"/>
      <c r="I82" s="846"/>
      <c r="J82" s="846"/>
      <c r="K82" s="488"/>
      <c r="L82" s="488"/>
      <c r="M82" s="478"/>
      <c r="N82" s="480"/>
      <c r="O82" s="489"/>
      <c r="P82" s="489"/>
      <c r="Q82" s="490"/>
      <c r="R82" s="496" t="str">
        <f t="shared" si="19"/>
        <v/>
      </c>
      <c r="S82" s="492" t="str">
        <f>IF($R82="","",IF(OR($O82="",$M82=""),"",IF($P82="サブ",VLOOKUP($O82,単価表!$A$5:$C$14,MATCH($M82,単価表!$A$5:$C$5,0),0)/2,VLOOKUP($O82,単価表!$A$5:$C$14,MATCH($M82,単価表!$A$5:$C$5,0),0))))</f>
        <v/>
      </c>
      <c r="T82" s="492" t="str">
        <f t="shared" si="20"/>
        <v/>
      </c>
      <c r="U82" s="496" t="str">
        <f t="shared" si="14"/>
        <v/>
      </c>
      <c r="V82" s="492" t="str">
        <f>IF($U82="","",IF(OR($M82="",$O82=""),"",VLOOKUP($O82,単価表!$A$5:$C$11,MATCH($M82,単価表!$A$5:$C$5,0),0)/2))</f>
        <v/>
      </c>
      <c r="W82" s="492" t="str">
        <f t="shared" si="21"/>
        <v/>
      </c>
      <c r="X82" s="480"/>
      <c r="Y82" s="493"/>
      <c r="Z82" s="478"/>
      <c r="AA82" s="492" t="str">
        <f t="shared" si="22"/>
        <v/>
      </c>
      <c r="AB82" s="492" t="str">
        <f t="shared" si="23"/>
        <v/>
      </c>
      <c r="AC82" s="494"/>
      <c r="AD82" s="478"/>
      <c r="AE82" s="492" t="str">
        <f t="shared" si="24"/>
        <v/>
      </c>
      <c r="AF82" s="646"/>
      <c r="AG82" s="492" t="str">
        <f t="shared" si="25"/>
        <v/>
      </c>
      <c r="AH82" s="496" t="str">
        <f t="shared" si="15"/>
        <v/>
      </c>
      <c r="AI82" s="492" t="str">
        <f>IF($AH82="","",IF(OR($O82="",$M82=""),"",IF($P82="サブ",VLOOKUP($O82,単価表!$A$34:$C$38,MATCH($M82,単価表!$A$34:$C$34,0),0)/2,VLOOKUP($O82,単価表!$A$34:$C$38,MATCH($M82,単価表!$A$34:$C$34,0),0))))</f>
        <v/>
      </c>
      <c r="AJ82" s="492" t="str">
        <f t="shared" si="16"/>
        <v/>
      </c>
      <c r="AK82" s="496" t="str">
        <f t="shared" si="17"/>
        <v/>
      </c>
      <c r="AL82" s="492" t="str">
        <f>IF($AK82="","",IF(OR($O82="",$M82=""),"",VLOOKUP($O82,単価表!$A$34:$C$38,MATCH($M82,単価表!$A$34:$C$34,0),0)/2))</f>
        <v/>
      </c>
      <c r="AM82" s="492" t="str">
        <f t="shared" si="18"/>
        <v/>
      </c>
      <c r="AN82" s="488"/>
      <c r="AO82" s="488"/>
    </row>
    <row r="83" spans="4:41" ht="27.75" customHeight="1">
      <c r="D83" s="679"/>
      <c r="E83" s="475"/>
      <c r="F83" s="476" t="s">
        <v>259</v>
      </c>
      <c r="G83" s="477"/>
      <c r="H83" s="478"/>
      <c r="I83" s="846"/>
      <c r="J83" s="846"/>
      <c r="K83" s="488"/>
      <c r="L83" s="488"/>
      <c r="M83" s="479"/>
      <c r="N83" s="480"/>
      <c r="O83" s="489"/>
      <c r="P83" s="489"/>
      <c r="Q83" s="490"/>
      <c r="R83" s="491" t="str">
        <f t="shared" si="19"/>
        <v/>
      </c>
      <c r="S83" s="492" t="str">
        <f>IF($R83="","",IF(OR($O83="",$M83=""),"",IF($P83="サブ",VLOOKUP($O83,単価表!$A$5:$C$14,MATCH($M83,単価表!$A$5:$C$5,0),0)/2,VLOOKUP($O83,単価表!$A$5:$C$14,MATCH($M83,単価表!$A$5:$C$5,0),0))))</f>
        <v/>
      </c>
      <c r="T83" s="492" t="str">
        <f t="shared" si="20"/>
        <v/>
      </c>
      <c r="U83" s="491" t="str">
        <f t="shared" si="14"/>
        <v/>
      </c>
      <c r="V83" s="492" t="str">
        <f>IF($U83="","",IF(OR($M83="",$O83=""),"",VLOOKUP($O83,単価表!$A$5:$C$11,MATCH($M83,単価表!$A$5:$C$5,0),0)/2))</f>
        <v/>
      </c>
      <c r="W83" s="492" t="str">
        <f t="shared" si="21"/>
        <v/>
      </c>
      <c r="X83" s="480"/>
      <c r="Y83" s="493"/>
      <c r="Z83" s="479"/>
      <c r="AA83" s="492" t="str">
        <f t="shared" si="22"/>
        <v/>
      </c>
      <c r="AB83" s="492" t="str">
        <f t="shared" si="23"/>
        <v/>
      </c>
      <c r="AC83" s="494"/>
      <c r="AD83" s="478"/>
      <c r="AE83" s="492" t="str">
        <f t="shared" si="24"/>
        <v/>
      </c>
      <c r="AF83" s="646"/>
      <c r="AG83" s="492" t="str">
        <f t="shared" si="25"/>
        <v/>
      </c>
      <c r="AH83" s="491" t="str">
        <f t="shared" si="15"/>
        <v/>
      </c>
      <c r="AI83" s="492" t="str">
        <f>IF($AH83="","",IF(OR($O83="",$M83=""),"",IF($P83="サブ",VLOOKUP($O83,単価表!$A$34:$C$38,MATCH($M83,単価表!$A$34:$C$34,0),0)/2,VLOOKUP($O83,単価表!$A$34:$C$38,MATCH($M83,単価表!$A$34:$C$34,0),0))))</f>
        <v/>
      </c>
      <c r="AJ83" s="492" t="str">
        <f t="shared" si="16"/>
        <v/>
      </c>
      <c r="AK83" s="491" t="str">
        <f t="shared" si="17"/>
        <v/>
      </c>
      <c r="AL83" s="492" t="str">
        <f>IF($AK83="","",IF(OR($O83="",$M83=""),"",VLOOKUP($O83,単価表!$A$34:$C$38,MATCH($M83,単価表!$A$34:$C$34,0),0)/2))</f>
        <v/>
      </c>
      <c r="AM83" s="492" t="str">
        <f t="shared" si="18"/>
        <v/>
      </c>
      <c r="AN83" s="488"/>
      <c r="AO83" s="488"/>
    </row>
    <row r="84" spans="4:41" ht="27.75" customHeight="1">
      <c r="D84" s="679"/>
      <c r="E84" s="475"/>
      <c r="F84" s="476" t="s">
        <v>259</v>
      </c>
      <c r="G84" s="477"/>
      <c r="H84" s="478"/>
      <c r="I84" s="846"/>
      <c r="J84" s="846"/>
      <c r="K84" s="488"/>
      <c r="L84" s="488"/>
      <c r="M84" s="478"/>
      <c r="N84" s="480"/>
      <c r="O84" s="489"/>
      <c r="P84" s="489"/>
      <c r="Q84" s="490"/>
      <c r="R84" s="496" t="str">
        <f t="shared" si="19"/>
        <v/>
      </c>
      <c r="S84" s="492" t="str">
        <f>IF($R84="","",IF(OR($O84="",$M84=""),"",IF($P84="サブ",VLOOKUP($O84,単価表!$A$5:$C$14,MATCH($M84,単価表!$A$5:$C$5,0),0)/2,VLOOKUP($O84,単価表!$A$5:$C$14,MATCH($M84,単価表!$A$5:$C$5,0),0))))</f>
        <v/>
      </c>
      <c r="T84" s="492" t="str">
        <f t="shared" si="20"/>
        <v/>
      </c>
      <c r="U84" s="496" t="str">
        <f t="shared" si="14"/>
        <v/>
      </c>
      <c r="V84" s="492" t="str">
        <f>IF($U84="","",IF(OR($M84="",$O84=""),"",VLOOKUP($O84,単価表!$A$5:$C$11,MATCH($M84,単価表!$A$5:$C$5,0),0)/2))</f>
        <v/>
      </c>
      <c r="W84" s="492" t="str">
        <f t="shared" si="21"/>
        <v/>
      </c>
      <c r="X84" s="480"/>
      <c r="Y84" s="493"/>
      <c r="Z84" s="478"/>
      <c r="AA84" s="492" t="str">
        <f t="shared" si="22"/>
        <v/>
      </c>
      <c r="AB84" s="492" t="str">
        <f t="shared" si="23"/>
        <v/>
      </c>
      <c r="AC84" s="494"/>
      <c r="AD84" s="478"/>
      <c r="AE84" s="492" t="str">
        <f t="shared" si="24"/>
        <v/>
      </c>
      <c r="AF84" s="646"/>
      <c r="AG84" s="492" t="str">
        <f t="shared" si="25"/>
        <v/>
      </c>
      <c r="AH84" s="496" t="str">
        <f t="shared" si="15"/>
        <v/>
      </c>
      <c r="AI84" s="492" t="str">
        <f>IF($AH84="","",IF(OR($O84="",$M84=""),"",IF($P84="サブ",VLOOKUP($O84,単価表!$A$34:$C$38,MATCH($M84,単価表!$A$34:$C$34,0),0)/2,VLOOKUP($O84,単価表!$A$34:$C$38,MATCH($M84,単価表!$A$34:$C$34,0),0))))</f>
        <v/>
      </c>
      <c r="AJ84" s="492" t="str">
        <f t="shared" si="16"/>
        <v/>
      </c>
      <c r="AK84" s="496" t="str">
        <f t="shared" si="17"/>
        <v/>
      </c>
      <c r="AL84" s="492" t="str">
        <f>IF($AK84="","",IF(OR($O84="",$M84=""),"",VLOOKUP($O84,単価表!$A$34:$C$38,MATCH($M84,単価表!$A$34:$C$34,0),0)/2))</f>
        <v/>
      </c>
      <c r="AM84" s="492" t="str">
        <f t="shared" si="18"/>
        <v/>
      </c>
      <c r="AN84" s="488"/>
      <c r="AO84" s="488"/>
    </row>
    <row r="85" spans="4:41" ht="27.75" customHeight="1">
      <c r="D85" s="679"/>
      <c r="E85" s="475"/>
      <c r="F85" s="476" t="s">
        <v>259</v>
      </c>
      <c r="G85" s="477"/>
      <c r="H85" s="478"/>
      <c r="I85" s="846"/>
      <c r="J85" s="846"/>
      <c r="K85" s="488"/>
      <c r="L85" s="488"/>
      <c r="M85" s="479"/>
      <c r="N85" s="480"/>
      <c r="O85" s="489"/>
      <c r="P85" s="489"/>
      <c r="Q85" s="490"/>
      <c r="R85" s="491" t="str">
        <f t="shared" si="19"/>
        <v/>
      </c>
      <c r="S85" s="492" t="str">
        <f>IF($R85="","",IF(OR($O85="",$M85=""),"",IF($P85="サブ",VLOOKUP($O85,単価表!$A$5:$C$14,MATCH($M85,単価表!$A$5:$C$5,0),0)/2,VLOOKUP($O85,単価表!$A$5:$C$14,MATCH($M85,単価表!$A$5:$C$5,0),0))))</f>
        <v/>
      </c>
      <c r="T85" s="492" t="str">
        <f t="shared" si="20"/>
        <v/>
      </c>
      <c r="U85" s="491" t="str">
        <f t="shared" si="14"/>
        <v/>
      </c>
      <c r="V85" s="492" t="str">
        <f>IF($U85="","",IF(OR($M85="",$O85=""),"",VLOOKUP($O85,単価表!$A$5:$C$11,MATCH($M85,単価表!$A$5:$C$5,0),0)/2))</f>
        <v/>
      </c>
      <c r="W85" s="492" t="str">
        <f t="shared" si="21"/>
        <v/>
      </c>
      <c r="X85" s="480"/>
      <c r="Y85" s="493"/>
      <c r="Z85" s="479"/>
      <c r="AA85" s="492" t="str">
        <f t="shared" si="22"/>
        <v/>
      </c>
      <c r="AB85" s="492" t="str">
        <f t="shared" si="23"/>
        <v/>
      </c>
      <c r="AC85" s="494"/>
      <c r="AD85" s="478"/>
      <c r="AE85" s="492" t="str">
        <f t="shared" si="24"/>
        <v/>
      </c>
      <c r="AF85" s="646"/>
      <c r="AG85" s="492" t="str">
        <f t="shared" si="25"/>
        <v/>
      </c>
      <c r="AH85" s="491" t="str">
        <f t="shared" si="15"/>
        <v/>
      </c>
      <c r="AI85" s="492" t="str">
        <f>IF($AH85="","",IF(OR($O85="",$M85=""),"",IF($P85="サブ",VLOOKUP($O85,単価表!$A$34:$C$38,MATCH($M85,単価表!$A$34:$C$34,0),0)/2,VLOOKUP($O85,単価表!$A$34:$C$38,MATCH($M85,単価表!$A$34:$C$34,0),0))))</f>
        <v/>
      </c>
      <c r="AJ85" s="492" t="str">
        <f t="shared" si="16"/>
        <v/>
      </c>
      <c r="AK85" s="491" t="str">
        <f t="shared" si="17"/>
        <v/>
      </c>
      <c r="AL85" s="492" t="str">
        <f>IF($AK85="","",IF(OR($O85="",$M85=""),"",VLOOKUP($O85,単価表!$A$34:$C$38,MATCH($M85,単価表!$A$34:$C$34,0),0)/2))</f>
        <v/>
      </c>
      <c r="AM85" s="492" t="str">
        <f t="shared" si="18"/>
        <v/>
      </c>
      <c r="AN85" s="488"/>
      <c r="AO85" s="488"/>
    </row>
    <row r="86" spans="4:41" ht="27.75" customHeight="1">
      <c r="D86" s="679"/>
      <c r="E86" s="475"/>
      <c r="F86" s="476" t="s">
        <v>259</v>
      </c>
      <c r="G86" s="477"/>
      <c r="H86" s="478"/>
      <c r="I86" s="846"/>
      <c r="J86" s="846"/>
      <c r="K86" s="488"/>
      <c r="L86" s="488"/>
      <c r="M86" s="478"/>
      <c r="N86" s="480"/>
      <c r="O86" s="489"/>
      <c r="P86" s="489"/>
      <c r="Q86" s="490"/>
      <c r="R86" s="496" t="str">
        <f t="shared" si="19"/>
        <v/>
      </c>
      <c r="S86" s="492" t="str">
        <f>IF($R86="","",IF(OR($O86="",$M86=""),"",IF($P86="サブ",VLOOKUP($O86,単価表!$A$5:$C$14,MATCH($M86,単価表!$A$5:$C$5,0),0)/2,VLOOKUP($O86,単価表!$A$5:$C$14,MATCH($M86,単価表!$A$5:$C$5,0),0))))</f>
        <v/>
      </c>
      <c r="T86" s="492" t="str">
        <f t="shared" si="20"/>
        <v/>
      </c>
      <c r="U86" s="496" t="str">
        <f t="shared" si="14"/>
        <v/>
      </c>
      <c r="V86" s="492" t="str">
        <f>IF($U86="","",IF(OR($M86="",$O86=""),"",VLOOKUP($O86,単価表!$A$5:$C$11,MATCH($M86,単価表!$A$5:$C$5,0),0)/2))</f>
        <v/>
      </c>
      <c r="W86" s="492" t="str">
        <f t="shared" si="21"/>
        <v/>
      </c>
      <c r="X86" s="480"/>
      <c r="Y86" s="493"/>
      <c r="Z86" s="478"/>
      <c r="AA86" s="492" t="str">
        <f t="shared" si="22"/>
        <v/>
      </c>
      <c r="AB86" s="492" t="str">
        <f t="shared" si="23"/>
        <v/>
      </c>
      <c r="AC86" s="494"/>
      <c r="AD86" s="478"/>
      <c r="AE86" s="492" t="str">
        <f t="shared" si="24"/>
        <v/>
      </c>
      <c r="AF86" s="646"/>
      <c r="AG86" s="492" t="str">
        <f t="shared" si="25"/>
        <v/>
      </c>
      <c r="AH86" s="496" t="str">
        <f t="shared" si="15"/>
        <v/>
      </c>
      <c r="AI86" s="492" t="str">
        <f>IF($AH86="","",IF(OR($O86="",$M86=""),"",IF($P86="サブ",VLOOKUP($O86,単価表!$A$34:$C$38,MATCH($M86,単価表!$A$34:$C$34,0),0)/2,VLOOKUP($O86,単価表!$A$34:$C$38,MATCH($M86,単価表!$A$34:$C$34,0),0))))</f>
        <v/>
      </c>
      <c r="AJ86" s="492" t="str">
        <f t="shared" si="16"/>
        <v/>
      </c>
      <c r="AK86" s="496" t="str">
        <f t="shared" si="17"/>
        <v/>
      </c>
      <c r="AL86" s="492" t="str">
        <f>IF($AK86="","",IF(OR($O86="",$M86=""),"",VLOOKUP($O86,単価表!$A$34:$C$38,MATCH($M86,単価表!$A$34:$C$34,0),0)/2))</f>
        <v/>
      </c>
      <c r="AM86" s="492" t="str">
        <f t="shared" si="18"/>
        <v/>
      </c>
      <c r="AN86" s="488"/>
      <c r="AO86" s="488"/>
    </row>
    <row r="87" spans="4:41" ht="27.75" customHeight="1">
      <c r="D87" s="679"/>
      <c r="E87" s="475"/>
      <c r="F87" s="476" t="s">
        <v>259</v>
      </c>
      <c r="G87" s="477"/>
      <c r="H87" s="478"/>
      <c r="I87" s="846"/>
      <c r="J87" s="846"/>
      <c r="K87" s="488"/>
      <c r="L87" s="488"/>
      <c r="M87" s="479"/>
      <c r="N87" s="480"/>
      <c r="O87" s="489"/>
      <c r="P87" s="489"/>
      <c r="Q87" s="490"/>
      <c r="R87" s="491" t="str">
        <f t="shared" si="19"/>
        <v/>
      </c>
      <c r="S87" s="492" t="str">
        <f>IF($R87="","",IF(OR($O87="",$M87=""),"",IF($P87="サブ",VLOOKUP($O87,単価表!$A$5:$C$14,MATCH($M87,単価表!$A$5:$C$5,0),0)/2,VLOOKUP($O87,単価表!$A$5:$C$14,MATCH($M87,単価表!$A$5:$C$5,0),0))))</f>
        <v/>
      </c>
      <c r="T87" s="492" t="str">
        <f t="shared" si="20"/>
        <v/>
      </c>
      <c r="U87" s="491" t="str">
        <f t="shared" si="14"/>
        <v/>
      </c>
      <c r="V87" s="492" t="str">
        <f>IF($U87="","",IF(OR($M87="",$O87=""),"",VLOOKUP($O87,単価表!$A$5:$C$11,MATCH($M87,単価表!$A$5:$C$5,0),0)/2))</f>
        <v/>
      </c>
      <c r="W87" s="492" t="str">
        <f t="shared" si="21"/>
        <v/>
      </c>
      <c r="X87" s="480"/>
      <c r="Y87" s="493"/>
      <c r="Z87" s="479"/>
      <c r="AA87" s="492" t="str">
        <f t="shared" si="22"/>
        <v/>
      </c>
      <c r="AB87" s="492" t="str">
        <f t="shared" si="23"/>
        <v/>
      </c>
      <c r="AC87" s="494"/>
      <c r="AD87" s="478"/>
      <c r="AE87" s="492" t="str">
        <f t="shared" si="24"/>
        <v/>
      </c>
      <c r="AF87" s="646"/>
      <c r="AG87" s="492" t="str">
        <f t="shared" si="25"/>
        <v/>
      </c>
      <c r="AH87" s="491" t="str">
        <f t="shared" si="15"/>
        <v/>
      </c>
      <c r="AI87" s="492" t="str">
        <f>IF($AH87="","",IF(OR($O87="",$M87=""),"",IF($P87="サブ",VLOOKUP($O87,単価表!$A$34:$C$38,MATCH($M87,単価表!$A$34:$C$34,0),0)/2,VLOOKUP($O87,単価表!$A$34:$C$38,MATCH($M87,単価表!$A$34:$C$34,0),0))))</f>
        <v/>
      </c>
      <c r="AJ87" s="492" t="str">
        <f t="shared" si="16"/>
        <v/>
      </c>
      <c r="AK87" s="491" t="str">
        <f t="shared" si="17"/>
        <v/>
      </c>
      <c r="AL87" s="492" t="str">
        <f>IF($AK87="","",IF(OR($O87="",$M87=""),"",VLOOKUP($O87,単価表!$A$34:$C$38,MATCH($M87,単価表!$A$34:$C$34,0),0)/2))</f>
        <v/>
      </c>
      <c r="AM87" s="492" t="str">
        <f t="shared" si="18"/>
        <v/>
      </c>
      <c r="AN87" s="488"/>
      <c r="AO87" s="488"/>
    </row>
    <row r="88" spans="4:41" ht="27.75" customHeight="1">
      <c r="D88" s="679"/>
      <c r="E88" s="475"/>
      <c r="F88" s="476" t="s">
        <v>259</v>
      </c>
      <c r="G88" s="477"/>
      <c r="H88" s="478"/>
      <c r="I88" s="846"/>
      <c r="J88" s="846"/>
      <c r="K88" s="488"/>
      <c r="L88" s="488"/>
      <c r="M88" s="478"/>
      <c r="N88" s="480"/>
      <c r="O88" s="489"/>
      <c r="P88" s="489"/>
      <c r="Q88" s="490"/>
      <c r="R88" s="496" t="str">
        <f t="shared" si="19"/>
        <v/>
      </c>
      <c r="S88" s="492" t="str">
        <f>IF($R88="","",IF(OR($O88="",$M88=""),"",IF($P88="サブ",VLOOKUP($O88,単価表!$A$5:$C$14,MATCH($M88,単価表!$A$5:$C$5,0),0)/2,VLOOKUP($O88,単価表!$A$5:$C$14,MATCH($M88,単価表!$A$5:$C$5,0),0))))</f>
        <v/>
      </c>
      <c r="T88" s="492" t="str">
        <f t="shared" si="20"/>
        <v/>
      </c>
      <c r="U88" s="496" t="str">
        <f t="shared" si="14"/>
        <v/>
      </c>
      <c r="V88" s="492" t="str">
        <f>IF($U88="","",IF(OR($M88="",$O88=""),"",VLOOKUP($O88,単価表!$A$5:$C$11,MATCH($M88,単価表!$A$5:$C$5,0),0)/2))</f>
        <v/>
      </c>
      <c r="W88" s="492" t="str">
        <f t="shared" si="21"/>
        <v/>
      </c>
      <c r="X88" s="480"/>
      <c r="Y88" s="493"/>
      <c r="Z88" s="478"/>
      <c r="AA88" s="492" t="str">
        <f t="shared" si="22"/>
        <v/>
      </c>
      <c r="AB88" s="492" t="str">
        <f t="shared" si="23"/>
        <v/>
      </c>
      <c r="AC88" s="494"/>
      <c r="AD88" s="478"/>
      <c r="AE88" s="492" t="str">
        <f t="shared" si="24"/>
        <v/>
      </c>
      <c r="AF88" s="646"/>
      <c r="AG88" s="492" t="str">
        <f t="shared" si="25"/>
        <v/>
      </c>
      <c r="AH88" s="496" t="str">
        <f t="shared" si="15"/>
        <v/>
      </c>
      <c r="AI88" s="492" t="str">
        <f>IF($AH88="","",IF(OR($O88="",$M88=""),"",IF($P88="サブ",VLOOKUP($O88,単価表!$A$34:$C$38,MATCH($M88,単価表!$A$34:$C$34,0),0)/2,VLOOKUP($O88,単価表!$A$34:$C$38,MATCH($M88,単価表!$A$34:$C$34,0),0))))</f>
        <v/>
      </c>
      <c r="AJ88" s="492" t="str">
        <f t="shared" si="16"/>
        <v/>
      </c>
      <c r="AK88" s="496" t="str">
        <f t="shared" si="17"/>
        <v/>
      </c>
      <c r="AL88" s="492" t="str">
        <f>IF($AK88="","",IF(OR($O88="",$M88=""),"",VLOOKUP($O88,単価表!$A$34:$C$38,MATCH($M88,単価表!$A$34:$C$34,0),0)/2))</f>
        <v/>
      </c>
      <c r="AM88" s="492" t="str">
        <f t="shared" si="18"/>
        <v/>
      </c>
      <c r="AN88" s="488"/>
      <c r="AO88" s="488"/>
    </row>
    <row r="89" spans="4:41" ht="27.75" customHeight="1">
      <c r="D89" s="679"/>
      <c r="E89" s="475"/>
      <c r="F89" s="476" t="s">
        <v>259</v>
      </c>
      <c r="G89" s="477"/>
      <c r="H89" s="478"/>
      <c r="I89" s="846"/>
      <c r="J89" s="846"/>
      <c r="K89" s="488"/>
      <c r="L89" s="488"/>
      <c r="M89" s="479"/>
      <c r="N89" s="480"/>
      <c r="O89" s="489"/>
      <c r="P89" s="489"/>
      <c r="Q89" s="490"/>
      <c r="R89" s="491" t="str">
        <f t="shared" si="19"/>
        <v/>
      </c>
      <c r="S89" s="492" t="str">
        <f>IF($R89="","",IF(OR($O89="",$M89=""),"",IF($P89="サブ",VLOOKUP($O89,単価表!$A$5:$C$14,MATCH($M89,単価表!$A$5:$C$5,0),0)/2,VLOOKUP($O89,単価表!$A$5:$C$14,MATCH($M89,単価表!$A$5:$C$5,0),0))))</f>
        <v/>
      </c>
      <c r="T89" s="492" t="str">
        <f t="shared" si="20"/>
        <v/>
      </c>
      <c r="U89" s="491" t="str">
        <f t="shared" si="14"/>
        <v/>
      </c>
      <c r="V89" s="492" t="str">
        <f>IF($U89="","",IF(OR($M89="",$O89=""),"",VLOOKUP($O89,単価表!$A$5:$C$11,MATCH($M89,単価表!$A$5:$C$5,0),0)/2))</f>
        <v/>
      </c>
      <c r="W89" s="492" t="str">
        <f t="shared" si="21"/>
        <v/>
      </c>
      <c r="X89" s="480"/>
      <c r="Y89" s="493"/>
      <c r="Z89" s="479"/>
      <c r="AA89" s="492" t="str">
        <f t="shared" si="22"/>
        <v/>
      </c>
      <c r="AB89" s="492" t="str">
        <f t="shared" si="23"/>
        <v/>
      </c>
      <c r="AC89" s="494"/>
      <c r="AD89" s="478"/>
      <c r="AE89" s="492" t="str">
        <f t="shared" si="24"/>
        <v/>
      </c>
      <c r="AF89" s="646"/>
      <c r="AG89" s="492" t="str">
        <f t="shared" si="25"/>
        <v/>
      </c>
      <c r="AH89" s="491" t="str">
        <f t="shared" si="15"/>
        <v/>
      </c>
      <c r="AI89" s="492" t="str">
        <f>IF($AH89="","",IF(OR($O89="",$M89=""),"",IF($P89="サブ",VLOOKUP($O89,単価表!$A$34:$C$38,MATCH($M89,単価表!$A$34:$C$34,0),0)/2,VLOOKUP($O89,単価表!$A$34:$C$38,MATCH($M89,単価表!$A$34:$C$34,0),0))))</f>
        <v/>
      </c>
      <c r="AJ89" s="492" t="str">
        <f t="shared" si="16"/>
        <v/>
      </c>
      <c r="AK89" s="491" t="str">
        <f t="shared" si="17"/>
        <v/>
      </c>
      <c r="AL89" s="492" t="str">
        <f>IF($AK89="","",IF(OR($O89="",$M89=""),"",VLOOKUP($O89,単価表!$A$34:$C$38,MATCH($M89,単価表!$A$34:$C$34,0),0)/2))</f>
        <v/>
      </c>
      <c r="AM89" s="492" t="str">
        <f t="shared" si="18"/>
        <v/>
      </c>
      <c r="AN89" s="488"/>
      <c r="AO89" s="488"/>
    </row>
    <row r="90" spans="4:41" ht="27.75" customHeight="1">
      <c r="D90" s="679"/>
      <c r="E90" s="475"/>
      <c r="F90" s="476" t="s">
        <v>259</v>
      </c>
      <c r="G90" s="477"/>
      <c r="H90" s="478"/>
      <c r="I90" s="846"/>
      <c r="J90" s="846"/>
      <c r="K90" s="488"/>
      <c r="L90" s="488"/>
      <c r="M90" s="478"/>
      <c r="N90" s="480"/>
      <c r="O90" s="489"/>
      <c r="P90" s="489"/>
      <c r="Q90" s="490"/>
      <c r="R90" s="496" t="str">
        <f t="shared" si="19"/>
        <v/>
      </c>
      <c r="S90" s="492" t="str">
        <f>IF($R90="","",IF(OR($O90="",$M90=""),"",IF($P90="サブ",VLOOKUP($O90,単価表!$A$5:$C$14,MATCH($M90,単価表!$A$5:$C$5,0),0)/2,VLOOKUP($O90,単価表!$A$5:$C$14,MATCH($M90,単価表!$A$5:$C$5,0),0))))</f>
        <v/>
      </c>
      <c r="T90" s="492" t="str">
        <f t="shared" si="20"/>
        <v/>
      </c>
      <c r="U90" s="496" t="str">
        <f t="shared" si="14"/>
        <v/>
      </c>
      <c r="V90" s="492" t="str">
        <f>IF($U90="","",IF(OR($M90="",$O90=""),"",VLOOKUP($O90,単価表!$A$5:$C$11,MATCH($M90,単価表!$A$5:$C$5,0),0)/2))</f>
        <v/>
      </c>
      <c r="W90" s="492" t="str">
        <f t="shared" si="21"/>
        <v/>
      </c>
      <c r="X90" s="480"/>
      <c r="Y90" s="493"/>
      <c r="Z90" s="478"/>
      <c r="AA90" s="492" t="str">
        <f t="shared" si="22"/>
        <v/>
      </c>
      <c r="AB90" s="492" t="str">
        <f t="shared" si="23"/>
        <v/>
      </c>
      <c r="AC90" s="494"/>
      <c r="AD90" s="478"/>
      <c r="AE90" s="492" t="str">
        <f t="shared" si="24"/>
        <v/>
      </c>
      <c r="AF90" s="646"/>
      <c r="AG90" s="492" t="str">
        <f t="shared" si="25"/>
        <v/>
      </c>
      <c r="AH90" s="496" t="str">
        <f t="shared" si="15"/>
        <v/>
      </c>
      <c r="AI90" s="492" t="str">
        <f>IF($AH90="","",IF(OR($O90="",$M90=""),"",IF($P90="サブ",VLOOKUP($O90,単価表!$A$34:$C$38,MATCH($M90,単価表!$A$34:$C$34,0),0)/2,VLOOKUP($O90,単価表!$A$34:$C$38,MATCH($M90,単価表!$A$34:$C$34,0),0))))</f>
        <v/>
      </c>
      <c r="AJ90" s="492" t="str">
        <f t="shared" si="16"/>
        <v/>
      </c>
      <c r="AK90" s="496" t="str">
        <f t="shared" si="17"/>
        <v/>
      </c>
      <c r="AL90" s="492" t="str">
        <f>IF($AK90="","",IF(OR($O90="",$M90=""),"",VLOOKUP($O90,単価表!$A$34:$C$38,MATCH($M90,単価表!$A$34:$C$34,0),0)/2))</f>
        <v/>
      </c>
      <c r="AM90" s="492" t="str">
        <f t="shared" si="18"/>
        <v/>
      </c>
      <c r="AN90" s="488"/>
      <c r="AO90" s="488"/>
    </row>
    <row r="91" spans="4:41" ht="27.75" customHeight="1">
      <c r="D91" s="679"/>
      <c r="E91" s="475"/>
      <c r="F91" s="476" t="s">
        <v>259</v>
      </c>
      <c r="G91" s="477"/>
      <c r="H91" s="478"/>
      <c r="I91" s="846"/>
      <c r="J91" s="846"/>
      <c r="K91" s="488"/>
      <c r="L91" s="488"/>
      <c r="M91" s="479"/>
      <c r="N91" s="480"/>
      <c r="O91" s="489"/>
      <c r="P91" s="489"/>
      <c r="Q91" s="490"/>
      <c r="R91" s="491" t="str">
        <f t="shared" si="19"/>
        <v/>
      </c>
      <c r="S91" s="492" t="str">
        <f>IF($R91="","",IF(OR($O91="",$M91=""),"",IF($P91="サブ",VLOOKUP($O91,単価表!$A$5:$C$14,MATCH($M91,単価表!$A$5:$C$5,0),0)/2,VLOOKUP($O91,単価表!$A$5:$C$14,MATCH($M91,単価表!$A$5:$C$5,0),0))))</f>
        <v/>
      </c>
      <c r="T91" s="492" t="str">
        <f t="shared" si="20"/>
        <v/>
      </c>
      <c r="U91" s="491" t="str">
        <f t="shared" si="14"/>
        <v/>
      </c>
      <c r="V91" s="492" t="str">
        <f>IF($U91="","",IF(OR($M91="",$O91=""),"",VLOOKUP($O91,単価表!$A$5:$C$11,MATCH($M91,単価表!$A$5:$C$5,0),0)/2))</f>
        <v/>
      </c>
      <c r="W91" s="492" t="str">
        <f t="shared" si="21"/>
        <v/>
      </c>
      <c r="X91" s="480"/>
      <c r="Y91" s="493"/>
      <c r="Z91" s="479"/>
      <c r="AA91" s="492" t="str">
        <f t="shared" si="22"/>
        <v/>
      </c>
      <c r="AB91" s="492" t="str">
        <f t="shared" si="23"/>
        <v/>
      </c>
      <c r="AC91" s="494"/>
      <c r="AD91" s="478"/>
      <c r="AE91" s="492" t="str">
        <f t="shared" si="24"/>
        <v/>
      </c>
      <c r="AF91" s="646"/>
      <c r="AG91" s="492" t="str">
        <f t="shared" si="25"/>
        <v/>
      </c>
      <c r="AH91" s="491" t="str">
        <f t="shared" si="15"/>
        <v/>
      </c>
      <c r="AI91" s="492" t="str">
        <f>IF($AH91="","",IF(OR($O91="",$M91=""),"",IF($P91="サブ",VLOOKUP($O91,単価表!$A$34:$C$38,MATCH($M91,単価表!$A$34:$C$34,0),0)/2,VLOOKUP($O91,単価表!$A$34:$C$38,MATCH($M91,単価表!$A$34:$C$34,0),0))))</f>
        <v/>
      </c>
      <c r="AJ91" s="492" t="str">
        <f t="shared" si="16"/>
        <v/>
      </c>
      <c r="AK91" s="491" t="str">
        <f t="shared" si="17"/>
        <v/>
      </c>
      <c r="AL91" s="492" t="str">
        <f>IF($AK91="","",IF(OR($O91="",$M91=""),"",VLOOKUP($O91,単価表!$A$34:$C$38,MATCH($M91,単価表!$A$34:$C$34,0),0)/2))</f>
        <v/>
      </c>
      <c r="AM91" s="492" t="str">
        <f t="shared" si="18"/>
        <v/>
      </c>
      <c r="AN91" s="488"/>
      <c r="AO91" s="488"/>
    </row>
    <row r="92" spans="4:41" ht="27.75" customHeight="1">
      <c r="D92" s="679"/>
      <c r="E92" s="475"/>
      <c r="F92" s="476" t="s">
        <v>259</v>
      </c>
      <c r="G92" s="477"/>
      <c r="H92" s="478"/>
      <c r="I92" s="846"/>
      <c r="J92" s="846"/>
      <c r="K92" s="488"/>
      <c r="L92" s="488"/>
      <c r="M92" s="478"/>
      <c r="N92" s="480"/>
      <c r="O92" s="489"/>
      <c r="P92" s="489"/>
      <c r="Q92" s="490"/>
      <c r="R92" s="496" t="str">
        <f t="shared" si="19"/>
        <v/>
      </c>
      <c r="S92" s="492" t="str">
        <f>IF($R92="","",IF(OR($O92="",$M92=""),"",IF($P92="サブ",VLOOKUP($O92,単価表!$A$5:$C$14,MATCH($M92,単価表!$A$5:$C$5,0),0)/2,VLOOKUP($O92,単価表!$A$5:$C$14,MATCH($M92,単価表!$A$5:$C$5,0),0))))</f>
        <v/>
      </c>
      <c r="T92" s="492" t="str">
        <f t="shared" si="20"/>
        <v/>
      </c>
      <c r="U92" s="496" t="str">
        <f t="shared" si="14"/>
        <v/>
      </c>
      <c r="V92" s="492" t="str">
        <f>IF($U92="","",IF(OR($M92="",$O92=""),"",VLOOKUP($O92,単価表!$A$5:$C$11,MATCH($M92,単価表!$A$5:$C$5,0),0)/2))</f>
        <v/>
      </c>
      <c r="W92" s="492" t="str">
        <f t="shared" si="21"/>
        <v/>
      </c>
      <c r="X92" s="480"/>
      <c r="Y92" s="493"/>
      <c r="Z92" s="478"/>
      <c r="AA92" s="492" t="str">
        <f t="shared" si="22"/>
        <v/>
      </c>
      <c r="AB92" s="492" t="str">
        <f t="shared" si="23"/>
        <v/>
      </c>
      <c r="AC92" s="494"/>
      <c r="AD92" s="478"/>
      <c r="AE92" s="492" t="str">
        <f t="shared" si="24"/>
        <v/>
      </c>
      <c r="AF92" s="646"/>
      <c r="AG92" s="492" t="str">
        <f t="shared" si="25"/>
        <v/>
      </c>
      <c r="AH92" s="496" t="str">
        <f t="shared" si="15"/>
        <v/>
      </c>
      <c r="AI92" s="492" t="str">
        <f>IF($AH92="","",IF(OR($O92="",$M92=""),"",IF($P92="サブ",VLOOKUP($O92,単価表!$A$34:$C$38,MATCH($M92,単価表!$A$34:$C$34,0),0)/2,VLOOKUP($O92,単価表!$A$34:$C$38,MATCH($M92,単価表!$A$34:$C$34,0),0))))</f>
        <v/>
      </c>
      <c r="AJ92" s="492" t="str">
        <f t="shared" si="16"/>
        <v/>
      </c>
      <c r="AK92" s="496" t="str">
        <f t="shared" si="17"/>
        <v/>
      </c>
      <c r="AL92" s="492" t="str">
        <f>IF($AK92="","",IF(OR($O92="",$M92=""),"",VLOOKUP($O92,単価表!$A$34:$C$38,MATCH($M92,単価表!$A$34:$C$34,0),0)/2))</f>
        <v/>
      </c>
      <c r="AM92" s="492" t="str">
        <f t="shared" si="18"/>
        <v/>
      </c>
      <c r="AN92" s="488"/>
      <c r="AO92" s="488"/>
    </row>
    <row r="93" spans="4:41" ht="27.75" customHeight="1">
      <c r="D93" s="679"/>
      <c r="E93" s="475"/>
      <c r="F93" s="476" t="s">
        <v>259</v>
      </c>
      <c r="G93" s="477"/>
      <c r="H93" s="478"/>
      <c r="I93" s="846"/>
      <c r="J93" s="846"/>
      <c r="K93" s="488"/>
      <c r="L93" s="488"/>
      <c r="M93" s="479"/>
      <c r="N93" s="480"/>
      <c r="O93" s="489"/>
      <c r="P93" s="489"/>
      <c r="Q93" s="490"/>
      <c r="R93" s="491" t="str">
        <f t="shared" si="19"/>
        <v/>
      </c>
      <c r="S93" s="492" t="str">
        <f>IF($R93="","",IF(OR($O93="",$M93=""),"",IF($P93="サブ",VLOOKUP($O93,単価表!$A$5:$C$14,MATCH($M93,単価表!$A$5:$C$5,0),0)/2,VLOOKUP($O93,単価表!$A$5:$C$14,MATCH($M93,単価表!$A$5:$C$5,0),0))))</f>
        <v/>
      </c>
      <c r="T93" s="492" t="str">
        <f t="shared" si="20"/>
        <v/>
      </c>
      <c r="U93" s="491" t="str">
        <f t="shared" si="14"/>
        <v/>
      </c>
      <c r="V93" s="492" t="str">
        <f>IF($U93="","",IF(OR($M93="",$O93=""),"",VLOOKUP($O93,単価表!$A$5:$C$11,MATCH($M93,単価表!$A$5:$C$5,0),0)/2))</f>
        <v/>
      </c>
      <c r="W93" s="492" t="str">
        <f t="shared" si="21"/>
        <v/>
      </c>
      <c r="X93" s="480"/>
      <c r="Y93" s="493"/>
      <c r="Z93" s="479"/>
      <c r="AA93" s="492" t="str">
        <f t="shared" si="22"/>
        <v/>
      </c>
      <c r="AB93" s="492" t="str">
        <f t="shared" si="23"/>
        <v/>
      </c>
      <c r="AC93" s="494"/>
      <c r="AD93" s="478"/>
      <c r="AE93" s="492" t="str">
        <f t="shared" si="24"/>
        <v/>
      </c>
      <c r="AF93" s="646"/>
      <c r="AG93" s="492" t="str">
        <f t="shared" si="25"/>
        <v/>
      </c>
      <c r="AH93" s="491" t="str">
        <f t="shared" si="15"/>
        <v/>
      </c>
      <c r="AI93" s="492" t="str">
        <f>IF($AH93="","",IF(OR($O93="",$M93=""),"",IF($P93="サブ",VLOOKUP($O93,単価表!$A$34:$C$38,MATCH($M93,単価表!$A$34:$C$34,0),0)/2,VLOOKUP($O93,単価表!$A$34:$C$38,MATCH($M93,単価表!$A$34:$C$34,0),0))))</f>
        <v/>
      </c>
      <c r="AJ93" s="492" t="str">
        <f t="shared" si="16"/>
        <v/>
      </c>
      <c r="AK93" s="491" t="str">
        <f t="shared" si="17"/>
        <v/>
      </c>
      <c r="AL93" s="492" t="str">
        <f>IF($AK93="","",IF(OR($O93="",$M93=""),"",VLOOKUP($O93,単価表!$A$34:$C$38,MATCH($M93,単価表!$A$34:$C$34,0),0)/2))</f>
        <v/>
      </c>
      <c r="AM93" s="492" t="str">
        <f t="shared" si="18"/>
        <v/>
      </c>
      <c r="AN93" s="488"/>
      <c r="AO93" s="488"/>
    </row>
    <row r="94" spans="4:41" ht="27.75" customHeight="1">
      <c r="D94" s="679"/>
      <c r="E94" s="475"/>
      <c r="F94" s="476" t="s">
        <v>259</v>
      </c>
      <c r="G94" s="477"/>
      <c r="H94" s="478"/>
      <c r="I94" s="846"/>
      <c r="J94" s="846"/>
      <c r="K94" s="488"/>
      <c r="L94" s="488"/>
      <c r="M94" s="478"/>
      <c r="N94" s="480"/>
      <c r="O94" s="489"/>
      <c r="P94" s="489"/>
      <c r="Q94" s="490"/>
      <c r="R94" s="496" t="str">
        <f t="shared" si="19"/>
        <v/>
      </c>
      <c r="S94" s="492" t="str">
        <f>IF($R94="","",IF(OR($O94="",$M94=""),"",IF($P94="サブ",VLOOKUP($O94,単価表!$A$5:$C$14,MATCH($M94,単価表!$A$5:$C$5,0),0)/2,VLOOKUP($O94,単価表!$A$5:$C$14,MATCH($M94,単価表!$A$5:$C$5,0),0))))</f>
        <v/>
      </c>
      <c r="T94" s="492" t="str">
        <f t="shared" si="20"/>
        <v/>
      </c>
      <c r="U94" s="496" t="str">
        <f t="shared" si="14"/>
        <v/>
      </c>
      <c r="V94" s="492" t="str">
        <f>IF($U94="","",IF(OR($M94="",$O94=""),"",VLOOKUP($O94,単価表!$A$5:$C$11,MATCH($M94,単価表!$A$5:$C$5,0),0)/2))</f>
        <v/>
      </c>
      <c r="W94" s="492" t="str">
        <f t="shared" si="21"/>
        <v/>
      </c>
      <c r="X94" s="480"/>
      <c r="Y94" s="493"/>
      <c r="Z94" s="478"/>
      <c r="AA94" s="492" t="str">
        <f t="shared" si="22"/>
        <v/>
      </c>
      <c r="AB94" s="492" t="str">
        <f t="shared" si="23"/>
        <v/>
      </c>
      <c r="AC94" s="494"/>
      <c r="AD94" s="478"/>
      <c r="AE94" s="492" t="str">
        <f t="shared" si="24"/>
        <v/>
      </c>
      <c r="AF94" s="646"/>
      <c r="AG94" s="492" t="str">
        <f t="shared" si="25"/>
        <v/>
      </c>
      <c r="AH94" s="496" t="str">
        <f t="shared" si="15"/>
        <v/>
      </c>
      <c r="AI94" s="492" t="str">
        <f>IF($AH94="","",IF(OR($O94="",$M94=""),"",IF($P94="サブ",VLOOKUP($O94,単価表!$A$34:$C$38,MATCH($M94,単価表!$A$34:$C$34,0),0)/2,VLOOKUP($O94,単価表!$A$34:$C$38,MATCH($M94,単価表!$A$34:$C$34,0),0))))</f>
        <v/>
      </c>
      <c r="AJ94" s="492" t="str">
        <f t="shared" si="16"/>
        <v/>
      </c>
      <c r="AK94" s="496" t="str">
        <f t="shared" si="17"/>
        <v/>
      </c>
      <c r="AL94" s="492" t="str">
        <f>IF($AK94="","",IF(OR($O94="",$M94=""),"",VLOOKUP($O94,単価表!$A$34:$C$38,MATCH($M94,単価表!$A$34:$C$34,0),0)/2))</f>
        <v/>
      </c>
      <c r="AM94" s="492" t="str">
        <f t="shared" si="18"/>
        <v/>
      </c>
      <c r="AN94" s="488"/>
      <c r="AO94" s="488"/>
    </row>
    <row r="95" spans="4:41" ht="27.75" customHeight="1">
      <c r="D95" s="679"/>
      <c r="E95" s="475"/>
      <c r="F95" s="476" t="s">
        <v>259</v>
      </c>
      <c r="G95" s="477"/>
      <c r="H95" s="478"/>
      <c r="I95" s="846"/>
      <c r="J95" s="846"/>
      <c r="K95" s="488"/>
      <c r="L95" s="488"/>
      <c r="M95" s="479"/>
      <c r="N95" s="480"/>
      <c r="O95" s="489"/>
      <c r="P95" s="489"/>
      <c r="Q95" s="490"/>
      <c r="R95" s="491" t="str">
        <f t="shared" si="19"/>
        <v/>
      </c>
      <c r="S95" s="492" t="str">
        <f>IF($R95="","",IF(OR($O95="",$M95=""),"",IF($P95="サブ",VLOOKUP($O95,単価表!$A$5:$C$14,MATCH($M95,単価表!$A$5:$C$5,0),0)/2,VLOOKUP($O95,単価表!$A$5:$C$14,MATCH($M95,単価表!$A$5:$C$5,0),0))))</f>
        <v/>
      </c>
      <c r="T95" s="492" t="str">
        <f t="shared" si="20"/>
        <v/>
      </c>
      <c r="U95" s="491" t="str">
        <f t="shared" si="14"/>
        <v/>
      </c>
      <c r="V95" s="492" t="str">
        <f>IF($U95="","",IF(OR($M95="",$O95=""),"",VLOOKUP($O95,単価表!$A$5:$C$11,MATCH($M95,単価表!$A$5:$C$5,0),0)/2))</f>
        <v/>
      </c>
      <c r="W95" s="492" t="str">
        <f t="shared" si="21"/>
        <v/>
      </c>
      <c r="X95" s="480"/>
      <c r="Y95" s="493"/>
      <c r="Z95" s="479"/>
      <c r="AA95" s="492" t="str">
        <f t="shared" si="22"/>
        <v/>
      </c>
      <c r="AB95" s="492" t="str">
        <f t="shared" si="23"/>
        <v/>
      </c>
      <c r="AC95" s="494"/>
      <c r="AD95" s="478"/>
      <c r="AE95" s="492" t="str">
        <f t="shared" si="24"/>
        <v/>
      </c>
      <c r="AF95" s="646"/>
      <c r="AG95" s="492" t="str">
        <f t="shared" si="25"/>
        <v/>
      </c>
      <c r="AH95" s="491" t="str">
        <f t="shared" si="15"/>
        <v/>
      </c>
      <c r="AI95" s="492" t="str">
        <f>IF($AH95="","",IF(OR($O95="",$M95=""),"",IF($P95="サブ",VLOOKUP($O95,単価表!$A$34:$C$38,MATCH($M95,単価表!$A$34:$C$34,0),0)/2,VLOOKUP($O95,単価表!$A$34:$C$38,MATCH($M95,単価表!$A$34:$C$34,0),0))))</f>
        <v/>
      </c>
      <c r="AJ95" s="492" t="str">
        <f t="shared" si="16"/>
        <v/>
      </c>
      <c r="AK95" s="491" t="str">
        <f t="shared" si="17"/>
        <v/>
      </c>
      <c r="AL95" s="492" t="str">
        <f>IF($AK95="","",IF(OR($O95="",$M95=""),"",VLOOKUP($O95,単価表!$A$34:$C$38,MATCH($M95,単価表!$A$34:$C$34,0),0)/2))</f>
        <v/>
      </c>
      <c r="AM95" s="492" t="str">
        <f t="shared" si="18"/>
        <v/>
      </c>
      <c r="AN95" s="488"/>
      <c r="AO95" s="488"/>
    </row>
    <row r="96" spans="4:41" ht="27.75" customHeight="1">
      <c r="D96" s="679"/>
      <c r="E96" s="475"/>
      <c r="F96" s="476" t="s">
        <v>259</v>
      </c>
      <c r="G96" s="477"/>
      <c r="H96" s="478"/>
      <c r="I96" s="846"/>
      <c r="J96" s="846"/>
      <c r="K96" s="488"/>
      <c r="L96" s="488"/>
      <c r="M96" s="478"/>
      <c r="N96" s="480"/>
      <c r="O96" s="489"/>
      <c r="P96" s="489"/>
      <c r="Q96" s="490"/>
      <c r="R96" s="496" t="str">
        <f t="shared" si="19"/>
        <v/>
      </c>
      <c r="S96" s="492" t="str">
        <f>IF($R96="","",IF(OR($O96="",$M96=""),"",IF($P96="サブ",VLOOKUP($O96,単価表!$A$5:$C$14,MATCH($M96,単価表!$A$5:$C$5,0),0)/2,VLOOKUP($O96,単価表!$A$5:$C$14,MATCH($M96,単価表!$A$5:$C$5,0),0))))</f>
        <v/>
      </c>
      <c r="T96" s="492" t="str">
        <f t="shared" si="20"/>
        <v/>
      </c>
      <c r="U96" s="496" t="str">
        <f t="shared" si="14"/>
        <v/>
      </c>
      <c r="V96" s="492" t="str">
        <f>IF($U96="","",IF(OR($M96="",$O96=""),"",VLOOKUP($O96,単価表!$A$5:$C$11,MATCH($M96,単価表!$A$5:$C$5,0),0)/2))</f>
        <v/>
      </c>
      <c r="W96" s="492" t="str">
        <f t="shared" si="21"/>
        <v/>
      </c>
      <c r="X96" s="480"/>
      <c r="Y96" s="493"/>
      <c r="Z96" s="478"/>
      <c r="AA96" s="492" t="str">
        <f t="shared" si="22"/>
        <v/>
      </c>
      <c r="AB96" s="492" t="str">
        <f t="shared" si="23"/>
        <v/>
      </c>
      <c r="AC96" s="494"/>
      <c r="AD96" s="478"/>
      <c r="AE96" s="492" t="str">
        <f t="shared" si="24"/>
        <v/>
      </c>
      <c r="AF96" s="646"/>
      <c r="AG96" s="492" t="str">
        <f t="shared" si="25"/>
        <v/>
      </c>
      <c r="AH96" s="496" t="str">
        <f t="shared" si="15"/>
        <v/>
      </c>
      <c r="AI96" s="492" t="str">
        <f>IF($AH96="","",IF(OR($O96="",$M96=""),"",IF($P96="サブ",VLOOKUP($O96,単価表!$A$34:$C$38,MATCH($M96,単価表!$A$34:$C$34,0),0)/2,VLOOKUP($O96,単価表!$A$34:$C$38,MATCH($M96,単価表!$A$34:$C$34,0),0))))</f>
        <v/>
      </c>
      <c r="AJ96" s="492" t="str">
        <f t="shared" si="16"/>
        <v/>
      </c>
      <c r="AK96" s="496" t="str">
        <f t="shared" si="17"/>
        <v/>
      </c>
      <c r="AL96" s="492" t="str">
        <f>IF($AK96="","",IF(OR($O96="",$M96=""),"",VLOOKUP($O96,単価表!$A$34:$C$38,MATCH($M96,単価表!$A$34:$C$34,0),0)/2))</f>
        <v/>
      </c>
      <c r="AM96" s="492" t="str">
        <f t="shared" si="18"/>
        <v/>
      </c>
      <c r="AN96" s="488"/>
      <c r="AO96" s="488"/>
    </row>
    <row r="97" spans="4:41" ht="27.75" customHeight="1">
      <c r="D97" s="679"/>
      <c r="E97" s="475"/>
      <c r="F97" s="476" t="s">
        <v>259</v>
      </c>
      <c r="G97" s="477"/>
      <c r="H97" s="478"/>
      <c r="I97" s="846"/>
      <c r="J97" s="846"/>
      <c r="K97" s="488"/>
      <c r="L97" s="488"/>
      <c r="M97" s="479"/>
      <c r="N97" s="480"/>
      <c r="O97" s="489"/>
      <c r="P97" s="489"/>
      <c r="Q97" s="490"/>
      <c r="R97" s="491" t="str">
        <f t="shared" si="19"/>
        <v/>
      </c>
      <c r="S97" s="492" t="str">
        <f>IF($R97="","",IF(OR($O97="",$M97=""),"",IF($P97="サブ",VLOOKUP($O97,単価表!$A$5:$C$14,MATCH($M97,単価表!$A$5:$C$5,0),0)/2,VLOOKUP($O97,単価表!$A$5:$C$14,MATCH($M97,単価表!$A$5:$C$5,0),0))))</f>
        <v/>
      </c>
      <c r="T97" s="492" t="str">
        <f t="shared" si="20"/>
        <v/>
      </c>
      <c r="U97" s="491" t="str">
        <f t="shared" si="14"/>
        <v/>
      </c>
      <c r="V97" s="492" t="str">
        <f>IF($U97="","",IF(OR($M97="",$O97=""),"",VLOOKUP($O97,単価表!$A$5:$C$11,MATCH($M97,単価表!$A$5:$C$5,0),0)/2))</f>
        <v/>
      </c>
      <c r="W97" s="492" t="str">
        <f t="shared" si="21"/>
        <v/>
      </c>
      <c r="X97" s="480"/>
      <c r="Y97" s="493"/>
      <c r="Z97" s="479"/>
      <c r="AA97" s="492" t="str">
        <f t="shared" si="22"/>
        <v/>
      </c>
      <c r="AB97" s="492" t="str">
        <f t="shared" si="23"/>
        <v/>
      </c>
      <c r="AC97" s="494"/>
      <c r="AD97" s="478"/>
      <c r="AE97" s="492" t="str">
        <f t="shared" si="24"/>
        <v/>
      </c>
      <c r="AF97" s="646"/>
      <c r="AG97" s="492" t="str">
        <f t="shared" si="25"/>
        <v/>
      </c>
      <c r="AH97" s="491" t="str">
        <f t="shared" si="15"/>
        <v/>
      </c>
      <c r="AI97" s="492" t="str">
        <f>IF($AH97="","",IF(OR($O97="",$M97=""),"",IF($P97="サブ",VLOOKUP($O97,単価表!$A$34:$C$38,MATCH($M97,単価表!$A$34:$C$34,0),0)/2,VLOOKUP($O97,単価表!$A$34:$C$38,MATCH($M97,単価表!$A$34:$C$34,0),0))))</f>
        <v/>
      </c>
      <c r="AJ97" s="492" t="str">
        <f t="shared" si="16"/>
        <v/>
      </c>
      <c r="AK97" s="491" t="str">
        <f t="shared" si="17"/>
        <v/>
      </c>
      <c r="AL97" s="492" t="str">
        <f>IF($AK97="","",IF(OR($O97="",$M97=""),"",VLOOKUP($O97,単価表!$A$34:$C$38,MATCH($M97,単価表!$A$34:$C$34,0),0)/2))</f>
        <v/>
      </c>
      <c r="AM97" s="492" t="str">
        <f t="shared" si="18"/>
        <v/>
      </c>
      <c r="AN97" s="488"/>
      <c r="AO97" s="488"/>
    </row>
    <row r="98" spans="4:41" ht="27.75" customHeight="1">
      <c r="D98" s="679"/>
      <c r="E98" s="475"/>
      <c r="F98" s="476" t="s">
        <v>259</v>
      </c>
      <c r="G98" s="477"/>
      <c r="H98" s="478"/>
      <c r="I98" s="846"/>
      <c r="J98" s="846"/>
      <c r="K98" s="488"/>
      <c r="L98" s="488"/>
      <c r="M98" s="478"/>
      <c r="N98" s="480"/>
      <c r="O98" s="489"/>
      <c r="P98" s="489"/>
      <c r="Q98" s="490"/>
      <c r="R98" s="496" t="str">
        <f t="shared" si="19"/>
        <v/>
      </c>
      <c r="S98" s="492" t="str">
        <f>IF($R98="","",IF(OR($O98="",$M98=""),"",IF($P98="サブ",VLOOKUP($O98,単価表!$A$5:$C$14,MATCH($M98,単価表!$A$5:$C$5,0),0)/2,VLOOKUP($O98,単価表!$A$5:$C$14,MATCH($M98,単価表!$A$5:$C$5,0),0))))</f>
        <v/>
      </c>
      <c r="T98" s="492" t="str">
        <f t="shared" si="20"/>
        <v/>
      </c>
      <c r="U98" s="496" t="str">
        <f t="shared" si="14"/>
        <v/>
      </c>
      <c r="V98" s="492" t="str">
        <f>IF($U98="","",IF(OR($M98="",$O98=""),"",VLOOKUP($O98,単価表!$A$5:$C$11,MATCH($M98,単価表!$A$5:$C$5,0),0)/2))</f>
        <v/>
      </c>
      <c r="W98" s="492" t="str">
        <f t="shared" si="21"/>
        <v/>
      </c>
      <c r="X98" s="480"/>
      <c r="Y98" s="493"/>
      <c r="Z98" s="478"/>
      <c r="AA98" s="492" t="str">
        <f t="shared" si="22"/>
        <v/>
      </c>
      <c r="AB98" s="492" t="str">
        <f t="shared" si="23"/>
        <v/>
      </c>
      <c r="AC98" s="494"/>
      <c r="AD98" s="478"/>
      <c r="AE98" s="492" t="str">
        <f t="shared" si="24"/>
        <v/>
      </c>
      <c r="AF98" s="646"/>
      <c r="AG98" s="492" t="str">
        <f t="shared" si="25"/>
        <v/>
      </c>
      <c r="AH98" s="496" t="str">
        <f t="shared" si="15"/>
        <v/>
      </c>
      <c r="AI98" s="492" t="str">
        <f>IF($AH98="","",IF(OR($O98="",$M98=""),"",IF($P98="サブ",VLOOKUP($O98,単価表!$A$34:$C$38,MATCH($M98,単価表!$A$34:$C$34,0),0)/2,VLOOKUP($O98,単価表!$A$34:$C$38,MATCH($M98,単価表!$A$34:$C$34,0),0))))</f>
        <v/>
      </c>
      <c r="AJ98" s="492" t="str">
        <f t="shared" si="16"/>
        <v/>
      </c>
      <c r="AK98" s="496" t="str">
        <f t="shared" si="17"/>
        <v/>
      </c>
      <c r="AL98" s="492" t="str">
        <f>IF($AK98="","",IF(OR($O98="",$M98=""),"",VLOOKUP($O98,単価表!$A$34:$C$38,MATCH($M98,単価表!$A$34:$C$34,0),0)/2))</f>
        <v/>
      </c>
      <c r="AM98" s="492" t="str">
        <f t="shared" si="18"/>
        <v/>
      </c>
      <c r="AN98" s="488"/>
      <c r="AO98" s="488"/>
    </row>
    <row r="99" spans="4:41" ht="27.75" customHeight="1">
      <c r="D99" s="679"/>
      <c r="E99" s="475"/>
      <c r="F99" s="476" t="s">
        <v>259</v>
      </c>
      <c r="G99" s="477"/>
      <c r="H99" s="478"/>
      <c r="I99" s="846"/>
      <c r="J99" s="846"/>
      <c r="K99" s="488"/>
      <c r="L99" s="488"/>
      <c r="M99" s="479"/>
      <c r="N99" s="480"/>
      <c r="O99" s="489"/>
      <c r="P99" s="489"/>
      <c r="Q99" s="490"/>
      <c r="R99" s="491" t="str">
        <f t="shared" si="19"/>
        <v/>
      </c>
      <c r="S99" s="492" t="str">
        <f>IF($R99="","",IF(OR($O99="",$M99=""),"",IF($P99="サブ",VLOOKUP($O99,単価表!$A$5:$C$14,MATCH($M99,単価表!$A$5:$C$5,0),0)/2,VLOOKUP($O99,単価表!$A$5:$C$14,MATCH($M99,単価表!$A$5:$C$5,0),0))))</f>
        <v/>
      </c>
      <c r="T99" s="492" t="str">
        <f t="shared" si="20"/>
        <v/>
      </c>
      <c r="U99" s="491" t="str">
        <f t="shared" si="14"/>
        <v/>
      </c>
      <c r="V99" s="492" t="str">
        <f>IF($U99="","",IF(OR($M99="",$O99=""),"",VLOOKUP($O99,単価表!$A$5:$C$11,MATCH($M99,単価表!$A$5:$C$5,0),0)/2))</f>
        <v/>
      </c>
      <c r="W99" s="492" t="str">
        <f t="shared" si="21"/>
        <v/>
      </c>
      <c r="X99" s="480"/>
      <c r="Y99" s="493"/>
      <c r="Z99" s="479"/>
      <c r="AA99" s="492" t="str">
        <f t="shared" si="22"/>
        <v/>
      </c>
      <c r="AB99" s="492" t="str">
        <f t="shared" si="23"/>
        <v/>
      </c>
      <c r="AC99" s="494"/>
      <c r="AD99" s="478"/>
      <c r="AE99" s="492" t="str">
        <f t="shared" si="24"/>
        <v/>
      </c>
      <c r="AF99" s="646"/>
      <c r="AG99" s="492" t="str">
        <f t="shared" si="25"/>
        <v/>
      </c>
      <c r="AH99" s="491" t="str">
        <f t="shared" si="15"/>
        <v/>
      </c>
      <c r="AI99" s="492" t="str">
        <f>IF($AH99="","",IF(OR($O99="",$M99=""),"",IF($P99="サブ",VLOOKUP($O99,単価表!$A$34:$C$38,MATCH($M99,単価表!$A$34:$C$34,0),0)/2,VLOOKUP($O99,単価表!$A$34:$C$38,MATCH($M99,単価表!$A$34:$C$34,0),0))))</f>
        <v/>
      </c>
      <c r="AJ99" s="492" t="str">
        <f t="shared" si="16"/>
        <v/>
      </c>
      <c r="AK99" s="491" t="str">
        <f t="shared" si="17"/>
        <v/>
      </c>
      <c r="AL99" s="492" t="str">
        <f>IF($AK99="","",IF(OR($O99="",$M99=""),"",VLOOKUP($O99,単価表!$A$34:$C$38,MATCH($M99,単価表!$A$34:$C$34,0),0)/2))</f>
        <v/>
      </c>
      <c r="AM99" s="492" t="str">
        <f t="shared" si="18"/>
        <v/>
      </c>
      <c r="AN99" s="488"/>
      <c r="AO99" s="488"/>
    </row>
    <row r="100" spans="4:41" ht="27.75" customHeight="1">
      <c r="D100" s="679"/>
      <c r="E100" s="475"/>
      <c r="F100" s="476" t="s">
        <v>259</v>
      </c>
      <c r="G100" s="477"/>
      <c r="H100" s="478"/>
      <c r="I100" s="846"/>
      <c r="J100" s="846"/>
      <c r="K100" s="488"/>
      <c r="L100" s="488"/>
      <c r="M100" s="478"/>
      <c r="N100" s="480"/>
      <c r="O100" s="489"/>
      <c r="P100" s="489"/>
      <c r="Q100" s="490"/>
      <c r="R100" s="496" t="str">
        <f t="shared" si="19"/>
        <v/>
      </c>
      <c r="S100" s="492" t="str">
        <f>IF($R100="","",IF(OR($O100="",$M100=""),"",IF($P100="サブ",VLOOKUP($O100,単価表!$A$5:$C$14,MATCH($M100,単価表!$A$5:$C$5,0),0)/2,VLOOKUP($O100,単価表!$A$5:$C$14,MATCH($M100,単価表!$A$5:$C$5,0),0))))</f>
        <v/>
      </c>
      <c r="T100" s="492" t="str">
        <f t="shared" si="20"/>
        <v/>
      </c>
      <c r="U100" s="496" t="str">
        <f t="shared" si="14"/>
        <v/>
      </c>
      <c r="V100" s="492" t="str">
        <f>IF($U100="","",IF(OR($M100="",$O100=""),"",VLOOKUP($O100,単価表!$A$5:$C$11,MATCH($M100,単価表!$A$5:$C$5,0),0)/2))</f>
        <v/>
      </c>
      <c r="W100" s="492" t="str">
        <f t="shared" si="21"/>
        <v/>
      </c>
      <c r="X100" s="480"/>
      <c r="Y100" s="493"/>
      <c r="Z100" s="478"/>
      <c r="AA100" s="492" t="str">
        <f t="shared" si="22"/>
        <v/>
      </c>
      <c r="AB100" s="492" t="str">
        <f t="shared" si="23"/>
        <v/>
      </c>
      <c r="AC100" s="494"/>
      <c r="AD100" s="478"/>
      <c r="AE100" s="492" t="str">
        <f t="shared" si="24"/>
        <v/>
      </c>
      <c r="AF100" s="646"/>
      <c r="AG100" s="492" t="str">
        <f t="shared" si="25"/>
        <v/>
      </c>
      <c r="AH100" s="496" t="str">
        <f t="shared" si="15"/>
        <v/>
      </c>
      <c r="AI100" s="492" t="str">
        <f>IF($AH100="","",IF(OR($O100="",$M100=""),"",IF($P100="サブ",VLOOKUP($O100,単価表!$A$34:$C$38,MATCH($M100,単価表!$A$34:$C$34,0),0)/2,VLOOKUP($O100,単価表!$A$34:$C$38,MATCH($M100,単価表!$A$34:$C$34,0),0))))</f>
        <v/>
      </c>
      <c r="AJ100" s="492" t="str">
        <f t="shared" si="16"/>
        <v/>
      </c>
      <c r="AK100" s="496" t="str">
        <f t="shared" si="17"/>
        <v/>
      </c>
      <c r="AL100" s="492" t="str">
        <f>IF($AK100="","",IF(OR($O100="",$M100=""),"",VLOOKUP($O100,単価表!$A$34:$C$38,MATCH($M100,単価表!$A$34:$C$34,0),0)/2))</f>
        <v/>
      </c>
      <c r="AM100" s="492" t="str">
        <f t="shared" si="18"/>
        <v/>
      </c>
      <c r="AN100" s="488"/>
      <c r="AO100" s="488"/>
    </row>
    <row r="101" spans="4:41" ht="27.75" customHeight="1">
      <c r="D101" s="679"/>
      <c r="E101" s="475"/>
      <c r="F101" s="476" t="s">
        <v>259</v>
      </c>
      <c r="G101" s="477"/>
      <c r="H101" s="478"/>
      <c r="I101" s="846"/>
      <c r="J101" s="846"/>
      <c r="K101" s="488"/>
      <c r="L101" s="488"/>
      <c r="M101" s="479"/>
      <c r="N101" s="480"/>
      <c r="O101" s="489"/>
      <c r="P101" s="489"/>
      <c r="Q101" s="490"/>
      <c r="R101" s="491" t="str">
        <f t="shared" si="19"/>
        <v/>
      </c>
      <c r="S101" s="492" t="str">
        <f>IF($R101="","",IF(OR($O101="",$M101=""),"",IF($P101="サブ",VLOOKUP($O101,単価表!$A$5:$C$14,MATCH($M101,単価表!$A$5:$C$5,0),0)/2,VLOOKUP($O101,単価表!$A$5:$C$14,MATCH($M101,単価表!$A$5:$C$5,0),0))))</f>
        <v/>
      </c>
      <c r="T101" s="492" t="str">
        <f t="shared" si="20"/>
        <v/>
      </c>
      <c r="U101" s="491" t="str">
        <f t="shared" si="14"/>
        <v/>
      </c>
      <c r="V101" s="492" t="str">
        <f>IF($U101="","",IF(OR($M101="",$O101=""),"",VLOOKUP($O101,単価表!$A$5:$C$11,MATCH($M101,単価表!$A$5:$C$5,0),0)/2))</f>
        <v/>
      </c>
      <c r="W101" s="492" t="str">
        <f t="shared" si="21"/>
        <v/>
      </c>
      <c r="X101" s="480"/>
      <c r="Y101" s="493"/>
      <c r="Z101" s="479"/>
      <c r="AA101" s="492" t="str">
        <f t="shared" si="22"/>
        <v/>
      </c>
      <c r="AB101" s="492" t="str">
        <f t="shared" si="23"/>
        <v/>
      </c>
      <c r="AC101" s="494"/>
      <c r="AD101" s="478"/>
      <c r="AE101" s="492" t="str">
        <f t="shared" si="24"/>
        <v/>
      </c>
      <c r="AF101" s="646"/>
      <c r="AG101" s="492" t="str">
        <f t="shared" si="25"/>
        <v/>
      </c>
      <c r="AH101" s="491" t="str">
        <f t="shared" si="15"/>
        <v/>
      </c>
      <c r="AI101" s="492" t="str">
        <f>IF($AH101="","",IF(OR($O101="",$M101=""),"",IF($P101="サブ",VLOOKUP($O101,単価表!$A$34:$C$38,MATCH($M101,単価表!$A$34:$C$34,0),0)/2,VLOOKUP($O101,単価表!$A$34:$C$38,MATCH($M101,単価表!$A$34:$C$34,0),0))))</f>
        <v/>
      </c>
      <c r="AJ101" s="492" t="str">
        <f t="shared" si="16"/>
        <v/>
      </c>
      <c r="AK101" s="491" t="str">
        <f t="shared" si="17"/>
        <v/>
      </c>
      <c r="AL101" s="492" t="str">
        <f>IF($AK101="","",IF(OR($O101="",$M101=""),"",VLOOKUP($O101,単価表!$A$34:$C$38,MATCH($M101,単価表!$A$34:$C$34,0),0)/2))</f>
        <v/>
      </c>
      <c r="AM101" s="492" t="str">
        <f t="shared" si="18"/>
        <v/>
      </c>
      <c r="AN101" s="488"/>
      <c r="AO101" s="488"/>
    </row>
    <row r="102" spans="4:41" ht="27.75" customHeight="1">
      <c r="D102" s="679"/>
      <c r="E102" s="475"/>
      <c r="F102" s="476" t="s">
        <v>259</v>
      </c>
      <c r="G102" s="477"/>
      <c r="H102" s="478"/>
      <c r="I102" s="846"/>
      <c r="J102" s="846"/>
      <c r="K102" s="488"/>
      <c r="L102" s="488"/>
      <c r="M102" s="478"/>
      <c r="N102" s="480"/>
      <c r="O102" s="489"/>
      <c r="P102" s="489"/>
      <c r="Q102" s="490"/>
      <c r="R102" s="496" t="str">
        <f t="shared" si="19"/>
        <v/>
      </c>
      <c r="S102" s="492" t="str">
        <f>IF($R102="","",IF(OR($O102="",$M102=""),"",IF($P102="サブ",VLOOKUP($O102,単価表!$A$5:$C$14,MATCH($M102,単価表!$A$5:$C$5,0),0)/2,VLOOKUP($O102,単価表!$A$5:$C$14,MATCH($M102,単価表!$A$5:$C$5,0),0))))</f>
        <v/>
      </c>
      <c r="T102" s="492" t="str">
        <f t="shared" si="20"/>
        <v/>
      </c>
      <c r="U102" s="496" t="str">
        <f t="shared" si="14"/>
        <v/>
      </c>
      <c r="V102" s="492" t="str">
        <f>IF($U102="","",IF(OR($M102="",$O102=""),"",VLOOKUP($O102,単価表!$A$5:$C$11,MATCH($M102,単価表!$A$5:$C$5,0),0)/2))</f>
        <v/>
      </c>
      <c r="W102" s="492" t="str">
        <f t="shared" si="21"/>
        <v/>
      </c>
      <c r="X102" s="480"/>
      <c r="Y102" s="493"/>
      <c r="Z102" s="478"/>
      <c r="AA102" s="492" t="str">
        <f t="shared" si="22"/>
        <v/>
      </c>
      <c r="AB102" s="492" t="str">
        <f t="shared" si="23"/>
        <v/>
      </c>
      <c r="AC102" s="494"/>
      <c r="AD102" s="478"/>
      <c r="AE102" s="492" t="str">
        <f t="shared" si="24"/>
        <v/>
      </c>
      <c r="AF102" s="646"/>
      <c r="AG102" s="492" t="str">
        <f t="shared" si="25"/>
        <v/>
      </c>
      <c r="AH102" s="496" t="str">
        <f t="shared" si="15"/>
        <v/>
      </c>
      <c r="AI102" s="492" t="str">
        <f>IF($AH102="","",IF(OR($O102="",$M102=""),"",IF($P102="サブ",VLOOKUP($O102,単価表!$A$34:$C$38,MATCH($M102,単価表!$A$34:$C$34,0),0)/2,VLOOKUP($O102,単価表!$A$34:$C$38,MATCH($M102,単価表!$A$34:$C$34,0),0))))</f>
        <v/>
      </c>
      <c r="AJ102" s="492" t="str">
        <f t="shared" si="16"/>
        <v/>
      </c>
      <c r="AK102" s="496" t="str">
        <f t="shared" si="17"/>
        <v/>
      </c>
      <c r="AL102" s="492" t="str">
        <f>IF($AK102="","",IF(OR($O102="",$M102=""),"",VLOOKUP($O102,単価表!$A$34:$C$38,MATCH($M102,単価表!$A$34:$C$34,0),0)/2))</f>
        <v/>
      </c>
      <c r="AM102" s="492" t="str">
        <f t="shared" si="18"/>
        <v/>
      </c>
      <c r="AN102" s="488"/>
      <c r="AO102" s="488"/>
    </row>
    <row r="103" spans="4:41" ht="27.75" customHeight="1">
      <c r="D103" s="679"/>
      <c r="E103" s="475"/>
      <c r="F103" s="476" t="s">
        <v>259</v>
      </c>
      <c r="G103" s="477"/>
      <c r="H103" s="478"/>
      <c r="I103" s="846"/>
      <c r="J103" s="846"/>
      <c r="K103" s="488"/>
      <c r="L103" s="488"/>
      <c r="M103" s="479"/>
      <c r="N103" s="480"/>
      <c r="O103" s="489"/>
      <c r="P103" s="489"/>
      <c r="Q103" s="490"/>
      <c r="R103" s="491" t="str">
        <f t="shared" si="19"/>
        <v/>
      </c>
      <c r="S103" s="492" t="str">
        <f>IF($R103="","",IF(OR($O103="",$M103=""),"",IF($P103="サブ",VLOOKUP($O103,単価表!$A$5:$C$14,MATCH($M103,単価表!$A$5:$C$5,0),0)/2,VLOOKUP($O103,単価表!$A$5:$C$14,MATCH($M103,単価表!$A$5:$C$5,0),0))))</f>
        <v/>
      </c>
      <c r="T103" s="492" t="str">
        <f t="shared" si="20"/>
        <v/>
      </c>
      <c r="U103" s="491" t="str">
        <f t="shared" si="14"/>
        <v/>
      </c>
      <c r="V103" s="492" t="str">
        <f>IF($U103="","",IF(OR($M103="",$O103=""),"",VLOOKUP($O103,単価表!$A$5:$C$11,MATCH($M103,単価表!$A$5:$C$5,0),0)/2))</f>
        <v/>
      </c>
      <c r="W103" s="492" t="str">
        <f t="shared" si="21"/>
        <v/>
      </c>
      <c r="X103" s="480"/>
      <c r="Y103" s="493"/>
      <c r="Z103" s="479"/>
      <c r="AA103" s="492" t="str">
        <f t="shared" si="22"/>
        <v/>
      </c>
      <c r="AB103" s="492" t="str">
        <f t="shared" si="23"/>
        <v/>
      </c>
      <c r="AC103" s="494"/>
      <c r="AD103" s="478"/>
      <c r="AE103" s="492" t="str">
        <f t="shared" si="24"/>
        <v/>
      </c>
      <c r="AF103" s="646"/>
      <c r="AG103" s="492" t="str">
        <f t="shared" si="25"/>
        <v/>
      </c>
      <c r="AH103" s="491" t="str">
        <f t="shared" si="15"/>
        <v/>
      </c>
      <c r="AI103" s="492" t="str">
        <f>IF($AH103="","",IF(OR($O103="",$M103=""),"",IF($P103="サブ",VLOOKUP($O103,単価表!$A$34:$C$38,MATCH($M103,単価表!$A$34:$C$34,0),0)/2,VLOOKUP($O103,単価表!$A$34:$C$38,MATCH($M103,単価表!$A$34:$C$34,0),0))))</f>
        <v/>
      </c>
      <c r="AJ103" s="492" t="str">
        <f t="shared" ref="AJ103:AJ134" si="26">IF($AH103="","",IF($M103="","",(AH103*AI103)))</f>
        <v/>
      </c>
      <c r="AK103" s="491" t="str">
        <f t="shared" si="17"/>
        <v/>
      </c>
      <c r="AL103" s="492" t="str">
        <f>IF($AK103="","",IF(OR($O103="",$M103=""),"",VLOOKUP($O103,単価表!$A$34:$C$38,MATCH($M103,単価表!$A$34:$C$34,0),0)/2))</f>
        <v/>
      </c>
      <c r="AM103" s="492" t="str">
        <f t="shared" ref="AM103:AM134" si="27">IF($AK103="","",IF($M103="","",(AK103*AL103)))</f>
        <v/>
      </c>
      <c r="AN103" s="488"/>
      <c r="AO103" s="488"/>
    </row>
    <row r="104" spans="4:41" ht="27.75" customHeight="1">
      <c r="D104" s="679"/>
      <c r="E104" s="475"/>
      <c r="F104" s="476" t="s">
        <v>259</v>
      </c>
      <c r="G104" s="477"/>
      <c r="H104" s="478"/>
      <c r="I104" s="846"/>
      <c r="J104" s="846"/>
      <c r="K104" s="488"/>
      <c r="L104" s="488"/>
      <c r="M104" s="478"/>
      <c r="N104" s="480"/>
      <c r="O104" s="489"/>
      <c r="P104" s="489"/>
      <c r="Q104" s="490"/>
      <c r="R104" s="496" t="str">
        <f t="shared" si="19"/>
        <v/>
      </c>
      <c r="S104" s="492" t="str">
        <f>IF($R104="","",IF(OR($O104="",$M104=""),"",IF($P104="サブ",VLOOKUP($O104,単価表!$A$5:$C$14,MATCH($M104,単価表!$A$5:$C$5,0),0)/2,VLOOKUP($O104,単価表!$A$5:$C$14,MATCH($M104,単価表!$A$5:$C$5,0),0))))</f>
        <v/>
      </c>
      <c r="T104" s="492" t="str">
        <f t="shared" si="20"/>
        <v/>
      </c>
      <c r="U104" s="496" t="str">
        <f t="shared" si="14"/>
        <v/>
      </c>
      <c r="V104" s="492" t="str">
        <f>IF($U104="","",IF(OR($M104="",$O104=""),"",VLOOKUP($O104,単価表!$A$5:$C$11,MATCH($M104,単価表!$A$5:$C$5,0),0)/2))</f>
        <v/>
      </c>
      <c r="W104" s="492" t="str">
        <f t="shared" si="21"/>
        <v/>
      </c>
      <c r="X104" s="480"/>
      <c r="Y104" s="493"/>
      <c r="Z104" s="478"/>
      <c r="AA104" s="492" t="str">
        <f t="shared" si="22"/>
        <v/>
      </c>
      <c r="AB104" s="492" t="str">
        <f t="shared" si="23"/>
        <v/>
      </c>
      <c r="AC104" s="494"/>
      <c r="AD104" s="478"/>
      <c r="AE104" s="492" t="str">
        <f t="shared" si="24"/>
        <v/>
      </c>
      <c r="AF104" s="646"/>
      <c r="AG104" s="492" t="str">
        <f t="shared" si="25"/>
        <v/>
      </c>
      <c r="AH104" s="496" t="str">
        <f t="shared" si="15"/>
        <v/>
      </c>
      <c r="AI104" s="492" t="str">
        <f>IF($AH104="","",IF(OR($O104="",$M104=""),"",IF($P104="サブ",VLOOKUP($O104,単価表!$A$34:$C$38,MATCH($M104,単価表!$A$34:$C$34,0),0)/2,VLOOKUP($O104,単価表!$A$34:$C$38,MATCH($M104,単価表!$A$34:$C$34,0),0))))</f>
        <v/>
      </c>
      <c r="AJ104" s="492" t="str">
        <f t="shared" si="26"/>
        <v/>
      </c>
      <c r="AK104" s="496" t="str">
        <f t="shared" si="17"/>
        <v/>
      </c>
      <c r="AL104" s="492" t="str">
        <f>IF($AK104="","",IF(OR($O104="",$M104=""),"",VLOOKUP($O104,単価表!$A$34:$C$38,MATCH($M104,単価表!$A$34:$C$34,0),0)/2))</f>
        <v/>
      </c>
      <c r="AM104" s="492" t="str">
        <f t="shared" si="27"/>
        <v/>
      </c>
      <c r="AN104" s="488"/>
      <c r="AO104" s="488"/>
    </row>
    <row r="105" spans="4:41" ht="27.75" customHeight="1">
      <c r="D105" s="679"/>
      <c r="E105" s="475"/>
      <c r="F105" s="476" t="s">
        <v>259</v>
      </c>
      <c r="G105" s="477"/>
      <c r="H105" s="478"/>
      <c r="I105" s="846"/>
      <c r="J105" s="846"/>
      <c r="K105" s="488"/>
      <c r="L105" s="488"/>
      <c r="M105" s="479"/>
      <c r="N105" s="480"/>
      <c r="O105" s="489"/>
      <c r="P105" s="489"/>
      <c r="Q105" s="490"/>
      <c r="R105" s="491" t="str">
        <f t="shared" si="19"/>
        <v/>
      </c>
      <c r="S105" s="492" t="str">
        <f>IF($R105="","",IF(OR($O105="",$M105=""),"",IF($P105="サブ",VLOOKUP($O105,単価表!$A$5:$C$14,MATCH($M105,単価表!$A$5:$C$5,0),0)/2,VLOOKUP($O105,単価表!$A$5:$C$14,MATCH($M105,単価表!$A$5:$C$5,0),0))))</f>
        <v/>
      </c>
      <c r="T105" s="492" t="str">
        <f t="shared" si="20"/>
        <v/>
      </c>
      <c r="U105" s="491" t="str">
        <f t="shared" si="14"/>
        <v/>
      </c>
      <c r="V105" s="492" t="str">
        <f>IF($U105="","",IF(OR($M105="",$O105=""),"",VLOOKUP($O105,単価表!$A$5:$C$11,MATCH($M105,単価表!$A$5:$C$5,0),0)/2))</f>
        <v/>
      </c>
      <c r="W105" s="492" t="str">
        <f t="shared" si="21"/>
        <v/>
      </c>
      <c r="X105" s="480"/>
      <c r="Y105" s="493"/>
      <c r="Z105" s="479"/>
      <c r="AA105" s="492" t="str">
        <f t="shared" si="22"/>
        <v/>
      </c>
      <c r="AB105" s="492" t="str">
        <f t="shared" si="23"/>
        <v/>
      </c>
      <c r="AC105" s="494"/>
      <c r="AD105" s="478"/>
      <c r="AE105" s="492" t="str">
        <f t="shared" si="24"/>
        <v/>
      </c>
      <c r="AF105" s="646"/>
      <c r="AG105" s="492" t="str">
        <f t="shared" si="25"/>
        <v/>
      </c>
      <c r="AH105" s="491" t="str">
        <f t="shared" si="15"/>
        <v/>
      </c>
      <c r="AI105" s="492" t="str">
        <f>IF($AH105="","",IF(OR($O105="",$M105=""),"",IF($P105="サブ",VLOOKUP($O105,単価表!$A$34:$C$38,MATCH($M105,単価表!$A$34:$C$34,0),0)/2,VLOOKUP($O105,単価表!$A$34:$C$38,MATCH($M105,単価表!$A$34:$C$34,0),0))))</f>
        <v/>
      </c>
      <c r="AJ105" s="492" t="str">
        <f t="shared" si="26"/>
        <v/>
      </c>
      <c r="AK105" s="491" t="str">
        <f t="shared" si="17"/>
        <v/>
      </c>
      <c r="AL105" s="492" t="str">
        <f>IF($AK105="","",IF(OR($O105="",$M105=""),"",VLOOKUP($O105,単価表!$A$34:$C$38,MATCH($M105,単価表!$A$34:$C$34,0),0)/2))</f>
        <v/>
      </c>
      <c r="AM105" s="492" t="str">
        <f t="shared" si="27"/>
        <v/>
      </c>
      <c r="AN105" s="488"/>
      <c r="AO105" s="488"/>
    </row>
    <row r="106" spans="4:41" ht="27.75" customHeight="1">
      <c r="D106" s="679"/>
      <c r="E106" s="475"/>
      <c r="F106" s="476" t="s">
        <v>259</v>
      </c>
      <c r="G106" s="477"/>
      <c r="H106" s="478"/>
      <c r="I106" s="846"/>
      <c r="J106" s="846"/>
      <c r="K106" s="488"/>
      <c r="L106" s="488"/>
      <c r="M106" s="478"/>
      <c r="N106" s="480"/>
      <c r="O106" s="489"/>
      <c r="P106" s="489"/>
      <c r="Q106" s="490"/>
      <c r="R106" s="496" t="str">
        <f t="shared" si="19"/>
        <v/>
      </c>
      <c r="S106" s="492" t="str">
        <f>IF($R106="","",IF(OR($O106="",$M106=""),"",IF($P106="サブ",VLOOKUP($O106,単価表!$A$5:$C$14,MATCH($M106,単価表!$A$5:$C$5,0),0)/2,VLOOKUP($O106,単価表!$A$5:$C$14,MATCH($M106,単価表!$A$5:$C$5,0),0))))</f>
        <v/>
      </c>
      <c r="T106" s="492" t="str">
        <f t="shared" si="20"/>
        <v/>
      </c>
      <c r="U106" s="496" t="str">
        <f t="shared" si="14"/>
        <v/>
      </c>
      <c r="V106" s="492" t="str">
        <f>IF($U106="","",IF(OR($M106="",$O106=""),"",VLOOKUP($O106,単価表!$A$5:$C$11,MATCH($M106,単価表!$A$5:$C$5,0),0)/2))</f>
        <v/>
      </c>
      <c r="W106" s="492" t="str">
        <f t="shared" si="21"/>
        <v/>
      </c>
      <c r="X106" s="480"/>
      <c r="Y106" s="493"/>
      <c r="Z106" s="478"/>
      <c r="AA106" s="492" t="str">
        <f t="shared" si="22"/>
        <v/>
      </c>
      <c r="AB106" s="492" t="str">
        <f t="shared" si="23"/>
        <v/>
      </c>
      <c r="AC106" s="494"/>
      <c r="AD106" s="478"/>
      <c r="AE106" s="492" t="str">
        <f t="shared" si="24"/>
        <v/>
      </c>
      <c r="AF106" s="646"/>
      <c r="AG106" s="492" t="str">
        <f t="shared" si="25"/>
        <v/>
      </c>
      <c r="AH106" s="496" t="str">
        <f t="shared" si="15"/>
        <v/>
      </c>
      <c r="AI106" s="492" t="str">
        <f>IF($AH106="","",IF(OR($O106="",$M106=""),"",IF($P106="サブ",VLOOKUP($O106,単価表!$A$34:$C$38,MATCH($M106,単価表!$A$34:$C$34,0),0)/2,VLOOKUP($O106,単価表!$A$34:$C$38,MATCH($M106,単価表!$A$34:$C$34,0),0))))</f>
        <v/>
      </c>
      <c r="AJ106" s="492" t="str">
        <f t="shared" si="26"/>
        <v/>
      </c>
      <c r="AK106" s="496" t="str">
        <f t="shared" si="17"/>
        <v/>
      </c>
      <c r="AL106" s="492" t="str">
        <f>IF($AK106="","",IF(OR($O106="",$M106=""),"",VLOOKUP($O106,単価表!$A$34:$C$38,MATCH($M106,単価表!$A$34:$C$34,0),0)/2))</f>
        <v/>
      </c>
      <c r="AM106" s="492" t="str">
        <f t="shared" si="27"/>
        <v/>
      </c>
      <c r="AN106" s="488"/>
      <c r="AO106" s="488"/>
    </row>
    <row r="107" spans="4:41" ht="27.75" customHeight="1">
      <c r="D107" s="679"/>
      <c r="E107" s="475"/>
      <c r="F107" s="476" t="s">
        <v>259</v>
      </c>
      <c r="G107" s="477"/>
      <c r="H107" s="478"/>
      <c r="I107" s="846"/>
      <c r="J107" s="846"/>
      <c r="K107" s="488"/>
      <c r="L107" s="488"/>
      <c r="M107" s="479"/>
      <c r="N107" s="480"/>
      <c r="O107" s="489"/>
      <c r="P107" s="489"/>
      <c r="Q107" s="490"/>
      <c r="R107" s="491" t="str">
        <f t="shared" si="19"/>
        <v/>
      </c>
      <c r="S107" s="492" t="str">
        <f>IF($R107="","",IF(OR($O107="",$M107=""),"",IF($P107="サブ",VLOOKUP($O107,単価表!$A$5:$C$14,MATCH($M107,単価表!$A$5:$C$5,0),0)/2,VLOOKUP($O107,単価表!$A$5:$C$14,MATCH($M107,単価表!$A$5:$C$5,0),0))))</f>
        <v/>
      </c>
      <c r="T107" s="492" t="str">
        <f t="shared" si="20"/>
        <v/>
      </c>
      <c r="U107" s="491" t="str">
        <f t="shared" si="14"/>
        <v/>
      </c>
      <c r="V107" s="492" t="str">
        <f>IF($U107="","",IF(OR($M107="",$O107=""),"",VLOOKUP($O107,単価表!$A$5:$C$11,MATCH($M107,単価表!$A$5:$C$5,0),0)/2))</f>
        <v/>
      </c>
      <c r="W107" s="492" t="str">
        <f t="shared" si="21"/>
        <v/>
      </c>
      <c r="X107" s="480"/>
      <c r="Y107" s="493"/>
      <c r="Z107" s="479"/>
      <c r="AA107" s="492" t="str">
        <f t="shared" si="22"/>
        <v/>
      </c>
      <c r="AB107" s="492" t="str">
        <f t="shared" si="23"/>
        <v/>
      </c>
      <c r="AC107" s="494"/>
      <c r="AD107" s="478"/>
      <c r="AE107" s="492" t="str">
        <f t="shared" si="24"/>
        <v/>
      </c>
      <c r="AF107" s="646"/>
      <c r="AG107" s="492" t="str">
        <f t="shared" si="25"/>
        <v/>
      </c>
      <c r="AH107" s="491" t="str">
        <f t="shared" si="15"/>
        <v/>
      </c>
      <c r="AI107" s="492" t="str">
        <f>IF($AH107="","",IF(OR($O107="",$M107=""),"",IF($P107="サブ",VLOOKUP($O107,単価表!$A$34:$C$38,MATCH($M107,単価表!$A$34:$C$34,0),0)/2,VLOOKUP($O107,単価表!$A$34:$C$38,MATCH($M107,単価表!$A$34:$C$34,0),0))))</f>
        <v/>
      </c>
      <c r="AJ107" s="492" t="str">
        <f t="shared" si="26"/>
        <v/>
      </c>
      <c r="AK107" s="491" t="str">
        <f t="shared" si="17"/>
        <v/>
      </c>
      <c r="AL107" s="492" t="str">
        <f>IF($AK107="","",IF(OR($O107="",$M107=""),"",VLOOKUP($O107,単価表!$A$34:$C$38,MATCH($M107,単価表!$A$34:$C$34,0),0)/2))</f>
        <v/>
      </c>
      <c r="AM107" s="492" t="str">
        <f t="shared" si="27"/>
        <v/>
      </c>
      <c r="AN107" s="488"/>
      <c r="AO107" s="488"/>
    </row>
    <row r="108" spans="4:41" ht="27.75" customHeight="1">
      <c r="D108" s="679"/>
      <c r="E108" s="475"/>
      <c r="F108" s="476" t="s">
        <v>259</v>
      </c>
      <c r="G108" s="477"/>
      <c r="H108" s="478"/>
      <c r="I108" s="846"/>
      <c r="J108" s="846"/>
      <c r="K108" s="488"/>
      <c r="L108" s="488"/>
      <c r="M108" s="478"/>
      <c r="N108" s="480"/>
      <c r="O108" s="489"/>
      <c r="P108" s="489"/>
      <c r="Q108" s="490"/>
      <c r="R108" s="496" t="str">
        <f t="shared" si="19"/>
        <v/>
      </c>
      <c r="S108" s="492" t="str">
        <f>IF($R108="","",IF(OR($O108="",$M108=""),"",IF($P108="サブ",VLOOKUP($O108,単価表!$A$5:$C$14,MATCH($M108,単価表!$A$5:$C$5,0),0)/2,VLOOKUP($O108,単価表!$A$5:$C$14,MATCH($M108,単価表!$A$5:$C$5,0),0))))</f>
        <v/>
      </c>
      <c r="T108" s="492" t="str">
        <f t="shared" si="20"/>
        <v/>
      </c>
      <c r="U108" s="496" t="str">
        <f t="shared" si="14"/>
        <v/>
      </c>
      <c r="V108" s="492" t="str">
        <f>IF($U108="","",IF(OR($M108="",$O108=""),"",VLOOKUP($O108,単価表!$A$5:$C$11,MATCH($M108,単価表!$A$5:$C$5,0),0)/2))</f>
        <v/>
      </c>
      <c r="W108" s="492" t="str">
        <f t="shared" si="21"/>
        <v/>
      </c>
      <c r="X108" s="480"/>
      <c r="Y108" s="493"/>
      <c r="Z108" s="478"/>
      <c r="AA108" s="492" t="str">
        <f t="shared" si="22"/>
        <v/>
      </c>
      <c r="AB108" s="492" t="str">
        <f t="shared" si="23"/>
        <v/>
      </c>
      <c r="AC108" s="494"/>
      <c r="AD108" s="478"/>
      <c r="AE108" s="492" t="str">
        <f t="shared" si="24"/>
        <v/>
      </c>
      <c r="AF108" s="646"/>
      <c r="AG108" s="492" t="str">
        <f t="shared" si="25"/>
        <v/>
      </c>
      <c r="AH108" s="496" t="str">
        <f t="shared" si="15"/>
        <v/>
      </c>
      <c r="AI108" s="492" t="str">
        <f>IF($AH108="","",IF(OR($O108="",$M108=""),"",IF($P108="サブ",VLOOKUP($O108,単価表!$A$34:$C$38,MATCH($M108,単価表!$A$34:$C$34,0),0)/2,VLOOKUP($O108,単価表!$A$34:$C$38,MATCH($M108,単価表!$A$34:$C$34,0),0))))</f>
        <v/>
      </c>
      <c r="AJ108" s="492" t="str">
        <f t="shared" si="26"/>
        <v/>
      </c>
      <c r="AK108" s="496" t="str">
        <f t="shared" si="17"/>
        <v/>
      </c>
      <c r="AL108" s="492" t="str">
        <f>IF($AK108="","",IF(OR($O108="",$M108=""),"",VLOOKUP($O108,単価表!$A$34:$C$38,MATCH($M108,単価表!$A$34:$C$34,0),0)/2))</f>
        <v/>
      </c>
      <c r="AM108" s="492" t="str">
        <f t="shared" si="27"/>
        <v/>
      </c>
      <c r="AN108" s="488"/>
      <c r="AO108" s="488"/>
    </row>
    <row r="109" spans="4:41" ht="27.75" customHeight="1">
      <c r="D109" s="679"/>
      <c r="E109" s="475"/>
      <c r="F109" s="476" t="s">
        <v>259</v>
      </c>
      <c r="G109" s="477"/>
      <c r="H109" s="478"/>
      <c r="I109" s="846"/>
      <c r="J109" s="846"/>
      <c r="K109" s="488"/>
      <c r="L109" s="488"/>
      <c r="M109" s="479"/>
      <c r="N109" s="480"/>
      <c r="O109" s="489"/>
      <c r="P109" s="489"/>
      <c r="Q109" s="490"/>
      <c r="R109" s="491" t="str">
        <f t="shared" si="19"/>
        <v/>
      </c>
      <c r="S109" s="492" t="str">
        <f>IF($R109="","",IF(OR($O109="",$M109=""),"",IF($P109="サブ",VLOOKUP($O109,単価表!$A$5:$C$14,MATCH($M109,単価表!$A$5:$C$5,0),0)/2,VLOOKUP($O109,単価表!$A$5:$C$14,MATCH($M109,単価表!$A$5:$C$5,0),0))))</f>
        <v/>
      </c>
      <c r="T109" s="492" t="str">
        <f t="shared" si="20"/>
        <v/>
      </c>
      <c r="U109" s="491" t="str">
        <f t="shared" si="14"/>
        <v/>
      </c>
      <c r="V109" s="492" t="str">
        <f>IF($U109="","",IF(OR($M109="",$O109=""),"",VLOOKUP($O109,単価表!$A$5:$C$11,MATCH($M109,単価表!$A$5:$C$5,0),0)/2))</f>
        <v/>
      </c>
      <c r="W109" s="492" t="str">
        <f t="shared" si="21"/>
        <v/>
      </c>
      <c r="X109" s="480"/>
      <c r="Y109" s="493"/>
      <c r="Z109" s="479"/>
      <c r="AA109" s="492" t="str">
        <f t="shared" si="22"/>
        <v/>
      </c>
      <c r="AB109" s="492" t="str">
        <f t="shared" si="23"/>
        <v/>
      </c>
      <c r="AC109" s="494"/>
      <c r="AD109" s="478"/>
      <c r="AE109" s="492" t="str">
        <f t="shared" si="24"/>
        <v/>
      </c>
      <c r="AF109" s="646"/>
      <c r="AG109" s="492" t="str">
        <f t="shared" si="25"/>
        <v/>
      </c>
      <c r="AH109" s="491" t="str">
        <f t="shared" si="15"/>
        <v/>
      </c>
      <c r="AI109" s="492" t="str">
        <f>IF($AH109="","",IF(OR($O109="",$M109=""),"",IF($P109="サブ",VLOOKUP($O109,単価表!$A$34:$C$38,MATCH($M109,単価表!$A$34:$C$34,0),0)/2,VLOOKUP($O109,単価表!$A$34:$C$38,MATCH($M109,単価表!$A$34:$C$34,0),0))))</f>
        <v/>
      </c>
      <c r="AJ109" s="492" t="str">
        <f t="shared" si="26"/>
        <v/>
      </c>
      <c r="AK109" s="491" t="str">
        <f t="shared" si="17"/>
        <v/>
      </c>
      <c r="AL109" s="492" t="str">
        <f>IF($AK109="","",IF(OR($O109="",$M109=""),"",VLOOKUP($O109,単価表!$A$34:$C$38,MATCH($M109,単価表!$A$34:$C$34,0),0)/2))</f>
        <v/>
      </c>
      <c r="AM109" s="492" t="str">
        <f t="shared" si="27"/>
        <v/>
      </c>
      <c r="AN109" s="488"/>
      <c r="AO109" s="488"/>
    </row>
    <row r="110" spans="4:41" ht="27.75" customHeight="1">
      <c r="D110" s="679"/>
      <c r="E110" s="475"/>
      <c r="F110" s="476" t="s">
        <v>259</v>
      </c>
      <c r="G110" s="477"/>
      <c r="H110" s="478"/>
      <c r="I110" s="846"/>
      <c r="J110" s="846"/>
      <c r="K110" s="488"/>
      <c r="L110" s="488"/>
      <c r="M110" s="478"/>
      <c r="N110" s="480"/>
      <c r="O110" s="489"/>
      <c r="P110" s="489"/>
      <c r="Q110" s="490"/>
      <c r="R110" s="496" t="str">
        <f t="shared" si="19"/>
        <v/>
      </c>
      <c r="S110" s="492" t="str">
        <f>IF($R110="","",IF(OR($O110="",$M110=""),"",IF($P110="サブ",VLOOKUP($O110,単価表!$A$5:$C$14,MATCH($M110,単価表!$A$5:$C$5,0),0)/2,VLOOKUP($O110,単価表!$A$5:$C$14,MATCH($M110,単価表!$A$5:$C$5,0),0))))</f>
        <v/>
      </c>
      <c r="T110" s="492" t="str">
        <f t="shared" si="20"/>
        <v/>
      </c>
      <c r="U110" s="496" t="str">
        <f t="shared" si="14"/>
        <v/>
      </c>
      <c r="V110" s="492" t="str">
        <f>IF($U110="","",IF(OR($M110="",$O110=""),"",VLOOKUP($O110,単価表!$A$5:$C$11,MATCH($M110,単価表!$A$5:$C$5,0),0)/2))</f>
        <v/>
      </c>
      <c r="W110" s="492" t="str">
        <f t="shared" si="21"/>
        <v/>
      </c>
      <c r="X110" s="480"/>
      <c r="Y110" s="493"/>
      <c r="Z110" s="478"/>
      <c r="AA110" s="492" t="str">
        <f t="shared" si="22"/>
        <v/>
      </c>
      <c r="AB110" s="492" t="str">
        <f t="shared" si="23"/>
        <v/>
      </c>
      <c r="AC110" s="494"/>
      <c r="AD110" s="478"/>
      <c r="AE110" s="492" t="str">
        <f t="shared" si="24"/>
        <v/>
      </c>
      <c r="AF110" s="646"/>
      <c r="AG110" s="492" t="str">
        <f t="shared" si="25"/>
        <v/>
      </c>
      <c r="AH110" s="496" t="str">
        <f t="shared" si="15"/>
        <v/>
      </c>
      <c r="AI110" s="492" t="str">
        <f>IF($AH110="","",IF(OR($O110="",$M110=""),"",IF($P110="サブ",VLOOKUP($O110,単価表!$A$34:$C$38,MATCH($M110,単価表!$A$34:$C$34,0),0)/2,VLOOKUP($O110,単価表!$A$34:$C$38,MATCH($M110,単価表!$A$34:$C$34,0),0))))</f>
        <v/>
      </c>
      <c r="AJ110" s="492" t="str">
        <f t="shared" si="26"/>
        <v/>
      </c>
      <c r="AK110" s="496" t="str">
        <f t="shared" si="17"/>
        <v/>
      </c>
      <c r="AL110" s="492" t="str">
        <f>IF($AK110="","",IF(OR($O110="",$M110=""),"",VLOOKUP($O110,単価表!$A$34:$C$38,MATCH($M110,単価表!$A$34:$C$34,0),0)/2))</f>
        <v/>
      </c>
      <c r="AM110" s="492" t="str">
        <f t="shared" si="27"/>
        <v/>
      </c>
      <c r="AN110" s="488"/>
      <c r="AO110" s="488"/>
    </row>
    <row r="111" spans="4:41" ht="27.75" customHeight="1">
      <c r="D111" s="679"/>
      <c r="E111" s="475"/>
      <c r="F111" s="476" t="s">
        <v>259</v>
      </c>
      <c r="G111" s="477"/>
      <c r="H111" s="478"/>
      <c r="I111" s="846"/>
      <c r="J111" s="846"/>
      <c r="K111" s="488"/>
      <c r="L111" s="488"/>
      <c r="M111" s="479"/>
      <c r="N111" s="480"/>
      <c r="O111" s="489"/>
      <c r="P111" s="489"/>
      <c r="Q111" s="490"/>
      <c r="R111" s="491" t="str">
        <f t="shared" si="19"/>
        <v/>
      </c>
      <c r="S111" s="492" t="str">
        <f>IF($R111="","",IF(OR($O111="",$M111=""),"",IF($P111="サブ",VLOOKUP($O111,単価表!$A$5:$C$14,MATCH($M111,単価表!$A$5:$C$5,0),0)/2,VLOOKUP($O111,単価表!$A$5:$C$14,MATCH($M111,単価表!$A$5:$C$5,0),0))))</f>
        <v/>
      </c>
      <c r="T111" s="492" t="str">
        <f t="shared" si="20"/>
        <v/>
      </c>
      <c r="U111" s="491" t="str">
        <f t="shared" si="14"/>
        <v/>
      </c>
      <c r="V111" s="492" t="str">
        <f>IF($U111="","",IF(OR($M111="",$O111=""),"",VLOOKUP($O111,単価表!$A$5:$C$11,MATCH($M111,単価表!$A$5:$C$5,0),0)/2))</f>
        <v/>
      </c>
      <c r="W111" s="492" t="str">
        <f t="shared" si="21"/>
        <v/>
      </c>
      <c r="X111" s="480"/>
      <c r="Y111" s="493"/>
      <c r="Z111" s="479"/>
      <c r="AA111" s="492" t="str">
        <f t="shared" si="22"/>
        <v/>
      </c>
      <c r="AB111" s="492" t="str">
        <f t="shared" si="23"/>
        <v/>
      </c>
      <c r="AC111" s="494"/>
      <c r="AD111" s="478"/>
      <c r="AE111" s="492" t="str">
        <f t="shared" si="24"/>
        <v/>
      </c>
      <c r="AF111" s="646"/>
      <c r="AG111" s="492" t="str">
        <f t="shared" si="25"/>
        <v/>
      </c>
      <c r="AH111" s="491" t="str">
        <f t="shared" si="15"/>
        <v/>
      </c>
      <c r="AI111" s="492" t="str">
        <f>IF($AH111="","",IF(OR($O111="",$M111=""),"",IF($P111="サブ",VLOOKUP($O111,単価表!$A$34:$C$38,MATCH($M111,単価表!$A$34:$C$34,0),0)/2,VLOOKUP($O111,単価表!$A$34:$C$38,MATCH($M111,単価表!$A$34:$C$34,0),0))))</f>
        <v/>
      </c>
      <c r="AJ111" s="492" t="str">
        <f t="shared" si="26"/>
        <v/>
      </c>
      <c r="AK111" s="491" t="str">
        <f t="shared" si="17"/>
        <v/>
      </c>
      <c r="AL111" s="492" t="str">
        <f>IF($AK111="","",IF(OR($O111="",$M111=""),"",VLOOKUP($O111,単価表!$A$34:$C$38,MATCH($M111,単価表!$A$34:$C$34,0),0)/2))</f>
        <v/>
      </c>
      <c r="AM111" s="492" t="str">
        <f t="shared" si="27"/>
        <v/>
      </c>
      <c r="AN111" s="488"/>
      <c r="AO111" s="488"/>
    </row>
    <row r="112" spans="4:41" ht="27.75" customHeight="1">
      <c r="D112" s="679"/>
      <c r="E112" s="475"/>
      <c r="F112" s="476" t="s">
        <v>259</v>
      </c>
      <c r="G112" s="477"/>
      <c r="H112" s="478"/>
      <c r="I112" s="846"/>
      <c r="J112" s="846"/>
      <c r="K112" s="488"/>
      <c r="L112" s="488"/>
      <c r="M112" s="478"/>
      <c r="N112" s="480"/>
      <c r="O112" s="489"/>
      <c r="P112" s="489"/>
      <c r="Q112" s="490"/>
      <c r="R112" s="496" t="str">
        <f t="shared" si="19"/>
        <v/>
      </c>
      <c r="S112" s="492" t="str">
        <f>IF($R112="","",IF(OR($O112="",$M112=""),"",IF($P112="サブ",VLOOKUP($O112,単価表!$A$5:$C$14,MATCH($M112,単価表!$A$5:$C$5,0),0)/2,VLOOKUP($O112,単価表!$A$5:$C$14,MATCH($M112,単価表!$A$5:$C$5,0),0))))</f>
        <v/>
      </c>
      <c r="T112" s="492" t="str">
        <f t="shared" si="20"/>
        <v/>
      </c>
      <c r="U112" s="496" t="str">
        <f t="shared" si="14"/>
        <v/>
      </c>
      <c r="V112" s="492" t="str">
        <f>IF($U112="","",IF(OR($M112="",$O112=""),"",VLOOKUP($O112,単価表!$A$5:$C$11,MATCH($M112,単価表!$A$5:$C$5,0),0)/2))</f>
        <v/>
      </c>
      <c r="W112" s="492" t="str">
        <f t="shared" si="21"/>
        <v/>
      </c>
      <c r="X112" s="480"/>
      <c r="Y112" s="493"/>
      <c r="Z112" s="478"/>
      <c r="AA112" s="492" t="str">
        <f t="shared" si="22"/>
        <v/>
      </c>
      <c r="AB112" s="492" t="str">
        <f t="shared" si="23"/>
        <v/>
      </c>
      <c r="AC112" s="494"/>
      <c r="AD112" s="478"/>
      <c r="AE112" s="492" t="str">
        <f t="shared" si="24"/>
        <v/>
      </c>
      <c r="AF112" s="646"/>
      <c r="AG112" s="492" t="str">
        <f t="shared" si="25"/>
        <v/>
      </c>
      <c r="AH112" s="496" t="str">
        <f t="shared" si="15"/>
        <v/>
      </c>
      <c r="AI112" s="492" t="str">
        <f>IF($AH112="","",IF(OR($O112="",$M112=""),"",IF($P112="サブ",VLOOKUP($O112,単価表!$A$34:$C$38,MATCH($M112,単価表!$A$34:$C$34,0),0)/2,VLOOKUP($O112,単価表!$A$34:$C$38,MATCH($M112,単価表!$A$34:$C$34,0),0))))</f>
        <v/>
      </c>
      <c r="AJ112" s="492" t="str">
        <f t="shared" si="26"/>
        <v/>
      </c>
      <c r="AK112" s="496" t="str">
        <f t="shared" si="17"/>
        <v/>
      </c>
      <c r="AL112" s="492" t="str">
        <f>IF($AK112="","",IF(OR($O112="",$M112=""),"",VLOOKUP($O112,単価表!$A$34:$C$38,MATCH($M112,単価表!$A$34:$C$34,0),0)/2))</f>
        <v/>
      </c>
      <c r="AM112" s="492" t="str">
        <f t="shared" si="27"/>
        <v/>
      </c>
      <c r="AN112" s="488"/>
      <c r="AO112" s="488"/>
    </row>
    <row r="113" spans="4:41" ht="27.75" customHeight="1">
      <c r="D113" s="679"/>
      <c r="E113" s="475"/>
      <c r="F113" s="476" t="s">
        <v>259</v>
      </c>
      <c r="G113" s="477"/>
      <c r="H113" s="478"/>
      <c r="I113" s="846"/>
      <c r="J113" s="846"/>
      <c r="K113" s="488"/>
      <c r="L113" s="488"/>
      <c r="M113" s="479"/>
      <c r="N113" s="480"/>
      <c r="O113" s="489"/>
      <c r="P113" s="489"/>
      <c r="Q113" s="490"/>
      <c r="R113" s="491" t="str">
        <f t="shared" si="19"/>
        <v/>
      </c>
      <c r="S113" s="492" t="str">
        <f>IF($R113="","",IF(OR($O113="",$M113=""),"",IF($P113="サブ",VLOOKUP($O113,単価表!$A$5:$C$14,MATCH($M113,単価表!$A$5:$C$5,0),0)/2,VLOOKUP($O113,単価表!$A$5:$C$14,MATCH($M113,単価表!$A$5:$C$5,0),0))))</f>
        <v/>
      </c>
      <c r="T113" s="492" t="str">
        <f t="shared" si="20"/>
        <v/>
      </c>
      <c r="U113" s="491" t="str">
        <f t="shared" si="14"/>
        <v/>
      </c>
      <c r="V113" s="492" t="str">
        <f>IF($U113="","",IF(OR($M113="",$O113=""),"",VLOOKUP($O113,単価表!$A$5:$C$11,MATCH($M113,単価表!$A$5:$C$5,0),0)/2))</f>
        <v/>
      </c>
      <c r="W113" s="492" t="str">
        <f t="shared" si="21"/>
        <v/>
      </c>
      <c r="X113" s="480"/>
      <c r="Y113" s="493"/>
      <c r="Z113" s="479"/>
      <c r="AA113" s="492" t="str">
        <f t="shared" si="22"/>
        <v/>
      </c>
      <c r="AB113" s="492" t="str">
        <f t="shared" si="23"/>
        <v/>
      </c>
      <c r="AC113" s="494"/>
      <c r="AD113" s="478"/>
      <c r="AE113" s="492" t="str">
        <f t="shared" si="24"/>
        <v/>
      </c>
      <c r="AF113" s="646"/>
      <c r="AG113" s="492" t="str">
        <f t="shared" si="25"/>
        <v/>
      </c>
      <c r="AH113" s="491" t="str">
        <f t="shared" si="15"/>
        <v/>
      </c>
      <c r="AI113" s="492" t="str">
        <f>IF($AH113="","",IF(OR($O113="",$M113=""),"",IF($P113="サブ",VLOOKUP($O113,単価表!$A$34:$C$38,MATCH($M113,単価表!$A$34:$C$34,0),0)/2,VLOOKUP($O113,単価表!$A$34:$C$38,MATCH($M113,単価表!$A$34:$C$34,0),0))))</f>
        <v/>
      </c>
      <c r="AJ113" s="492" t="str">
        <f t="shared" si="26"/>
        <v/>
      </c>
      <c r="AK113" s="491" t="str">
        <f t="shared" si="17"/>
        <v/>
      </c>
      <c r="AL113" s="492" t="str">
        <f>IF($AK113="","",IF(OR($O113="",$M113=""),"",VLOOKUP($O113,単価表!$A$34:$C$38,MATCH($M113,単価表!$A$34:$C$34,0),0)/2))</f>
        <v/>
      </c>
      <c r="AM113" s="492" t="str">
        <f t="shared" si="27"/>
        <v/>
      </c>
      <c r="AN113" s="488"/>
      <c r="AO113" s="488"/>
    </row>
    <row r="114" spans="4:41" ht="27.75" customHeight="1">
      <c r="D114" s="679"/>
      <c r="E114" s="475"/>
      <c r="F114" s="476" t="s">
        <v>259</v>
      </c>
      <c r="G114" s="477"/>
      <c r="H114" s="478"/>
      <c r="I114" s="846"/>
      <c r="J114" s="846"/>
      <c r="K114" s="488"/>
      <c r="L114" s="488"/>
      <c r="M114" s="478"/>
      <c r="N114" s="480"/>
      <c r="O114" s="489"/>
      <c r="P114" s="489"/>
      <c r="Q114" s="490"/>
      <c r="R114" s="496" t="str">
        <f t="shared" si="19"/>
        <v/>
      </c>
      <c r="S114" s="492" t="str">
        <f>IF($R114="","",IF(OR($O114="",$M114=""),"",IF($P114="サブ",VLOOKUP($O114,単価表!$A$5:$C$14,MATCH($M114,単価表!$A$5:$C$5,0),0)/2,VLOOKUP($O114,単価表!$A$5:$C$14,MATCH($M114,単価表!$A$5:$C$5,0),0))))</f>
        <v/>
      </c>
      <c r="T114" s="492" t="str">
        <f t="shared" si="20"/>
        <v/>
      </c>
      <c r="U114" s="496" t="str">
        <f t="shared" si="14"/>
        <v/>
      </c>
      <c r="V114" s="492" t="str">
        <f>IF($U114="","",IF(OR($M114="",$O114=""),"",VLOOKUP($O114,単価表!$A$5:$C$11,MATCH($M114,単価表!$A$5:$C$5,0),0)/2))</f>
        <v/>
      </c>
      <c r="W114" s="492" t="str">
        <f t="shared" si="21"/>
        <v/>
      </c>
      <c r="X114" s="480"/>
      <c r="Y114" s="493"/>
      <c r="Z114" s="478"/>
      <c r="AA114" s="492" t="str">
        <f t="shared" si="22"/>
        <v/>
      </c>
      <c r="AB114" s="492" t="str">
        <f t="shared" si="23"/>
        <v/>
      </c>
      <c r="AC114" s="494"/>
      <c r="AD114" s="478"/>
      <c r="AE114" s="492" t="str">
        <f t="shared" si="24"/>
        <v/>
      </c>
      <c r="AF114" s="646"/>
      <c r="AG114" s="492" t="str">
        <f t="shared" si="25"/>
        <v/>
      </c>
      <c r="AH114" s="496" t="str">
        <f t="shared" si="15"/>
        <v/>
      </c>
      <c r="AI114" s="492" t="str">
        <f>IF($AH114="","",IF(OR($O114="",$M114=""),"",IF($P114="サブ",VLOOKUP($O114,単価表!$A$34:$C$38,MATCH($M114,単価表!$A$34:$C$34,0),0)/2,VLOOKUP($O114,単価表!$A$34:$C$38,MATCH($M114,単価表!$A$34:$C$34,0),0))))</f>
        <v/>
      </c>
      <c r="AJ114" s="492" t="str">
        <f t="shared" si="26"/>
        <v/>
      </c>
      <c r="AK114" s="496" t="str">
        <f t="shared" si="17"/>
        <v/>
      </c>
      <c r="AL114" s="492" t="str">
        <f>IF($AK114="","",IF(OR($O114="",$M114=""),"",VLOOKUP($O114,単価表!$A$34:$C$38,MATCH($M114,単価表!$A$34:$C$34,0),0)/2))</f>
        <v/>
      </c>
      <c r="AM114" s="492" t="str">
        <f t="shared" si="27"/>
        <v/>
      </c>
      <c r="AN114" s="488"/>
      <c r="AO114" s="488"/>
    </row>
    <row r="115" spans="4:41" ht="27.75" customHeight="1">
      <c r="D115" s="679"/>
      <c r="E115" s="475"/>
      <c r="F115" s="476" t="s">
        <v>259</v>
      </c>
      <c r="G115" s="477"/>
      <c r="H115" s="478"/>
      <c r="I115" s="846"/>
      <c r="J115" s="846"/>
      <c r="K115" s="488"/>
      <c r="L115" s="488"/>
      <c r="M115" s="479"/>
      <c r="N115" s="480"/>
      <c r="O115" s="489"/>
      <c r="P115" s="489"/>
      <c r="Q115" s="490"/>
      <c r="R115" s="491" t="str">
        <f t="shared" si="19"/>
        <v/>
      </c>
      <c r="S115" s="492" t="str">
        <f>IF($R115="","",IF(OR($O115="",$M115=""),"",IF($P115="サブ",VLOOKUP($O115,単価表!$A$5:$C$14,MATCH($M115,単価表!$A$5:$C$5,0),0)/2,VLOOKUP($O115,単価表!$A$5:$C$14,MATCH($M115,単価表!$A$5:$C$5,0),0))))</f>
        <v/>
      </c>
      <c r="T115" s="492" t="str">
        <f t="shared" si="20"/>
        <v/>
      </c>
      <c r="U115" s="491" t="str">
        <f t="shared" si="14"/>
        <v/>
      </c>
      <c r="V115" s="492" t="str">
        <f>IF($U115="","",IF(OR($M115="",$O115=""),"",VLOOKUP($O115,単価表!$A$5:$C$11,MATCH($M115,単価表!$A$5:$C$5,0),0)/2))</f>
        <v/>
      </c>
      <c r="W115" s="492" t="str">
        <f t="shared" si="21"/>
        <v/>
      </c>
      <c r="X115" s="480"/>
      <c r="Y115" s="493"/>
      <c r="Z115" s="479"/>
      <c r="AA115" s="492" t="str">
        <f t="shared" si="22"/>
        <v/>
      </c>
      <c r="AB115" s="492" t="str">
        <f t="shared" si="23"/>
        <v/>
      </c>
      <c r="AC115" s="494"/>
      <c r="AD115" s="478"/>
      <c r="AE115" s="492" t="str">
        <f t="shared" si="24"/>
        <v/>
      </c>
      <c r="AF115" s="646"/>
      <c r="AG115" s="492" t="str">
        <f t="shared" si="25"/>
        <v/>
      </c>
      <c r="AH115" s="491" t="str">
        <f t="shared" si="15"/>
        <v/>
      </c>
      <c r="AI115" s="492" t="str">
        <f>IF($AH115="","",IF(OR($O115="",$M115=""),"",IF($P115="サブ",VLOOKUP($O115,単価表!$A$34:$C$38,MATCH($M115,単価表!$A$34:$C$34,0),0)/2,VLOOKUP($O115,単価表!$A$34:$C$38,MATCH($M115,単価表!$A$34:$C$34,0),0))))</f>
        <v/>
      </c>
      <c r="AJ115" s="492" t="str">
        <f t="shared" si="26"/>
        <v/>
      </c>
      <c r="AK115" s="491" t="str">
        <f t="shared" si="17"/>
        <v/>
      </c>
      <c r="AL115" s="492" t="str">
        <f>IF($AK115="","",IF(OR($O115="",$M115=""),"",VLOOKUP($O115,単価表!$A$34:$C$38,MATCH($M115,単価表!$A$34:$C$34,0),0)/2))</f>
        <v/>
      </c>
      <c r="AM115" s="492" t="str">
        <f t="shared" si="27"/>
        <v/>
      </c>
      <c r="AN115" s="488"/>
      <c r="AO115" s="488"/>
    </row>
    <row r="116" spans="4:41" ht="27.75" customHeight="1">
      <c r="D116" s="679"/>
      <c r="E116" s="475"/>
      <c r="F116" s="476" t="s">
        <v>259</v>
      </c>
      <c r="G116" s="477"/>
      <c r="H116" s="478"/>
      <c r="I116" s="846"/>
      <c r="J116" s="846"/>
      <c r="K116" s="488"/>
      <c r="L116" s="488"/>
      <c r="M116" s="478"/>
      <c r="N116" s="480"/>
      <c r="O116" s="489"/>
      <c r="P116" s="489"/>
      <c r="Q116" s="490"/>
      <c r="R116" s="496" t="str">
        <f t="shared" si="19"/>
        <v/>
      </c>
      <c r="S116" s="492" t="str">
        <f>IF($R116="","",IF(OR($O116="",$M116=""),"",IF($P116="サブ",VLOOKUP($O116,単価表!$A$5:$C$14,MATCH($M116,単価表!$A$5:$C$5,0),0)/2,VLOOKUP($O116,単価表!$A$5:$C$14,MATCH($M116,単価表!$A$5:$C$5,0),0))))</f>
        <v/>
      </c>
      <c r="T116" s="492" t="str">
        <f t="shared" si="20"/>
        <v/>
      </c>
      <c r="U116" s="496" t="str">
        <f t="shared" si="14"/>
        <v/>
      </c>
      <c r="V116" s="492" t="str">
        <f>IF($U116="","",IF(OR($M116="",$O116=""),"",VLOOKUP($O116,単価表!$A$5:$C$11,MATCH($M116,単価表!$A$5:$C$5,0),0)/2))</f>
        <v/>
      </c>
      <c r="W116" s="492" t="str">
        <f t="shared" si="21"/>
        <v/>
      </c>
      <c r="X116" s="480"/>
      <c r="Y116" s="493"/>
      <c r="Z116" s="478"/>
      <c r="AA116" s="492" t="str">
        <f t="shared" si="22"/>
        <v/>
      </c>
      <c r="AB116" s="492" t="str">
        <f t="shared" si="23"/>
        <v/>
      </c>
      <c r="AC116" s="494"/>
      <c r="AD116" s="478"/>
      <c r="AE116" s="492" t="str">
        <f t="shared" si="24"/>
        <v/>
      </c>
      <c r="AF116" s="646"/>
      <c r="AG116" s="492" t="str">
        <f t="shared" si="25"/>
        <v/>
      </c>
      <c r="AH116" s="496" t="str">
        <f t="shared" si="15"/>
        <v/>
      </c>
      <c r="AI116" s="492" t="str">
        <f>IF($AH116="","",IF(OR($O116="",$M116=""),"",IF($P116="サブ",VLOOKUP($O116,単価表!$A$34:$C$38,MATCH($M116,単価表!$A$34:$C$34,0),0)/2,VLOOKUP($O116,単価表!$A$34:$C$38,MATCH($M116,単価表!$A$34:$C$34,0),0))))</f>
        <v/>
      </c>
      <c r="AJ116" s="492" t="str">
        <f t="shared" si="26"/>
        <v/>
      </c>
      <c r="AK116" s="496" t="str">
        <f t="shared" si="17"/>
        <v/>
      </c>
      <c r="AL116" s="492" t="str">
        <f>IF($AK116="","",IF(OR($O116="",$M116=""),"",VLOOKUP($O116,単価表!$A$34:$C$38,MATCH($M116,単価表!$A$34:$C$34,0),0)/2))</f>
        <v/>
      </c>
      <c r="AM116" s="492" t="str">
        <f t="shared" si="27"/>
        <v/>
      </c>
      <c r="AN116" s="488"/>
      <c r="AO116" s="488"/>
    </row>
    <row r="117" spans="4:41" ht="27.75" customHeight="1">
      <c r="D117" s="679"/>
      <c r="E117" s="475"/>
      <c r="F117" s="476" t="s">
        <v>259</v>
      </c>
      <c r="G117" s="477"/>
      <c r="H117" s="478"/>
      <c r="I117" s="846"/>
      <c r="J117" s="846"/>
      <c r="K117" s="488"/>
      <c r="L117" s="488"/>
      <c r="M117" s="479"/>
      <c r="N117" s="480"/>
      <c r="O117" s="489"/>
      <c r="P117" s="489"/>
      <c r="Q117" s="490"/>
      <c r="R117" s="491" t="str">
        <f t="shared" si="19"/>
        <v/>
      </c>
      <c r="S117" s="492" t="str">
        <f>IF($R117="","",IF(OR($O117="",$M117=""),"",IF($P117="サブ",VLOOKUP($O117,単価表!$A$5:$C$14,MATCH($M117,単価表!$A$5:$C$5,0),0)/2,VLOOKUP($O117,単価表!$A$5:$C$14,MATCH($M117,単価表!$A$5:$C$5,0),0))))</f>
        <v/>
      </c>
      <c r="T117" s="492" t="str">
        <f t="shared" si="20"/>
        <v/>
      </c>
      <c r="U117" s="491" t="str">
        <f t="shared" si="14"/>
        <v/>
      </c>
      <c r="V117" s="492" t="str">
        <f>IF($U117="","",IF(OR($M117="",$O117=""),"",VLOOKUP($O117,単価表!$A$5:$C$11,MATCH($M117,単価表!$A$5:$C$5,0),0)/2))</f>
        <v/>
      </c>
      <c r="W117" s="492" t="str">
        <f t="shared" si="21"/>
        <v/>
      </c>
      <c r="X117" s="480"/>
      <c r="Y117" s="493"/>
      <c r="Z117" s="479"/>
      <c r="AA117" s="492" t="str">
        <f t="shared" si="22"/>
        <v/>
      </c>
      <c r="AB117" s="492" t="str">
        <f t="shared" si="23"/>
        <v/>
      </c>
      <c r="AC117" s="494"/>
      <c r="AD117" s="478"/>
      <c r="AE117" s="492" t="str">
        <f t="shared" si="24"/>
        <v/>
      </c>
      <c r="AF117" s="646"/>
      <c r="AG117" s="492" t="str">
        <f t="shared" si="25"/>
        <v/>
      </c>
      <c r="AH117" s="491" t="str">
        <f t="shared" si="15"/>
        <v/>
      </c>
      <c r="AI117" s="492" t="str">
        <f>IF($AH117="","",IF(OR($O117="",$M117=""),"",IF($P117="サブ",VLOOKUP($O117,単価表!$A$34:$C$38,MATCH($M117,単価表!$A$34:$C$34,0),0)/2,VLOOKUP($O117,単価表!$A$34:$C$38,MATCH($M117,単価表!$A$34:$C$34,0),0))))</f>
        <v/>
      </c>
      <c r="AJ117" s="492" t="str">
        <f t="shared" si="26"/>
        <v/>
      </c>
      <c r="AK117" s="491" t="str">
        <f t="shared" si="17"/>
        <v/>
      </c>
      <c r="AL117" s="492" t="str">
        <f>IF($AK117="","",IF(OR($O117="",$M117=""),"",VLOOKUP($O117,単価表!$A$34:$C$38,MATCH($M117,単価表!$A$34:$C$34,0),0)/2))</f>
        <v/>
      </c>
      <c r="AM117" s="492" t="str">
        <f t="shared" si="27"/>
        <v/>
      </c>
      <c r="AN117" s="488"/>
      <c r="AO117" s="488"/>
    </row>
    <row r="118" spans="4:41" ht="27.75" customHeight="1">
      <c r="D118" s="679"/>
      <c r="E118" s="475"/>
      <c r="F118" s="476" t="s">
        <v>259</v>
      </c>
      <c r="G118" s="477"/>
      <c r="H118" s="478"/>
      <c r="I118" s="846"/>
      <c r="J118" s="846"/>
      <c r="K118" s="488"/>
      <c r="L118" s="488"/>
      <c r="M118" s="478"/>
      <c r="N118" s="480"/>
      <c r="O118" s="489"/>
      <c r="P118" s="489"/>
      <c r="Q118" s="490"/>
      <c r="R118" s="496" t="str">
        <f t="shared" si="19"/>
        <v/>
      </c>
      <c r="S118" s="492" t="str">
        <f>IF($R118="","",IF(OR($O118="",$M118=""),"",IF($P118="サブ",VLOOKUP($O118,単価表!$A$5:$C$14,MATCH($M118,単価表!$A$5:$C$5,0),0)/2,VLOOKUP($O118,単価表!$A$5:$C$14,MATCH($M118,単価表!$A$5:$C$5,0),0))))</f>
        <v/>
      </c>
      <c r="T118" s="492" t="str">
        <f t="shared" si="20"/>
        <v/>
      </c>
      <c r="U118" s="496" t="str">
        <f t="shared" si="14"/>
        <v/>
      </c>
      <c r="V118" s="492" t="str">
        <f>IF($U118="","",IF(OR($M118="",$O118=""),"",VLOOKUP($O118,単価表!$A$5:$C$11,MATCH($M118,単価表!$A$5:$C$5,0),0)/2))</f>
        <v/>
      </c>
      <c r="W118" s="492" t="str">
        <f t="shared" si="21"/>
        <v/>
      </c>
      <c r="X118" s="480"/>
      <c r="Y118" s="493"/>
      <c r="Z118" s="478"/>
      <c r="AA118" s="492" t="str">
        <f t="shared" si="22"/>
        <v/>
      </c>
      <c r="AB118" s="492" t="str">
        <f t="shared" si="23"/>
        <v/>
      </c>
      <c r="AC118" s="494"/>
      <c r="AD118" s="478"/>
      <c r="AE118" s="492" t="str">
        <f t="shared" si="24"/>
        <v/>
      </c>
      <c r="AF118" s="646"/>
      <c r="AG118" s="492" t="str">
        <f t="shared" si="25"/>
        <v/>
      </c>
      <c r="AH118" s="496" t="str">
        <f t="shared" si="15"/>
        <v/>
      </c>
      <c r="AI118" s="492" t="str">
        <f>IF($AH118="","",IF(OR($O118="",$M118=""),"",IF($P118="サブ",VLOOKUP($O118,単価表!$A$34:$C$38,MATCH($M118,単価表!$A$34:$C$34,0),0)/2,VLOOKUP($O118,単価表!$A$34:$C$38,MATCH($M118,単価表!$A$34:$C$34,0),0))))</f>
        <v/>
      </c>
      <c r="AJ118" s="492" t="str">
        <f t="shared" si="26"/>
        <v/>
      </c>
      <c r="AK118" s="496" t="str">
        <f t="shared" si="17"/>
        <v/>
      </c>
      <c r="AL118" s="492" t="str">
        <f>IF($AK118="","",IF(OR($O118="",$M118=""),"",VLOOKUP($O118,単価表!$A$34:$C$38,MATCH($M118,単価表!$A$34:$C$34,0),0)/2))</f>
        <v/>
      </c>
      <c r="AM118" s="492" t="str">
        <f t="shared" si="27"/>
        <v/>
      </c>
      <c r="AN118" s="488"/>
      <c r="AO118" s="488"/>
    </row>
    <row r="119" spans="4:41" ht="27.75" customHeight="1">
      <c r="D119" s="679"/>
      <c r="E119" s="475"/>
      <c r="F119" s="476" t="s">
        <v>259</v>
      </c>
      <c r="G119" s="477"/>
      <c r="H119" s="478"/>
      <c r="I119" s="846"/>
      <c r="J119" s="846"/>
      <c r="K119" s="488"/>
      <c r="L119" s="488"/>
      <c r="M119" s="479"/>
      <c r="N119" s="480"/>
      <c r="O119" s="489"/>
      <c r="P119" s="489"/>
      <c r="Q119" s="490"/>
      <c r="R119" s="491" t="str">
        <f t="shared" si="19"/>
        <v/>
      </c>
      <c r="S119" s="492" t="str">
        <f>IF($R119="","",IF(OR($O119="",$M119=""),"",IF($P119="サブ",VLOOKUP($O119,単価表!$A$5:$C$14,MATCH($M119,単価表!$A$5:$C$5,0),0)/2,VLOOKUP($O119,単価表!$A$5:$C$14,MATCH($M119,単価表!$A$5:$C$5,0),0))))</f>
        <v/>
      </c>
      <c r="T119" s="492" t="str">
        <f t="shared" si="20"/>
        <v/>
      </c>
      <c r="U119" s="491" t="str">
        <f t="shared" si="14"/>
        <v/>
      </c>
      <c r="V119" s="492" t="str">
        <f>IF($U119="","",IF(OR($M119="",$O119=""),"",VLOOKUP($O119,単価表!$A$5:$C$11,MATCH($M119,単価表!$A$5:$C$5,0),0)/2))</f>
        <v/>
      </c>
      <c r="W119" s="492" t="str">
        <f t="shared" si="21"/>
        <v/>
      </c>
      <c r="X119" s="480"/>
      <c r="Y119" s="493"/>
      <c r="Z119" s="479"/>
      <c r="AA119" s="492" t="str">
        <f t="shared" si="22"/>
        <v/>
      </c>
      <c r="AB119" s="492" t="str">
        <f t="shared" si="23"/>
        <v/>
      </c>
      <c r="AC119" s="494"/>
      <c r="AD119" s="478"/>
      <c r="AE119" s="492" t="str">
        <f t="shared" si="24"/>
        <v/>
      </c>
      <c r="AF119" s="646"/>
      <c r="AG119" s="492" t="str">
        <f t="shared" si="25"/>
        <v/>
      </c>
      <c r="AH119" s="491" t="str">
        <f t="shared" si="15"/>
        <v/>
      </c>
      <c r="AI119" s="492" t="str">
        <f>IF($AH119="","",IF(OR($O119="",$M119=""),"",IF($P119="サブ",VLOOKUP($O119,単価表!$A$34:$C$38,MATCH($M119,単価表!$A$34:$C$34,0),0)/2,VLOOKUP($O119,単価表!$A$34:$C$38,MATCH($M119,単価表!$A$34:$C$34,0),0))))</f>
        <v/>
      </c>
      <c r="AJ119" s="492" t="str">
        <f t="shared" si="26"/>
        <v/>
      </c>
      <c r="AK119" s="491" t="str">
        <f t="shared" si="17"/>
        <v/>
      </c>
      <c r="AL119" s="492" t="str">
        <f>IF($AK119="","",IF(OR($O119="",$M119=""),"",VLOOKUP($O119,単価表!$A$34:$C$38,MATCH($M119,単価表!$A$34:$C$34,0),0)/2))</f>
        <v/>
      </c>
      <c r="AM119" s="492" t="str">
        <f t="shared" si="27"/>
        <v/>
      </c>
      <c r="AN119" s="488"/>
      <c r="AO119" s="488"/>
    </row>
    <row r="120" spans="4:41" ht="27.75" customHeight="1">
      <c r="D120" s="679"/>
      <c r="E120" s="475"/>
      <c r="F120" s="476" t="s">
        <v>259</v>
      </c>
      <c r="G120" s="477"/>
      <c r="H120" s="478"/>
      <c r="I120" s="846"/>
      <c r="J120" s="846"/>
      <c r="K120" s="488"/>
      <c r="L120" s="488"/>
      <c r="M120" s="478"/>
      <c r="N120" s="480"/>
      <c r="O120" s="489"/>
      <c r="P120" s="489"/>
      <c r="Q120" s="490"/>
      <c r="R120" s="496" t="str">
        <f t="shared" si="19"/>
        <v/>
      </c>
      <c r="S120" s="492" t="str">
        <f>IF($R120="","",IF(OR($O120="",$M120=""),"",IF($P120="サブ",VLOOKUP($O120,単価表!$A$5:$C$14,MATCH($M120,単価表!$A$5:$C$5,0),0)/2,VLOOKUP($O120,単価表!$A$5:$C$14,MATCH($M120,単価表!$A$5:$C$5,0),0))))</f>
        <v/>
      </c>
      <c r="T120" s="492" t="str">
        <f t="shared" si="20"/>
        <v/>
      </c>
      <c r="U120" s="496" t="str">
        <f t="shared" si="14"/>
        <v/>
      </c>
      <c r="V120" s="492" t="str">
        <f>IF($U120="","",IF(OR($M120="",$O120=""),"",VLOOKUP($O120,単価表!$A$5:$C$11,MATCH($M120,単価表!$A$5:$C$5,0),0)/2))</f>
        <v/>
      </c>
      <c r="W120" s="492" t="str">
        <f t="shared" si="21"/>
        <v/>
      </c>
      <c r="X120" s="480"/>
      <c r="Y120" s="493"/>
      <c r="Z120" s="478"/>
      <c r="AA120" s="492" t="str">
        <f t="shared" si="22"/>
        <v/>
      </c>
      <c r="AB120" s="492" t="str">
        <f t="shared" si="23"/>
        <v/>
      </c>
      <c r="AC120" s="494"/>
      <c r="AD120" s="478"/>
      <c r="AE120" s="492" t="str">
        <f t="shared" si="24"/>
        <v/>
      </c>
      <c r="AF120" s="646"/>
      <c r="AG120" s="492" t="str">
        <f t="shared" si="25"/>
        <v/>
      </c>
      <c r="AH120" s="496" t="str">
        <f t="shared" si="15"/>
        <v/>
      </c>
      <c r="AI120" s="492" t="str">
        <f>IF($AH120="","",IF(OR($O120="",$M120=""),"",IF($P120="サブ",VLOOKUP($O120,単価表!$A$34:$C$38,MATCH($M120,単価表!$A$34:$C$34,0),0)/2,VLOOKUP($O120,単価表!$A$34:$C$38,MATCH($M120,単価表!$A$34:$C$34,0),0))))</f>
        <v/>
      </c>
      <c r="AJ120" s="492" t="str">
        <f t="shared" si="26"/>
        <v/>
      </c>
      <c r="AK120" s="496" t="str">
        <f t="shared" si="17"/>
        <v/>
      </c>
      <c r="AL120" s="492" t="str">
        <f>IF($AK120="","",IF(OR($O120="",$M120=""),"",VLOOKUP($O120,単価表!$A$34:$C$38,MATCH($M120,単価表!$A$34:$C$34,0),0)/2))</f>
        <v/>
      </c>
      <c r="AM120" s="492" t="str">
        <f t="shared" si="27"/>
        <v/>
      </c>
      <c r="AN120" s="488"/>
      <c r="AO120" s="488"/>
    </row>
    <row r="121" spans="4:41" ht="27.75" customHeight="1">
      <c r="D121" s="679"/>
      <c r="E121" s="475"/>
      <c r="F121" s="476" t="s">
        <v>259</v>
      </c>
      <c r="G121" s="477"/>
      <c r="H121" s="478"/>
      <c r="I121" s="846"/>
      <c r="J121" s="846"/>
      <c r="K121" s="488"/>
      <c r="L121" s="488"/>
      <c r="M121" s="479"/>
      <c r="N121" s="480"/>
      <c r="O121" s="489"/>
      <c r="P121" s="489"/>
      <c r="Q121" s="490"/>
      <c r="R121" s="491" t="str">
        <f t="shared" si="19"/>
        <v/>
      </c>
      <c r="S121" s="492" t="str">
        <f>IF($R121="","",IF(OR($O121="",$M121=""),"",IF($P121="サブ",VLOOKUP($O121,単価表!$A$5:$C$14,MATCH($M121,単価表!$A$5:$C$5,0),0)/2,VLOOKUP($O121,単価表!$A$5:$C$14,MATCH($M121,単価表!$A$5:$C$5,0),0))))</f>
        <v/>
      </c>
      <c r="T121" s="492" t="str">
        <f t="shared" si="20"/>
        <v/>
      </c>
      <c r="U121" s="491" t="str">
        <f t="shared" si="14"/>
        <v/>
      </c>
      <c r="V121" s="492" t="str">
        <f>IF($U121="","",IF(OR($M121="",$O121=""),"",VLOOKUP($O121,単価表!$A$5:$C$11,MATCH($M121,単価表!$A$5:$C$5,0),0)/2))</f>
        <v/>
      </c>
      <c r="W121" s="492" t="str">
        <f t="shared" si="21"/>
        <v/>
      </c>
      <c r="X121" s="480"/>
      <c r="Y121" s="493"/>
      <c r="Z121" s="479"/>
      <c r="AA121" s="492" t="str">
        <f t="shared" si="22"/>
        <v/>
      </c>
      <c r="AB121" s="492" t="str">
        <f t="shared" si="23"/>
        <v/>
      </c>
      <c r="AC121" s="494"/>
      <c r="AD121" s="478"/>
      <c r="AE121" s="492" t="str">
        <f t="shared" si="24"/>
        <v/>
      </c>
      <c r="AF121" s="646"/>
      <c r="AG121" s="492" t="str">
        <f t="shared" si="25"/>
        <v/>
      </c>
      <c r="AH121" s="491" t="str">
        <f t="shared" si="15"/>
        <v/>
      </c>
      <c r="AI121" s="492" t="str">
        <f>IF($AH121="","",IF(OR($O121="",$M121=""),"",IF($P121="サブ",VLOOKUP($O121,単価表!$A$34:$C$38,MATCH($M121,単価表!$A$34:$C$34,0),0)/2,VLOOKUP($O121,単価表!$A$34:$C$38,MATCH($M121,単価表!$A$34:$C$34,0),0))))</f>
        <v/>
      </c>
      <c r="AJ121" s="492" t="str">
        <f t="shared" si="26"/>
        <v/>
      </c>
      <c r="AK121" s="491" t="str">
        <f t="shared" si="17"/>
        <v/>
      </c>
      <c r="AL121" s="492" t="str">
        <f>IF($AK121="","",IF(OR($O121="",$M121=""),"",VLOOKUP($O121,単価表!$A$34:$C$38,MATCH($M121,単価表!$A$34:$C$34,0),0)/2))</f>
        <v/>
      </c>
      <c r="AM121" s="492" t="str">
        <f t="shared" si="27"/>
        <v/>
      </c>
      <c r="AN121" s="488"/>
      <c r="AO121" s="488"/>
    </row>
    <row r="122" spans="4:41" ht="27.75" customHeight="1">
      <c r="D122" s="679"/>
      <c r="E122" s="475"/>
      <c r="F122" s="476" t="s">
        <v>259</v>
      </c>
      <c r="G122" s="477"/>
      <c r="H122" s="478"/>
      <c r="I122" s="846"/>
      <c r="J122" s="846"/>
      <c r="K122" s="488"/>
      <c r="L122" s="488"/>
      <c r="M122" s="478"/>
      <c r="N122" s="480"/>
      <c r="O122" s="489"/>
      <c r="P122" s="489"/>
      <c r="Q122" s="490"/>
      <c r="R122" s="496" t="str">
        <f t="shared" si="19"/>
        <v/>
      </c>
      <c r="S122" s="492" t="str">
        <f>IF($R122="","",IF(OR($O122="",$M122=""),"",IF($P122="サブ",VLOOKUP($O122,単価表!$A$5:$C$14,MATCH($M122,単価表!$A$5:$C$5,0),0)/2,VLOOKUP($O122,単価表!$A$5:$C$14,MATCH($M122,単価表!$A$5:$C$5,0),0))))</f>
        <v/>
      </c>
      <c r="T122" s="492" t="str">
        <f t="shared" si="20"/>
        <v/>
      </c>
      <c r="U122" s="496" t="str">
        <f t="shared" si="14"/>
        <v/>
      </c>
      <c r="V122" s="492" t="str">
        <f>IF($U122="","",IF(OR($M122="",$O122=""),"",VLOOKUP($O122,単価表!$A$5:$C$11,MATCH($M122,単価表!$A$5:$C$5,0),0)/2))</f>
        <v/>
      </c>
      <c r="W122" s="492" t="str">
        <f t="shared" si="21"/>
        <v/>
      </c>
      <c r="X122" s="480"/>
      <c r="Y122" s="493"/>
      <c r="Z122" s="478"/>
      <c r="AA122" s="492" t="str">
        <f t="shared" si="22"/>
        <v/>
      </c>
      <c r="AB122" s="492" t="str">
        <f t="shared" si="23"/>
        <v/>
      </c>
      <c r="AC122" s="494"/>
      <c r="AD122" s="478"/>
      <c r="AE122" s="492" t="str">
        <f t="shared" si="24"/>
        <v/>
      </c>
      <c r="AF122" s="646"/>
      <c r="AG122" s="492" t="str">
        <f t="shared" si="25"/>
        <v/>
      </c>
      <c r="AH122" s="496" t="str">
        <f t="shared" si="15"/>
        <v/>
      </c>
      <c r="AI122" s="492" t="str">
        <f>IF($AH122="","",IF(OR($O122="",$M122=""),"",IF($P122="サブ",VLOOKUP($O122,単価表!$A$34:$C$38,MATCH($M122,単価表!$A$34:$C$34,0),0)/2,VLOOKUP($O122,単価表!$A$34:$C$38,MATCH($M122,単価表!$A$34:$C$34,0),0))))</f>
        <v/>
      </c>
      <c r="AJ122" s="492" t="str">
        <f t="shared" si="26"/>
        <v/>
      </c>
      <c r="AK122" s="496" t="str">
        <f t="shared" si="17"/>
        <v/>
      </c>
      <c r="AL122" s="492" t="str">
        <f>IF($AK122="","",IF(OR($O122="",$M122=""),"",VLOOKUP($O122,単価表!$A$34:$C$38,MATCH($M122,単価表!$A$34:$C$34,0),0)/2))</f>
        <v/>
      </c>
      <c r="AM122" s="492" t="str">
        <f t="shared" si="27"/>
        <v/>
      </c>
      <c r="AN122" s="488"/>
      <c r="AO122" s="488"/>
    </row>
    <row r="123" spans="4:41" ht="27.75" customHeight="1">
      <c r="D123" s="679"/>
      <c r="E123" s="475"/>
      <c r="F123" s="476" t="s">
        <v>259</v>
      </c>
      <c r="G123" s="477"/>
      <c r="H123" s="478"/>
      <c r="I123" s="846"/>
      <c r="J123" s="846"/>
      <c r="K123" s="488"/>
      <c r="L123" s="488"/>
      <c r="M123" s="479"/>
      <c r="N123" s="480"/>
      <c r="O123" s="489"/>
      <c r="P123" s="489"/>
      <c r="Q123" s="490"/>
      <c r="R123" s="491" t="str">
        <f t="shared" si="19"/>
        <v/>
      </c>
      <c r="S123" s="492" t="str">
        <f>IF($R123="","",IF(OR($O123="",$M123=""),"",IF($P123="サブ",VLOOKUP($O123,単価表!$A$5:$C$14,MATCH($M123,単価表!$A$5:$C$5,0),0)/2,VLOOKUP($O123,単価表!$A$5:$C$14,MATCH($M123,単価表!$A$5:$C$5,0),0))))</f>
        <v/>
      </c>
      <c r="T123" s="492" t="str">
        <f t="shared" si="20"/>
        <v/>
      </c>
      <c r="U123" s="491" t="str">
        <f t="shared" si="14"/>
        <v/>
      </c>
      <c r="V123" s="492" t="str">
        <f>IF($U123="","",IF(OR($M123="",$O123=""),"",VLOOKUP($O123,単価表!$A$5:$C$11,MATCH($M123,単価表!$A$5:$C$5,0),0)/2))</f>
        <v/>
      </c>
      <c r="W123" s="492" t="str">
        <f t="shared" si="21"/>
        <v/>
      </c>
      <c r="X123" s="480"/>
      <c r="Y123" s="493"/>
      <c r="Z123" s="479"/>
      <c r="AA123" s="492" t="str">
        <f t="shared" si="22"/>
        <v/>
      </c>
      <c r="AB123" s="492" t="str">
        <f t="shared" si="23"/>
        <v/>
      </c>
      <c r="AC123" s="494"/>
      <c r="AD123" s="478"/>
      <c r="AE123" s="492" t="str">
        <f t="shared" si="24"/>
        <v/>
      </c>
      <c r="AF123" s="646"/>
      <c r="AG123" s="492" t="str">
        <f t="shared" si="25"/>
        <v/>
      </c>
      <c r="AH123" s="491" t="str">
        <f t="shared" si="15"/>
        <v/>
      </c>
      <c r="AI123" s="492" t="str">
        <f>IF($AH123="","",IF(OR($O123="",$M123=""),"",IF($P123="サブ",VLOOKUP($O123,単価表!$A$34:$C$38,MATCH($M123,単価表!$A$34:$C$34,0),0)/2,VLOOKUP($O123,単価表!$A$34:$C$38,MATCH($M123,単価表!$A$34:$C$34,0),0))))</f>
        <v/>
      </c>
      <c r="AJ123" s="492" t="str">
        <f t="shared" si="26"/>
        <v/>
      </c>
      <c r="AK123" s="491" t="str">
        <f t="shared" si="17"/>
        <v/>
      </c>
      <c r="AL123" s="492" t="str">
        <f>IF($AK123="","",IF(OR($O123="",$M123=""),"",VLOOKUP($O123,単価表!$A$34:$C$38,MATCH($M123,単価表!$A$34:$C$34,0),0)/2))</f>
        <v/>
      </c>
      <c r="AM123" s="492" t="str">
        <f t="shared" si="27"/>
        <v/>
      </c>
      <c r="AN123" s="488"/>
      <c r="AO123" s="488"/>
    </row>
    <row r="124" spans="4:41" ht="27.75" customHeight="1">
      <c r="D124" s="679"/>
      <c r="E124" s="475"/>
      <c r="F124" s="476" t="s">
        <v>259</v>
      </c>
      <c r="G124" s="477"/>
      <c r="H124" s="478"/>
      <c r="I124" s="846"/>
      <c r="J124" s="846"/>
      <c r="K124" s="488"/>
      <c r="L124" s="488"/>
      <c r="M124" s="478"/>
      <c r="N124" s="480"/>
      <c r="O124" s="489"/>
      <c r="P124" s="489"/>
      <c r="Q124" s="490"/>
      <c r="R124" s="496" t="str">
        <f t="shared" si="19"/>
        <v/>
      </c>
      <c r="S124" s="492" t="str">
        <f>IF($R124="","",IF(OR($O124="",$M124=""),"",IF($P124="サブ",VLOOKUP($O124,単価表!$A$5:$C$14,MATCH($M124,単価表!$A$5:$C$5,0),0)/2,VLOOKUP($O124,単価表!$A$5:$C$14,MATCH($M124,単価表!$A$5:$C$5,0),0))))</f>
        <v/>
      </c>
      <c r="T124" s="492" t="str">
        <f t="shared" si="20"/>
        <v/>
      </c>
      <c r="U124" s="496" t="str">
        <f t="shared" si="14"/>
        <v/>
      </c>
      <c r="V124" s="492" t="str">
        <f>IF($U124="","",IF(OR($M124="",$O124=""),"",VLOOKUP($O124,単価表!$A$5:$C$11,MATCH($M124,単価表!$A$5:$C$5,0),0)/2))</f>
        <v/>
      </c>
      <c r="W124" s="492" t="str">
        <f t="shared" si="21"/>
        <v/>
      </c>
      <c r="X124" s="480"/>
      <c r="Y124" s="493"/>
      <c r="Z124" s="478"/>
      <c r="AA124" s="492" t="str">
        <f t="shared" si="22"/>
        <v/>
      </c>
      <c r="AB124" s="492" t="str">
        <f t="shared" si="23"/>
        <v/>
      </c>
      <c r="AC124" s="494"/>
      <c r="AD124" s="478"/>
      <c r="AE124" s="492" t="str">
        <f t="shared" si="24"/>
        <v/>
      </c>
      <c r="AF124" s="646"/>
      <c r="AG124" s="492" t="str">
        <f t="shared" si="25"/>
        <v/>
      </c>
      <c r="AH124" s="496" t="str">
        <f t="shared" si="15"/>
        <v/>
      </c>
      <c r="AI124" s="492" t="str">
        <f>IF($AH124="","",IF(OR($O124="",$M124=""),"",IF($P124="サブ",VLOOKUP($O124,単価表!$A$34:$C$38,MATCH($M124,単価表!$A$34:$C$34,0),0)/2,VLOOKUP($O124,単価表!$A$34:$C$38,MATCH($M124,単価表!$A$34:$C$34,0),0))))</f>
        <v/>
      </c>
      <c r="AJ124" s="492" t="str">
        <f t="shared" si="26"/>
        <v/>
      </c>
      <c r="AK124" s="496" t="str">
        <f t="shared" si="17"/>
        <v/>
      </c>
      <c r="AL124" s="492" t="str">
        <f>IF($AK124="","",IF(OR($O124="",$M124=""),"",VLOOKUP($O124,単価表!$A$34:$C$38,MATCH($M124,単価表!$A$34:$C$34,0),0)/2))</f>
        <v/>
      </c>
      <c r="AM124" s="492" t="str">
        <f t="shared" si="27"/>
        <v/>
      </c>
      <c r="AN124" s="488"/>
      <c r="AO124" s="488"/>
    </row>
    <row r="125" spans="4:41" ht="27.75" customHeight="1">
      <c r="D125" s="679"/>
      <c r="E125" s="475"/>
      <c r="F125" s="476" t="s">
        <v>259</v>
      </c>
      <c r="G125" s="477"/>
      <c r="H125" s="478"/>
      <c r="I125" s="846"/>
      <c r="J125" s="846"/>
      <c r="K125" s="488"/>
      <c r="L125" s="488"/>
      <c r="M125" s="479"/>
      <c r="N125" s="480"/>
      <c r="O125" s="489"/>
      <c r="P125" s="489"/>
      <c r="Q125" s="490"/>
      <c r="R125" s="491" t="str">
        <f t="shared" si="19"/>
        <v/>
      </c>
      <c r="S125" s="492" t="str">
        <f>IF($R125="","",IF(OR($O125="",$M125=""),"",IF($P125="サブ",VLOOKUP($O125,単価表!$A$5:$C$14,MATCH($M125,単価表!$A$5:$C$5,0),0)/2,VLOOKUP($O125,単価表!$A$5:$C$14,MATCH($M125,単価表!$A$5:$C$5,0),0))))</f>
        <v/>
      </c>
      <c r="T125" s="492" t="str">
        <f t="shared" si="20"/>
        <v/>
      </c>
      <c r="U125" s="491" t="str">
        <f t="shared" si="14"/>
        <v/>
      </c>
      <c r="V125" s="492" t="str">
        <f>IF($U125="","",IF(OR($M125="",$O125=""),"",VLOOKUP($O125,単価表!$A$5:$C$11,MATCH($M125,単価表!$A$5:$C$5,0),0)/2))</f>
        <v/>
      </c>
      <c r="W125" s="492" t="str">
        <f t="shared" si="21"/>
        <v/>
      </c>
      <c r="X125" s="480"/>
      <c r="Y125" s="493"/>
      <c r="Z125" s="479"/>
      <c r="AA125" s="492" t="str">
        <f t="shared" si="22"/>
        <v/>
      </c>
      <c r="AB125" s="492" t="str">
        <f t="shared" si="23"/>
        <v/>
      </c>
      <c r="AC125" s="494"/>
      <c r="AD125" s="478"/>
      <c r="AE125" s="492" t="str">
        <f t="shared" si="24"/>
        <v/>
      </c>
      <c r="AF125" s="646"/>
      <c r="AG125" s="492" t="str">
        <f t="shared" si="25"/>
        <v/>
      </c>
      <c r="AH125" s="491" t="str">
        <f t="shared" si="15"/>
        <v/>
      </c>
      <c r="AI125" s="492" t="str">
        <f>IF($AH125="","",IF(OR($O125="",$M125=""),"",IF($P125="サブ",VLOOKUP($O125,単価表!$A$34:$C$38,MATCH($M125,単価表!$A$34:$C$34,0),0)/2,VLOOKUP($O125,単価表!$A$34:$C$38,MATCH($M125,単価表!$A$34:$C$34,0),0))))</f>
        <v/>
      </c>
      <c r="AJ125" s="492" t="str">
        <f t="shared" si="26"/>
        <v/>
      </c>
      <c r="AK125" s="491" t="str">
        <f t="shared" si="17"/>
        <v/>
      </c>
      <c r="AL125" s="492" t="str">
        <f>IF($AK125="","",IF(OR($O125="",$M125=""),"",VLOOKUP($O125,単価表!$A$34:$C$38,MATCH($M125,単価表!$A$34:$C$34,0),0)/2))</f>
        <v/>
      </c>
      <c r="AM125" s="492" t="str">
        <f t="shared" si="27"/>
        <v/>
      </c>
      <c r="AN125" s="488"/>
      <c r="AO125" s="488"/>
    </row>
    <row r="126" spans="4:41" ht="27.75" customHeight="1">
      <c r="D126" s="679"/>
      <c r="E126" s="475"/>
      <c r="F126" s="476" t="s">
        <v>259</v>
      </c>
      <c r="G126" s="477"/>
      <c r="H126" s="478"/>
      <c r="I126" s="846"/>
      <c r="J126" s="846"/>
      <c r="K126" s="488"/>
      <c r="L126" s="488"/>
      <c r="M126" s="478"/>
      <c r="N126" s="480"/>
      <c r="O126" s="489"/>
      <c r="P126" s="489"/>
      <c r="Q126" s="490"/>
      <c r="R126" s="496" t="str">
        <f t="shared" si="19"/>
        <v/>
      </c>
      <c r="S126" s="492" t="str">
        <f>IF($R126="","",IF(OR($O126="",$M126=""),"",IF($P126="サブ",VLOOKUP($O126,単価表!$A$5:$C$14,MATCH($M126,単価表!$A$5:$C$5,0),0)/2,VLOOKUP($O126,単価表!$A$5:$C$14,MATCH($M126,単価表!$A$5:$C$5,0),0))))</f>
        <v/>
      </c>
      <c r="T126" s="492" t="str">
        <f t="shared" si="20"/>
        <v/>
      </c>
      <c r="U126" s="496" t="str">
        <f t="shared" si="14"/>
        <v/>
      </c>
      <c r="V126" s="492" t="str">
        <f>IF($U126="","",IF(OR($M126="",$O126=""),"",VLOOKUP($O126,単価表!$A$5:$C$11,MATCH($M126,単価表!$A$5:$C$5,0),0)/2))</f>
        <v/>
      </c>
      <c r="W126" s="492" t="str">
        <f t="shared" si="21"/>
        <v/>
      </c>
      <c r="X126" s="480"/>
      <c r="Y126" s="493"/>
      <c r="Z126" s="478"/>
      <c r="AA126" s="492" t="str">
        <f t="shared" si="22"/>
        <v/>
      </c>
      <c r="AB126" s="492" t="str">
        <f t="shared" si="23"/>
        <v/>
      </c>
      <c r="AC126" s="494"/>
      <c r="AD126" s="478"/>
      <c r="AE126" s="492" t="str">
        <f t="shared" si="24"/>
        <v/>
      </c>
      <c r="AF126" s="646"/>
      <c r="AG126" s="492" t="str">
        <f t="shared" si="25"/>
        <v/>
      </c>
      <c r="AH126" s="496" t="str">
        <f t="shared" si="15"/>
        <v/>
      </c>
      <c r="AI126" s="492" t="str">
        <f>IF($AH126="","",IF(OR($O126="",$M126=""),"",IF($P126="サブ",VLOOKUP($O126,単価表!$A$34:$C$38,MATCH($M126,単価表!$A$34:$C$34,0),0)/2,VLOOKUP($O126,単価表!$A$34:$C$38,MATCH($M126,単価表!$A$34:$C$34,0),0))))</f>
        <v/>
      </c>
      <c r="AJ126" s="492" t="str">
        <f t="shared" si="26"/>
        <v/>
      </c>
      <c r="AK126" s="496" t="str">
        <f t="shared" si="17"/>
        <v/>
      </c>
      <c r="AL126" s="492" t="str">
        <f>IF($AK126="","",IF(OR($O126="",$M126=""),"",VLOOKUP($O126,単価表!$A$34:$C$38,MATCH($M126,単価表!$A$34:$C$34,0),0)/2))</f>
        <v/>
      </c>
      <c r="AM126" s="492" t="str">
        <f t="shared" si="27"/>
        <v/>
      </c>
      <c r="AN126" s="488"/>
      <c r="AO126" s="488"/>
    </row>
    <row r="127" spans="4:41" ht="27.75" customHeight="1">
      <c r="D127" s="679"/>
      <c r="E127" s="475"/>
      <c r="F127" s="476" t="s">
        <v>259</v>
      </c>
      <c r="G127" s="477"/>
      <c r="H127" s="478"/>
      <c r="I127" s="846"/>
      <c r="J127" s="846"/>
      <c r="K127" s="488"/>
      <c r="L127" s="488"/>
      <c r="M127" s="479"/>
      <c r="N127" s="480"/>
      <c r="O127" s="489"/>
      <c r="P127" s="489"/>
      <c r="Q127" s="490"/>
      <c r="R127" s="491" t="str">
        <f t="shared" si="19"/>
        <v/>
      </c>
      <c r="S127" s="492" t="str">
        <f>IF($R127="","",IF(OR($O127="",$M127=""),"",IF($P127="サブ",VLOOKUP($O127,単価表!$A$5:$C$14,MATCH($M127,単価表!$A$5:$C$5,0),0)/2,VLOOKUP($O127,単価表!$A$5:$C$14,MATCH($M127,単価表!$A$5:$C$5,0),0))))</f>
        <v/>
      </c>
      <c r="T127" s="492" t="str">
        <f t="shared" si="20"/>
        <v/>
      </c>
      <c r="U127" s="491" t="str">
        <f t="shared" si="14"/>
        <v/>
      </c>
      <c r="V127" s="492" t="str">
        <f>IF($U127="","",IF(OR($M127="",$O127=""),"",VLOOKUP($O127,単価表!$A$5:$C$11,MATCH($M127,単価表!$A$5:$C$5,0),0)/2))</f>
        <v/>
      </c>
      <c r="W127" s="492" t="str">
        <f t="shared" si="21"/>
        <v/>
      </c>
      <c r="X127" s="480"/>
      <c r="Y127" s="493"/>
      <c r="Z127" s="479"/>
      <c r="AA127" s="492" t="str">
        <f t="shared" si="22"/>
        <v/>
      </c>
      <c r="AB127" s="492" t="str">
        <f t="shared" si="23"/>
        <v/>
      </c>
      <c r="AC127" s="494"/>
      <c r="AD127" s="478"/>
      <c r="AE127" s="492" t="str">
        <f t="shared" si="24"/>
        <v/>
      </c>
      <c r="AF127" s="646"/>
      <c r="AG127" s="492" t="str">
        <f t="shared" si="25"/>
        <v/>
      </c>
      <c r="AH127" s="491" t="str">
        <f t="shared" si="15"/>
        <v/>
      </c>
      <c r="AI127" s="492" t="str">
        <f>IF($AH127="","",IF(OR($O127="",$M127=""),"",IF($P127="サブ",VLOOKUP($O127,単価表!$A$34:$C$38,MATCH($M127,単価表!$A$34:$C$34,0),0)/2,VLOOKUP($O127,単価表!$A$34:$C$38,MATCH($M127,単価表!$A$34:$C$34,0),0))))</f>
        <v/>
      </c>
      <c r="AJ127" s="492" t="str">
        <f t="shared" si="26"/>
        <v/>
      </c>
      <c r="AK127" s="491" t="str">
        <f t="shared" si="17"/>
        <v/>
      </c>
      <c r="AL127" s="492" t="str">
        <f>IF($AK127="","",IF(OR($O127="",$M127=""),"",VLOOKUP($O127,単価表!$A$34:$C$38,MATCH($M127,単価表!$A$34:$C$34,0),0)/2))</f>
        <v/>
      </c>
      <c r="AM127" s="492" t="str">
        <f t="shared" si="27"/>
        <v/>
      </c>
      <c r="AN127" s="488"/>
      <c r="AO127" s="488"/>
    </row>
    <row r="128" spans="4:41" ht="27.75" customHeight="1">
      <c r="D128" s="679"/>
      <c r="E128" s="475"/>
      <c r="F128" s="476" t="s">
        <v>259</v>
      </c>
      <c r="G128" s="477"/>
      <c r="H128" s="478"/>
      <c r="I128" s="846"/>
      <c r="J128" s="846"/>
      <c r="K128" s="488"/>
      <c r="L128" s="488"/>
      <c r="M128" s="478"/>
      <c r="N128" s="480"/>
      <c r="O128" s="489"/>
      <c r="P128" s="489"/>
      <c r="Q128" s="490"/>
      <c r="R128" s="496" t="str">
        <f t="shared" si="19"/>
        <v/>
      </c>
      <c r="S128" s="492" t="str">
        <f>IF($R128="","",IF(OR($O128="",$M128=""),"",IF($P128="サブ",VLOOKUP($O128,単価表!$A$5:$C$14,MATCH($M128,単価表!$A$5:$C$5,0),0)/2,VLOOKUP($O128,単価表!$A$5:$C$14,MATCH($M128,単価表!$A$5:$C$5,0),0))))</f>
        <v/>
      </c>
      <c r="T128" s="492" t="str">
        <f t="shared" si="20"/>
        <v/>
      </c>
      <c r="U128" s="496" t="str">
        <f t="shared" si="14"/>
        <v/>
      </c>
      <c r="V128" s="492" t="str">
        <f>IF($U128="","",IF(OR($M128="",$O128=""),"",VLOOKUP($O128,単価表!$A$5:$C$11,MATCH($M128,単価表!$A$5:$C$5,0),0)/2))</f>
        <v/>
      </c>
      <c r="W128" s="492" t="str">
        <f t="shared" si="21"/>
        <v/>
      </c>
      <c r="X128" s="480"/>
      <c r="Y128" s="493"/>
      <c r="Z128" s="478"/>
      <c r="AA128" s="492" t="str">
        <f t="shared" si="22"/>
        <v/>
      </c>
      <c r="AB128" s="492" t="str">
        <f t="shared" si="23"/>
        <v/>
      </c>
      <c r="AC128" s="494"/>
      <c r="AD128" s="478"/>
      <c r="AE128" s="492" t="str">
        <f t="shared" si="24"/>
        <v/>
      </c>
      <c r="AF128" s="646"/>
      <c r="AG128" s="492" t="str">
        <f t="shared" si="25"/>
        <v/>
      </c>
      <c r="AH128" s="496" t="str">
        <f t="shared" si="15"/>
        <v/>
      </c>
      <c r="AI128" s="492" t="str">
        <f>IF($AH128="","",IF(OR($O128="",$M128=""),"",IF($P128="サブ",VLOOKUP($O128,単価表!$A$34:$C$38,MATCH($M128,単価表!$A$34:$C$34,0),0)/2,VLOOKUP($O128,単価表!$A$34:$C$38,MATCH($M128,単価表!$A$34:$C$34,0),0))))</f>
        <v/>
      </c>
      <c r="AJ128" s="492" t="str">
        <f t="shared" si="26"/>
        <v/>
      </c>
      <c r="AK128" s="496" t="str">
        <f t="shared" si="17"/>
        <v/>
      </c>
      <c r="AL128" s="492" t="str">
        <f>IF($AK128="","",IF(OR($O128="",$M128=""),"",VLOOKUP($O128,単価表!$A$34:$C$38,MATCH($M128,単価表!$A$34:$C$34,0),0)/2))</f>
        <v/>
      </c>
      <c r="AM128" s="492" t="str">
        <f t="shared" si="27"/>
        <v/>
      </c>
      <c r="AN128" s="488"/>
      <c r="AO128" s="488"/>
    </row>
    <row r="129" spans="4:41" ht="27.75" customHeight="1">
      <c r="D129" s="679"/>
      <c r="E129" s="475"/>
      <c r="F129" s="476" t="s">
        <v>259</v>
      </c>
      <c r="G129" s="477"/>
      <c r="H129" s="478"/>
      <c r="I129" s="846"/>
      <c r="J129" s="846"/>
      <c r="K129" s="488"/>
      <c r="L129" s="488"/>
      <c r="M129" s="479"/>
      <c r="N129" s="480"/>
      <c r="O129" s="489"/>
      <c r="P129" s="489"/>
      <c r="Q129" s="490"/>
      <c r="R129" s="491" t="str">
        <f t="shared" si="19"/>
        <v/>
      </c>
      <c r="S129" s="492" t="str">
        <f>IF($R129="","",IF(OR($O129="",$M129=""),"",IF($P129="サブ",VLOOKUP($O129,単価表!$A$5:$C$14,MATCH($M129,単価表!$A$5:$C$5,0),0)/2,VLOOKUP($O129,単価表!$A$5:$C$14,MATCH($M129,単価表!$A$5:$C$5,0),0))))</f>
        <v/>
      </c>
      <c r="T129" s="492" t="str">
        <f t="shared" si="20"/>
        <v/>
      </c>
      <c r="U129" s="491" t="str">
        <f t="shared" si="14"/>
        <v/>
      </c>
      <c r="V129" s="492" t="str">
        <f>IF($U129="","",IF(OR($M129="",$O129=""),"",VLOOKUP($O129,単価表!$A$5:$C$11,MATCH($M129,単価表!$A$5:$C$5,0),0)/2))</f>
        <v/>
      </c>
      <c r="W129" s="492" t="str">
        <f t="shared" si="21"/>
        <v/>
      </c>
      <c r="X129" s="480"/>
      <c r="Y129" s="493"/>
      <c r="Z129" s="479"/>
      <c r="AA129" s="492" t="str">
        <f t="shared" si="22"/>
        <v/>
      </c>
      <c r="AB129" s="492" t="str">
        <f t="shared" si="23"/>
        <v/>
      </c>
      <c r="AC129" s="494"/>
      <c r="AD129" s="478"/>
      <c r="AE129" s="492" t="str">
        <f t="shared" si="24"/>
        <v/>
      </c>
      <c r="AF129" s="646"/>
      <c r="AG129" s="492" t="str">
        <f t="shared" si="25"/>
        <v/>
      </c>
      <c r="AH129" s="491" t="str">
        <f t="shared" si="15"/>
        <v/>
      </c>
      <c r="AI129" s="492" t="str">
        <f>IF($AH129="","",IF(OR($O129="",$M129=""),"",IF($P129="サブ",VLOOKUP($O129,単価表!$A$34:$C$38,MATCH($M129,単価表!$A$34:$C$34,0),0)/2,VLOOKUP($O129,単価表!$A$34:$C$38,MATCH($M129,単価表!$A$34:$C$34,0),0))))</f>
        <v/>
      </c>
      <c r="AJ129" s="492" t="str">
        <f t="shared" si="26"/>
        <v/>
      </c>
      <c r="AK129" s="491" t="str">
        <f t="shared" si="17"/>
        <v/>
      </c>
      <c r="AL129" s="492" t="str">
        <f>IF($AK129="","",IF(OR($O129="",$M129=""),"",VLOOKUP($O129,単価表!$A$34:$C$38,MATCH($M129,単価表!$A$34:$C$34,0),0)/2))</f>
        <v/>
      </c>
      <c r="AM129" s="492" t="str">
        <f t="shared" si="27"/>
        <v/>
      </c>
      <c r="AN129" s="488"/>
      <c r="AO129" s="488"/>
    </row>
    <row r="130" spans="4:41" ht="27.75" customHeight="1">
      <c r="D130" s="679"/>
      <c r="E130" s="475"/>
      <c r="F130" s="476" t="s">
        <v>259</v>
      </c>
      <c r="G130" s="477"/>
      <c r="H130" s="478"/>
      <c r="I130" s="846"/>
      <c r="J130" s="846"/>
      <c r="K130" s="488"/>
      <c r="L130" s="488"/>
      <c r="M130" s="478"/>
      <c r="N130" s="480"/>
      <c r="O130" s="489"/>
      <c r="P130" s="489"/>
      <c r="Q130" s="490"/>
      <c r="R130" s="496" t="str">
        <f t="shared" si="19"/>
        <v/>
      </c>
      <c r="S130" s="492" t="str">
        <f>IF($R130="","",IF(OR($O130="",$M130=""),"",IF($P130="サブ",VLOOKUP($O130,単価表!$A$5:$C$14,MATCH($M130,単価表!$A$5:$C$5,0),0)/2,VLOOKUP($O130,単価表!$A$5:$C$14,MATCH($M130,単価表!$A$5:$C$5,0),0))))</f>
        <v/>
      </c>
      <c r="T130" s="492" t="str">
        <f t="shared" si="20"/>
        <v/>
      </c>
      <c r="U130" s="496" t="str">
        <f t="shared" si="14"/>
        <v/>
      </c>
      <c r="V130" s="492" t="str">
        <f>IF($U130="","",IF(OR($M130="",$O130=""),"",VLOOKUP($O130,単価表!$A$5:$C$11,MATCH($M130,単価表!$A$5:$C$5,0),0)/2))</f>
        <v/>
      </c>
      <c r="W130" s="492" t="str">
        <f t="shared" si="21"/>
        <v/>
      </c>
      <c r="X130" s="480"/>
      <c r="Y130" s="493"/>
      <c r="Z130" s="478"/>
      <c r="AA130" s="492" t="str">
        <f t="shared" si="22"/>
        <v/>
      </c>
      <c r="AB130" s="492" t="str">
        <f t="shared" si="23"/>
        <v/>
      </c>
      <c r="AC130" s="494"/>
      <c r="AD130" s="478"/>
      <c r="AE130" s="492" t="str">
        <f t="shared" si="24"/>
        <v/>
      </c>
      <c r="AF130" s="646"/>
      <c r="AG130" s="492" t="str">
        <f t="shared" si="25"/>
        <v/>
      </c>
      <c r="AH130" s="496" t="str">
        <f t="shared" si="15"/>
        <v/>
      </c>
      <c r="AI130" s="492" t="str">
        <f>IF($AH130="","",IF(OR($O130="",$M130=""),"",IF($P130="サブ",VLOOKUP($O130,単価表!$A$34:$C$38,MATCH($M130,単価表!$A$34:$C$34,0),0)/2,VLOOKUP($O130,単価表!$A$34:$C$38,MATCH($M130,単価表!$A$34:$C$34,0),0))))</f>
        <v/>
      </c>
      <c r="AJ130" s="492" t="str">
        <f t="shared" si="26"/>
        <v/>
      </c>
      <c r="AK130" s="496" t="str">
        <f t="shared" si="17"/>
        <v/>
      </c>
      <c r="AL130" s="492" t="str">
        <f>IF($AK130="","",IF(OR($O130="",$M130=""),"",VLOOKUP($O130,単価表!$A$34:$C$38,MATCH($M130,単価表!$A$34:$C$34,0),0)/2))</f>
        <v/>
      </c>
      <c r="AM130" s="492" t="str">
        <f t="shared" si="27"/>
        <v/>
      </c>
      <c r="AN130" s="488"/>
      <c r="AO130" s="488"/>
    </row>
    <row r="131" spans="4:41" ht="27.75" customHeight="1">
      <c r="D131" s="679"/>
      <c r="E131" s="475"/>
      <c r="F131" s="476" t="s">
        <v>259</v>
      </c>
      <c r="G131" s="477"/>
      <c r="H131" s="478"/>
      <c r="I131" s="846"/>
      <c r="J131" s="846"/>
      <c r="K131" s="488"/>
      <c r="L131" s="488"/>
      <c r="M131" s="479"/>
      <c r="N131" s="480"/>
      <c r="O131" s="489"/>
      <c r="P131" s="489"/>
      <c r="Q131" s="490"/>
      <c r="R131" s="491" t="str">
        <f t="shared" si="19"/>
        <v/>
      </c>
      <c r="S131" s="492" t="str">
        <f>IF($R131="","",IF(OR($O131="",$M131=""),"",IF($P131="サブ",VLOOKUP($O131,単価表!$A$5:$C$14,MATCH($M131,単価表!$A$5:$C$5,0),0)/2,VLOOKUP($O131,単価表!$A$5:$C$14,MATCH($M131,単価表!$A$5:$C$5,0),0))))</f>
        <v/>
      </c>
      <c r="T131" s="492" t="str">
        <f t="shared" si="20"/>
        <v/>
      </c>
      <c r="U131" s="491" t="str">
        <f t="shared" si="14"/>
        <v/>
      </c>
      <c r="V131" s="492" t="str">
        <f>IF($U131="","",IF(OR($M131="",$O131=""),"",VLOOKUP($O131,単価表!$A$5:$C$11,MATCH($M131,単価表!$A$5:$C$5,0),0)/2))</f>
        <v/>
      </c>
      <c r="W131" s="492" t="str">
        <f t="shared" si="21"/>
        <v/>
      </c>
      <c r="X131" s="480"/>
      <c r="Y131" s="493"/>
      <c r="Z131" s="479"/>
      <c r="AA131" s="492" t="str">
        <f t="shared" si="22"/>
        <v/>
      </c>
      <c r="AB131" s="492" t="str">
        <f t="shared" si="23"/>
        <v/>
      </c>
      <c r="AC131" s="494"/>
      <c r="AD131" s="478"/>
      <c r="AE131" s="492" t="str">
        <f t="shared" si="24"/>
        <v/>
      </c>
      <c r="AF131" s="646"/>
      <c r="AG131" s="492" t="str">
        <f t="shared" si="25"/>
        <v/>
      </c>
      <c r="AH131" s="491" t="str">
        <f t="shared" si="15"/>
        <v/>
      </c>
      <c r="AI131" s="492" t="str">
        <f>IF($AH131="","",IF(OR($O131="",$M131=""),"",IF($P131="サブ",VLOOKUP($O131,単価表!$A$34:$C$38,MATCH($M131,単価表!$A$34:$C$34,0),0)/2,VLOOKUP($O131,単価表!$A$34:$C$38,MATCH($M131,単価表!$A$34:$C$34,0),0))))</f>
        <v/>
      </c>
      <c r="AJ131" s="492" t="str">
        <f t="shared" si="26"/>
        <v/>
      </c>
      <c r="AK131" s="491" t="str">
        <f t="shared" si="17"/>
        <v/>
      </c>
      <c r="AL131" s="492" t="str">
        <f>IF($AK131="","",IF(OR($O131="",$M131=""),"",VLOOKUP($O131,単価表!$A$34:$C$38,MATCH($M131,単価表!$A$34:$C$34,0),0)/2))</f>
        <v/>
      </c>
      <c r="AM131" s="492" t="str">
        <f t="shared" si="27"/>
        <v/>
      </c>
      <c r="AN131" s="488"/>
      <c r="AO131" s="488"/>
    </row>
    <row r="132" spans="4:41" ht="27.75" customHeight="1">
      <c r="D132" s="679"/>
      <c r="E132" s="475"/>
      <c r="F132" s="476" t="s">
        <v>259</v>
      </c>
      <c r="G132" s="477"/>
      <c r="H132" s="478"/>
      <c r="I132" s="846"/>
      <c r="J132" s="846"/>
      <c r="K132" s="488"/>
      <c r="L132" s="488"/>
      <c r="M132" s="478"/>
      <c r="N132" s="480"/>
      <c r="O132" s="489"/>
      <c r="P132" s="489"/>
      <c r="Q132" s="490"/>
      <c r="R132" s="496" t="str">
        <f t="shared" si="19"/>
        <v/>
      </c>
      <c r="S132" s="492" t="str">
        <f>IF($R132="","",IF(OR($O132="",$M132=""),"",IF($P132="サブ",VLOOKUP($O132,単価表!$A$5:$C$14,MATCH($M132,単価表!$A$5:$C$5,0),0)/2,VLOOKUP($O132,単価表!$A$5:$C$14,MATCH($M132,単価表!$A$5:$C$5,0),0))))</f>
        <v/>
      </c>
      <c r="T132" s="492" t="str">
        <f t="shared" si="20"/>
        <v/>
      </c>
      <c r="U132" s="496" t="str">
        <f t="shared" si="14"/>
        <v/>
      </c>
      <c r="V132" s="492" t="str">
        <f>IF($U132="","",IF(OR($M132="",$O132=""),"",VLOOKUP($O132,単価表!$A$5:$C$11,MATCH($M132,単価表!$A$5:$C$5,0),0)/2))</f>
        <v/>
      </c>
      <c r="W132" s="492" t="str">
        <f t="shared" si="21"/>
        <v/>
      </c>
      <c r="X132" s="480"/>
      <c r="Y132" s="493"/>
      <c r="Z132" s="478"/>
      <c r="AA132" s="492" t="str">
        <f t="shared" si="22"/>
        <v/>
      </c>
      <c r="AB132" s="492" t="str">
        <f t="shared" si="23"/>
        <v/>
      </c>
      <c r="AC132" s="494"/>
      <c r="AD132" s="478"/>
      <c r="AE132" s="492" t="str">
        <f t="shared" si="24"/>
        <v/>
      </c>
      <c r="AF132" s="646"/>
      <c r="AG132" s="492" t="str">
        <f t="shared" si="25"/>
        <v/>
      </c>
      <c r="AH132" s="496" t="str">
        <f t="shared" si="15"/>
        <v/>
      </c>
      <c r="AI132" s="492" t="str">
        <f>IF($AH132="","",IF(OR($O132="",$M132=""),"",IF($P132="サブ",VLOOKUP($O132,単価表!$A$34:$C$38,MATCH($M132,単価表!$A$34:$C$34,0),0)/2,VLOOKUP($O132,単価表!$A$34:$C$38,MATCH($M132,単価表!$A$34:$C$34,0),0))))</f>
        <v/>
      </c>
      <c r="AJ132" s="492" t="str">
        <f t="shared" si="26"/>
        <v/>
      </c>
      <c r="AK132" s="496" t="str">
        <f t="shared" si="17"/>
        <v/>
      </c>
      <c r="AL132" s="492" t="str">
        <f>IF($AK132="","",IF(OR($O132="",$M132=""),"",VLOOKUP($O132,単価表!$A$34:$C$38,MATCH($M132,単価表!$A$34:$C$34,0),0)/2))</f>
        <v/>
      </c>
      <c r="AM132" s="492" t="str">
        <f t="shared" si="27"/>
        <v/>
      </c>
      <c r="AN132" s="488"/>
      <c r="AO132" s="488"/>
    </row>
    <row r="133" spans="4:41" ht="27.75" customHeight="1">
      <c r="D133" s="679"/>
      <c r="E133" s="475"/>
      <c r="F133" s="476" t="s">
        <v>259</v>
      </c>
      <c r="G133" s="477"/>
      <c r="H133" s="478"/>
      <c r="I133" s="846"/>
      <c r="J133" s="846"/>
      <c r="K133" s="488"/>
      <c r="L133" s="488"/>
      <c r="M133" s="479"/>
      <c r="N133" s="480"/>
      <c r="O133" s="489"/>
      <c r="P133" s="489"/>
      <c r="Q133" s="490"/>
      <c r="R133" s="491" t="str">
        <f t="shared" si="19"/>
        <v/>
      </c>
      <c r="S133" s="492" t="str">
        <f>IF($R133="","",IF(OR($O133="",$M133=""),"",IF($P133="サブ",VLOOKUP($O133,単価表!$A$5:$C$14,MATCH($M133,単価表!$A$5:$C$5,0),0)/2,VLOOKUP($O133,単価表!$A$5:$C$14,MATCH($M133,単価表!$A$5:$C$5,0),0))))</f>
        <v/>
      </c>
      <c r="T133" s="492" t="str">
        <f t="shared" si="20"/>
        <v/>
      </c>
      <c r="U133" s="491" t="str">
        <f t="shared" si="14"/>
        <v/>
      </c>
      <c r="V133" s="492" t="str">
        <f>IF($U133="","",IF(OR($M133="",$O133=""),"",VLOOKUP($O133,単価表!$A$5:$C$11,MATCH($M133,単価表!$A$5:$C$5,0),0)/2))</f>
        <v/>
      </c>
      <c r="W133" s="492" t="str">
        <f t="shared" si="21"/>
        <v/>
      </c>
      <c r="X133" s="480"/>
      <c r="Y133" s="493"/>
      <c r="Z133" s="479"/>
      <c r="AA133" s="492" t="str">
        <f t="shared" si="22"/>
        <v/>
      </c>
      <c r="AB133" s="492" t="str">
        <f t="shared" si="23"/>
        <v/>
      </c>
      <c r="AC133" s="494"/>
      <c r="AD133" s="478"/>
      <c r="AE133" s="492" t="str">
        <f t="shared" si="24"/>
        <v/>
      </c>
      <c r="AF133" s="646"/>
      <c r="AG133" s="492" t="str">
        <f t="shared" si="25"/>
        <v/>
      </c>
      <c r="AH133" s="491" t="str">
        <f t="shared" si="15"/>
        <v/>
      </c>
      <c r="AI133" s="492" t="str">
        <f>IF($AH133="","",IF(OR($O133="",$M133=""),"",IF($P133="サブ",VLOOKUP($O133,単価表!$A$34:$C$38,MATCH($M133,単価表!$A$34:$C$34,0),0)/2,VLOOKUP($O133,単価表!$A$34:$C$38,MATCH($M133,単価表!$A$34:$C$34,0),0))))</f>
        <v/>
      </c>
      <c r="AJ133" s="492" t="str">
        <f t="shared" si="26"/>
        <v/>
      </c>
      <c r="AK133" s="491" t="str">
        <f t="shared" si="17"/>
        <v/>
      </c>
      <c r="AL133" s="492" t="str">
        <f>IF($AK133="","",IF(OR($O133="",$M133=""),"",VLOOKUP($O133,単価表!$A$34:$C$38,MATCH($M133,単価表!$A$34:$C$34,0),0)/2))</f>
        <v/>
      </c>
      <c r="AM133" s="492" t="str">
        <f t="shared" si="27"/>
        <v/>
      </c>
      <c r="AN133" s="488"/>
      <c r="AO133" s="488"/>
    </row>
    <row r="134" spans="4:41" ht="27.75" customHeight="1">
      <c r="D134" s="679"/>
      <c r="E134" s="475"/>
      <c r="F134" s="476" t="s">
        <v>259</v>
      </c>
      <c r="G134" s="477"/>
      <c r="H134" s="478"/>
      <c r="I134" s="846"/>
      <c r="J134" s="846"/>
      <c r="K134" s="488"/>
      <c r="L134" s="488"/>
      <c r="M134" s="478"/>
      <c r="N134" s="480"/>
      <c r="O134" s="489"/>
      <c r="P134" s="489"/>
      <c r="Q134" s="490"/>
      <c r="R134" s="496" t="str">
        <f t="shared" si="19"/>
        <v/>
      </c>
      <c r="S134" s="492" t="str">
        <f>IF($R134="","",IF(OR($O134="",$M134=""),"",IF($P134="サブ",VLOOKUP($O134,単価表!$A$5:$C$14,MATCH($M134,単価表!$A$5:$C$5,0),0)/2,VLOOKUP($O134,単価表!$A$5:$C$14,MATCH($M134,単価表!$A$5:$C$5,0),0))))</f>
        <v/>
      </c>
      <c r="T134" s="492" t="str">
        <f t="shared" si="20"/>
        <v/>
      </c>
      <c r="U134" s="496" t="str">
        <f t="shared" si="14"/>
        <v/>
      </c>
      <c r="V134" s="492" t="str">
        <f>IF($U134="","",IF(OR($M134="",$O134=""),"",VLOOKUP($O134,単価表!$A$5:$C$11,MATCH($M134,単価表!$A$5:$C$5,0),0)/2))</f>
        <v/>
      </c>
      <c r="W134" s="492" t="str">
        <f t="shared" si="21"/>
        <v/>
      </c>
      <c r="X134" s="480"/>
      <c r="Y134" s="493"/>
      <c r="Z134" s="478"/>
      <c r="AA134" s="492" t="str">
        <f t="shared" si="22"/>
        <v/>
      </c>
      <c r="AB134" s="492" t="str">
        <f t="shared" si="23"/>
        <v/>
      </c>
      <c r="AC134" s="494"/>
      <c r="AD134" s="478"/>
      <c r="AE134" s="492" t="str">
        <f t="shared" si="24"/>
        <v/>
      </c>
      <c r="AF134" s="646"/>
      <c r="AG134" s="492" t="str">
        <f t="shared" si="25"/>
        <v/>
      </c>
      <c r="AH134" s="496" t="str">
        <f t="shared" si="15"/>
        <v/>
      </c>
      <c r="AI134" s="492" t="str">
        <f>IF($AH134="","",IF(OR($O134="",$M134=""),"",IF($P134="サブ",VLOOKUP($O134,単価表!$A$34:$C$38,MATCH($M134,単価表!$A$34:$C$34,0),0)/2,VLOOKUP($O134,単価表!$A$34:$C$38,MATCH($M134,単価表!$A$34:$C$34,0),0))))</f>
        <v/>
      </c>
      <c r="AJ134" s="492" t="str">
        <f t="shared" si="26"/>
        <v/>
      </c>
      <c r="AK134" s="496" t="str">
        <f t="shared" si="17"/>
        <v/>
      </c>
      <c r="AL134" s="492" t="str">
        <f>IF($AK134="","",IF(OR($O134="",$M134=""),"",VLOOKUP($O134,単価表!$A$34:$C$38,MATCH($M134,単価表!$A$34:$C$34,0),0)/2))</f>
        <v/>
      </c>
      <c r="AM134" s="492" t="str">
        <f t="shared" si="27"/>
        <v/>
      </c>
      <c r="AN134" s="488"/>
      <c r="AO134" s="488"/>
    </row>
    <row r="135" spans="4:41" ht="27.75" customHeight="1">
      <c r="D135" s="679"/>
      <c r="E135" s="475"/>
      <c r="F135" s="476" t="s">
        <v>259</v>
      </c>
      <c r="G135" s="477"/>
      <c r="H135" s="478"/>
      <c r="I135" s="846"/>
      <c r="J135" s="846"/>
      <c r="K135" s="488"/>
      <c r="L135" s="488"/>
      <c r="M135" s="479"/>
      <c r="N135" s="480"/>
      <c r="O135" s="489"/>
      <c r="P135" s="489"/>
      <c r="Q135" s="490"/>
      <c r="R135" s="491" t="str">
        <f t="shared" si="19"/>
        <v/>
      </c>
      <c r="S135" s="492" t="str">
        <f>IF($R135="","",IF(OR($O135="",$M135=""),"",IF($P135="サブ",VLOOKUP($O135,単価表!$A$5:$C$14,MATCH($M135,単価表!$A$5:$C$5,0),0)/2,VLOOKUP($O135,単価表!$A$5:$C$14,MATCH($M135,単価表!$A$5:$C$5,0),0))))</f>
        <v/>
      </c>
      <c r="T135" s="492" t="str">
        <f t="shared" si="20"/>
        <v/>
      </c>
      <c r="U135" s="491" t="str">
        <f t="shared" ref="U135:U190" si="28">IF($Q135="検討会等参加",IF($E135="","",TIME(HOUR($G135-$E135),ROUNDUP(MINUTE($G135-$E135)/30,0)*30,0)*24),"")</f>
        <v/>
      </c>
      <c r="V135" s="492" t="str">
        <f>IF($U135="","",IF(OR($M135="",$O135=""),"",VLOOKUP($O135,単価表!$A$5:$C$11,MATCH($M135,単価表!$A$5:$C$5,0),0)/2))</f>
        <v/>
      </c>
      <c r="W135" s="492" t="str">
        <f t="shared" si="21"/>
        <v/>
      </c>
      <c r="X135" s="480"/>
      <c r="Y135" s="493"/>
      <c r="Z135" s="479"/>
      <c r="AA135" s="492" t="str">
        <f t="shared" si="22"/>
        <v/>
      </c>
      <c r="AB135" s="492" t="str">
        <f t="shared" si="23"/>
        <v/>
      </c>
      <c r="AC135" s="494"/>
      <c r="AD135" s="478"/>
      <c r="AE135" s="492" t="str">
        <f t="shared" si="24"/>
        <v/>
      </c>
      <c r="AF135" s="646"/>
      <c r="AG135" s="492" t="str">
        <f t="shared" si="25"/>
        <v/>
      </c>
      <c r="AH135" s="491" t="str">
        <f t="shared" ref="AH135:AH190" si="29">IF($Q135="講習料",IF($E135="","",TIME(HOUR($G135-$E135),ROUNDUP(MINUTE($G135-$E135)/30,0)*30,0)*24),"")</f>
        <v/>
      </c>
      <c r="AI135" s="492" t="str">
        <f>IF($AH135="","",IF(OR($O135="",$M135=""),"",IF($P135="サブ",VLOOKUP($O135,単価表!$A$34:$C$38,MATCH($M135,単価表!$A$34:$C$34,0),0)/2,VLOOKUP($O135,単価表!$A$34:$C$38,MATCH($M135,単価表!$A$34:$C$34,0),0))))</f>
        <v/>
      </c>
      <c r="AJ135" s="492" t="str">
        <f t="shared" ref="AJ135:AJ166" si="30">IF($AH135="","",IF($M135="","",(AH135*AI135)))</f>
        <v/>
      </c>
      <c r="AK135" s="491" t="str">
        <f t="shared" ref="AK135:AK190" si="31">IF($Q135="検討会(法人参加)",IF($E135="","",TIME(HOUR($G135-$E135),ROUNDUP(MINUTE($G135-$E135)/30,0)*30,0)*24),"")</f>
        <v/>
      </c>
      <c r="AL135" s="492" t="str">
        <f>IF($AK135="","",IF(OR($O135="",$M135=""),"",VLOOKUP($O135,単価表!$A$34:$C$38,MATCH($M135,単価表!$A$34:$C$34,0),0)/2))</f>
        <v/>
      </c>
      <c r="AM135" s="492" t="str">
        <f t="shared" ref="AM135:AM166" si="32">IF($AK135="","",IF($M135="","",(AK135*AL135)))</f>
        <v/>
      </c>
      <c r="AN135" s="488"/>
      <c r="AO135" s="488"/>
    </row>
    <row r="136" spans="4:41" ht="27.75" customHeight="1">
      <c r="D136" s="679"/>
      <c r="E136" s="475"/>
      <c r="F136" s="476" t="s">
        <v>259</v>
      </c>
      <c r="G136" s="477"/>
      <c r="H136" s="478"/>
      <c r="I136" s="846"/>
      <c r="J136" s="846"/>
      <c r="K136" s="488"/>
      <c r="L136" s="488"/>
      <c r="M136" s="478"/>
      <c r="N136" s="480"/>
      <c r="O136" s="489"/>
      <c r="P136" s="489"/>
      <c r="Q136" s="490"/>
      <c r="R136" s="496" t="str">
        <f t="shared" ref="R136:R190" si="33">IF($Q136="講師",IF($E136="","",TIME(HOUR($G136-$E136),ROUNDUP(MINUTE($G136-$E136)/30,0)*30,0)*24),"")</f>
        <v/>
      </c>
      <c r="S136" s="492" t="str">
        <f>IF($R136="","",IF(OR($O136="",$M136=""),"",IF($P136="サブ",VLOOKUP($O136,単価表!$A$5:$C$14,MATCH($M136,単価表!$A$5:$C$5,0),0)/2,VLOOKUP($O136,単価表!$A$5:$C$14,MATCH($M136,単価表!$A$5:$C$5,0),0))))</f>
        <v/>
      </c>
      <c r="T136" s="492" t="str">
        <f t="shared" ref="T136:T190" si="34">IF($R136="","",IF($M136="","",(R136*S136)))</f>
        <v/>
      </c>
      <c r="U136" s="496" t="str">
        <f t="shared" si="28"/>
        <v/>
      </c>
      <c r="V136" s="492" t="str">
        <f>IF($U136="","",IF(OR($M136="",$O136=""),"",VLOOKUP($O136,単価表!$A$5:$C$11,MATCH($M136,単価表!$A$5:$C$5,0),0)/2))</f>
        <v/>
      </c>
      <c r="W136" s="492" t="str">
        <f t="shared" ref="W136:W190" si="35">IF($U136="","",IF($M136="","",(U136*V136)))</f>
        <v/>
      </c>
      <c r="X136" s="480"/>
      <c r="Y136" s="493"/>
      <c r="Z136" s="478"/>
      <c r="AA136" s="492" t="str">
        <f t="shared" ref="AA136:AA190" si="36">IF($Y136="","",IF($Z136="日","1,500",IF($Z136="外","5,500")))</f>
        <v/>
      </c>
      <c r="AB136" s="492" t="str">
        <f t="shared" ref="AB136:AB190" si="37">IF(OR($Y136="",$Z136=""),"",(Y136*AA136))</f>
        <v/>
      </c>
      <c r="AC136" s="494"/>
      <c r="AD136" s="478"/>
      <c r="AE136" s="492" t="str">
        <f t="shared" ref="AE136:AE190" si="38">IF($AC136="","",IF(OR($AC136="見学",$AC136="視察"),"10,000",IF($AC136="手土産","3,000")))</f>
        <v/>
      </c>
      <c r="AF136" s="646"/>
      <c r="AG136" s="492" t="str">
        <f t="shared" ref="AG136:AG182" si="39">IFERROR(ROUND(IF(AF136="","",IF(AF136="8%税込",AD136*AE136/1.08,IF(AF136="10%税込",AD136*AE136/1.1))),0),"")</f>
        <v/>
      </c>
      <c r="AH136" s="496" t="str">
        <f t="shared" si="29"/>
        <v/>
      </c>
      <c r="AI136" s="492" t="str">
        <f>IF($AH136="","",IF(OR($O136="",$M136=""),"",IF($P136="サブ",VLOOKUP($O136,単価表!$A$34:$C$38,MATCH($M136,単価表!$A$34:$C$34,0),0)/2,VLOOKUP($O136,単価表!$A$34:$C$38,MATCH($M136,単価表!$A$34:$C$34,0),0))))</f>
        <v/>
      </c>
      <c r="AJ136" s="492" t="str">
        <f t="shared" si="30"/>
        <v/>
      </c>
      <c r="AK136" s="496" t="str">
        <f t="shared" si="31"/>
        <v/>
      </c>
      <c r="AL136" s="492" t="str">
        <f>IF($AK136="","",IF(OR($O136="",$M136=""),"",VLOOKUP($O136,単価表!$A$34:$C$38,MATCH($M136,単価表!$A$34:$C$34,0),0)/2))</f>
        <v/>
      </c>
      <c r="AM136" s="492" t="str">
        <f t="shared" si="32"/>
        <v/>
      </c>
      <c r="AN136" s="488"/>
      <c r="AO136" s="488"/>
    </row>
    <row r="137" spans="4:41" ht="27.75" customHeight="1">
      <c r="D137" s="679"/>
      <c r="E137" s="475"/>
      <c r="F137" s="476" t="s">
        <v>259</v>
      </c>
      <c r="G137" s="477"/>
      <c r="H137" s="478"/>
      <c r="I137" s="846"/>
      <c r="J137" s="846"/>
      <c r="K137" s="488"/>
      <c r="L137" s="488"/>
      <c r="M137" s="479"/>
      <c r="N137" s="480"/>
      <c r="O137" s="489"/>
      <c r="P137" s="489"/>
      <c r="Q137" s="490"/>
      <c r="R137" s="491" t="str">
        <f t="shared" si="33"/>
        <v/>
      </c>
      <c r="S137" s="492" t="str">
        <f>IF($R137="","",IF(OR($O137="",$M137=""),"",IF($P137="サブ",VLOOKUP($O137,単価表!$A$5:$C$14,MATCH($M137,単価表!$A$5:$C$5,0),0)/2,VLOOKUP($O137,単価表!$A$5:$C$14,MATCH($M137,単価表!$A$5:$C$5,0),0))))</f>
        <v/>
      </c>
      <c r="T137" s="492" t="str">
        <f t="shared" si="34"/>
        <v/>
      </c>
      <c r="U137" s="491" t="str">
        <f t="shared" si="28"/>
        <v/>
      </c>
      <c r="V137" s="492" t="str">
        <f>IF($U137="","",IF(OR($M137="",$O137=""),"",VLOOKUP($O137,単価表!$A$5:$C$11,MATCH($M137,単価表!$A$5:$C$5,0),0)/2))</f>
        <v/>
      </c>
      <c r="W137" s="492" t="str">
        <f t="shared" si="35"/>
        <v/>
      </c>
      <c r="X137" s="480"/>
      <c r="Y137" s="493"/>
      <c r="Z137" s="479"/>
      <c r="AA137" s="492" t="str">
        <f t="shared" si="36"/>
        <v/>
      </c>
      <c r="AB137" s="492" t="str">
        <f t="shared" si="37"/>
        <v/>
      </c>
      <c r="AC137" s="494"/>
      <c r="AD137" s="478"/>
      <c r="AE137" s="492" t="str">
        <f t="shared" si="38"/>
        <v/>
      </c>
      <c r="AF137" s="646"/>
      <c r="AG137" s="492" t="str">
        <f t="shared" si="39"/>
        <v/>
      </c>
      <c r="AH137" s="491" t="str">
        <f t="shared" si="29"/>
        <v/>
      </c>
      <c r="AI137" s="492" t="str">
        <f>IF($AH137="","",IF(OR($O137="",$M137=""),"",IF($P137="サブ",VLOOKUP($O137,単価表!$A$34:$C$38,MATCH($M137,単価表!$A$34:$C$34,0),0)/2,VLOOKUP($O137,単価表!$A$34:$C$38,MATCH($M137,単価表!$A$34:$C$34,0),0))))</f>
        <v/>
      </c>
      <c r="AJ137" s="492" t="str">
        <f t="shared" si="30"/>
        <v/>
      </c>
      <c r="AK137" s="491" t="str">
        <f t="shared" si="31"/>
        <v/>
      </c>
      <c r="AL137" s="492" t="str">
        <f>IF($AK137="","",IF(OR($O137="",$M137=""),"",VLOOKUP($O137,単価表!$A$34:$C$38,MATCH($M137,単価表!$A$34:$C$34,0),0)/2))</f>
        <v/>
      </c>
      <c r="AM137" s="492" t="str">
        <f t="shared" si="32"/>
        <v/>
      </c>
      <c r="AN137" s="488"/>
      <c r="AO137" s="488"/>
    </row>
    <row r="138" spans="4:41" ht="27.75" customHeight="1">
      <c r="D138" s="679"/>
      <c r="E138" s="475"/>
      <c r="F138" s="476" t="s">
        <v>259</v>
      </c>
      <c r="G138" s="477"/>
      <c r="H138" s="478"/>
      <c r="I138" s="846"/>
      <c r="J138" s="846"/>
      <c r="K138" s="488"/>
      <c r="L138" s="488"/>
      <c r="M138" s="478"/>
      <c r="N138" s="480"/>
      <c r="O138" s="489"/>
      <c r="P138" s="489"/>
      <c r="Q138" s="490"/>
      <c r="R138" s="496" t="str">
        <f t="shared" si="33"/>
        <v/>
      </c>
      <c r="S138" s="492" t="str">
        <f>IF($R138="","",IF(OR($O138="",$M138=""),"",IF($P138="サブ",VLOOKUP($O138,単価表!$A$5:$C$14,MATCH($M138,単価表!$A$5:$C$5,0),0)/2,VLOOKUP($O138,単価表!$A$5:$C$14,MATCH($M138,単価表!$A$5:$C$5,0),0))))</f>
        <v/>
      </c>
      <c r="T138" s="492" t="str">
        <f t="shared" si="34"/>
        <v/>
      </c>
      <c r="U138" s="496" t="str">
        <f t="shared" si="28"/>
        <v/>
      </c>
      <c r="V138" s="492" t="str">
        <f>IF($U138="","",IF(OR($M138="",$O138=""),"",VLOOKUP($O138,単価表!$A$5:$C$11,MATCH($M138,単価表!$A$5:$C$5,0),0)/2))</f>
        <v/>
      </c>
      <c r="W138" s="492" t="str">
        <f t="shared" si="35"/>
        <v/>
      </c>
      <c r="X138" s="480"/>
      <c r="Y138" s="493"/>
      <c r="Z138" s="478"/>
      <c r="AA138" s="492" t="str">
        <f t="shared" si="36"/>
        <v/>
      </c>
      <c r="AB138" s="492" t="str">
        <f t="shared" si="37"/>
        <v/>
      </c>
      <c r="AC138" s="494"/>
      <c r="AD138" s="478"/>
      <c r="AE138" s="492" t="str">
        <f t="shared" si="38"/>
        <v/>
      </c>
      <c r="AF138" s="646"/>
      <c r="AG138" s="492" t="str">
        <f t="shared" si="39"/>
        <v/>
      </c>
      <c r="AH138" s="496" t="str">
        <f t="shared" si="29"/>
        <v/>
      </c>
      <c r="AI138" s="492" t="str">
        <f>IF($AH138="","",IF(OR($O138="",$M138=""),"",IF($P138="サブ",VLOOKUP($O138,単価表!$A$34:$C$38,MATCH($M138,単価表!$A$34:$C$34,0),0)/2,VLOOKUP($O138,単価表!$A$34:$C$38,MATCH($M138,単価表!$A$34:$C$34,0),0))))</f>
        <v/>
      </c>
      <c r="AJ138" s="492" t="str">
        <f t="shared" si="30"/>
        <v/>
      </c>
      <c r="AK138" s="496" t="str">
        <f t="shared" si="31"/>
        <v/>
      </c>
      <c r="AL138" s="492" t="str">
        <f>IF($AK138="","",IF(OR($O138="",$M138=""),"",VLOOKUP($O138,単価表!$A$34:$C$38,MATCH($M138,単価表!$A$34:$C$34,0),0)/2))</f>
        <v/>
      </c>
      <c r="AM138" s="492" t="str">
        <f t="shared" si="32"/>
        <v/>
      </c>
      <c r="AN138" s="488"/>
      <c r="AO138" s="488"/>
    </row>
    <row r="139" spans="4:41" ht="27.75" customHeight="1">
      <c r="D139" s="679"/>
      <c r="E139" s="475"/>
      <c r="F139" s="476" t="s">
        <v>259</v>
      </c>
      <c r="G139" s="477"/>
      <c r="H139" s="478"/>
      <c r="I139" s="846"/>
      <c r="J139" s="846"/>
      <c r="K139" s="488"/>
      <c r="L139" s="488"/>
      <c r="M139" s="479"/>
      <c r="N139" s="480"/>
      <c r="O139" s="489"/>
      <c r="P139" s="489"/>
      <c r="Q139" s="490"/>
      <c r="R139" s="491" t="str">
        <f t="shared" si="33"/>
        <v/>
      </c>
      <c r="S139" s="492" t="str">
        <f>IF($R139="","",IF(OR($O139="",$M139=""),"",IF($P139="サブ",VLOOKUP($O139,単価表!$A$5:$C$14,MATCH($M139,単価表!$A$5:$C$5,0),0)/2,VLOOKUP($O139,単価表!$A$5:$C$14,MATCH($M139,単価表!$A$5:$C$5,0),0))))</f>
        <v/>
      </c>
      <c r="T139" s="492" t="str">
        <f t="shared" si="34"/>
        <v/>
      </c>
      <c r="U139" s="491" t="str">
        <f t="shared" si="28"/>
        <v/>
      </c>
      <c r="V139" s="492" t="str">
        <f>IF($U139="","",IF(OR($M139="",$O139=""),"",VLOOKUP($O139,単価表!$A$5:$C$11,MATCH($M139,単価表!$A$5:$C$5,0),0)/2))</f>
        <v/>
      </c>
      <c r="W139" s="492" t="str">
        <f t="shared" si="35"/>
        <v/>
      </c>
      <c r="X139" s="480"/>
      <c r="Y139" s="493"/>
      <c r="Z139" s="479"/>
      <c r="AA139" s="492" t="str">
        <f t="shared" si="36"/>
        <v/>
      </c>
      <c r="AB139" s="492" t="str">
        <f t="shared" si="37"/>
        <v/>
      </c>
      <c r="AC139" s="494"/>
      <c r="AD139" s="478"/>
      <c r="AE139" s="492" t="str">
        <f t="shared" si="38"/>
        <v/>
      </c>
      <c r="AF139" s="646"/>
      <c r="AG139" s="492" t="str">
        <f t="shared" si="39"/>
        <v/>
      </c>
      <c r="AH139" s="491" t="str">
        <f t="shared" si="29"/>
        <v/>
      </c>
      <c r="AI139" s="492" t="str">
        <f>IF($AH139="","",IF(OR($O139="",$M139=""),"",IF($P139="サブ",VLOOKUP($O139,単価表!$A$34:$C$38,MATCH($M139,単価表!$A$34:$C$34,0),0)/2,VLOOKUP($O139,単価表!$A$34:$C$38,MATCH($M139,単価表!$A$34:$C$34,0),0))))</f>
        <v/>
      </c>
      <c r="AJ139" s="492" t="str">
        <f t="shared" si="30"/>
        <v/>
      </c>
      <c r="AK139" s="491" t="str">
        <f t="shared" si="31"/>
        <v/>
      </c>
      <c r="AL139" s="492" t="str">
        <f>IF($AK139="","",IF(OR($O139="",$M139=""),"",VLOOKUP($O139,単価表!$A$34:$C$38,MATCH($M139,単価表!$A$34:$C$34,0),0)/2))</f>
        <v/>
      </c>
      <c r="AM139" s="492" t="str">
        <f t="shared" si="32"/>
        <v/>
      </c>
      <c r="AN139" s="488"/>
      <c r="AO139" s="488"/>
    </row>
    <row r="140" spans="4:41" ht="27.75" customHeight="1">
      <c r="D140" s="679"/>
      <c r="E140" s="475"/>
      <c r="F140" s="476" t="s">
        <v>259</v>
      </c>
      <c r="G140" s="477"/>
      <c r="H140" s="478"/>
      <c r="I140" s="846"/>
      <c r="J140" s="846"/>
      <c r="K140" s="488"/>
      <c r="L140" s="488"/>
      <c r="M140" s="478"/>
      <c r="N140" s="480"/>
      <c r="O140" s="489"/>
      <c r="P140" s="489"/>
      <c r="Q140" s="490"/>
      <c r="R140" s="496" t="str">
        <f t="shared" si="33"/>
        <v/>
      </c>
      <c r="S140" s="492" t="str">
        <f>IF($R140="","",IF(OR($O140="",$M140=""),"",IF($P140="サブ",VLOOKUP($O140,単価表!$A$5:$C$14,MATCH($M140,単価表!$A$5:$C$5,0),0)/2,VLOOKUP($O140,単価表!$A$5:$C$14,MATCH($M140,単価表!$A$5:$C$5,0),0))))</f>
        <v/>
      </c>
      <c r="T140" s="492" t="str">
        <f t="shared" si="34"/>
        <v/>
      </c>
      <c r="U140" s="496" t="str">
        <f t="shared" si="28"/>
        <v/>
      </c>
      <c r="V140" s="492" t="str">
        <f>IF($U140="","",IF(OR($M140="",$O140=""),"",VLOOKUP($O140,単価表!$A$5:$C$11,MATCH($M140,単価表!$A$5:$C$5,0),0)/2))</f>
        <v/>
      </c>
      <c r="W140" s="492" t="str">
        <f t="shared" si="35"/>
        <v/>
      </c>
      <c r="X140" s="480"/>
      <c r="Y140" s="493"/>
      <c r="Z140" s="478"/>
      <c r="AA140" s="492" t="str">
        <f t="shared" si="36"/>
        <v/>
      </c>
      <c r="AB140" s="492" t="str">
        <f t="shared" si="37"/>
        <v/>
      </c>
      <c r="AC140" s="494"/>
      <c r="AD140" s="478"/>
      <c r="AE140" s="492" t="str">
        <f t="shared" si="38"/>
        <v/>
      </c>
      <c r="AF140" s="646"/>
      <c r="AG140" s="492" t="str">
        <f t="shared" si="39"/>
        <v/>
      </c>
      <c r="AH140" s="496" t="str">
        <f t="shared" si="29"/>
        <v/>
      </c>
      <c r="AI140" s="492" t="str">
        <f>IF($AH140="","",IF(OR($O140="",$M140=""),"",IF($P140="サブ",VLOOKUP($O140,単価表!$A$34:$C$38,MATCH($M140,単価表!$A$34:$C$34,0),0)/2,VLOOKUP($O140,単価表!$A$34:$C$38,MATCH($M140,単価表!$A$34:$C$34,0),0))))</f>
        <v/>
      </c>
      <c r="AJ140" s="492" t="str">
        <f t="shared" si="30"/>
        <v/>
      </c>
      <c r="AK140" s="496" t="str">
        <f t="shared" si="31"/>
        <v/>
      </c>
      <c r="AL140" s="492" t="str">
        <f>IF($AK140="","",IF(OR($O140="",$M140=""),"",VLOOKUP($O140,単価表!$A$34:$C$38,MATCH($M140,単価表!$A$34:$C$34,0),0)/2))</f>
        <v/>
      </c>
      <c r="AM140" s="492" t="str">
        <f t="shared" si="32"/>
        <v/>
      </c>
      <c r="AN140" s="488"/>
      <c r="AO140" s="488"/>
    </row>
    <row r="141" spans="4:41" ht="27.75" customHeight="1">
      <c r="D141" s="679"/>
      <c r="E141" s="475"/>
      <c r="F141" s="476" t="s">
        <v>259</v>
      </c>
      <c r="G141" s="477"/>
      <c r="H141" s="478"/>
      <c r="I141" s="846"/>
      <c r="J141" s="846"/>
      <c r="K141" s="488"/>
      <c r="L141" s="488"/>
      <c r="M141" s="479"/>
      <c r="N141" s="480"/>
      <c r="O141" s="489"/>
      <c r="P141" s="489"/>
      <c r="Q141" s="490"/>
      <c r="R141" s="491" t="str">
        <f t="shared" si="33"/>
        <v/>
      </c>
      <c r="S141" s="492" t="str">
        <f>IF($R141="","",IF(OR($O141="",$M141=""),"",IF($P141="サブ",VLOOKUP($O141,単価表!$A$5:$C$14,MATCH($M141,単価表!$A$5:$C$5,0),0)/2,VLOOKUP($O141,単価表!$A$5:$C$14,MATCH($M141,単価表!$A$5:$C$5,0),0))))</f>
        <v/>
      </c>
      <c r="T141" s="492" t="str">
        <f t="shared" si="34"/>
        <v/>
      </c>
      <c r="U141" s="491" t="str">
        <f t="shared" si="28"/>
        <v/>
      </c>
      <c r="V141" s="492" t="str">
        <f>IF($U141="","",IF(OR($M141="",$O141=""),"",VLOOKUP($O141,単価表!$A$5:$C$11,MATCH($M141,単価表!$A$5:$C$5,0),0)/2))</f>
        <v/>
      </c>
      <c r="W141" s="492" t="str">
        <f t="shared" si="35"/>
        <v/>
      </c>
      <c r="X141" s="480"/>
      <c r="Y141" s="493"/>
      <c r="Z141" s="479"/>
      <c r="AA141" s="492" t="str">
        <f t="shared" si="36"/>
        <v/>
      </c>
      <c r="AB141" s="492" t="str">
        <f t="shared" si="37"/>
        <v/>
      </c>
      <c r="AC141" s="494"/>
      <c r="AD141" s="478"/>
      <c r="AE141" s="492" t="str">
        <f t="shared" si="38"/>
        <v/>
      </c>
      <c r="AF141" s="646"/>
      <c r="AG141" s="492" t="str">
        <f t="shared" si="39"/>
        <v/>
      </c>
      <c r="AH141" s="491" t="str">
        <f t="shared" si="29"/>
        <v/>
      </c>
      <c r="AI141" s="492" t="str">
        <f>IF($AH141="","",IF(OR($O141="",$M141=""),"",IF($P141="サブ",VLOOKUP($O141,単価表!$A$34:$C$38,MATCH($M141,単価表!$A$34:$C$34,0),0)/2,VLOOKUP($O141,単価表!$A$34:$C$38,MATCH($M141,単価表!$A$34:$C$34,0),0))))</f>
        <v/>
      </c>
      <c r="AJ141" s="492" t="str">
        <f t="shared" si="30"/>
        <v/>
      </c>
      <c r="AK141" s="491" t="str">
        <f t="shared" si="31"/>
        <v/>
      </c>
      <c r="AL141" s="492" t="str">
        <f>IF($AK141="","",IF(OR($O141="",$M141=""),"",VLOOKUP($O141,単価表!$A$34:$C$38,MATCH($M141,単価表!$A$34:$C$34,0),0)/2))</f>
        <v/>
      </c>
      <c r="AM141" s="492" t="str">
        <f t="shared" si="32"/>
        <v/>
      </c>
      <c r="AN141" s="488"/>
      <c r="AO141" s="488"/>
    </row>
    <row r="142" spans="4:41" ht="27.75" customHeight="1">
      <c r="D142" s="679"/>
      <c r="E142" s="475"/>
      <c r="F142" s="476" t="s">
        <v>259</v>
      </c>
      <c r="G142" s="477"/>
      <c r="H142" s="478"/>
      <c r="I142" s="846"/>
      <c r="J142" s="846"/>
      <c r="K142" s="488"/>
      <c r="L142" s="488"/>
      <c r="M142" s="478"/>
      <c r="N142" s="480"/>
      <c r="O142" s="489"/>
      <c r="P142" s="489"/>
      <c r="Q142" s="490"/>
      <c r="R142" s="496" t="str">
        <f t="shared" si="33"/>
        <v/>
      </c>
      <c r="S142" s="492" t="str">
        <f>IF($R142="","",IF(OR($O142="",$M142=""),"",IF($P142="サブ",VLOOKUP($O142,単価表!$A$5:$C$14,MATCH($M142,単価表!$A$5:$C$5,0),0)/2,VLOOKUP($O142,単価表!$A$5:$C$14,MATCH($M142,単価表!$A$5:$C$5,0),0))))</f>
        <v/>
      </c>
      <c r="T142" s="492" t="str">
        <f t="shared" si="34"/>
        <v/>
      </c>
      <c r="U142" s="496" t="str">
        <f t="shared" si="28"/>
        <v/>
      </c>
      <c r="V142" s="492" t="str">
        <f>IF($U142="","",IF(OR($M142="",$O142=""),"",VLOOKUP($O142,単価表!$A$5:$C$11,MATCH($M142,単価表!$A$5:$C$5,0),0)/2))</f>
        <v/>
      </c>
      <c r="W142" s="492" t="str">
        <f t="shared" si="35"/>
        <v/>
      </c>
      <c r="X142" s="480"/>
      <c r="Y142" s="493"/>
      <c r="Z142" s="478"/>
      <c r="AA142" s="492" t="str">
        <f t="shared" si="36"/>
        <v/>
      </c>
      <c r="AB142" s="492" t="str">
        <f t="shared" si="37"/>
        <v/>
      </c>
      <c r="AC142" s="494"/>
      <c r="AD142" s="478"/>
      <c r="AE142" s="492" t="str">
        <f t="shared" si="38"/>
        <v/>
      </c>
      <c r="AF142" s="646"/>
      <c r="AG142" s="492" t="str">
        <f t="shared" si="39"/>
        <v/>
      </c>
      <c r="AH142" s="496" t="str">
        <f t="shared" si="29"/>
        <v/>
      </c>
      <c r="AI142" s="492" t="str">
        <f>IF($AH142="","",IF(OR($O142="",$M142=""),"",IF($P142="サブ",VLOOKUP($O142,単価表!$A$34:$C$38,MATCH($M142,単価表!$A$34:$C$34,0),0)/2,VLOOKUP($O142,単価表!$A$34:$C$38,MATCH($M142,単価表!$A$34:$C$34,0),0))))</f>
        <v/>
      </c>
      <c r="AJ142" s="492" t="str">
        <f t="shared" si="30"/>
        <v/>
      </c>
      <c r="AK142" s="496" t="str">
        <f t="shared" si="31"/>
        <v/>
      </c>
      <c r="AL142" s="492" t="str">
        <f>IF($AK142="","",IF(OR($O142="",$M142=""),"",VLOOKUP($O142,単価表!$A$34:$C$38,MATCH($M142,単価表!$A$34:$C$34,0),0)/2))</f>
        <v/>
      </c>
      <c r="AM142" s="492" t="str">
        <f t="shared" si="32"/>
        <v/>
      </c>
      <c r="AN142" s="488"/>
      <c r="AO142" s="488"/>
    </row>
    <row r="143" spans="4:41" ht="27.75" customHeight="1">
      <c r="D143" s="679"/>
      <c r="E143" s="475"/>
      <c r="F143" s="476" t="s">
        <v>259</v>
      </c>
      <c r="G143" s="477"/>
      <c r="H143" s="478"/>
      <c r="I143" s="846"/>
      <c r="J143" s="846"/>
      <c r="K143" s="488"/>
      <c r="L143" s="488"/>
      <c r="M143" s="479"/>
      <c r="N143" s="480"/>
      <c r="O143" s="489"/>
      <c r="P143" s="489"/>
      <c r="Q143" s="490"/>
      <c r="R143" s="491" t="str">
        <f t="shared" si="33"/>
        <v/>
      </c>
      <c r="S143" s="492" t="str">
        <f>IF($R143="","",IF(OR($O143="",$M143=""),"",IF($P143="サブ",VLOOKUP($O143,単価表!$A$5:$C$14,MATCH($M143,単価表!$A$5:$C$5,0),0)/2,VLOOKUP($O143,単価表!$A$5:$C$14,MATCH($M143,単価表!$A$5:$C$5,0),0))))</f>
        <v/>
      </c>
      <c r="T143" s="492" t="str">
        <f t="shared" si="34"/>
        <v/>
      </c>
      <c r="U143" s="491" t="str">
        <f t="shared" si="28"/>
        <v/>
      </c>
      <c r="V143" s="492" t="str">
        <f>IF($U143="","",IF(OR($M143="",$O143=""),"",VLOOKUP($O143,単価表!$A$5:$C$11,MATCH($M143,単価表!$A$5:$C$5,0),0)/2))</f>
        <v/>
      </c>
      <c r="W143" s="492" t="str">
        <f t="shared" si="35"/>
        <v/>
      </c>
      <c r="X143" s="480"/>
      <c r="Y143" s="493"/>
      <c r="Z143" s="479"/>
      <c r="AA143" s="492" t="str">
        <f t="shared" si="36"/>
        <v/>
      </c>
      <c r="AB143" s="492" t="str">
        <f t="shared" si="37"/>
        <v/>
      </c>
      <c r="AC143" s="494"/>
      <c r="AD143" s="478"/>
      <c r="AE143" s="492" t="str">
        <f t="shared" si="38"/>
        <v/>
      </c>
      <c r="AF143" s="646"/>
      <c r="AG143" s="492" t="str">
        <f t="shared" si="39"/>
        <v/>
      </c>
      <c r="AH143" s="491" t="str">
        <f t="shared" si="29"/>
        <v/>
      </c>
      <c r="AI143" s="492" t="str">
        <f>IF($AH143="","",IF(OR($O143="",$M143=""),"",IF($P143="サブ",VLOOKUP($O143,単価表!$A$34:$C$38,MATCH($M143,単価表!$A$34:$C$34,0),0)/2,VLOOKUP($O143,単価表!$A$34:$C$38,MATCH($M143,単価表!$A$34:$C$34,0),0))))</f>
        <v/>
      </c>
      <c r="AJ143" s="492" t="str">
        <f t="shared" si="30"/>
        <v/>
      </c>
      <c r="AK143" s="491" t="str">
        <f t="shared" si="31"/>
        <v/>
      </c>
      <c r="AL143" s="492" t="str">
        <f>IF($AK143="","",IF(OR($O143="",$M143=""),"",VLOOKUP($O143,単価表!$A$34:$C$38,MATCH($M143,単価表!$A$34:$C$34,0),0)/2))</f>
        <v/>
      </c>
      <c r="AM143" s="492" t="str">
        <f t="shared" si="32"/>
        <v/>
      </c>
      <c r="AN143" s="488"/>
      <c r="AO143" s="488"/>
    </row>
    <row r="144" spans="4:41" ht="27.75" customHeight="1">
      <c r="D144" s="679"/>
      <c r="E144" s="475"/>
      <c r="F144" s="476" t="s">
        <v>259</v>
      </c>
      <c r="G144" s="477"/>
      <c r="H144" s="478"/>
      <c r="I144" s="846"/>
      <c r="J144" s="846"/>
      <c r="K144" s="488"/>
      <c r="L144" s="488"/>
      <c r="M144" s="478"/>
      <c r="N144" s="480"/>
      <c r="O144" s="489"/>
      <c r="P144" s="489"/>
      <c r="Q144" s="490"/>
      <c r="R144" s="496" t="str">
        <f t="shared" si="33"/>
        <v/>
      </c>
      <c r="S144" s="492" t="str">
        <f>IF($R144="","",IF(OR($O144="",$M144=""),"",IF($P144="サブ",VLOOKUP($O144,単価表!$A$5:$C$14,MATCH($M144,単価表!$A$5:$C$5,0),0)/2,VLOOKUP($O144,単価表!$A$5:$C$14,MATCH($M144,単価表!$A$5:$C$5,0),0))))</f>
        <v/>
      </c>
      <c r="T144" s="492" t="str">
        <f t="shared" si="34"/>
        <v/>
      </c>
      <c r="U144" s="496" t="str">
        <f t="shared" si="28"/>
        <v/>
      </c>
      <c r="V144" s="492" t="str">
        <f>IF($U144="","",IF(OR($M144="",$O144=""),"",VLOOKUP($O144,単価表!$A$5:$C$11,MATCH($M144,単価表!$A$5:$C$5,0),0)/2))</f>
        <v/>
      </c>
      <c r="W144" s="492" t="str">
        <f t="shared" si="35"/>
        <v/>
      </c>
      <c r="X144" s="480"/>
      <c r="Y144" s="493"/>
      <c r="Z144" s="478"/>
      <c r="AA144" s="492" t="str">
        <f t="shared" si="36"/>
        <v/>
      </c>
      <c r="AB144" s="492" t="str">
        <f t="shared" si="37"/>
        <v/>
      </c>
      <c r="AC144" s="494"/>
      <c r="AD144" s="478"/>
      <c r="AE144" s="492" t="str">
        <f t="shared" si="38"/>
        <v/>
      </c>
      <c r="AF144" s="646"/>
      <c r="AG144" s="492" t="str">
        <f t="shared" si="39"/>
        <v/>
      </c>
      <c r="AH144" s="496" t="str">
        <f t="shared" si="29"/>
        <v/>
      </c>
      <c r="AI144" s="492" t="str">
        <f>IF($AH144="","",IF(OR($O144="",$M144=""),"",IF($P144="サブ",VLOOKUP($O144,単価表!$A$34:$C$38,MATCH($M144,単価表!$A$34:$C$34,0),0)/2,VLOOKUP($O144,単価表!$A$34:$C$38,MATCH($M144,単価表!$A$34:$C$34,0),0))))</f>
        <v/>
      </c>
      <c r="AJ144" s="492" t="str">
        <f t="shared" si="30"/>
        <v/>
      </c>
      <c r="AK144" s="496" t="str">
        <f t="shared" si="31"/>
        <v/>
      </c>
      <c r="AL144" s="492" t="str">
        <f>IF($AK144="","",IF(OR($O144="",$M144=""),"",VLOOKUP($O144,単価表!$A$34:$C$38,MATCH($M144,単価表!$A$34:$C$34,0),0)/2))</f>
        <v/>
      </c>
      <c r="AM144" s="492" t="str">
        <f t="shared" si="32"/>
        <v/>
      </c>
      <c r="AN144" s="488"/>
      <c r="AO144" s="488"/>
    </row>
    <row r="145" spans="4:41" ht="27.75" customHeight="1">
      <c r="D145" s="679"/>
      <c r="E145" s="475"/>
      <c r="F145" s="476" t="s">
        <v>259</v>
      </c>
      <c r="G145" s="477"/>
      <c r="H145" s="478"/>
      <c r="I145" s="846"/>
      <c r="J145" s="846"/>
      <c r="K145" s="488"/>
      <c r="L145" s="488"/>
      <c r="M145" s="479"/>
      <c r="N145" s="480"/>
      <c r="O145" s="489"/>
      <c r="P145" s="489"/>
      <c r="Q145" s="490"/>
      <c r="R145" s="491" t="str">
        <f t="shared" si="33"/>
        <v/>
      </c>
      <c r="S145" s="492" t="str">
        <f>IF($R145="","",IF(OR($O145="",$M145=""),"",IF($P145="サブ",VLOOKUP($O145,単価表!$A$5:$C$14,MATCH($M145,単価表!$A$5:$C$5,0),0)/2,VLOOKUP($O145,単価表!$A$5:$C$14,MATCH($M145,単価表!$A$5:$C$5,0),0))))</f>
        <v/>
      </c>
      <c r="T145" s="492" t="str">
        <f t="shared" si="34"/>
        <v/>
      </c>
      <c r="U145" s="491" t="str">
        <f t="shared" si="28"/>
        <v/>
      </c>
      <c r="V145" s="492" t="str">
        <f>IF($U145="","",IF(OR($M145="",$O145=""),"",VLOOKUP($O145,単価表!$A$5:$C$11,MATCH($M145,単価表!$A$5:$C$5,0),0)/2))</f>
        <v/>
      </c>
      <c r="W145" s="492" t="str">
        <f t="shared" si="35"/>
        <v/>
      </c>
      <c r="X145" s="480"/>
      <c r="Y145" s="493"/>
      <c r="Z145" s="479"/>
      <c r="AA145" s="492" t="str">
        <f t="shared" si="36"/>
        <v/>
      </c>
      <c r="AB145" s="492" t="str">
        <f t="shared" si="37"/>
        <v/>
      </c>
      <c r="AC145" s="494"/>
      <c r="AD145" s="478"/>
      <c r="AE145" s="492" t="str">
        <f t="shared" si="38"/>
        <v/>
      </c>
      <c r="AF145" s="646"/>
      <c r="AG145" s="492" t="str">
        <f t="shared" si="39"/>
        <v/>
      </c>
      <c r="AH145" s="491" t="str">
        <f t="shared" si="29"/>
        <v/>
      </c>
      <c r="AI145" s="492" t="str">
        <f>IF($AH145="","",IF(OR($O145="",$M145=""),"",IF($P145="サブ",VLOOKUP($O145,単価表!$A$34:$C$38,MATCH($M145,単価表!$A$34:$C$34,0),0)/2,VLOOKUP($O145,単価表!$A$34:$C$38,MATCH($M145,単価表!$A$34:$C$34,0),0))))</f>
        <v/>
      </c>
      <c r="AJ145" s="492" t="str">
        <f t="shared" si="30"/>
        <v/>
      </c>
      <c r="AK145" s="491" t="str">
        <f t="shared" si="31"/>
        <v/>
      </c>
      <c r="AL145" s="492" t="str">
        <f>IF($AK145="","",IF(OR($O145="",$M145=""),"",VLOOKUP($O145,単価表!$A$34:$C$38,MATCH($M145,単価表!$A$34:$C$34,0),0)/2))</f>
        <v/>
      </c>
      <c r="AM145" s="492" t="str">
        <f t="shared" si="32"/>
        <v/>
      </c>
      <c r="AN145" s="488"/>
      <c r="AO145" s="488"/>
    </row>
    <row r="146" spans="4:41" ht="27.75" customHeight="1">
      <c r="D146" s="679"/>
      <c r="E146" s="475"/>
      <c r="F146" s="476" t="s">
        <v>259</v>
      </c>
      <c r="G146" s="477"/>
      <c r="H146" s="478"/>
      <c r="I146" s="846"/>
      <c r="J146" s="846"/>
      <c r="K146" s="488"/>
      <c r="L146" s="488"/>
      <c r="M146" s="478"/>
      <c r="N146" s="480"/>
      <c r="O146" s="489"/>
      <c r="P146" s="489"/>
      <c r="Q146" s="490"/>
      <c r="R146" s="496" t="str">
        <f t="shared" si="33"/>
        <v/>
      </c>
      <c r="S146" s="492" t="str">
        <f>IF($R146="","",IF(OR($O146="",$M146=""),"",IF($P146="サブ",VLOOKUP($O146,単価表!$A$5:$C$14,MATCH($M146,単価表!$A$5:$C$5,0),0)/2,VLOOKUP($O146,単価表!$A$5:$C$14,MATCH($M146,単価表!$A$5:$C$5,0),0))))</f>
        <v/>
      </c>
      <c r="T146" s="492" t="str">
        <f t="shared" si="34"/>
        <v/>
      </c>
      <c r="U146" s="496" t="str">
        <f t="shared" si="28"/>
        <v/>
      </c>
      <c r="V146" s="492" t="str">
        <f>IF($U146="","",IF(OR($M146="",$O146=""),"",VLOOKUP($O146,単価表!$A$5:$C$11,MATCH($M146,単価表!$A$5:$C$5,0),0)/2))</f>
        <v/>
      </c>
      <c r="W146" s="492" t="str">
        <f t="shared" si="35"/>
        <v/>
      </c>
      <c r="X146" s="480"/>
      <c r="Y146" s="493"/>
      <c r="Z146" s="478"/>
      <c r="AA146" s="492" t="str">
        <f t="shared" si="36"/>
        <v/>
      </c>
      <c r="AB146" s="492" t="str">
        <f t="shared" si="37"/>
        <v/>
      </c>
      <c r="AC146" s="494"/>
      <c r="AD146" s="478"/>
      <c r="AE146" s="492" t="str">
        <f t="shared" si="38"/>
        <v/>
      </c>
      <c r="AF146" s="646"/>
      <c r="AG146" s="492" t="str">
        <f t="shared" si="39"/>
        <v/>
      </c>
      <c r="AH146" s="496" t="str">
        <f t="shared" si="29"/>
        <v/>
      </c>
      <c r="AI146" s="492" t="str">
        <f>IF($AH146="","",IF(OR($O146="",$M146=""),"",IF($P146="サブ",VLOOKUP($O146,単価表!$A$34:$C$38,MATCH($M146,単価表!$A$34:$C$34,0),0)/2,VLOOKUP($O146,単価表!$A$34:$C$38,MATCH($M146,単価表!$A$34:$C$34,0),0))))</f>
        <v/>
      </c>
      <c r="AJ146" s="492" t="str">
        <f t="shared" si="30"/>
        <v/>
      </c>
      <c r="AK146" s="496" t="str">
        <f t="shared" si="31"/>
        <v/>
      </c>
      <c r="AL146" s="492" t="str">
        <f>IF($AK146="","",IF(OR($O146="",$M146=""),"",VLOOKUP($O146,単価表!$A$34:$C$38,MATCH($M146,単価表!$A$34:$C$34,0),0)/2))</f>
        <v/>
      </c>
      <c r="AM146" s="492" t="str">
        <f t="shared" si="32"/>
        <v/>
      </c>
      <c r="AN146" s="488"/>
      <c r="AO146" s="488"/>
    </row>
    <row r="147" spans="4:41" ht="27.75" customHeight="1">
      <c r="D147" s="679"/>
      <c r="E147" s="475"/>
      <c r="F147" s="476" t="s">
        <v>259</v>
      </c>
      <c r="G147" s="477"/>
      <c r="H147" s="478"/>
      <c r="I147" s="846"/>
      <c r="J147" s="846"/>
      <c r="K147" s="488"/>
      <c r="L147" s="488"/>
      <c r="M147" s="479"/>
      <c r="N147" s="480"/>
      <c r="O147" s="489"/>
      <c r="P147" s="489"/>
      <c r="Q147" s="490"/>
      <c r="R147" s="491" t="str">
        <f t="shared" si="33"/>
        <v/>
      </c>
      <c r="S147" s="492" t="str">
        <f>IF($R147="","",IF(OR($O147="",$M147=""),"",IF($P147="サブ",VLOOKUP($O147,単価表!$A$5:$C$14,MATCH($M147,単価表!$A$5:$C$5,0),0)/2,VLOOKUP($O147,単価表!$A$5:$C$14,MATCH($M147,単価表!$A$5:$C$5,0),0))))</f>
        <v/>
      </c>
      <c r="T147" s="492" t="str">
        <f t="shared" si="34"/>
        <v/>
      </c>
      <c r="U147" s="491" t="str">
        <f t="shared" si="28"/>
        <v/>
      </c>
      <c r="V147" s="492" t="str">
        <f>IF($U147="","",IF(OR($M147="",$O147=""),"",VLOOKUP($O147,単価表!$A$5:$C$11,MATCH($M147,単価表!$A$5:$C$5,0),0)/2))</f>
        <v/>
      </c>
      <c r="W147" s="492" t="str">
        <f t="shared" si="35"/>
        <v/>
      </c>
      <c r="X147" s="480"/>
      <c r="Y147" s="493"/>
      <c r="Z147" s="479"/>
      <c r="AA147" s="492" t="str">
        <f t="shared" si="36"/>
        <v/>
      </c>
      <c r="AB147" s="492" t="str">
        <f t="shared" si="37"/>
        <v/>
      </c>
      <c r="AC147" s="494"/>
      <c r="AD147" s="478"/>
      <c r="AE147" s="492" t="str">
        <f t="shared" si="38"/>
        <v/>
      </c>
      <c r="AF147" s="646"/>
      <c r="AG147" s="492" t="str">
        <f t="shared" si="39"/>
        <v/>
      </c>
      <c r="AH147" s="491" t="str">
        <f t="shared" si="29"/>
        <v/>
      </c>
      <c r="AI147" s="492" t="str">
        <f>IF($AH147="","",IF(OR($O147="",$M147=""),"",IF($P147="サブ",VLOOKUP($O147,単価表!$A$34:$C$38,MATCH($M147,単価表!$A$34:$C$34,0),0)/2,VLOOKUP($O147,単価表!$A$34:$C$38,MATCH($M147,単価表!$A$34:$C$34,0),0))))</f>
        <v/>
      </c>
      <c r="AJ147" s="492" t="str">
        <f t="shared" si="30"/>
        <v/>
      </c>
      <c r="AK147" s="491" t="str">
        <f t="shared" si="31"/>
        <v/>
      </c>
      <c r="AL147" s="492" t="str">
        <f>IF($AK147="","",IF(OR($O147="",$M147=""),"",VLOOKUP($O147,単価表!$A$34:$C$38,MATCH($M147,単価表!$A$34:$C$34,0),0)/2))</f>
        <v/>
      </c>
      <c r="AM147" s="492" t="str">
        <f t="shared" si="32"/>
        <v/>
      </c>
      <c r="AN147" s="488"/>
      <c r="AO147" s="488"/>
    </row>
    <row r="148" spans="4:41" ht="27.75" customHeight="1">
      <c r="D148" s="679"/>
      <c r="E148" s="475"/>
      <c r="F148" s="476" t="s">
        <v>259</v>
      </c>
      <c r="G148" s="477"/>
      <c r="H148" s="478"/>
      <c r="I148" s="846"/>
      <c r="J148" s="846"/>
      <c r="K148" s="488"/>
      <c r="L148" s="488"/>
      <c r="M148" s="478"/>
      <c r="N148" s="480"/>
      <c r="O148" s="489"/>
      <c r="P148" s="489"/>
      <c r="Q148" s="490"/>
      <c r="R148" s="496" t="str">
        <f t="shared" si="33"/>
        <v/>
      </c>
      <c r="S148" s="492" t="str">
        <f>IF($R148="","",IF(OR($O148="",$M148=""),"",IF($P148="サブ",VLOOKUP($O148,単価表!$A$5:$C$14,MATCH($M148,単価表!$A$5:$C$5,0),0)/2,VLOOKUP($O148,単価表!$A$5:$C$14,MATCH($M148,単価表!$A$5:$C$5,0),0))))</f>
        <v/>
      </c>
      <c r="T148" s="492" t="str">
        <f t="shared" si="34"/>
        <v/>
      </c>
      <c r="U148" s="496" t="str">
        <f t="shared" si="28"/>
        <v/>
      </c>
      <c r="V148" s="492" t="str">
        <f>IF($U148="","",IF(OR($M148="",$O148=""),"",VLOOKUP($O148,単価表!$A$5:$C$11,MATCH($M148,単価表!$A$5:$C$5,0),0)/2))</f>
        <v/>
      </c>
      <c r="W148" s="492" t="str">
        <f t="shared" si="35"/>
        <v/>
      </c>
      <c r="X148" s="480"/>
      <c r="Y148" s="493"/>
      <c r="Z148" s="478"/>
      <c r="AA148" s="492" t="str">
        <f t="shared" si="36"/>
        <v/>
      </c>
      <c r="AB148" s="492" t="str">
        <f t="shared" si="37"/>
        <v/>
      </c>
      <c r="AC148" s="494"/>
      <c r="AD148" s="478"/>
      <c r="AE148" s="492" t="str">
        <f t="shared" si="38"/>
        <v/>
      </c>
      <c r="AF148" s="646"/>
      <c r="AG148" s="492" t="str">
        <f t="shared" si="39"/>
        <v/>
      </c>
      <c r="AH148" s="496" t="str">
        <f t="shared" si="29"/>
        <v/>
      </c>
      <c r="AI148" s="492" t="str">
        <f>IF($AH148="","",IF(OR($O148="",$M148=""),"",IF($P148="サブ",VLOOKUP($O148,単価表!$A$34:$C$38,MATCH($M148,単価表!$A$34:$C$34,0),0)/2,VLOOKUP($O148,単価表!$A$34:$C$38,MATCH($M148,単価表!$A$34:$C$34,0),0))))</f>
        <v/>
      </c>
      <c r="AJ148" s="492" t="str">
        <f t="shared" si="30"/>
        <v/>
      </c>
      <c r="AK148" s="496" t="str">
        <f t="shared" si="31"/>
        <v/>
      </c>
      <c r="AL148" s="492" t="str">
        <f>IF($AK148="","",IF(OR($O148="",$M148=""),"",VLOOKUP($O148,単価表!$A$34:$C$38,MATCH($M148,単価表!$A$34:$C$34,0),0)/2))</f>
        <v/>
      </c>
      <c r="AM148" s="492" t="str">
        <f t="shared" si="32"/>
        <v/>
      </c>
      <c r="AN148" s="488"/>
      <c r="AO148" s="488"/>
    </row>
    <row r="149" spans="4:41" ht="27.75" customHeight="1">
      <c r="D149" s="679"/>
      <c r="E149" s="475"/>
      <c r="F149" s="476" t="s">
        <v>259</v>
      </c>
      <c r="G149" s="477"/>
      <c r="H149" s="478"/>
      <c r="I149" s="846"/>
      <c r="J149" s="846"/>
      <c r="K149" s="488"/>
      <c r="L149" s="488"/>
      <c r="M149" s="479"/>
      <c r="N149" s="480"/>
      <c r="O149" s="489"/>
      <c r="P149" s="489"/>
      <c r="Q149" s="490"/>
      <c r="R149" s="491" t="str">
        <f t="shared" si="33"/>
        <v/>
      </c>
      <c r="S149" s="492" t="str">
        <f>IF($R149="","",IF(OR($O149="",$M149=""),"",IF($P149="サブ",VLOOKUP($O149,単価表!$A$5:$C$14,MATCH($M149,単価表!$A$5:$C$5,0),0)/2,VLOOKUP($O149,単価表!$A$5:$C$14,MATCH($M149,単価表!$A$5:$C$5,0),0))))</f>
        <v/>
      </c>
      <c r="T149" s="492" t="str">
        <f t="shared" si="34"/>
        <v/>
      </c>
      <c r="U149" s="491" t="str">
        <f t="shared" si="28"/>
        <v/>
      </c>
      <c r="V149" s="492" t="str">
        <f>IF($U149="","",IF(OR($M149="",$O149=""),"",VLOOKUP($O149,単価表!$A$5:$C$11,MATCH($M149,単価表!$A$5:$C$5,0),0)/2))</f>
        <v/>
      </c>
      <c r="W149" s="492" t="str">
        <f t="shared" si="35"/>
        <v/>
      </c>
      <c r="X149" s="480"/>
      <c r="Y149" s="493"/>
      <c r="Z149" s="479"/>
      <c r="AA149" s="492" t="str">
        <f t="shared" si="36"/>
        <v/>
      </c>
      <c r="AB149" s="492" t="str">
        <f t="shared" si="37"/>
        <v/>
      </c>
      <c r="AC149" s="494"/>
      <c r="AD149" s="478"/>
      <c r="AE149" s="492" t="str">
        <f t="shared" si="38"/>
        <v/>
      </c>
      <c r="AF149" s="646"/>
      <c r="AG149" s="492" t="str">
        <f t="shared" si="39"/>
        <v/>
      </c>
      <c r="AH149" s="491" t="str">
        <f t="shared" si="29"/>
        <v/>
      </c>
      <c r="AI149" s="492" t="str">
        <f>IF($AH149="","",IF(OR($O149="",$M149=""),"",IF($P149="サブ",VLOOKUP($O149,単価表!$A$34:$C$38,MATCH($M149,単価表!$A$34:$C$34,0),0)/2,VLOOKUP($O149,単価表!$A$34:$C$38,MATCH($M149,単価表!$A$34:$C$34,0),0))))</f>
        <v/>
      </c>
      <c r="AJ149" s="492" t="str">
        <f t="shared" si="30"/>
        <v/>
      </c>
      <c r="AK149" s="491" t="str">
        <f t="shared" si="31"/>
        <v/>
      </c>
      <c r="AL149" s="492" t="str">
        <f>IF($AK149="","",IF(OR($O149="",$M149=""),"",VLOOKUP($O149,単価表!$A$34:$C$38,MATCH($M149,単価表!$A$34:$C$34,0),0)/2))</f>
        <v/>
      </c>
      <c r="AM149" s="492" t="str">
        <f t="shared" si="32"/>
        <v/>
      </c>
      <c r="AN149" s="488"/>
      <c r="AO149" s="488"/>
    </row>
    <row r="150" spans="4:41" ht="27.75" customHeight="1">
      <c r="D150" s="679"/>
      <c r="E150" s="475"/>
      <c r="F150" s="476" t="s">
        <v>259</v>
      </c>
      <c r="G150" s="477"/>
      <c r="H150" s="478"/>
      <c r="I150" s="846"/>
      <c r="J150" s="846"/>
      <c r="K150" s="488"/>
      <c r="L150" s="488"/>
      <c r="M150" s="478"/>
      <c r="N150" s="480"/>
      <c r="O150" s="489"/>
      <c r="P150" s="489"/>
      <c r="Q150" s="490"/>
      <c r="R150" s="496" t="str">
        <f t="shared" si="33"/>
        <v/>
      </c>
      <c r="S150" s="492" t="str">
        <f>IF($R150="","",IF(OR($O150="",$M150=""),"",IF($P150="サブ",VLOOKUP($O150,単価表!$A$5:$C$14,MATCH($M150,単価表!$A$5:$C$5,0),0)/2,VLOOKUP($O150,単価表!$A$5:$C$14,MATCH($M150,単価表!$A$5:$C$5,0),0))))</f>
        <v/>
      </c>
      <c r="T150" s="492" t="str">
        <f t="shared" si="34"/>
        <v/>
      </c>
      <c r="U150" s="496" t="str">
        <f t="shared" si="28"/>
        <v/>
      </c>
      <c r="V150" s="492" t="str">
        <f>IF($U150="","",IF(OR($M150="",$O150=""),"",VLOOKUP($O150,単価表!$A$5:$C$11,MATCH($M150,単価表!$A$5:$C$5,0),0)/2))</f>
        <v/>
      </c>
      <c r="W150" s="492" t="str">
        <f t="shared" si="35"/>
        <v/>
      </c>
      <c r="X150" s="480"/>
      <c r="Y150" s="493"/>
      <c r="Z150" s="478"/>
      <c r="AA150" s="492" t="str">
        <f t="shared" si="36"/>
        <v/>
      </c>
      <c r="AB150" s="492" t="str">
        <f t="shared" si="37"/>
        <v/>
      </c>
      <c r="AC150" s="494"/>
      <c r="AD150" s="478"/>
      <c r="AE150" s="492" t="str">
        <f t="shared" si="38"/>
        <v/>
      </c>
      <c r="AF150" s="646"/>
      <c r="AG150" s="492" t="str">
        <f t="shared" si="39"/>
        <v/>
      </c>
      <c r="AH150" s="496" t="str">
        <f t="shared" si="29"/>
        <v/>
      </c>
      <c r="AI150" s="492" t="str">
        <f>IF($AH150="","",IF(OR($O150="",$M150=""),"",IF($P150="サブ",VLOOKUP($O150,単価表!$A$34:$C$38,MATCH($M150,単価表!$A$34:$C$34,0),0)/2,VLOOKUP($O150,単価表!$A$34:$C$38,MATCH($M150,単価表!$A$34:$C$34,0),0))))</f>
        <v/>
      </c>
      <c r="AJ150" s="492" t="str">
        <f t="shared" si="30"/>
        <v/>
      </c>
      <c r="AK150" s="496" t="str">
        <f t="shared" si="31"/>
        <v/>
      </c>
      <c r="AL150" s="492" t="str">
        <f>IF($AK150="","",IF(OR($O150="",$M150=""),"",VLOOKUP($O150,単価表!$A$34:$C$38,MATCH($M150,単価表!$A$34:$C$34,0),0)/2))</f>
        <v/>
      </c>
      <c r="AM150" s="492" t="str">
        <f t="shared" si="32"/>
        <v/>
      </c>
      <c r="AN150" s="488"/>
      <c r="AO150" s="488"/>
    </row>
    <row r="151" spans="4:41" ht="27.75" customHeight="1">
      <c r="D151" s="679"/>
      <c r="E151" s="475"/>
      <c r="F151" s="476" t="s">
        <v>259</v>
      </c>
      <c r="G151" s="477"/>
      <c r="H151" s="478"/>
      <c r="I151" s="846"/>
      <c r="J151" s="846"/>
      <c r="K151" s="488"/>
      <c r="L151" s="488"/>
      <c r="M151" s="479"/>
      <c r="N151" s="480"/>
      <c r="O151" s="489"/>
      <c r="P151" s="489"/>
      <c r="Q151" s="490"/>
      <c r="R151" s="491" t="str">
        <f t="shared" si="33"/>
        <v/>
      </c>
      <c r="S151" s="492" t="str">
        <f>IF($R151="","",IF(OR($O151="",$M151=""),"",IF($P151="サブ",VLOOKUP($O151,単価表!$A$5:$C$14,MATCH($M151,単価表!$A$5:$C$5,0),0)/2,VLOOKUP($O151,単価表!$A$5:$C$14,MATCH($M151,単価表!$A$5:$C$5,0),0))))</f>
        <v/>
      </c>
      <c r="T151" s="492" t="str">
        <f t="shared" si="34"/>
        <v/>
      </c>
      <c r="U151" s="491" t="str">
        <f t="shared" si="28"/>
        <v/>
      </c>
      <c r="V151" s="492" t="str">
        <f>IF($U151="","",IF(OR($M151="",$O151=""),"",VLOOKUP($O151,単価表!$A$5:$C$11,MATCH($M151,単価表!$A$5:$C$5,0),0)/2))</f>
        <v/>
      </c>
      <c r="W151" s="492" t="str">
        <f t="shared" si="35"/>
        <v/>
      </c>
      <c r="X151" s="480"/>
      <c r="Y151" s="493"/>
      <c r="Z151" s="479"/>
      <c r="AA151" s="492" t="str">
        <f t="shared" si="36"/>
        <v/>
      </c>
      <c r="AB151" s="492" t="str">
        <f t="shared" si="37"/>
        <v/>
      </c>
      <c r="AC151" s="494"/>
      <c r="AD151" s="478"/>
      <c r="AE151" s="492" t="str">
        <f t="shared" si="38"/>
        <v/>
      </c>
      <c r="AF151" s="646"/>
      <c r="AG151" s="492" t="str">
        <f t="shared" si="39"/>
        <v/>
      </c>
      <c r="AH151" s="491" t="str">
        <f t="shared" si="29"/>
        <v/>
      </c>
      <c r="AI151" s="492" t="str">
        <f>IF($AH151="","",IF(OR($O151="",$M151=""),"",IF($P151="サブ",VLOOKUP($O151,単価表!$A$34:$C$38,MATCH($M151,単価表!$A$34:$C$34,0),0)/2,VLOOKUP($O151,単価表!$A$34:$C$38,MATCH($M151,単価表!$A$34:$C$34,0),0))))</f>
        <v/>
      </c>
      <c r="AJ151" s="492" t="str">
        <f t="shared" si="30"/>
        <v/>
      </c>
      <c r="AK151" s="491" t="str">
        <f t="shared" si="31"/>
        <v/>
      </c>
      <c r="AL151" s="492" t="str">
        <f>IF($AK151="","",IF(OR($O151="",$M151=""),"",VLOOKUP($O151,単価表!$A$34:$C$38,MATCH($M151,単価表!$A$34:$C$34,0),0)/2))</f>
        <v/>
      </c>
      <c r="AM151" s="492" t="str">
        <f t="shared" si="32"/>
        <v/>
      </c>
      <c r="AN151" s="488"/>
      <c r="AO151" s="488"/>
    </row>
    <row r="152" spans="4:41" ht="27.75" customHeight="1">
      <c r="D152" s="679"/>
      <c r="E152" s="475"/>
      <c r="F152" s="476" t="s">
        <v>259</v>
      </c>
      <c r="G152" s="477"/>
      <c r="H152" s="478"/>
      <c r="I152" s="846"/>
      <c r="J152" s="846"/>
      <c r="K152" s="488"/>
      <c r="L152" s="488"/>
      <c r="M152" s="478"/>
      <c r="N152" s="480"/>
      <c r="O152" s="489"/>
      <c r="P152" s="489"/>
      <c r="Q152" s="490"/>
      <c r="R152" s="496" t="str">
        <f t="shared" si="33"/>
        <v/>
      </c>
      <c r="S152" s="492" t="str">
        <f>IF($R152="","",IF(OR($O152="",$M152=""),"",IF($P152="サブ",VLOOKUP($O152,単価表!$A$5:$C$14,MATCH($M152,単価表!$A$5:$C$5,0),0)/2,VLOOKUP($O152,単価表!$A$5:$C$14,MATCH($M152,単価表!$A$5:$C$5,0),0))))</f>
        <v/>
      </c>
      <c r="T152" s="492" t="str">
        <f t="shared" si="34"/>
        <v/>
      </c>
      <c r="U152" s="496" t="str">
        <f t="shared" si="28"/>
        <v/>
      </c>
      <c r="V152" s="492" t="str">
        <f>IF($U152="","",IF(OR($M152="",$O152=""),"",VLOOKUP($O152,単価表!$A$5:$C$11,MATCH($M152,単価表!$A$5:$C$5,0),0)/2))</f>
        <v/>
      </c>
      <c r="W152" s="492" t="str">
        <f t="shared" si="35"/>
        <v/>
      </c>
      <c r="X152" s="480"/>
      <c r="Y152" s="493"/>
      <c r="Z152" s="478"/>
      <c r="AA152" s="492" t="str">
        <f t="shared" si="36"/>
        <v/>
      </c>
      <c r="AB152" s="492" t="str">
        <f t="shared" si="37"/>
        <v/>
      </c>
      <c r="AC152" s="494"/>
      <c r="AD152" s="478"/>
      <c r="AE152" s="492" t="str">
        <f t="shared" si="38"/>
        <v/>
      </c>
      <c r="AF152" s="646"/>
      <c r="AG152" s="492" t="str">
        <f t="shared" si="39"/>
        <v/>
      </c>
      <c r="AH152" s="496" t="str">
        <f t="shared" si="29"/>
        <v/>
      </c>
      <c r="AI152" s="492" t="str">
        <f>IF($AH152="","",IF(OR($O152="",$M152=""),"",IF($P152="サブ",VLOOKUP($O152,単価表!$A$34:$C$38,MATCH($M152,単価表!$A$34:$C$34,0),0)/2,VLOOKUP($O152,単価表!$A$34:$C$38,MATCH($M152,単価表!$A$34:$C$34,0),0))))</f>
        <v/>
      </c>
      <c r="AJ152" s="492" t="str">
        <f t="shared" si="30"/>
        <v/>
      </c>
      <c r="AK152" s="496" t="str">
        <f t="shared" si="31"/>
        <v/>
      </c>
      <c r="AL152" s="492" t="str">
        <f>IF($AK152="","",IF(OR($O152="",$M152=""),"",VLOOKUP($O152,単価表!$A$34:$C$38,MATCH($M152,単価表!$A$34:$C$34,0),0)/2))</f>
        <v/>
      </c>
      <c r="AM152" s="492" t="str">
        <f t="shared" si="32"/>
        <v/>
      </c>
      <c r="AN152" s="488"/>
      <c r="AO152" s="488"/>
    </row>
    <row r="153" spans="4:41" ht="27.75" customHeight="1">
      <c r="D153" s="679"/>
      <c r="E153" s="475"/>
      <c r="F153" s="476" t="s">
        <v>259</v>
      </c>
      <c r="G153" s="477"/>
      <c r="H153" s="478"/>
      <c r="I153" s="846"/>
      <c r="J153" s="846"/>
      <c r="K153" s="488"/>
      <c r="L153" s="488"/>
      <c r="M153" s="479"/>
      <c r="N153" s="480"/>
      <c r="O153" s="489"/>
      <c r="P153" s="489"/>
      <c r="Q153" s="490"/>
      <c r="R153" s="491" t="str">
        <f t="shared" si="33"/>
        <v/>
      </c>
      <c r="S153" s="492" t="str">
        <f>IF($R153="","",IF(OR($O153="",$M153=""),"",IF($P153="サブ",VLOOKUP($O153,単価表!$A$5:$C$14,MATCH($M153,単価表!$A$5:$C$5,0),0)/2,VLOOKUP($O153,単価表!$A$5:$C$14,MATCH($M153,単価表!$A$5:$C$5,0),0))))</f>
        <v/>
      </c>
      <c r="T153" s="492" t="str">
        <f t="shared" si="34"/>
        <v/>
      </c>
      <c r="U153" s="491" t="str">
        <f t="shared" si="28"/>
        <v/>
      </c>
      <c r="V153" s="492" t="str">
        <f>IF($U153="","",IF(OR($M153="",$O153=""),"",VLOOKUP($O153,単価表!$A$5:$C$11,MATCH($M153,単価表!$A$5:$C$5,0),0)/2))</f>
        <v/>
      </c>
      <c r="W153" s="492" t="str">
        <f t="shared" si="35"/>
        <v/>
      </c>
      <c r="X153" s="480"/>
      <c r="Y153" s="493"/>
      <c r="Z153" s="479"/>
      <c r="AA153" s="492" t="str">
        <f t="shared" si="36"/>
        <v/>
      </c>
      <c r="AB153" s="492" t="str">
        <f t="shared" si="37"/>
        <v/>
      </c>
      <c r="AC153" s="494"/>
      <c r="AD153" s="478"/>
      <c r="AE153" s="492" t="str">
        <f t="shared" si="38"/>
        <v/>
      </c>
      <c r="AF153" s="646"/>
      <c r="AG153" s="492" t="str">
        <f t="shared" si="39"/>
        <v/>
      </c>
      <c r="AH153" s="491" t="str">
        <f t="shared" si="29"/>
        <v/>
      </c>
      <c r="AI153" s="492" t="str">
        <f>IF($AH153="","",IF(OR($O153="",$M153=""),"",IF($P153="サブ",VLOOKUP($O153,単価表!$A$34:$C$38,MATCH($M153,単価表!$A$34:$C$34,0),0)/2,VLOOKUP($O153,単価表!$A$34:$C$38,MATCH($M153,単価表!$A$34:$C$34,0),0))))</f>
        <v/>
      </c>
      <c r="AJ153" s="492" t="str">
        <f t="shared" si="30"/>
        <v/>
      </c>
      <c r="AK153" s="491" t="str">
        <f t="shared" si="31"/>
        <v/>
      </c>
      <c r="AL153" s="492" t="str">
        <f>IF($AK153="","",IF(OR($O153="",$M153=""),"",VLOOKUP($O153,単価表!$A$34:$C$38,MATCH($M153,単価表!$A$34:$C$34,0),0)/2))</f>
        <v/>
      </c>
      <c r="AM153" s="492" t="str">
        <f t="shared" si="32"/>
        <v/>
      </c>
      <c r="AN153" s="488"/>
      <c r="AO153" s="488"/>
    </row>
    <row r="154" spans="4:41" ht="27.75" customHeight="1">
      <c r="D154" s="679"/>
      <c r="E154" s="475"/>
      <c r="F154" s="476" t="s">
        <v>259</v>
      </c>
      <c r="G154" s="477"/>
      <c r="H154" s="478"/>
      <c r="I154" s="846"/>
      <c r="J154" s="846"/>
      <c r="K154" s="488"/>
      <c r="L154" s="488"/>
      <c r="M154" s="478"/>
      <c r="N154" s="480"/>
      <c r="O154" s="489"/>
      <c r="P154" s="489"/>
      <c r="Q154" s="490"/>
      <c r="R154" s="496" t="str">
        <f t="shared" si="33"/>
        <v/>
      </c>
      <c r="S154" s="492" t="str">
        <f>IF($R154="","",IF(OR($O154="",$M154=""),"",IF($P154="サブ",VLOOKUP($O154,単価表!$A$5:$C$14,MATCH($M154,単価表!$A$5:$C$5,0),0)/2,VLOOKUP($O154,単価表!$A$5:$C$14,MATCH($M154,単価表!$A$5:$C$5,0),0))))</f>
        <v/>
      </c>
      <c r="T154" s="492" t="str">
        <f t="shared" si="34"/>
        <v/>
      </c>
      <c r="U154" s="496" t="str">
        <f t="shared" si="28"/>
        <v/>
      </c>
      <c r="V154" s="492" t="str">
        <f>IF($U154="","",IF(OR($M154="",$O154=""),"",VLOOKUP($O154,単価表!$A$5:$C$11,MATCH($M154,単価表!$A$5:$C$5,0),0)/2))</f>
        <v/>
      </c>
      <c r="W154" s="492" t="str">
        <f t="shared" si="35"/>
        <v/>
      </c>
      <c r="X154" s="480"/>
      <c r="Y154" s="493"/>
      <c r="Z154" s="478"/>
      <c r="AA154" s="492" t="str">
        <f t="shared" si="36"/>
        <v/>
      </c>
      <c r="AB154" s="492" t="str">
        <f t="shared" si="37"/>
        <v/>
      </c>
      <c r="AC154" s="494"/>
      <c r="AD154" s="478"/>
      <c r="AE154" s="492" t="str">
        <f t="shared" si="38"/>
        <v/>
      </c>
      <c r="AF154" s="646"/>
      <c r="AG154" s="492" t="str">
        <f t="shared" si="39"/>
        <v/>
      </c>
      <c r="AH154" s="496" t="str">
        <f t="shared" si="29"/>
        <v/>
      </c>
      <c r="AI154" s="492" t="str">
        <f>IF($AH154="","",IF(OR($O154="",$M154=""),"",IF($P154="サブ",VLOOKUP($O154,単価表!$A$34:$C$38,MATCH($M154,単価表!$A$34:$C$34,0),0)/2,VLOOKUP($O154,単価表!$A$34:$C$38,MATCH($M154,単価表!$A$34:$C$34,0),0))))</f>
        <v/>
      </c>
      <c r="AJ154" s="492" t="str">
        <f t="shared" si="30"/>
        <v/>
      </c>
      <c r="AK154" s="496" t="str">
        <f t="shared" si="31"/>
        <v/>
      </c>
      <c r="AL154" s="492" t="str">
        <f>IF($AK154="","",IF(OR($O154="",$M154=""),"",VLOOKUP($O154,単価表!$A$34:$C$38,MATCH($M154,単価表!$A$34:$C$34,0),0)/2))</f>
        <v/>
      </c>
      <c r="AM154" s="492" t="str">
        <f t="shared" si="32"/>
        <v/>
      </c>
      <c r="AN154" s="488"/>
      <c r="AO154" s="488"/>
    </row>
    <row r="155" spans="4:41" ht="27.75" customHeight="1">
      <c r="D155" s="679"/>
      <c r="E155" s="475"/>
      <c r="F155" s="476" t="s">
        <v>259</v>
      </c>
      <c r="G155" s="477"/>
      <c r="H155" s="478"/>
      <c r="I155" s="846"/>
      <c r="J155" s="846"/>
      <c r="K155" s="488"/>
      <c r="L155" s="488"/>
      <c r="M155" s="479"/>
      <c r="N155" s="480"/>
      <c r="O155" s="489"/>
      <c r="P155" s="489"/>
      <c r="Q155" s="490"/>
      <c r="R155" s="491" t="str">
        <f t="shared" si="33"/>
        <v/>
      </c>
      <c r="S155" s="492" t="str">
        <f>IF($R155="","",IF(OR($O155="",$M155=""),"",IF($P155="サブ",VLOOKUP($O155,単価表!$A$5:$C$14,MATCH($M155,単価表!$A$5:$C$5,0),0)/2,VLOOKUP($O155,単価表!$A$5:$C$14,MATCH($M155,単価表!$A$5:$C$5,0),0))))</f>
        <v/>
      </c>
      <c r="T155" s="492" t="str">
        <f t="shared" si="34"/>
        <v/>
      </c>
      <c r="U155" s="491" t="str">
        <f t="shared" si="28"/>
        <v/>
      </c>
      <c r="V155" s="492" t="str">
        <f>IF($U155="","",IF(OR($M155="",$O155=""),"",VLOOKUP($O155,単価表!$A$5:$C$11,MATCH($M155,単価表!$A$5:$C$5,0),0)/2))</f>
        <v/>
      </c>
      <c r="W155" s="492" t="str">
        <f t="shared" si="35"/>
        <v/>
      </c>
      <c r="X155" s="480"/>
      <c r="Y155" s="493"/>
      <c r="Z155" s="479"/>
      <c r="AA155" s="492" t="str">
        <f t="shared" si="36"/>
        <v/>
      </c>
      <c r="AB155" s="492" t="str">
        <f t="shared" si="37"/>
        <v/>
      </c>
      <c r="AC155" s="494"/>
      <c r="AD155" s="478"/>
      <c r="AE155" s="492" t="str">
        <f t="shared" si="38"/>
        <v/>
      </c>
      <c r="AF155" s="646"/>
      <c r="AG155" s="492" t="str">
        <f t="shared" si="39"/>
        <v/>
      </c>
      <c r="AH155" s="491" t="str">
        <f t="shared" si="29"/>
        <v/>
      </c>
      <c r="AI155" s="492" t="str">
        <f>IF($AH155="","",IF(OR($O155="",$M155=""),"",IF($P155="サブ",VLOOKUP($O155,単価表!$A$34:$C$38,MATCH($M155,単価表!$A$34:$C$34,0),0)/2,VLOOKUP($O155,単価表!$A$34:$C$38,MATCH($M155,単価表!$A$34:$C$34,0),0))))</f>
        <v/>
      </c>
      <c r="AJ155" s="492" t="str">
        <f t="shared" si="30"/>
        <v/>
      </c>
      <c r="AK155" s="491" t="str">
        <f t="shared" si="31"/>
        <v/>
      </c>
      <c r="AL155" s="492" t="str">
        <f>IF($AK155="","",IF(OR($O155="",$M155=""),"",VLOOKUP($O155,単価表!$A$34:$C$38,MATCH($M155,単価表!$A$34:$C$34,0),0)/2))</f>
        <v/>
      </c>
      <c r="AM155" s="492" t="str">
        <f t="shared" si="32"/>
        <v/>
      </c>
      <c r="AN155" s="488"/>
      <c r="AO155" s="488"/>
    </row>
    <row r="156" spans="4:41" ht="27.75" customHeight="1">
      <c r="D156" s="679"/>
      <c r="E156" s="475"/>
      <c r="F156" s="476" t="s">
        <v>259</v>
      </c>
      <c r="G156" s="477"/>
      <c r="H156" s="478"/>
      <c r="I156" s="846"/>
      <c r="J156" s="846"/>
      <c r="K156" s="488"/>
      <c r="L156" s="488"/>
      <c r="M156" s="478"/>
      <c r="N156" s="480"/>
      <c r="O156" s="489"/>
      <c r="P156" s="489"/>
      <c r="Q156" s="490"/>
      <c r="R156" s="496" t="str">
        <f t="shared" si="33"/>
        <v/>
      </c>
      <c r="S156" s="492" t="str">
        <f>IF($R156="","",IF(OR($O156="",$M156=""),"",IF($P156="サブ",VLOOKUP($O156,単価表!$A$5:$C$14,MATCH($M156,単価表!$A$5:$C$5,0),0)/2,VLOOKUP($O156,単価表!$A$5:$C$14,MATCH($M156,単価表!$A$5:$C$5,0),0))))</f>
        <v/>
      </c>
      <c r="T156" s="492" t="str">
        <f t="shared" si="34"/>
        <v/>
      </c>
      <c r="U156" s="496" t="str">
        <f t="shared" si="28"/>
        <v/>
      </c>
      <c r="V156" s="492" t="str">
        <f>IF($U156="","",IF(OR($M156="",$O156=""),"",VLOOKUP($O156,単価表!$A$5:$C$11,MATCH($M156,単価表!$A$5:$C$5,0),0)/2))</f>
        <v/>
      </c>
      <c r="W156" s="492" t="str">
        <f t="shared" si="35"/>
        <v/>
      </c>
      <c r="X156" s="480"/>
      <c r="Y156" s="493"/>
      <c r="Z156" s="478"/>
      <c r="AA156" s="492" t="str">
        <f t="shared" si="36"/>
        <v/>
      </c>
      <c r="AB156" s="492" t="str">
        <f t="shared" si="37"/>
        <v/>
      </c>
      <c r="AC156" s="494"/>
      <c r="AD156" s="478"/>
      <c r="AE156" s="492" t="str">
        <f t="shared" si="38"/>
        <v/>
      </c>
      <c r="AF156" s="646"/>
      <c r="AG156" s="492" t="str">
        <f t="shared" si="39"/>
        <v/>
      </c>
      <c r="AH156" s="496" t="str">
        <f t="shared" si="29"/>
        <v/>
      </c>
      <c r="AI156" s="492" t="str">
        <f>IF($AH156="","",IF(OR($O156="",$M156=""),"",IF($P156="サブ",VLOOKUP($O156,単価表!$A$34:$C$38,MATCH($M156,単価表!$A$34:$C$34,0),0)/2,VLOOKUP($O156,単価表!$A$34:$C$38,MATCH($M156,単価表!$A$34:$C$34,0),0))))</f>
        <v/>
      </c>
      <c r="AJ156" s="492" t="str">
        <f t="shared" si="30"/>
        <v/>
      </c>
      <c r="AK156" s="496" t="str">
        <f t="shared" si="31"/>
        <v/>
      </c>
      <c r="AL156" s="492" t="str">
        <f>IF($AK156="","",IF(OR($O156="",$M156=""),"",VLOOKUP($O156,単価表!$A$34:$C$38,MATCH($M156,単価表!$A$34:$C$34,0),0)/2))</f>
        <v/>
      </c>
      <c r="AM156" s="492" t="str">
        <f t="shared" si="32"/>
        <v/>
      </c>
      <c r="AN156" s="488"/>
      <c r="AO156" s="488"/>
    </row>
    <row r="157" spans="4:41" ht="27.75" customHeight="1">
      <c r="D157" s="679"/>
      <c r="E157" s="475"/>
      <c r="F157" s="476" t="s">
        <v>259</v>
      </c>
      <c r="G157" s="477"/>
      <c r="H157" s="478"/>
      <c r="I157" s="846"/>
      <c r="J157" s="846"/>
      <c r="K157" s="488"/>
      <c r="L157" s="488"/>
      <c r="M157" s="479"/>
      <c r="N157" s="480"/>
      <c r="O157" s="489"/>
      <c r="P157" s="489"/>
      <c r="Q157" s="490"/>
      <c r="R157" s="491" t="str">
        <f t="shared" si="33"/>
        <v/>
      </c>
      <c r="S157" s="492" t="str">
        <f>IF($R157="","",IF(OR($O157="",$M157=""),"",IF($P157="サブ",VLOOKUP($O157,単価表!$A$5:$C$14,MATCH($M157,単価表!$A$5:$C$5,0),0)/2,VLOOKUP($O157,単価表!$A$5:$C$14,MATCH($M157,単価表!$A$5:$C$5,0),0))))</f>
        <v/>
      </c>
      <c r="T157" s="492" t="str">
        <f t="shared" si="34"/>
        <v/>
      </c>
      <c r="U157" s="491" t="str">
        <f t="shared" si="28"/>
        <v/>
      </c>
      <c r="V157" s="492" t="str">
        <f>IF($U157="","",IF(OR($M157="",$O157=""),"",VLOOKUP($O157,単価表!$A$5:$C$11,MATCH($M157,単価表!$A$5:$C$5,0),0)/2))</f>
        <v/>
      </c>
      <c r="W157" s="492" t="str">
        <f t="shared" si="35"/>
        <v/>
      </c>
      <c r="X157" s="480"/>
      <c r="Y157" s="493"/>
      <c r="Z157" s="479"/>
      <c r="AA157" s="492" t="str">
        <f t="shared" si="36"/>
        <v/>
      </c>
      <c r="AB157" s="492" t="str">
        <f t="shared" si="37"/>
        <v/>
      </c>
      <c r="AC157" s="494"/>
      <c r="AD157" s="478"/>
      <c r="AE157" s="492" t="str">
        <f t="shared" si="38"/>
        <v/>
      </c>
      <c r="AF157" s="646"/>
      <c r="AG157" s="492" t="str">
        <f t="shared" si="39"/>
        <v/>
      </c>
      <c r="AH157" s="491" t="str">
        <f t="shared" si="29"/>
        <v/>
      </c>
      <c r="AI157" s="492" t="str">
        <f>IF($AH157="","",IF(OR($O157="",$M157=""),"",IF($P157="サブ",VLOOKUP($O157,単価表!$A$34:$C$38,MATCH($M157,単価表!$A$34:$C$34,0),0)/2,VLOOKUP($O157,単価表!$A$34:$C$38,MATCH($M157,単価表!$A$34:$C$34,0),0))))</f>
        <v/>
      </c>
      <c r="AJ157" s="492" t="str">
        <f t="shared" si="30"/>
        <v/>
      </c>
      <c r="AK157" s="491" t="str">
        <f t="shared" si="31"/>
        <v/>
      </c>
      <c r="AL157" s="492" t="str">
        <f>IF($AK157="","",IF(OR($O157="",$M157=""),"",VLOOKUP($O157,単価表!$A$34:$C$38,MATCH($M157,単価表!$A$34:$C$34,0),0)/2))</f>
        <v/>
      </c>
      <c r="AM157" s="492" t="str">
        <f t="shared" si="32"/>
        <v/>
      </c>
      <c r="AN157" s="488"/>
      <c r="AO157" s="488"/>
    </row>
    <row r="158" spans="4:41" ht="27.75" customHeight="1">
      <c r="D158" s="679"/>
      <c r="E158" s="475"/>
      <c r="F158" s="476" t="s">
        <v>259</v>
      </c>
      <c r="G158" s="477"/>
      <c r="H158" s="478"/>
      <c r="I158" s="846"/>
      <c r="J158" s="846"/>
      <c r="K158" s="488"/>
      <c r="L158" s="488"/>
      <c r="M158" s="478"/>
      <c r="N158" s="480"/>
      <c r="O158" s="489"/>
      <c r="P158" s="489"/>
      <c r="Q158" s="490"/>
      <c r="R158" s="496" t="str">
        <f t="shared" si="33"/>
        <v/>
      </c>
      <c r="S158" s="492" t="str">
        <f>IF($R158="","",IF(OR($O158="",$M158=""),"",IF($P158="サブ",VLOOKUP($O158,単価表!$A$5:$C$14,MATCH($M158,単価表!$A$5:$C$5,0),0)/2,VLOOKUP($O158,単価表!$A$5:$C$14,MATCH($M158,単価表!$A$5:$C$5,0),0))))</f>
        <v/>
      </c>
      <c r="T158" s="492" t="str">
        <f t="shared" si="34"/>
        <v/>
      </c>
      <c r="U158" s="496" t="str">
        <f t="shared" si="28"/>
        <v/>
      </c>
      <c r="V158" s="492" t="str">
        <f>IF($U158="","",IF(OR($M158="",$O158=""),"",VLOOKUP($O158,単価表!$A$5:$C$11,MATCH($M158,単価表!$A$5:$C$5,0),0)/2))</f>
        <v/>
      </c>
      <c r="W158" s="492" t="str">
        <f t="shared" si="35"/>
        <v/>
      </c>
      <c r="X158" s="480"/>
      <c r="Y158" s="493"/>
      <c r="Z158" s="478"/>
      <c r="AA158" s="492" t="str">
        <f t="shared" si="36"/>
        <v/>
      </c>
      <c r="AB158" s="492" t="str">
        <f t="shared" si="37"/>
        <v/>
      </c>
      <c r="AC158" s="494"/>
      <c r="AD158" s="478"/>
      <c r="AE158" s="492" t="str">
        <f t="shared" si="38"/>
        <v/>
      </c>
      <c r="AF158" s="646"/>
      <c r="AG158" s="492" t="str">
        <f t="shared" si="39"/>
        <v/>
      </c>
      <c r="AH158" s="496" t="str">
        <f t="shared" si="29"/>
        <v/>
      </c>
      <c r="AI158" s="492" t="str">
        <f>IF($AH158="","",IF(OR($O158="",$M158=""),"",IF($P158="サブ",VLOOKUP($O158,単価表!$A$34:$C$38,MATCH($M158,単価表!$A$34:$C$34,0),0)/2,VLOOKUP($O158,単価表!$A$34:$C$38,MATCH($M158,単価表!$A$34:$C$34,0),0))))</f>
        <v/>
      </c>
      <c r="AJ158" s="492" t="str">
        <f t="shared" si="30"/>
        <v/>
      </c>
      <c r="AK158" s="496" t="str">
        <f t="shared" si="31"/>
        <v/>
      </c>
      <c r="AL158" s="492" t="str">
        <f>IF($AK158="","",IF(OR($O158="",$M158=""),"",VLOOKUP($O158,単価表!$A$34:$C$38,MATCH($M158,単価表!$A$34:$C$34,0),0)/2))</f>
        <v/>
      </c>
      <c r="AM158" s="492" t="str">
        <f t="shared" si="32"/>
        <v/>
      </c>
      <c r="AN158" s="488"/>
      <c r="AO158" s="488"/>
    </row>
    <row r="159" spans="4:41" ht="27.75" customHeight="1">
      <c r="D159" s="679"/>
      <c r="E159" s="475"/>
      <c r="F159" s="476" t="s">
        <v>259</v>
      </c>
      <c r="G159" s="477"/>
      <c r="H159" s="478"/>
      <c r="I159" s="846"/>
      <c r="J159" s="846"/>
      <c r="K159" s="488"/>
      <c r="L159" s="488"/>
      <c r="M159" s="479"/>
      <c r="N159" s="480"/>
      <c r="O159" s="489"/>
      <c r="P159" s="489"/>
      <c r="Q159" s="490"/>
      <c r="R159" s="491" t="str">
        <f t="shared" si="33"/>
        <v/>
      </c>
      <c r="S159" s="492" t="str">
        <f>IF($R159="","",IF(OR($O159="",$M159=""),"",IF($P159="サブ",VLOOKUP($O159,単価表!$A$5:$C$14,MATCH($M159,単価表!$A$5:$C$5,0),0)/2,VLOOKUP($O159,単価表!$A$5:$C$14,MATCH($M159,単価表!$A$5:$C$5,0),0))))</f>
        <v/>
      </c>
      <c r="T159" s="492" t="str">
        <f t="shared" si="34"/>
        <v/>
      </c>
      <c r="U159" s="491" t="str">
        <f t="shared" si="28"/>
        <v/>
      </c>
      <c r="V159" s="492" t="str">
        <f>IF($U159="","",IF(OR($M159="",$O159=""),"",VLOOKUP($O159,単価表!$A$5:$C$11,MATCH($M159,単価表!$A$5:$C$5,0),0)/2))</f>
        <v/>
      </c>
      <c r="W159" s="492" t="str">
        <f t="shared" si="35"/>
        <v/>
      </c>
      <c r="X159" s="480"/>
      <c r="Y159" s="493"/>
      <c r="Z159" s="479"/>
      <c r="AA159" s="492" t="str">
        <f t="shared" si="36"/>
        <v/>
      </c>
      <c r="AB159" s="492" t="str">
        <f t="shared" si="37"/>
        <v/>
      </c>
      <c r="AC159" s="494"/>
      <c r="AD159" s="478"/>
      <c r="AE159" s="492" t="str">
        <f t="shared" si="38"/>
        <v/>
      </c>
      <c r="AF159" s="646"/>
      <c r="AG159" s="492" t="str">
        <f t="shared" si="39"/>
        <v/>
      </c>
      <c r="AH159" s="491" t="str">
        <f t="shared" si="29"/>
        <v/>
      </c>
      <c r="AI159" s="492" t="str">
        <f>IF($AH159="","",IF(OR($O159="",$M159=""),"",IF($P159="サブ",VLOOKUP($O159,単価表!$A$34:$C$38,MATCH($M159,単価表!$A$34:$C$34,0),0)/2,VLOOKUP($O159,単価表!$A$34:$C$38,MATCH($M159,単価表!$A$34:$C$34,0),0))))</f>
        <v/>
      </c>
      <c r="AJ159" s="492" t="str">
        <f t="shared" si="30"/>
        <v/>
      </c>
      <c r="AK159" s="491" t="str">
        <f t="shared" si="31"/>
        <v/>
      </c>
      <c r="AL159" s="492" t="str">
        <f>IF($AK159="","",IF(OR($O159="",$M159=""),"",VLOOKUP($O159,単価表!$A$34:$C$38,MATCH($M159,単価表!$A$34:$C$34,0),0)/2))</f>
        <v/>
      </c>
      <c r="AM159" s="492" t="str">
        <f t="shared" si="32"/>
        <v/>
      </c>
      <c r="AN159" s="488"/>
      <c r="AO159" s="488"/>
    </row>
    <row r="160" spans="4:41" ht="27.75" customHeight="1">
      <c r="D160" s="679"/>
      <c r="E160" s="475"/>
      <c r="F160" s="476" t="s">
        <v>259</v>
      </c>
      <c r="G160" s="477"/>
      <c r="H160" s="478"/>
      <c r="I160" s="846"/>
      <c r="J160" s="846"/>
      <c r="K160" s="488"/>
      <c r="L160" s="488"/>
      <c r="M160" s="478"/>
      <c r="N160" s="480"/>
      <c r="O160" s="489"/>
      <c r="P160" s="489"/>
      <c r="Q160" s="490"/>
      <c r="R160" s="496" t="str">
        <f t="shared" si="33"/>
        <v/>
      </c>
      <c r="S160" s="492" t="str">
        <f>IF($R160="","",IF(OR($O160="",$M160=""),"",IF($P160="サブ",VLOOKUP($O160,単価表!$A$5:$C$14,MATCH($M160,単価表!$A$5:$C$5,0),0)/2,VLOOKUP($O160,単価表!$A$5:$C$14,MATCH($M160,単価表!$A$5:$C$5,0),0))))</f>
        <v/>
      </c>
      <c r="T160" s="492" t="str">
        <f t="shared" si="34"/>
        <v/>
      </c>
      <c r="U160" s="496" t="str">
        <f t="shared" si="28"/>
        <v/>
      </c>
      <c r="V160" s="492" t="str">
        <f>IF($U160="","",IF(OR($M160="",$O160=""),"",VLOOKUP($O160,単価表!$A$5:$C$11,MATCH($M160,単価表!$A$5:$C$5,0),0)/2))</f>
        <v/>
      </c>
      <c r="W160" s="492" t="str">
        <f t="shared" si="35"/>
        <v/>
      </c>
      <c r="X160" s="480"/>
      <c r="Y160" s="493"/>
      <c r="Z160" s="478"/>
      <c r="AA160" s="492" t="str">
        <f t="shared" si="36"/>
        <v/>
      </c>
      <c r="AB160" s="492" t="str">
        <f t="shared" si="37"/>
        <v/>
      </c>
      <c r="AC160" s="494"/>
      <c r="AD160" s="478"/>
      <c r="AE160" s="492" t="str">
        <f t="shared" si="38"/>
        <v/>
      </c>
      <c r="AF160" s="646"/>
      <c r="AG160" s="492" t="str">
        <f t="shared" si="39"/>
        <v/>
      </c>
      <c r="AH160" s="496" t="str">
        <f t="shared" si="29"/>
        <v/>
      </c>
      <c r="AI160" s="492" t="str">
        <f>IF($AH160="","",IF(OR($O160="",$M160=""),"",IF($P160="サブ",VLOOKUP($O160,単価表!$A$34:$C$38,MATCH($M160,単価表!$A$34:$C$34,0),0)/2,VLOOKUP($O160,単価表!$A$34:$C$38,MATCH($M160,単価表!$A$34:$C$34,0),0))))</f>
        <v/>
      </c>
      <c r="AJ160" s="492" t="str">
        <f t="shared" si="30"/>
        <v/>
      </c>
      <c r="AK160" s="496" t="str">
        <f t="shared" si="31"/>
        <v/>
      </c>
      <c r="AL160" s="492" t="str">
        <f>IF($AK160="","",IF(OR($O160="",$M160=""),"",VLOOKUP($O160,単価表!$A$34:$C$38,MATCH($M160,単価表!$A$34:$C$34,0),0)/2))</f>
        <v/>
      </c>
      <c r="AM160" s="492" t="str">
        <f t="shared" si="32"/>
        <v/>
      </c>
      <c r="AN160" s="488"/>
      <c r="AO160" s="488"/>
    </row>
    <row r="161" spans="4:41" ht="27.75" customHeight="1">
      <c r="D161" s="679"/>
      <c r="E161" s="475"/>
      <c r="F161" s="476" t="s">
        <v>259</v>
      </c>
      <c r="G161" s="477"/>
      <c r="H161" s="478"/>
      <c r="I161" s="846"/>
      <c r="J161" s="846"/>
      <c r="K161" s="488"/>
      <c r="L161" s="488"/>
      <c r="M161" s="479"/>
      <c r="N161" s="480"/>
      <c r="O161" s="489"/>
      <c r="P161" s="489"/>
      <c r="Q161" s="490"/>
      <c r="R161" s="491" t="str">
        <f t="shared" si="33"/>
        <v/>
      </c>
      <c r="S161" s="492" t="str">
        <f>IF($R161="","",IF(OR($O161="",$M161=""),"",IF($P161="サブ",VLOOKUP($O161,単価表!$A$5:$C$14,MATCH($M161,単価表!$A$5:$C$5,0),0)/2,VLOOKUP($O161,単価表!$A$5:$C$14,MATCH($M161,単価表!$A$5:$C$5,0),0))))</f>
        <v/>
      </c>
      <c r="T161" s="492" t="str">
        <f t="shared" si="34"/>
        <v/>
      </c>
      <c r="U161" s="491" t="str">
        <f t="shared" si="28"/>
        <v/>
      </c>
      <c r="V161" s="492" t="str">
        <f>IF($U161="","",IF(OR($M161="",$O161=""),"",VLOOKUP($O161,単価表!$A$5:$C$11,MATCH($M161,単価表!$A$5:$C$5,0),0)/2))</f>
        <v/>
      </c>
      <c r="W161" s="492" t="str">
        <f t="shared" si="35"/>
        <v/>
      </c>
      <c r="X161" s="480"/>
      <c r="Y161" s="493"/>
      <c r="Z161" s="479"/>
      <c r="AA161" s="492" t="str">
        <f t="shared" si="36"/>
        <v/>
      </c>
      <c r="AB161" s="492" t="str">
        <f t="shared" si="37"/>
        <v/>
      </c>
      <c r="AC161" s="494"/>
      <c r="AD161" s="478"/>
      <c r="AE161" s="492" t="str">
        <f t="shared" si="38"/>
        <v/>
      </c>
      <c r="AF161" s="646"/>
      <c r="AG161" s="492" t="str">
        <f t="shared" si="39"/>
        <v/>
      </c>
      <c r="AH161" s="491" t="str">
        <f t="shared" si="29"/>
        <v/>
      </c>
      <c r="AI161" s="492" t="str">
        <f>IF($AH161="","",IF(OR($O161="",$M161=""),"",IF($P161="サブ",VLOOKUP($O161,単価表!$A$34:$C$38,MATCH($M161,単価表!$A$34:$C$34,0),0)/2,VLOOKUP($O161,単価表!$A$34:$C$38,MATCH($M161,単価表!$A$34:$C$34,0),0))))</f>
        <v/>
      </c>
      <c r="AJ161" s="492" t="str">
        <f t="shared" si="30"/>
        <v/>
      </c>
      <c r="AK161" s="491" t="str">
        <f t="shared" si="31"/>
        <v/>
      </c>
      <c r="AL161" s="492" t="str">
        <f>IF($AK161="","",IF(OR($O161="",$M161=""),"",VLOOKUP($O161,単価表!$A$34:$C$38,MATCH($M161,単価表!$A$34:$C$34,0),0)/2))</f>
        <v/>
      </c>
      <c r="AM161" s="492" t="str">
        <f t="shared" si="32"/>
        <v/>
      </c>
      <c r="AN161" s="488"/>
      <c r="AO161" s="488"/>
    </row>
    <row r="162" spans="4:41" ht="27.75" customHeight="1">
      <c r="D162" s="679"/>
      <c r="E162" s="475"/>
      <c r="F162" s="476" t="s">
        <v>259</v>
      </c>
      <c r="G162" s="477"/>
      <c r="H162" s="478"/>
      <c r="I162" s="846"/>
      <c r="J162" s="846"/>
      <c r="K162" s="488"/>
      <c r="L162" s="488"/>
      <c r="M162" s="478"/>
      <c r="N162" s="480"/>
      <c r="O162" s="489"/>
      <c r="P162" s="489"/>
      <c r="Q162" s="490"/>
      <c r="R162" s="496" t="str">
        <f t="shared" si="33"/>
        <v/>
      </c>
      <c r="S162" s="492" t="str">
        <f>IF($R162="","",IF(OR($O162="",$M162=""),"",IF($P162="サブ",VLOOKUP($O162,単価表!$A$5:$C$14,MATCH($M162,単価表!$A$5:$C$5,0),0)/2,VLOOKUP($O162,単価表!$A$5:$C$14,MATCH($M162,単価表!$A$5:$C$5,0),0))))</f>
        <v/>
      </c>
      <c r="T162" s="492" t="str">
        <f t="shared" si="34"/>
        <v/>
      </c>
      <c r="U162" s="496" t="str">
        <f t="shared" si="28"/>
        <v/>
      </c>
      <c r="V162" s="492" t="str">
        <f>IF($U162="","",IF(OR($M162="",$O162=""),"",VLOOKUP($O162,単価表!$A$5:$C$11,MATCH($M162,単価表!$A$5:$C$5,0),0)/2))</f>
        <v/>
      </c>
      <c r="W162" s="492" t="str">
        <f t="shared" si="35"/>
        <v/>
      </c>
      <c r="X162" s="480"/>
      <c r="Y162" s="493"/>
      <c r="Z162" s="478"/>
      <c r="AA162" s="492" t="str">
        <f t="shared" si="36"/>
        <v/>
      </c>
      <c r="AB162" s="492" t="str">
        <f t="shared" si="37"/>
        <v/>
      </c>
      <c r="AC162" s="494"/>
      <c r="AD162" s="478"/>
      <c r="AE162" s="492" t="str">
        <f t="shared" si="38"/>
        <v/>
      </c>
      <c r="AF162" s="646"/>
      <c r="AG162" s="492" t="str">
        <f t="shared" si="39"/>
        <v/>
      </c>
      <c r="AH162" s="496" t="str">
        <f t="shared" si="29"/>
        <v/>
      </c>
      <c r="AI162" s="492" t="str">
        <f>IF($AH162="","",IF(OR($O162="",$M162=""),"",IF($P162="サブ",VLOOKUP($O162,単価表!$A$34:$C$38,MATCH($M162,単価表!$A$34:$C$34,0),0)/2,VLOOKUP($O162,単価表!$A$34:$C$38,MATCH($M162,単価表!$A$34:$C$34,0),0))))</f>
        <v/>
      </c>
      <c r="AJ162" s="492" t="str">
        <f t="shared" si="30"/>
        <v/>
      </c>
      <c r="AK162" s="496" t="str">
        <f t="shared" si="31"/>
        <v/>
      </c>
      <c r="AL162" s="492" t="str">
        <f>IF($AK162="","",IF(OR($O162="",$M162=""),"",VLOOKUP($O162,単価表!$A$34:$C$38,MATCH($M162,単価表!$A$34:$C$34,0),0)/2))</f>
        <v/>
      </c>
      <c r="AM162" s="492" t="str">
        <f t="shared" si="32"/>
        <v/>
      </c>
      <c r="AN162" s="488"/>
      <c r="AO162" s="488"/>
    </row>
    <row r="163" spans="4:41" ht="27.75" customHeight="1">
      <c r="D163" s="679"/>
      <c r="E163" s="475"/>
      <c r="F163" s="476" t="s">
        <v>259</v>
      </c>
      <c r="G163" s="477"/>
      <c r="H163" s="478"/>
      <c r="I163" s="846"/>
      <c r="J163" s="846"/>
      <c r="K163" s="488"/>
      <c r="L163" s="488"/>
      <c r="M163" s="479"/>
      <c r="N163" s="480"/>
      <c r="O163" s="489"/>
      <c r="P163" s="489"/>
      <c r="Q163" s="490"/>
      <c r="R163" s="491" t="str">
        <f t="shared" si="33"/>
        <v/>
      </c>
      <c r="S163" s="492" t="str">
        <f>IF($R163="","",IF(OR($O163="",$M163=""),"",IF($P163="サブ",VLOOKUP($O163,単価表!$A$5:$C$14,MATCH($M163,単価表!$A$5:$C$5,0),0)/2,VLOOKUP($O163,単価表!$A$5:$C$14,MATCH($M163,単価表!$A$5:$C$5,0),0))))</f>
        <v/>
      </c>
      <c r="T163" s="492" t="str">
        <f t="shared" si="34"/>
        <v/>
      </c>
      <c r="U163" s="491" t="str">
        <f t="shared" si="28"/>
        <v/>
      </c>
      <c r="V163" s="492" t="str">
        <f>IF($U163="","",IF(OR($M163="",$O163=""),"",VLOOKUP($O163,単価表!$A$5:$C$11,MATCH($M163,単価表!$A$5:$C$5,0),0)/2))</f>
        <v/>
      </c>
      <c r="W163" s="492" t="str">
        <f t="shared" si="35"/>
        <v/>
      </c>
      <c r="X163" s="480"/>
      <c r="Y163" s="493"/>
      <c r="Z163" s="479"/>
      <c r="AA163" s="492" t="str">
        <f t="shared" si="36"/>
        <v/>
      </c>
      <c r="AB163" s="492" t="str">
        <f t="shared" si="37"/>
        <v/>
      </c>
      <c r="AC163" s="494"/>
      <c r="AD163" s="478"/>
      <c r="AE163" s="492" t="str">
        <f t="shared" si="38"/>
        <v/>
      </c>
      <c r="AF163" s="646"/>
      <c r="AG163" s="492" t="str">
        <f t="shared" si="39"/>
        <v/>
      </c>
      <c r="AH163" s="491" t="str">
        <f t="shared" si="29"/>
        <v/>
      </c>
      <c r="AI163" s="492" t="str">
        <f>IF($AH163="","",IF(OR($O163="",$M163=""),"",IF($P163="サブ",VLOOKUP($O163,単価表!$A$34:$C$38,MATCH($M163,単価表!$A$34:$C$34,0),0)/2,VLOOKUP($O163,単価表!$A$34:$C$38,MATCH($M163,単価表!$A$34:$C$34,0),0))))</f>
        <v/>
      </c>
      <c r="AJ163" s="492" t="str">
        <f t="shared" si="30"/>
        <v/>
      </c>
      <c r="AK163" s="491" t="str">
        <f t="shared" si="31"/>
        <v/>
      </c>
      <c r="AL163" s="492" t="str">
        <f>IF($AK163="","",IF(OR($O163="",$M163=""),"",VLOOKUP($O163,単価表!$A$34:$C$38,MATCH($M163,単価表!$A$34:$C$34,0),0)/2))</f>
        <v/>
      </c>
      <c r="AM163" s="492" t="str">
        <f t="shared" si="32"/>
        <v/>
      </c>
      <c r="AN163" s="488"/>
      <c r="AO163" s="488"/>
    </row>
    <row r="164" spans="4:41" ht="27.75" customHeight="1">
      <c r="D164" s="679"/>
      <c r="E164" s="475"/>
      <c r="F164" s="476" t="s">
        <v>259</v>
      </c>
      <c r="G164" s="477"/>
      <c r="H164" s="478"/>
      <c r="I164" s="846"/>
      <c r="J164" s="846"/>
      <c r="K164" s="488"/>
      <c r="L164" s="488"/>
      <c r="M164" s="478"/>
      <c r="N164" s="480"/>
      <c r="O164" s="489"/>
      <c r="P164" s="489"/>
      <c r="Q164" s="490"/>
      <c r="R164" s="496" t="str">
        <f t="shared" si="33"/>
        <v/>
      </c>
      <c r="S164" s="492" t="str">
        <f>IF($R164="","",IF(OR($O164="",$M164=""),"",IF($P164="サブ",VLOOKUP($O164,単価表!$A$5:$C$14,MATCH($M164,単価表!$A$5:$C$5,0),0)/2,VLOOKUP($O164,単価表!$A$5:$C$14,MATCH($M164,単価表!$A$5:$C$5,0),0))))</f>
        <v/>
      </c>
      <c r="T164" s="492" t="str">
        <f t="shared" si="34"/>
        <v/>
      </c>
      <c r="U164" s="496" t="str">
        <f t="shared" si="28"/>
        <v/>
      </c>
      <c r="V164" s="492" t="str">
        <f>IF($U164="","",IF(OR($M164="",$O164=""),"",VLOOKUP($O164,単価表!$A$5:$C$11,MATCH($M164,単価表!$A$5:$C$5,0),0)/2))</f>
        <v/>
      </c>
      <c r="W164" s="492" t="str">
        <f t="shared" si="35"/>
        <v/>
      </c>
      <c r="X164" s="480"/>
      <c r="Y164" s="493"/>
      <c r="Z164" s="478"/>
      <c r="AA164" s="492" t="str">
        <f t="shared" si="36"/>
        <v/>
      </c>
      <c r="AB164" s="492" t="str">
        <f t="shared" si="37"/>
        <v/>
      </c>
      <c r="AC164" s="494"/>
      <c r="AD164" s="478"/>
      <c r="AE164" s="492" t="str">
        <f t="shared" si="38"/>
        <v/>
      </c>
      <c r="AF164" s="646"/>
      <c r="AG164" s="492" t="str">
        <f t="shared" si="39"/>
        <v/>
      </c>
      <c r="AH164" s="496" t="str">
        <f t="shared" si="29"/>
        <v/>
      </c>
      <c r="AI164" s="492" t="str">
        <f>IF($AH164="","",IF(OR($O164="",$M164=""),"",IF($P164="サブ",VLOOKUP($O164,単価表!$A$34:$C$38,MATCH($M164,単価表!$A$34:$C$34,0),0)/2,VLOOKUP($O164,単価表!$A$34:$C$38,MATCH($M164,単価表!$A$34:$C$34,0),0))))</f>
        <v/>
      </c>
      <c r="AJ164" s="492" t="str">
        <f t="shared" si="30"/>
        <v/>
      </c>
      <c r="AK164" s="496" t="str">
        <f t="shared" si="31"/>
        <v/>
      </c>
      <c r="AL164" s="492" t="str">
        <f>IF($AK164="","",IF(OR($O164="",$M164=""),"",VLOOKUP($O164,単価表!$A$34:$C$38,MATCH($M164,単価表!$A$34:$C$34,0),0)/2))</f>
        <v/>
      </c>
      <c r="AM164" s="492" t="str">
        <f t="shared" si="32"/>
        <v/>
      </c>
      <c r="AN164" s="488"/>
      <c r="AO164" s="488"/>
    </row>
    <row r="165" spans="4:41" ht="27.75" customHeight="1">
      <c r="D165" s="679"/>
      <c r="E165" s="475"/>
      <c r="F165" s="476" t="s">
        <v>259</v>
      </c>
      <c r="G165" s="477"/>
      <c r="H165" s="478"/>
      <c r="I165" s="846"/>
      <c r="J165" s="846"/>
      <c r="K165" s="488"/>
      <c r="L165" s="488"/>
      <c r="M165" s="479"/>
      <c r="N165" s="480"/>
      <c r="O165" s="489"/>
      <c r="P165" s="489"/>
      <c r="Q165" s="490"/>
      <c r="R165" s="491" t="str">
        <f t="shared" si="33"/>
        <v/>
      </c>
      <c r="S165" s="492" t="str">
        <f>IF($R165="","",IF(OR($O165="",$M165=""),"",IF($P165="サブ",VLOOKUP($O165,単価表!$A$5:$C$14,MATCH($M165,単価表!$A$5:$C$5,0),0)/2,VLOOKUP($O165,単価表!$A$5:$C$14,MATCH($M165,単価表!$A$5:$C$5,0),0))))</f>
        <v/>
      </c>
      <c r="T165" s="492" t="str">
        <f t="shared" si="34"/>
        <v/>
      </c>
      <c r="U165" s="491" t="str">
        <f t="shared" si="28"/>
        <v/>
      </c>
      <c r="V165" s="492" t="str">
        <f>IF($U165="","",IF(OR($M165="",$O165=""),"",VLOOKUP($O165,単価表!$A$5:$C$11,MATCH($M165,単価表!$A$5:$C$5,0),0)/2))</f>
        <v/>
      </c>
      <c r="W165" s="492" t="str">
        <f t="shared" si="35"/>
        <v/>
      </c>
      <c r="X165" s="480"/>
      <c r="Y165" s="493"/>
      <c r="Z165" s="479"/>
      <c r="AA165" s="492" t="str">
        <f t="shared" si="36"/>
        <v/>
      </c>
      <c r="AB165" s="492" t="str">
        <f t="shared" si="37"/>
        <v/>
      </c>
      <c r="AC165" s="494"/>
      <c r="AD165" s="478"/>
      <c r="AE165" s="492" t="str">
        <f t="shared" si="38"/>
        <v/>
      </c>
      <c r="AF165" s="646"/>
      <c r="AG165" s="492" t="str">
        <f t="shared" si="39"/>
        <v/>
      </c>
      <c r="AH165" s="491" t="str">
        <f t="shared" si="29"/>
        <v/>
      </c>
      <c r="AI165" s="492" t="str">
        <f>IF($AH165="","",IF(OR($O165="",$M165=""),"",IF($P165="サブ",VLOOKUP($O165,単価表!$A$34:$C$38,MATCH($M165,単価表!$A$34:$C$34,0),0)/2,VLOOKUP($O165,単価表!$A$34:$C$38,MATCH($M165,単価表!$A$34:$C$34,0),0))))</f>
        <v/>
      </c>
      <c r="AJ165" s="492" t="str">
        <f t="shared" si="30"/>
        <v/>
      </c>
      <c r="AK165" s="491" t="str">
        <f t="shared" si="31"/>
        <v/>
      </c>
      <c r="AL165" s="492" t="str">
        <f>IF($AK165="","",IF(OR($O165="",$M165=""),"",VLOOKUP($O165,単価表!$A$34:$C$38,MATCH($M165,単価表!$A$34:$C$34,0),0)/2))</f>
        <v/>
      </c>
      <c r="AM165" s="492" t="str">
        <f t="shared" si="32"/>
        <v/>
      </c>
      <c r="AN165" s="488"/>
      <c r="AO165" s="488"/>
    </row>
    <row r="166" spans="4:41" ht="27.75" customHeight="1">
      <c r="D166" s="679"/>
      <c r="E166" s="475"/>
      <c r="F166" s="476" t="s">
        <v>259</v>
      </c>
      <c r="G166" s="477"/>
      <c r="H166" s="478"/>
      <c r="I166" s="846"/>
      <c r="J166" s="846"/>
      <c r="K166" s="488"/>
      <c r="L166" s="488"/>
      <c r="M166" s="478"/>
      <c r="N166" s="480"/>
      <c r="O166" s="489"/>
      <c r="P166" s="489"/>
      <c r="Q166" s="490"/>
      <c r="R166" s="496" t="str">
        <f t="shared" si="33"/>
        <v/>
      </c>
      <c r="S166" s="492" t="str">
        <f>IF($R166="","",IF(OR($O166="",$M166=""),"",IF($P166="サブ",VLOOKUP($O166,単価表!$A$5:$C$14,MATCH($M166,単価表!$A$5:$C$5,0),0)/2,VLOOKUP($O166,単価表!$A$5:$C$14,MATCH($M166,単価表!$A$5:$C$5,0),0))))</f>
        <v/>
      </c>
      <c r="T166" s="492" t="str">
        <f t="shared" si="34"/>
        <v/>
      </c>
      <c r="U166" s="496" t="str">
        <f t="shared" si="28"/>
        <v/>
      </c>
      <c r="V166" s="492" t="str">
        <f>IF($U166="","",IF(OR($M166="",$O166=""),"",VLOOKUP($O166,単価表!$A$5:$C$11,MATCH($M166,単価表!$A$5:$C$5,0),0)/2))</f>
        <v/>
      </c>
      <c r="W166" s="492" t="str">
        <f t="shared" si="35"/>
        <v/>
      </c>
      <c r="X166" s="480"/>
      <c r="Y166" s="493"/>
      <c r="Z166" s="478"/>
      <c r="AA166" s="492" t="str">
        <f t="shared" si="36"/>
        <v/>
      </c>
      <c r="AB166" s="492" t="str">
        <f t="shared" si="37"/>
        <v/>
      </c>
      <c r="AC166" s="494"/>
      <c r="AD166" s="478"/>
      <c r="AE166" s="492" t="str">
        <f t="shared" si="38"/>
        <v/>
      </c>
      <c r="AF166" s="646"/>
      <c r="AG166" s="492" t="str">
        <f t="shared" si="39"/>
        <v/>
      </c>
      <c r="AH166" s="496" t="str">
        <f t="shared" si="29"/>
        <v/>
      </c>
      <c r="AI166" s="492" t="str">
        <f>IF($AH166="","",IF(OR($O166="",$M166=""),"",IF($P166="サブ",VLOOKUP($O166,単価表!$A$34:$C$38,MATCH($M166,単価表!$A$34:$C$34,0),0)/2,VLOOKUP($O166,単価表!$A$34:$C$38,MATCH($M166,単価表!$A$34:$C$34,0),0))))</f>
        <v/>
      </c>
      <c r="AJ166" s="492" t="str">
        <f t="shared" si="30"/>
        <v/>
      </c>
      <c r="AK166" s="496" t="str">
        <f t="shared" si="31"/>
        <v/>
      </c>
      <c r="AL166" s="492" t="str">
        <f>IF($AK166="","",IF(OR($O166="",$M166=""),"",VLOOKUP($O166,単価表!$A$34:$C$38,MATCH($M166,単価表!$A$34:$C$34,0),0)/2))</f>
        <v/>
      </c>
      <c r="AM166" s="492" t="str">
        <f t="shared" si="32"/>
        <v/>
      </c>
      <c r="AN166" s="488"/>
      <c r="AO166" s="488"/>
    </row>
    <row r="167" spans="4:41" ht="27.75" customHeight="1">
      <c r="D167" s="679"/>
      <c r="E167" s="475"/>
      <c r="F167" s="476" t="s">
        <v>259</v>
      </c>
      <c r="G167" s="477"/>
      <c r="H167" s="478"/>
      <c r="I167" s="846"/>
      <c r="J167" s="846"/>
      <c r="K167" s="488"/>
      <c r="L167" s="488"/>
      <c r="M167" s="479"/>
      <c r="N167" s="480"/>
      <c r="O167" s="489"/>
      <c r="P167" s="489"/>
      <c r="Q167" s="490"/>
      <c r="R167" s="491" t="str">
        <f t="shared" si="33"/>
        <v/>
      </c>
      <c r="S167" s="492" t="str">
        <f>IF($R167="","",IF(OR($O167="",$M167=""),"",IF($P167="サブ",VLOOKUP($O167,単価表!$A$5:$C$14,MATCH($M167,単価表!$A$5:$C$5,0),0)/2,VLOOKUP($O167,単価表!$A$5:$C$14,MATCH($M167,単価表!$A$5:$C$5,0),0))))</f>
        <v/>
      </c>
      <c r="T167" s="492" t="str">
        <f t="shared" si="34"/>
        <v/>
      </c>
      <c r="U167" s="491" t="str">
        <f t="shared" si="28"/>
        <v/>
      </c>
      <c r="V167" s="492" t="str">
        <f>IF($U167="","",IF(OR($M167="",$O167=""),"",VLOOKUP($O167,単価表!$A$5:$C$11,MATCH($M167,単価表!$A$5:$C$5,0),0)/2))</f>
        <v/>
      </c>
      <c r="W167" s="492" t="str">
        <f t="shared" si="35"/>
        <v/>
      </c>
      <c r="X167" s="480"/>
      <c r="Y167" s="493"/>
      <c r="Z167" s="479"/>
      <c r="AA167" s="492" t="str">
        <f t="shared" si="36"/>
        <v/>
      </c>
      <c r="AB167" s="492" t="str">
        <f t="shared" si="37"/>
        <v/>
      </c>
      <c r="AC167" s="494"/>
      <c r="AD167" s="478"/>
      <c r="AE167" s="492" t="str">
        <f t="shared" si="38"/>
        <v/>
      </c>
      <c r="AF167" s="646"/>
      <c r="AG167" s="492" t="str">
        <f t="shared" si="39"/>
        <v/>
      </c>
      <c r="AH167" s="491" t="str">
        <f t="shared" si="29"/>
        <v/>
      </c>
      <c r="AI167" s="492" t="str">
        <f>IF($AH167="","",IF(OR($O167="",$M167=""),"",IF($P167="サブ",VLOOKUP($O167,単価表!$A$34:$C$38,MATCH($M167,単価表!$A$34:$C$34,0),0)/2,VLOOKUP($O167,単価表!$A$34:$C$38,MATCH($M167,単価表!$A$34:$C$34,0),0))))</f>
        <v/>
      </c>
      <c r="AJ167" s="492" t="str">
        <f t="shared" ref="AJ167:AJ190" si="40">IF($AH167="","",IF($M167="","",(AH167*AI167)))</f>
        <v/>
      </c>
      <c r="AK167" s="491" t="str">
        <f t="shared" si="31"/>
        <v/>
      </c>
      <c r="AL167" s="492" t="str">
        <f>IF($AK167="","",IF(OR($O167="",$M167=""),"",VLOOKUP($O167,単価表!$A$34:$C$38,MATCH($M167,単価表!$A$34:$C$34,0),0)/2))</f>
        <v/>
      </c>
      <c r="AM167" s="492" t="str">
        <f t="shared" ref="AM167:AM190" si="41">IF($AK167="","",IF($M167="","",(AK167*AL167)))</f>
        <v/>
      </c>
      <c r="AN167" s="488"/>
      <c r="AO167" s="488"/>
    </row>
    <row r="168" spans="4:41" ht="27.75" customHeight="1">
      <c r="D168" s="679"/>
      <c r="E168" s="475"/>
      <c r="F168" s="476" t="s">
        <v>259</v>
      </c>
      <c r="G168" s="477"/>
      <c r="H168" s="478"/>
      <c r="I168" s="846"/>
      <c r="J168" s="846"/>
      <c r="K168" s="488"/>
      <c r="L168" s="488"/>
      <c r="M168" s="478"/>
      <c r="N168" s="480"/>
      <c r="O168" s="489"/>
      <c r="P168" s="489"/>
      <c r="Q168" s="490"/>
      <c r="R168" s="496" t="str">
        <f t="shared" si="33"/>
        <v/>
      </c>
      <c r="S168" s="492" t="str">
        <f>IF($R168="","",IF(OR($O168="",$M168=""),"",IF($P168="サブ",VLOOKUP($O168,単価表!$A$5:$C$14,MATCH($M168,単価表!$A$5:$C$5,0),0)/2,VLOOKUP($O168,単価表!$A$5:$C$14,MATCH($M168,単価表!$A$5:$C$5,0),0))))</f>
        <v/>
      </c>
      <c r="T168" s="492" t="str">
        <f t="shared" si="34"/>
        <v/>
      </c>
      <c r="U168" s="496" t="str">
        <f t="shared" si="28"/>
        <v/>
      </c>
      <c r="V168" s="492" t="str">
        <f>IF($U168="","",IF(OR($M168="",$O168=""),"",VLOOKUP($O168,単価表!$A$5:$C$11,MATCH($M168,単価表!$A$5:$C$5,0),0)/2))</f>
        <v/>
      </c>
      <c r="W168" s="492" t="str">
        <f t="shared" si="35"/>
        <v/>
      </c>
      <c r="X168" s="480"/>
      <c r="Y168" s="493"/>
      <c r="Z168" s="478"/>
      <c r="AA168" s="492" t="str">
        <f t="shared" si="36"/>
        <v/>
      </c>
      <c r="AB168" s="492" t="str">
        <f t="shared" si="37"/>
        <v/>
      </c>
      <c r="AC168" s="494"/>
      <c r="AD168" s="478"/>
      <c r="AE168" s="492" t="str">
        <f t="shared" si="38"/>
        <v/>
      </c>
      <c r="AF168" s="646"/>
      <c r="AG168" s="492" t="str">
        <f t="shared" si="39"/>
        <v/>
      </c>
      <c r="AH168" s="496" t="str">
        <f t="shared" si="29"/>
        <v/>
      </c>
      <c r="AI168" s="492" t="str">
        <f>IF($AH168="","",IF(OR($O168="",$M168=""),"",IF($P168="サブ",VLOOKUP($O168,単価表!$A$34:$C$38,MATCH($M168,単価表!$A$34:$C$34,0),0)/2,VLOOKUP($O168,単価表!$A$34:$C$38,MATCH($M168,単価表!$A$34:$C$34,0),0))))</f>
        <v/>
      </c>
      <c r="AJ168" s="492" t="str">
        <f t="shared" si="40"/>
        <v/>
      </c>
      <c r="AK168" s="496" t="str">
        <f t="shared" si="31"/>
        <v/>
      </c>
      <c r="AL168" s="492" t="str">
        <f>IF($AK168="","",IF(OR($O168="",$M168=""),"",VLOOKUP($O168,単価表!$A$34:$C$38,MATCH($M168,単価表!$A$34:$C$34,0),0)/2))</f>
        <v/>
      </c>
      <c r="AM168" s="492" t="str">
        <f t="shared" si="41"/>
        <v/>
      </c>
      <c r="AN168" s="488"/>
      <c r="AO168" s="488"/>
    </row>
    <row r="169" spans="4:41" ht="27.75" customHeight="1">
      <c r="D169" s="679"/>
      <c r="E169" s="475"/>
      <c r="F169" s="476" t="s">
        <v>259</v>
      </c>
      <c r="G169" s="477"/>
      <c r="H169" s="478"/>
      <c r="I169" s="846"/>
      <c r="J169" s="846"/>
      <c r="K169" s="488"/>
      <c r="L169" s="488"/>
      <c r="M169" s="479"/>
      <c r="N169" s="480"/>
      <c r="O169" s="489"/>
      <c r="P169" s="489"/>
      <c r="Q169" s="490"/>
      <c r="R169" s="491" t="str">
        <f t="shared" si="33"/>
        <v/>
      </c>
      <c r="S169" s="492" t="str">
        <f>IF($R169="","",IF(OR($O169="",$M169=""),"",IF($P169="サブ",VLOOKUP($O169,単価表!$A$5:$C$14,MATCH($M169,単価表!$A$5:$C$5,0),0)/2,VLOOKUP($O169,単価表!$A$5:$C$14,MATCH($M169,単価表!$A$5:$C$5,0),0))))</f>
        <v/>
      </c>
      <c r="T169" s="492" t="str">
        <f t="shared" si="34"/>
        <v/>
      </c>
      <c r="U169" s="491" t="str">
        <f t="shared" si="28"/>
        <v/>
      </c>
      <c r="V169" s="492" t="str">
        <f>IF($U169="","",IF(OR($M169="",$O169=""),"",VLOOKUP($O169,単価表!$A$5:$C$11,MATCH($M169,単価表!$A$5:$C$5,0),0)/2))</f>
        <v/>
      </c>
      <c r="W169" s="492" t="str">
        <f t="shared" si="35"/>
        <v/>
      </c>
      <c r="X169" s="480"/>
      <c r="Y169" s="493"/>
      <c r="Z169" s="479"/>
      <c r="AA169" s="492" t="str">
        <f t="shared" si="36"/>
        <v/>
      </c>
      <c r="AB169" s="492" t="str">
        <f t="shared" si="37"/>
        <v/>
      </c>
      <c r="AC169" s="494"/>
      <c r="AD169" s="478"/>
      <c r="AE169" s="492" t="str">
        <f t="shared" si="38"/>
        <v/>
      </c>
      <c r="AF169" s="646"/>
      <c r="AG169" s="492" t="str">
        <f t="shared" si="39"/>
        <v/>
      </c>
      <c r="AH169" s="491" t="str">
        <f t="shared" si="29"/>
        <v/>
      </c>
      <c r="AI169" s="492" t="str">
        <f>IF($AH169="","",IF(OR($O169="",$M169=""),"",IF($P169="サブ",VLOOKUP($O169,単価表!$A$34:$C$38,MATCH($M169,単価表!$A$34:$C$34,0),0)/2,VLOOKUP($O169,単価表!$A$34:$C$38,MATCH($M169,単価表!$A$34:$C$34,0),0))))</f>
        <v/>
      </c>
      <c r="AJ169" s="492" t="str">
        <f t="shared" si="40"/>
        <v/>
      </c>
      <c r="AK169" s="491" t="str">
        <f t="shared" si="31"/>
        <v/>
      </c>
      <c r="AL169" s="492" t="str">
        <f>IF($AK169="","",IF(OR($O169="",$M169=""),"",VLOOKUP($O169,単価表!$A$34:$C$38,MATCH($M169,単価表!$A$34:$C$34,0),0)/2))</f>
        <v/>
      </c>
      <c r="AM169" s="492" t="str">
        <f t="shared" si="41"/>
        <v/>
      </c>
      <c r="AN169" s="488"/>
      <c r="AO169" s="488"/>
    </row>
    <row r="170" spans="4:41" ht="27.75" customHeight="1">
      <c r="D170" s="679"/>
      <c r="E170" s="475"/>
      <c r="F170" s="476" t="s">
        <v>259</v>
      </c>
      <c r="G170" s="477"/>
      <c r="H170" s="478"/>
      <c r="I170" s="846"/>
      <c r="J170" s="846"/>
      <c r="K170" s="488"/>
      <c r="L170" s="488"/>
      <c r="M170" s="478"/>
      <c r="N170" s="480"/>
      <c r="O170" s="489"/>
      <c r="P170" s="489"/>
      <c r="Q170" s="490"/>
      <c r="R170" s="496" t="str">
        <f t="shared" si="33"/>
        <v/>
      </c>
      <c r="S170" s="492" t="str">
        <f>IF($R170="","",IF(OR($O170="",$M170=""),"",IF($P170="サブ",VLOOKUP($O170,単価表!$A$5:$C$14,MATCH($M170,単価表!$A$5:$C$5,0),0)/2,VLOOKUP($O170,単価表!$A$5:$C$14,MATCH($M170,単価表!$A$5:$C$5,0),0))))</f>
        <v/>
      </c>
      <c r="T170" s="492" t="str">
        <f t="shared" si="34"/>
        <v/>
      </c>
      <c r="U170" s="496" t="str">
        <f t="shared" si="28"/>
        <v/>
      </c>
      <c r="V170" s="492" t="str">
        <f>IF($U170="","",IF(OR($M170="",$O170=""),"",VLOOKUP($O170,単価表!$A$5:$C$11,MATCH($M170,単価表!$A$5:$C$5,0),0)/2))</f>
        <v/>
      </c>
      <c r="W170" s="492" t="str">
        <f t="shared" si="35"/>
        <v/>
      </c>
      <c r="X170" s="480"/>
      <c r="Y170" s="493"/>
      <c r="Z170" s="478"/>
      <c r="AA170" s="492" t="str">
        <f t="shared" si="36"/>
        <v/>
      </c>
      <c r="AB170" s="492" t="str">
        <f t="shared" si="37"/>
        <v/>
      </c>
      <c r="AC170" s="494"/>
      <c r="AD170" s="478"/>
      <c r="AE170" s="492" t="str">
        <f t="shared" si="38"/>
        <v/>
      </c>
      <c r="AF170" s="646"/>
      <c r="AG170" s="492" t="str">
        <f t="shared" si="39"/>
        <v/>
      </c>
      <c r="AH170" s="496" t="str">
        <f t="shared" si="29"/>
        <v/>
      </c>
      <c r="AI170" s="492" t="str">
        <f>IF($AH170="","",IF(OR($O170="",$M170=""),"",IF($P170="サブ",VLOOKUP($O170,単価表!$A$34:$C$38,MATCH($M170,単価表!$A$34:$C$34,0),0)/2,VLOOKUP($O170,単価表!$A$34:$C$38,MATCH($M170,単価表!$A$34:$C$34,0),0))))</f>
        <v/>
      </c>
      <c r="AJ170" s="492" t="str">
        <f t="shared" si="40"/>
        <v/>
      </c>
      <c r="AK170" s="496" t="str">
        <f t="shared" si="31"/>
        <v/>
      </c>
      <c r="AL170" s="492" t="str">
        <f>IF($AK170="","",IF(OR($O170="",$M170=""),"",VLOOKUP($O170,単価表!$A$34:$C$38,MATCH($M170,単価表!$A$34:$C$34,0),0)/2))</f>
        <v/>
      </c>
      <c r="AM170" s="492" t="str">
        <f t="shared" si="41"/>
        <v/>
      </c>
      <c r="AN170" s="488"/>
      <c r="AO170" s="488"/>
    </row>
    <row r="171" spans="4:41" ht="27.75" customHeight="1">
      <c r="D171" s="679"/>
      <c r="E171" s="475"/>
      <c r="F171" s="476" t="s">
        <v>259</v>
      </c>
      <c r="G171" s="477"/>
      <c r="H171" s="478"/>
      <c r="I171" s="846"/>
      <c r="J171" s="846"/>
      <c r="K171" s="488"/>
      <c r="L171" s="488"/>
      <c r="M171" s="479"/>
      <c r="N171" s="480"/>
      <c r="O171" s="489"/>
      <c r="P171" s="489"/>
      <c r="Q171" s="490"/>
      <c r="R171" s="491" t="str">
        <f t="shared" si="33"/>
        <v/>
      </c>
      <c r="S171" s="492" t="str">
        <f>IF($R171="","",IF(OR($O171="",$M171=""),"",IF($P171="サブ",VLOOKUP($O171,単価表!$A$5:$C$14,MATCH($M171,単価表!$A$5:$C$5,0),0)/2,VLOOKUP($O171,単価表!$A$5:$C$14,MATCH($M171,単価表!$A$5:$C$5,0),0))))</f>
        <v/>
      </c>
      <c r="T171" s="492" t="str">
        <f t="shared" si="34"/>
        <v/>
      </c>
      <c r="U171" s="491" t="str">
        <f t="shared" si="28"/>
        <v/>
      </c>
      <c r="V171" s="492" t="str">
        <f>IF($U171="","",IF(OR($M171="",$O171=""),"",VLOOKUP($O171,単価表!$A$5:$C$11,MATCH($M171,単価表!$A$5:$C$5,0),0)/2))</f>
        <v/>
      </c>
      <c r="W171" s="492" t="str">
        <f t="shared" si="35"/>
        <v/>
      </c>
      <c r="X171" s="480"/>
      <c r="Y171" s="493"/>
      <c r="Z171" s="479"/>
      <c r="AA171" s="492" t="str">
        <f t="shared" si="36"/>
        <v/>
      </c>
      <c r="AB171" s="492" t="str">
        <f t="shared" si="37"/>
        <v/>
      </c>
      <c r="AC171" s="494"/>
      <c r="AD171" s="478"/>
      <c r="AE171" s="492" t="str">
        <f t="shared" si="38"/>
        <v/>
      </c>
      <c r="AF171" s="646"/>
      <c r="AG171" s="492" t="str">
        <f t="shared" si="39"/>
        <v/>
      </c>
      <c r="AH171" s="491" t="str">
        <f t="shared" si="29"/>
        <v/>
      </c>
      <c r="AI171" s="492" t="str">
        <f>IF($AH171="","",IF(OR($O171="",$M171=""),"",IF($P171="サブ",VLOOKUP($O171,単価表!$A$34:$C$38,MATCH($M171,単価表!$A$34:$C$34,0),0)/2,VLOOKUP($O171,単価表!$A$34:$C$38,MATCH($M171,単価表!$A$34:$C$34,0),0))))</f>
        <v/>
      </c>
      <c r="AJ171" s="492" t="str">
        <f t="shared" si="40"/>
        <v/>
      </c>
      <c r="AK171" s="491" t="str">
        <f t="shared" si="31"/>
        <v/>
      </c>
      <c r="AL171" s="492" t="str">
        <f>IF($AK171="","",IF(OR($O171="",$M171=""),"",VLOOKUP($O171,単価表!$A$34:$C$38,MATCH($M171,単価表!$A$34:$C$34,0),0)/2))</f>
        <v/>
      </c>
      <c r="AM171" s="492" t="str">
        <f t="shared" si="41"/>
        <v/>
      </c>
      <c r="AN171" s="488"/>
      <c r="AO171" s="488"/>
    </row>
    <row r="172" spans="4:41" ht="27.75" customHeight="1">
      <c r="D172" s="679"/>
      <c r="E172" s="475"/>
      <c r="F172" s="476" t="s">
        <v>259</v>
      </c>
      <c r="G172" s="477"/>
      <c r="H172" s="478"/>
      <c r="I172" s="846"/>
      <c r="J172" s="846"/>
      <c r="K172" s="488"/>
      <c r="L172" s="488"/>
      <c r="M172" s="478"/>
      <c r="N172" s="480"/>
      <c r="O172" s="489"/>
      <c r="P172" s="489"/>
      <c r="Q172" s="490"/>
      <c r="R172" s="496" t="str">
        <f t="shared" si="33"/>
        <v/>
      </c>
      <c r="S172" s="492" t="str">
        <f>IF($R172="","",IF(OR($O172="",$M172=""),"",IF($P172="サブ",VLOOKUP($O172,単価表!$A$5:$C$14,MATCH($M172,単価表!$A$5:$C$5,0),0)/2,VLOOKUP($O172,単価表!$A$5:$C$14,MATCH($M172,単価表!$A$5:$C$5,0),0))))</f>
        <v/>
      </c>
      <c r="T172" s="492" t="str">
        <f t="shared" si="34"/>
        <v/>
      </c>
      <c r="U172" s="496" t="str">
        <f t="shared" si="28"/>
        <v/>
      </c>
      <c r="V172" s="492" t="str">
        <f>IF($U172="","",IF(OR($M172="",$O172=""),"",VLOOKUP($O172,単価表!$A$5:$C$11,MATCH($M172,単価表!$A$5:$C$5,0),0)/2))</f>
        <v/>
      </c>
      <c r="W172" s="492" t="str">
        <f t="shared" si="35"/>
        <v/>
      </c>
      <c r="X172" s="480"/>
      <c r="Y172" s="493"/>
      <c r="Z172" s="478"/>
      <c r="AA172" s="492" t="str">
        <f t="shared" si="36"/>
        <v/>
      </c>
      <c r="AB172" s="492" t="str">
        <f t="shared" si="37"/>
        <v/>
      </c>
      <c r="AC172" s="494"/>
      <c r="AD172" s="478"/>
      <c r="AE172" s="492" t="str">
        <f t="shared" si="38"/>
        <v/>
      </c>
      <c r="AF172" s="646"/>
      <c r="AG172" s="492" t="str">
        <f t="shared" si="39"/>
        <v/>
      </c>
      <c r="AH172" s="496" t="str">
        <f t="shared" si="29"/>
        <v/>
      </c>
      <c r="AI172" s="492" t="str">
        <f>IF($AH172="","",IF(OR($O172="",$M172=""),"",IF($P172="サブ",VLOOKUP($O172,単価表!$A$34:$C$38,MATCH($M172,単価表!$A$34:$C$34,0),0)/2,VLOOKUP($O172,単価表!$A$34:$C$38,MATCH($M172,単価表!$A$34:$C$34,0),0))))</f>
        <v/>
      </c>
      <c r="AJ172" s="492" t="str">
        <f t="shared" si="40"/>
        <v/>
      </c>
      <c r="AK172" s="496" t="str">
        <f t="shared" si="31"/>
        <v/>
      </c>
      <c r="AL172" s="492" t="str">
        <f>IF($AK172="","",IF(OR($O172="",$M172=""),"",VLOOKUP($O172,単価表!$A$34:$C$38,MATCH($M172,単価表!$A$34:$C$34,0),0)/2))</f>
        <v/>
      </c>
      <c r="AM172" s="492" t="str">
        <f t="shared" si="41"/>
        <v/>
      </c>
      <c r="AN172" s="488"/>
      <c r="AO172" s="488"/>
    </row>
    <row r="173" spans="4:41" ht="27.75" customHeight="1">
      <c r="D173" s="679"/>
      <c r="E173" s="475"/>
      <c r="F173" s="476" t="s">
        <v>259</v>
      </c>
      <c r="G173" s="477"/>
      <c r="H173" s="478"/>
      <c r="I173" s="846"/>
      <c r="J173" s="846"/>
      <c r="K173" s="488"/>
      <c r="L173" s="488"/>
      <c r="M173" s="479"/>
      <c r="N173" s="480"/>
      <c r="O173" s="489"/>
      <c r="P173" s="489"/>
      <c r="Q173" s="490"/>
      <c r="R173" s="491" t="str">
        <f t="shared" si="33"/>
        <v/>
      </c>
      <c r="S173" s="492" t="str">
        <f>IF($R173="","",IF(OR($O173="",$M173=""),"",IF($P173="サブ",VLOOKUP($O173,単価表!$A$5:$C$14,MATCH($M173,単価表!$A$5:$C$5,0),0)/2,VLOOKUP($O173,単価表!$A$5:$C$14,MATCH($M173,単価表!$A$5:$C$5,0),0))))</f>
        <v/>
      </c>
      <c r="T173" s="492" t="str">
        <f t="shared" si="34"/>
        <v/>
      </c>
      <c r="U173" s="491" t="str">
        <f t="shared" si="28"/>
        <v/>
      </c>
      <c r="V173" s="492" t="str">
        <f>IF($U173="","",IF(OR($M173="",$O173=""),"",VLOOKUP($O173,単価表!$A$5:$C$11,MATCH($M173,単価表!$A$5:$C$5,0),0)/2))</f>
        <v/>
      </c>
      <c r="W173" s="492" t="str">
        <f t="shared" si="35"/>
        <v/>
      </c>
      <c r="X173" s="480"/>
      <c r="Y173" s="493"/>
      <c r="Z173" s="479"/>
      <c r="AA173" s="492" t="str">
        <f t="shared" si="36"/>
        <v/>
      </c>
      <c r="AB173" s="492" t="str">
        <f t="shared" si="37"/>
        <v/>
      </c>
      <c r="AC173" s="494"/>
      <c r="AD173" s="478"/>
      <c r="AE173" s="492" t="str">
        <f t="shared" si="38"/>
        <v/>
      </c>
      <c r="AF173" s="646"/>
      <c r="AG173" s="492" t="str">
        <f t="shared" si="39"/>
        <v/>
      </c>
      <c r="AH173" s="491" t="str">
        <f t="shared" si="29"/>
        <v/>
      </c>
      <c r="AI173" s="492" t="str">
        <f>IF($AH173="","",IF(OR($O173="",$M173=""),"",IF($P173="サブ",VLOOKUP($O173,単価表!$A$34:$C$38,MATCH($M173,単価表!$A$34:$C$34,0),0)/2,VLOOKUP($O173,単価表!$A$34:$C$38,MATCH($M173,単価表!$A$34:$C$34,0),0))))</f>
        <v/>
      </c>
      <c r="AJ173" s="492" t="str">
        <f t="shared" si="40"/>
        <v/>
      </c>
      <c r="AK173" s="491" t="str">
        <f t="shared" si="31"/>
        <v/>
      </c>
      <c r="AL173" s="492" t="str">
        <f>IF($AK173="","",IF(OR($O173="",$M173=""),"",VLOOKUP($O173,単価表!$A$34:$C$38,MATCH($M173,単価表!$A$34:$C$34,0),0)/2))</f>
        <v/>
      </c>
      <c r="AM173" s="492" t="str">
        <f t="shared" si="41"/>
        <v/>
      </c>
      <c r="AN173" s="488"/>
      <c r="AO173" s="488"/>
    </row>
    <row r="174" spans="4:41" ht="27.75" customHeight="1">
      <c r="D174" s="679"/>
      <c r="E174" s="475"/>
      <c r="F174" s="476" t="s">
        <v>259</v>
      </c>
      <c r="G174" s="477"/>
      <c r="H174" s="478"/>
      <c r="I174" s="846"/>
      <c r="J174" s="846"/>
      <c r="K174" s="488"/>
      <c r="L174" s="488"/>
      <c r="M174" s="478"/>
      <c r="N174" s="480"/>
      <c r="O174" s="489"/>
      <c r="P174" s="489"/>
      <c r="Q174" s="490"/>
      <c r="R174" s="496" t="str">
        <f t="shared" si="33"/>
        <v/>
      </c>
      <c r="S174" s="492" t="str">
        <f>IF($R174="","",IF(OR($O174="",$M174=""),"",IF($P174="サブ",VLOOKUP($O174,単価表!$A$5:$C$14,MATCH($M174,単価表!$A$5:$C$5,0),0)/2,VLOOKUP($O174,単価表!$A$5:$C$14,MATCH($M174,単価表!$A$5:$C$5,0),0))))</f>
        <v/>
      </c>
      <c r="T174" s="492" t="str">
        <f t="shared" si="34"/>
        <v/>
      </c>
      <c r="U174" s="496" t="str">
        <f t="shared" si="28"/>
        <v/>
      </c>
      <c r="V174" s="492" t="str">
        <f>IF($U174="","",IF(OR($M174="",$O174=""),"",VLOOKUP($O174,単価表!$A$5:$C$11,MATCH($M174,単価表!$A$5:$C$5,0),0)/2))</f>
        <v/>
      </c>
      <c r="W174" s="492" t="str">
        <f t="shared" si="35"/>
        <v/>
      </c>
      <c r="X174" s="480"/>
      <c r="Y174" s="493"/>
      <c r="Z174" s="478"/>
      <c r="AA174" s="492" t="str">
        <f t="shared" si="36"/>
        <v/>
      </c>
      <c r="AB174" s="492" t="str">
        <f t="shared" si="37"/>
        <v/>
      </c>
      <c r="AC174" s="494"/>
      <c r="AD174" s="478"/>
      <c r="AE174" s="492" t="str">
        <f t="shared" si="38"/>
        <v/>
      </c>
      <c r="AF174" s="646"/>
      <c r="AG174" s="492" t="str">
        <f t="shared" si="39"/>
        <v/>
      </c>
      <c r="AH174" s="496" t="str">
        <f t="shared" si="29"/>
        <v/>
      </c>
      <c r="AI174" s="492" t="str">
        <f>IF($AH174="","",IF(OR($O174="",$M174=""),"",IF($P174="サブ",VLOOKUP($O174,単価表!$A$34:$C$38,MATCH($M174,単価表!$A$34:$C$34,0),0)/2,VLOOKUP($O174,単価表!$A$34:$C$38,MATCH($M174,単価表!$A$34:$C$34,0),0))))</f>
        <v/>
      </c>
      <c r="AJ174" s="492" t="str">
        <f t="shared" si="40"/>
        <v/>
      </c>
      <c r="AK174" s="496" t="str">
        <f t="shared" si="31"/>
        <v/>
      </c>
      <c r="AL174" s="492" t="str">
        <f>IF($AK174="","",IF(OR($O174="",$M174=""),"",VLOOKUP($O174,単価表!$A$34:$C$38,MATCH($M174,単価表!$A$34:$C$34,0),0)/2))</f>
        <v/>
      </c>
      <c r="AM174" s="492" t="str">
        <f t="shared" si="41"/>
        <v/>
      </c>
      <c r="AN174" s="488"/>
      <c r="AO174" s="488"/>
    </row>
    <row r="175" spans="4:41" ht="27.75" customHeight="1">
      <c r="D175" s="679"/>
      <c r="E175" s="475"/>
      <c r="F175" s="476" t="s">
        <v>259</v>
      </c>
      <c r="G175" s="477"/>
      <c r="H175" s="478"/>
      <c r="I175" s="846"/>
      <c r="J175" s="846"/>
      <c r="K175" s="488"/>
      <c r="L175" s="488"/>
      <c r="M175" s="479"/>
      <c r="N175" s="480"/>
      <c r="O175" s="489"/>
      <c r="P175" s="489"/>
      <c r="Q175" s="490"/>
      <c r="R175" s="491" t="str">
        <f t="shared" si="33"/>
        <v/>
      </c>
      <c r="S175" s="492" t="str">
        <f>IF($R175="","",IF(OR($O175="",$M175=""),"",IF($P175="サブ",VLOOKUP($O175,単価表!$A$5:$C$14,MATCH($M175,単価表!$A$5:$C$5,0),0)/2,VLOOKUP($O175,単価表!$A$5:$C$14,MATCH($M175,単価表!$A$5:$C$5,0),0))))</f>
        <v/>
      </c>
      <c r="T175" s="492" t="str">
        <f t="shared" si="34"/>
        <v/>
      </c>
      <c r="U175" s="491" t="str">
        <f t="shared" si="28"/>
        <v/>
      </c>
      <c r="V175" s="492" t="str">
        <f>IF($U175="","",IF(OR($M175="",$O175=""),"",VLOOKUP($O175,単価表!$A$5:$C$11,MATCH($M175,単価表!$A$5:$C$5,0),0)/2))</f>
        <v/>
      </c>
      <c r="W175" s="492" t="str">
        <f t="shared" si="35"/>
        <v/>
      </c>
      <c r="X175" s="480"/>
      <c r="Y175" s="493"/>
      <c r="Z175" s="479"/>
      <c r="AA175" s="492" t="str">
        <f t="shared" si="36"/>
        <v/>
      </c>
      <c r="AB175" s="492" t="str">
        <f t="shared" si="37"/>
        <v/>
      </c>
      <c r="AC175" s="494"/>
      <c r="AD175" s="478"/>
      <c r="AE175" s="492" t="str">
        <f t="shared" si="38"/>
        <v/>
      </c>
      <c r="AF175" s="646"/>
      <c r="AG175" s="492" t="str">
        <f t="shared" si="39"/>
        <v/>
      </c>
      <c r="AH175" s="491" t="str">
        <f t="shared" si="29"/>
        <v/>
      </c>
      <c r="AI175" s="492" t="str">
        <f>IF($AH175="","",IF(OR($O175="",$M175=""),"",IF($P175="サブ",VLOOKUP($O175,単価表!$A$34:$C$38,MATCH($M175,単価表!$A$34:$C$34,0),0)/2,VLOOKUP($O175,単価表!$A$34:$C$38,MATCH($M175,単価表!$A$34:$C$34,0),0))))</f>
        <v/>
      </c>
      <c r="AJ175" s="492" t="str">
        <f t="shared" si="40"/>
        <v/>
      </c>
      <c r="AK175" s="491" t="str">
        <f t="shared" si="31"/>
        <v/>
      </c>
      <c r="AL175" s="492" t="str">
        <f>IF($AK175="","",IF(OR($O175="",$M175=""),"",VLOOKUP($O175,単価表!$A$34:$C$38,MATCH($M175,単価表!$A$34:$C$34,0),0)/2))</f>
        <v/>
      </c>
      <c r="AM175" s="492" t="str">
        <f t="shared" si="41"/>
        <v/>
      </c>
      <c r="AN175" s="488"/>
      <c r="AO175" s="488"/>
    </row>
    <row r="176" spans="4:41" ht="27.75" customHeight="1">
      <c r="D176" s="679"/>
      <c r="E176" s="475"/>
      <c r="F176" s="476" t="s">
        <v>259</v>
      </c>
      <c r="G176" s="477"/>
      <c r="H176" s="478"/>
      <c r="I176" s="846"/>
      <c r="J176" s="846"/>
      <c r="K176" s="488"/>
      <c r="L176" s="488"/>
      <c r="M176" s="478"/>
      <c r="N176" s="480"/>
      <c r="O176" s="489"/>
      <c r="P176" s="489"/>
      <c r="Q176" s="490"/>
      <c r="R176" s="496" t="str">
        <f t="shared" si="33"/>
        <v/>
      </c>
      <c r="S176" s="492" t="str">
        <f>IF($R176="","",IF(OR($O176="",$M176=""),"",IF($P176="サブ",VLOOKUP($O176,単価表!$A$5:$C$14,MATCH($M176,単価表!$A$5:$C$5,0),0)/2,VLOOKUP($O176,単価表!$A$5:$C$14,MATCH($M176,単価表!$A$5:$C$5,0),0))))</f>
        <v/>
      </c>
      <c r="T176" s="492" t="str">
        <f t="shared" si="34"/>
        <v/>
      </c>
      <c r="U176" s="496" t="str">
        <f t="shared" si="28"/>
        <v/>
      </c>
      <c r="V176" s="492" t="str">
        <f>IF($U176="","",IF(OR($M176="",$O176=""),"",VLOOKUP($O176,単価表!$A$5:$C$11,MATCH($M176,単価表!$A$5:$C$5,0),0)/2))</f>
        <v/>
      </c>
      <c r="W176" s="492" t="str">
        <f t="shared" si="35"/>
        <v/>
      </c>
      <c r="X176" s="480"/>
      <c r="Y176" s="493"/>
      <c r="Z176" s="478"/>
      <c r="AA176" s="492" t="str">
        <f t="shared" si="36"/>
        <v/>
      </c>
      <c r="AB176" s="492" t="str">
        <f t="shared" si="37"/>
        <v/>
      </c>
      <c r="AC176" s="494"/>
      <c r="AD176" s="478"/>
      <c r="AE176" s="492" t="str">
        <f t="shared" si="38"/>
        <v/>
      </c>
      <c r="AF176" s="646"/>
      <c r="AG176" s="492" t="str">
        <f t="shared" si="39"/>
        <v/>
      </c>
      <c r="AH176" s="496" t="str">
        <f t="shared" si="29"/>
        <v/>
      </c>
      <c r="AI176" s="492" t="str">
        <f>IF($AH176="","",IF(OR($O176="",$M176=""),"",IF($P176="サブ",VLOOKUP($O176,単価表!$A$34:$C$38,MATCH($M176,単価表!$A$34:$C$34,0),0)/2,VLOOKUP($O176,単価表!$A$34:$C$38,MATCH($M176,単価表!$A$34:$C$34,0),0))))</f>
        <v/>
      </c>
      <c r="AJ176" s="492" t="str">
        <f t="shared" si="40"/>
        <v/>
      </c>
      <c r="AK176" s="496" t="str">
        <f t="shared" si="31"/>
        <v/>
      </c>
      <c r="AL176" s="492" t="str">
        <f>IF($AK176="","",IF(OR($O176="",$M176=""),"",VLOOKUP($O176,単価表!$A$34:$C$38,MATCH($M176,単価表!$A$34:$C$34,0),0)/2))</f>
        <v/>
      </c>
      <c r="AM176" s="492" t="str">
        <f t="shared" si="41"/>
        <v/>
      </c>
      <c r="AN176" s="488"/>
      <c r="AO176" s="488"/>
    </row>
    <row r="177" spans="3:41" ht="27.75" customHeight="1">
      <c r="D177" s="679"/>
      <c r="E177" s="475"/>
      <c r="F177" s="476" t="s">
        <v>259</v>
      </c>
      <c r="G177" s="477"/>
      <c r="H177" s="478"/>
      <c r="I177" s="846"/>
      <c r="J177" s="846"/>
      <c r="K177" s="488"/>
      <c r="L177" s="488"/>
      <c r="M177" s="479"/>
      <c r="N177" s="480"/>
      <c r="O177" s="489"/>
      <c r="P177" s="489"/>
      <c r="Q177" s="490"/>
      <c r="R177" s="491" t="str">
        <f t="shared" si="33"/>
        <v/>
      </c>
      <c r="S177" s="492" t="str">
        <f>IF($R177="","",IF(OR($O177="",$M177=""),"",IF($P177="サブ",VLOOKUP($O177,単価表!$A$5:$C$14,MATCH($M177,単価表!$A$5:$C$5,0),0)/2,VLOOKUP($O177,単価表!$A$5:$C$14,MATCH($M177,単価表!$A$5:$C$5,0),0))))</f>
        <v/>
      </c>
      <c r="T177" s="492" t="str">
        <f t="shared" si="34"/>
        <v/>
      </c>
      <c r="U177" s="491" t="str">
        <f t="shared" si="28"/>
        <v/>
      </c>
      <c r="V177" s="492" t="str">
        <f>IF($U177="","",IF(OR($M177="",$O177=""),"",VLOOKUP($O177,単価表!$A$5:$C$11,MATCH($M177,単価表!$A$5:$C$5,0),0)/2))</f>
        <v/>
      </c>
      <c r="W177" s="492" t="str">
        <f t="shared" si="35"/>
        <v/>
      </c>
      <c r="X177" s="480"/>
      <c r="Y177" s="493"/>
      <c r="Z177" s="479"/>
      <c r="AA177" s="492" t="str">
        <f t="shared" si="36"/>
        <v/>
      </c>
      <c r="AB177" s="492" t="str">
        <f t="shared" si="37"/>
        <v/>
      </c>
      <c r="AC177" s="494"/>
      <c r="AD177" s="478"/>
      <c r="AE177" s="492" t="str">
        <f t="shared" si="38"/>
        <v/>
      </c>
      <c r="AF177" s="646"/>
      <c r="AG177" s="492" t="str">
        <f t="shared" si="39"/>
        <v/>
      </c>
      <c r="AH177" s="491" t="str">
        <f t="shared" si="29"/>
        <v/>
      </c>
      <c r="AI177" s="492" t="str">
        <f>IF($AH177="","",IF(OR($O177="",$M177=""),"",IF($P177="サブ",VLOOKUP($O177,単価表!$A$34:$C$38,MATCH($M177,単価表!$A$34:$C$34,0),0)/2,VLOOKUP($O177,単価表!$A$34:$C$38,MATCH($M177,単価表!$A$34:$C$34,0),0))))</f>
        <v/>
      </c>
      <c r="AJ177" s="492" t="str">
        <f t="shared" si="40"/>
        <v/>
      </c>
      <c r="AK177" s="491" t="str">
        <f t="shared" si="31"/>
        <v/>
      </c>
      <c r="AL177" s="492" t="str">
        <f>IF($AK177="","",IF(OR($O177="",$M177=""),"",VLOOKUP($O177,単価表!$A$34:$C$38,MATCH($M177,単価表!$A$34:$C$34,0),0)/2))</f>
        <v/>
      </c>
      <c r="AM177" s="492" t="str">
        <f t="shared" si="41"/>
        <v/>
      </c>
      <c r="AN177" s="488"/>
      <c r="AO177" s="488"/>
    </row>
    <row r="178" spans="3:41" ht="27.75" customHeight="1">
      <c r="D178" s="679"/>
      <c r="E178" s="475"/>
      <c r="F178" s="476" t="s">
        <v>259</v>
      </c>
      <c r="G178" s="477"/>
      <c r="H178" s="478"/>
      <c r="I178" s="846"/>
      <c r="J178" s="846"/>
      <c r="K178" s="488"/>
      <c r="L178" s="488"/>
      <c r="M178" s="478"/>
      <c r="N178" s="480"/>
      <c r="O178" s="489"/>
      <c r="P178" s="489"/>
      <c r="Q178" s="490"/>
      <c r="R178" s="496" t="str">
        <f t="shared" si="33"/>
        <v/>
      </c>
      <c r="S178" s="492" t="str">
        <f>IF($R178="","",IF(OR($O178="",$M178=""),"",IF($P178="サブ",VLOOKUP($O178,単価表!$A$5:$C$14,MATCH($M178,単価表!$A$5:$C$5,0),0)/2,VLOOKUP($O178,単価表!$A$5:$C$14,MATCH($M178,単価表!$A$5:$C$5,0),0))))</f>
        <v/>
      </c>
      <c r="T178" s="492" t="str">
        <f t="shared" si="34"/>
        <v/>
      </c>
      <c r="U178" s="496" t="str">
        <f t="shared" si="28"/>
        <v/>
      </c>
      <c r="V178" s="492" t="str">
        <f>IF($U178="","",IF(OR($M178="",$O178=""),"",VLOOKUP($O178,単価表!$A$5:$C$11,MATCH($M178,単価表!$A$5:$C$5,0),0)/2))</f>
        <v/>
      </c>
      <c r="W178" s="492" t="str">
        <f t="shared" si="35"/>
        <v/>
      </c>
      <c r="X178" s="480"/>
      <c r="Y178" s="493"/>
      <c r="Z178" s="478"/>
      <c r="AA178" s="492" t="str">
        <f t="shared" si="36"/>
        <v/>
      </c>
      <c r="AB178" s="492" t="str">
        <f t="shared" si="37"/>
        <v/>
      </c>
      <c r="AC178" s="494"/>
      <c r="AD178" s="478"/>
      <c r="AE178" s="492" t="str">
        <f t="shared" si="38"/>
        <v/>
      </c>
      <c r="AF178" s="646"/>
      <c r="AG178" s="492" t="str">
        <f t="shared" si="39"/>
        <v/>
      </c>
      <c r="AH178" s="496" t="str">
        <f t="shared" si="29"/>
        <v/>
      </c>
      <c r="AI178" s="492" t="str">
        <f>IF($AH178="","",IF(OR($O178="",$M178=""),"",IF($P178="サブ",VLOOKUP($O178,単価表!$A$34:$C$38,MATCH($M178,単価表!$A$34:$C$34,0),0)/2,VLOOKUP($O178,単価表!$A$34:$C$38,MATCH($M178,単価表!$A$34:$C$34,0),0))))</f>
        <v/>
      </c>
      <c r="AJ178" s="492" t="str">
        <f t="shared" si="40"/>
        <v/>
      </c>
      <c r="AK178" s="496" t="str">
        <f t="shared" si="31"/>
        <v/>
      </c>
      <c r="AL178" s="492" t="str">
        <f>IF($AK178="","",IF(OR($O178="",$M178=""),"",VLOOKUP($O178,単価表!$A$34:$C$38,MATCH($M178,単価表!$A$34:$C$34,0),0)/2))</f>
        <v/>
      </c>
      <c r="AM178" s="492" t="str">
        <f t="shared" si="41"/>
        <v/>
      </c>
      <c r="AN178" s="488"/>
      <c r="AO178" s="488"/>
    </row>
    <row r="179" spans="3:41" ht="27.75" customHeight="1">
      <c r="D179" s="679"/>
      <c r="E179" s="475"/>
      <c r="F179" s="476" t="s">
        <v>259</v>
      </c>
      <c r="G179" s="477"/>
      <c r="H179" s="478"/>
      <c r="I179" s="846"/>
      <c r="J179" s="846"/>
      <c r="K179" s="488"/>
      <c r="L179" s="488"/>
      <c r="M179" s="479"/>
      <c r="N179" s="480"/>
      <c r="O179" s="489"/>
      <c r="P179" s="489"/>
      <c r="Q179" s="490"/>
      <c r="R179" s="491" t="str">
        <f t="shared" si="33"/>
        <v/>
      </c>
      <c r="S179" s="492" t="str">
        <f>IF($R179="","",IF(OR($O179="",$M179=""),"",IF($P179="サブ",VLOOKUP($O179,単価表!$A$5:$C$14,MATCH($M179,単価表!$A$5:$C$5,0),0)/2,VLOOKUP($O179,単価表!$A$5:$C$14,MATCH($M179,単価表!$A$5:$C$5,0),0))))</f>
        <v/>
      </c>
      <c r="T179" s="492" t="str">
        <f t="shared" si="34"/>
        <v/>
      </c>
      <c r="U179" s="491" t="str">
        <f t="shared" si="28"/>
        <v/>
      </c>
      <c r="V179" s="492" t="str">
        <f>IF($U179="","",IF(OR($M179="",$O179=""),"",VLOOKUP($O179,単価表!$A$5:$C$11,MATCH($M179,単価表!$A$5:$C$5,0),0)/2))</f>
        <v/>
      </c>
      <c r="W179" s="492" t="str">
        <f t="shared" si="35"/>
        <v/>
      </c>
      <c r="X179" s="480"/>
      <c r="Y179" s="493"/>
      <c r="Z179" s="479"/>
      <c r="AA179" s="492" t="str">
        <f t="shared" si="36"/>
        <v/>
      </c>
      <c r="AB179" s="492" t="str">
        <f t="shared" si="37"/>
        <v/>
      </c>
      <c r="AC179" s="494"/>
      <c r="AD179" s="478"/>
      <c r="AE179" s="492" t="str">
        <f t="shared" si="38"/>
        <v/>
      </c>
      <c r="AF179" s="646"/>
      <c r="AG179" s="492" t="str">
        <f t="shared" si="39"/>
        <v/>
      </c>
      <c r="AH179" s="491" t="str">
        <f t="shared" si="29"/>
        <v/>
      </c>
      <c r="AI179" s="492" t="str">
        <f>IF($AH179="","",IF(OR($O179="",$M179=""),"",IF($P179="サブ",VLOOKUP($O179,単価表!$A$34:$C$38,MATCH($M179,単価表!$A$34:$C$34,0),0)/2,VLOOKUP($O179,単価表!$A$34:$C$38,MATCH($M179,単価表!$A$34:$C$34,0),0))))</f>
        <v/>
      </c>
      <c r="AJ179" s="492" t="str">
        <f t="shared" si="40"/>
        <v/>
      </c>
      <c r="AK179" s="491" t="str">
        <f t="shared" si="31"/>
        <v/>
      </c>
      <c r="AL179" s="492" t="str">
        <f>IF($AK179="","",IF(OR($O179="",$M179=""),"",VLOOKUP($O179,単価表!$A$34:$C$38,MATCH($M179,単価表!$A$34:$C$34,0),0)/2))</f>
        <v/>
      </c>
      <c r="AM179" s="492" t="str">
        <f t="shared" si="41"/>
        <v/>
      </c>
      <c r="AN179" s="488"/>
      <c r="AO179" s="488"/>
    </row>
    <row r="180" spans="3:41" ht="27.75" customHeight="1">
      <c r="D180" s="679"/>
      <c r="E180" s="475"/>
      <c r="F180" s="476" t="s">
        <v>259</v>
      </c>
      <c r="G180" s="477"/>
      <c r="H180" s="478"/>
      <c r="I180" s="846"/>
      <c r="J180" s="846"/>
      <c r="K180" s="488"/>
      <c r="L180" s="488"/>
      <c r="M180" s="478"/>
      <c r="N180" s="480"/>
      <c r="O180" s="489"/>
      <c r="P180" s="489"/>
      <c r="Q180" s="490"/>
      <c r="R180" s="496" t="str">
        <f t="shared" si="33"/>
        <v/>
      </c>
      <c r="S180" s="492" t="str">
        <f>IF($R180="","",IF(OR($O180="",$M180=""),"",IF($P180="サブ",VLOOKUP($O180,単価表!$A$5:$C$14,MATCH($M180,単価表!$A$5:$C$5,0),0)/2,VLOOKUP($O180,単価表!$A$5:$C$14,MATCH($M180,単価表!$A$5:$C$5,0),0))))</f>
        <v/>
      </c>
      <c r="T180" s="492" t="str">
        <f t="shared" si="34"/>
        <v/>
      </c>
      <c r="U180" s="496" t="str">
        <f t="shared" si="28"/>
        <v/>
      </c>
      <c r="V180" s="492" t="str">
        <f>IF($U180="","",IF(OR($M180="",$O180=""),"",VLOOKUP($O180,単価表!$A$5:$C$11,MATCH($M180,単価表!$A$5:$C$5,0),0)/2))</f>
        <v/>
      </c>
      <c r="W180" s="492" t="str">
        <f t="shared" si="35"/>
        <v/>
      </c>
      <c r="X180" s="480"/>
      <c r="Y180" s="493"/>
      <c r="Z180" s="478"/>
      <c r="AA180" s="492" t="str">
        <f t="shared" si="36"/>
        <v/>
      </c>
      <c r="AB180" s="492" t="str">
        <f t="shared" si="37"/>
        <v/>
      </c>
      <c r="AC180" s="494"/>
      <c r="AD180" s="478"/>
      <c r="AE180" s="492" t="str">
        <f t="shared" si="38"/>
        <v/>
      </c>
      <c r="AF180" s="646"/>
      <c r="AG180" s="492" t="str">
        <f t="shared" si="39"/>
        <v/>
      </c>
      <c r="AH180" s="496" t="str">
        <f t="shared" si="29"/>
        <v/>
      </c>
      <c r="AI180" s="492" t="str">
        <f>IF($AH180="","",IF(OR($O180="",$M180=""),"",IF($P180="サブ",VLOOKUP($O180,単価表!$A$34:$C$38,MATCH($M180,単価表!$A$34:$C$34,0),0)/2,VLOOKUP($O180,単価表!$A$34:$C$38,MATCH($M180,単価表!$A$34:$C$34,0),0))))</f>
        <v/>
      </c>
      <c r="AJ180" s="492" t="str">
        <f t="shared" si="40"/>
        <v/>
      </c>
      <c r="AK180" s="496" t="str">
        <f t="shared" si="31"/>
        <v/>
      </c>
      <c r="AL180" s="492" t="str">
        <f>IF($AK180="","",IF(OR($O180="",$M180=""),"",VLOOKUP($O180,単価表!$A$34:$C$38,MATCH($M180,単価表!$A$34:$C$34,0),0)/2))</f>
        <v/>
      </c>
      <c r="AM180" s="492" t="str">
        <f t="shared" si="41"/>
        <v/>
      </c>
      <c r="AN180" s="488"/>
      <c r="AO180" s="488"/>
    </row>
    <row r="181" spans="3:41" ht="27.75" customHeight="1">
      <c r="D181" s="679"/>
      <c r="E181" s="475"/>
      <c r="F181" s="476" t="s">
        <v>259</v>
      </c>
      <c r="G181" s="477"/>
      <c r="H181" s="478"/>
      <c r="I181" s="846"/>
      <c r="J181" s="846"/>
      <c r="K181" s="488"/>
      <c r="L181" s="488"/>
      <c r="M181" s="479"/>
      <c r="N181" s="480"/>
      <c r="O181" s="489"/>
      <c r="P181" s="489"/>
      <c r="Q181" s="490"/>
      <c r="R181" s="491" t="str">
        <f t="shared" si="33"/>
        <v/>
      </c>
      <c r="S181" s="492" t="str">
        <f>IF($R181="","",IF(OR($O181="",$M181=""),"",IF($P181="サブ",VLOOKUP($O181,単価表!$A$5:$C$14,MATCH($M181,単価表!$A$5:$C$5,0),0)/2,VLOOKUP($O181,単価表!$A$5:$C$14,MATCH($M181,単価表!$A$5:$C$5,0),0))))</f>
        <v/>
      </c>
      <c r="T181" s="492" t="str">
        <f t="shared" si="34"/>
        <v/>
      </c>
      <c r="U181" s="491" t="str">
        <f t="shared" si="28"/>
        <v/>
      </c>
      <c r="V181" s="492" t="str">
        <f>IF($U181="","",IF(OR($M181="",$O181=""),"",VLOOKUP($O181,単価表!$A$5:$C$11,MATCH($M181,単価表!$A$5:$C$5,0),0)/2))</f>
        <v/>
      </c>
      <c r="W181" s="492" t="str">
        <f t="shared" si="35"/>
        <v/>
      </c>
      <c r="X181" s="480"/>
      <c r="Y181" s="493"/>
      <c r="Z181" s="479"/>
      <c r="AA181" s="492" t="str">
        <f t="shared" si="36"/>
        <v/>
      </c>
      <c r="AB181" s="492" t="str">
        <f t="shared" si="37"/>
        <v/>
      </c>
      <c r="AC181" s="494"/>
      <c r="AD181" s="478"/>
      <c r="AE181" s="492" t="str">
        <f t="shared" si="38"/>
        <v/>
      </c>
      <c r="AF181" s="646"/>
      <c r="AG181" s="492" t="str">
        <f t="shared" si="39"/>
        <v/>
      </c>
      <c r="AH181" s="491" t="str">
        <f t="shared" si="29"/>
        <v/>
      </c>
      <c r="AI181" s="492" t="str">
        <f>IF($AH181="","",IF(OR($O181="",$M181=""),"",IF($P181="サブ",VLOOKUP($O181,単価表!$A$34:$C$38,MATCH($M181,単価表!$A$34:$C$34,0),0)/2,VLOOKUP($O181,単価表!$A$34:$C$38,MATCH($M181,単価表!$A$34:$C$34,0),0))))</f>
        <v/>
      </c>
      <c r="AJ181" s="492" t="str">
        <f t="shared" si="40"/>
        <v/>
      </c>
      <c r="AK181" s="491" t="str">
        <f t="shared" si="31"/>
        <v/>
      </c>
      <c r="AL181" s="492" t="str">
        <f>IF($AK181="","",IF(OR($O181="",$M181=""),"",VLOOKUP($O181,単価表!$A$34:$C$38,MATCH($M181,単価表!$A$34:$C$34,0),0)/2))</f>
        <v/>
      </c>
      <c r="AM181" s="492" t="str">
        <f t="shared" si="41"/>
        <v/>
      </c>
      <c r="AN181" s="488"/>
      <c r="AO181" s="488"/>
    </row>
    <row r="182" spans="3:41" ht="27.75" customHeight="1">
      <c r="D182" s="679"/>
      <c r="E182" s="475"/>
      <c r="F182" s="476" t="s">
        <v>259</v>
      </c>
      <c r="G182" s="477"/>
      <c r="H182" s="478"/>
      <c r="I182" s="846"/>
      <c r="J182" s="846"/>
      <c r="K182" s="488"/>
      <c r="L182" s="488"/>
      <c r="M182" s="478"/>
      <c r="N182" s="480"/>
      <c r="O182" s="489"/>
      <c r="P182" s="489"/>
      <c r="Q182" s="490"/>
      <c r="R182" s="496" t="str">
        <f t="shared" si="33"/>
        <v/>
      </c>
      <c r="S182" s="492" t="str">
        <f>IF($R182="","",IF(OR($O182="",$M182=""),"",IF($P182="サブ",VLOOKUP($O182,単価表!$A$5:$C$14,MATCH($M182,単価表!$A$5:$C$5,0),0)/2,VLOOKUP($O182,単価表!$A$5:$C$14,MATCH($M182,単価表!$A$5:$C$5,0),0))))</f>
        <v/>
      </c>
      <c r="T182" s="492" t="str">
        <f t="shared" si="34"/>
        <v/>
      </c>
      <c r="U182" s="496" t="str">
        <f t="shared" si="28"/>
        <v/>
      </c>
      <c r="V182" s="492" t="str">
        <f>IF($U182="","",IF(OR($M182="",$O182=""),"",VLOOKUP($O182,単価表!$A$5:$C$11,MATCH($M182,単価表!$A$5:$C$5,0),0)/2))</f>
        <v/>
      </c>
      <c r="W182" s="492" t="str">
        <f t="shared" si="35"/>
        <v/>
      </c>
      <c r="X182" s="480"/>
      <c r="Y182" s="493"/>
      <c r="Z182" s="478"/>
      <c r="AA182" s="492" t="str">
        <f t="shared" si="36"/>
        <v/>
      </c>
      <c r="AB182" s="492" t="str">
        <f t="shared" si="37"/>
        <v/>
      </c>
      <c r="AC182" s="494"/>
      <c r="AD182" s="478"/>
      <c r="AE182" s="492" t="str">
        <f t="shared" si="38"/>
        <v/>
      </c>
      <c r="AF182" s="646"/>
      <c r="AG182" s="492" t="str">
        <f t="shared" si="39"/>
        <v/>
      </c>
      <c r="AH182" s="496" t="str">
        <f t="shared" si="29"/>
        <v/>
      </c>
      <c r="AI182" s="492" t="str">
        <f>IF($AH182="","",IF(OR($O182="",$M182=""),"",IF($P182="サブ",VLOOKUP($O182,単価表!$A$34:$C$38,MATCH($M182,単価表!$A$34:$C$34,0),0)/2,VLOOKUP($O182,単価表!$A$34:$C$38,MATCH($M182,単価表!$A$34:$C$34,0),0))))</f>
        <v/>
      </c>
      <c r="AJ182" s="492" t="str">
        <f t="shared" si="40"/>
        <v/>
      </c>
      <c r="AK182" s="496" t="str">
        <f t="shared" si="31"/>
        <v/>
      </c>
      <c r="AL182" s="492" t="str">
        <f>IF($AK182="","",IF(OR($O182="",$M182=""),"",VLOOKUP($O182,単価表!$A$34:$C$38,MATCH($M182,単価表!$A$34:$C$34,0),0)/2))</f>
        <v/>
      </c>
      <c r="AM182" s="492" t="str">
        <f t="shared" si="41"/>
        <v/>
      </c>
      <c r="AN182" s="488"/>
      <c r="AO182" s="488"/>
    </row>
    <row r="183" spans="3:41" ht="27.75" customHeight="1">
      <c r="D183" s="679"/>
      <c r="E183" s="475"/>
      <c r="F183" s="476" t="s">
        <v>259</v>
      </c>
      <c r="G183" s="477"/>
      <c r="H183" s="478"/>
      <c r="I183" s="846"/>
      <c r="J183" s="846"/>
      <c r="K183" s="488"/>
      <c r="L183" s="488"/>
      <c r="M183" s="479"/>
      <c r="N183" s="480"/>
      <c r="O183" s="489"/>
      <c r="P183" s="489"/>
      <c r="Q183" s="490"/>
      <c r="R183" s="491" t="str">
        <f t="shared" si="33"/>
        <v/>
      </c>
      <c r="S183" s="492" t="str">
        <f>IF($R183="","",IF(OR($O183="",$M183=""),"",IF($P183="サブ",VLOOKUP($O183,単価表!$A$5:$C$14,MATCH($M183,単価表!$A$5:$C$5,0),0)/2,VLOOKUP($O183,単価表!$A$5:$C$14,MATCH($M183,単価表!$A$5:$C$5,0),0))))</f>
        <v/>
      </c>
      <c r="T183" s="492" t="str">
        <f t="shared" si="34"/>
        <v/>
      </c>
      <c r="U183" s="491" t="str">
        <f t="shared" si="28"/>
        <v/>
      </c>
      <c r="V183" s="492" t="str">
        <f>IF($U183="","",IF(OR($M183="",$O183=""),"",VLOOKUP($O183,単価表!$A$5:$C$11,MATCH($M183,単価表!$A$5:$C$5,0),0)/2))</f>
        <v/>
      </c>
      <c r="W183" s="492" t="str">
        <f t="shared" si="35"/>
        <v/>
      </c>
      <c r="X183" s="480"/>
      <c r="Y183" s="493"/>
      <c r="Z183" s="479"/>
      <c r="AA183" s="492" t="str">
        <f t="shared" si="36"/>
        <v/>
      </c>
      <c r="AB183" s="492" t="str">
        <f t="shared" si="37"/>
        <v/>
      </c>
      <c r="AC183" s="494"/>
      <c r="AD183" s="478"/>
      <c r="AE183" s="492" t="str">
        <f t="shared" si="38"/>
        <v/>
      </c>
      <c r="AF183" s="646"/>
      <c r="AG183" s="492" t="str">
        <f>IFERROR(ROUND(IF(AF183="","",IF(AF183="8%税込",AD183*AE183/1.08,IF(AF183="10%税込",AD183*AE183/1.1))),0),"")</f>
        <v/>
      </c>
      <c r="AH183" s="491" t="str">
        <f t="shared" si="29"/>
        <v/>
      </c>
      <c r="AI183" s="492" t="str">
        <f>IF($AH183="","",IF(OR($O183="",$M183=""),"",IF($P183="サブ",VLOOKUP($O183,単価表!$A$34:$C$38,MATCH($M183,単価表!$A$34:$C$34,0),0)/2,VLOOKUP($O183,単価表!$A$34:$C$38,MATCH($M183,単価表!$A$34:$C$34,0),0))))</f>
        <v/>
      </c>
      <c r="AJ183" s="492" t="str">
        <f t="shared" si="40"/>
        <v/>
      </c>
      <c r="AK183" s="491" t="str">
        <f t="shared" si="31"/>
        <v/>
      </c>
      <c r="AL183" s="492" t="str">
        <f>IF($AK183="","",IF(OR($O183="",$M183=""),"",VLOOKUP($O183,単価表!$A$34:$C$38,MATCH($M183,単価表!$A$34:$C$34,0),0)/2))</f>
        <v/>
      </c>
      <c r="AM183" s="492" t="str">
        <f t="shared" si="41"/>
        <v/>
      </c>
      <c r="AN183" s="488"/>
      <c r="AO183" s="488"/>
    </row>
    <row r="184" spans="3:41" ht="27.75" customHeight="1">
      <c r="D184" s="679"/>
      <c r="E184" s="475"/>
      <c r="F184" s="476" t="s">
        <v>259</v>
      </c>
      <c r="G184" s="477"/>
      <c r="H184" s="478"/>
      <c r="I184" s="846"/>
      <c r="J184" s="846"/>
      <c r="K184" s="488"/>
      <c r="L184" s="488"/>
      <c r="M184" s="478"/>
      <c r="N184" s="480"/>
      <c r="O184" s="489"/>
      <c r="P184" s="489"/>
      <c r="Q184" s="490"/>
      <c r="R184" s="496" t="str">
        <f t="shared" si="33"/>
        <v/>
      </c>
      <c r="S184" s="492" t="str">
        <f>IF($R184="","",IF(OR($O184="",$M184=""),"",IF($P184="サブ",VLOOKUP($O184,単価表!$A$5:$C$14,MATCH($M184,単価表!$A$5:$C$5,0),0)/2,VLOOKUP($O184,単価表!$A$5:$C$14,MATCH($M184,単価表!$A$5:$C$5,0),0))))</f>
        <v/>
      </c>
      <c r="T184" s="492" t="str">
        <f t="shared" si="34"/>
        <v/>
      </c>
      <c r="U184" s="496" t="str">
        <f t="shared" si="28"/>
        <v/>
      </c>
      <c r="V184" s="492" t="str">
        <f>IF($U184="","",IF(OR($M184="",$O184=""),"",VLOOKUP($O184,単価表!$A$5:$C$11,MATCH($M184,単価表!$A$5:$C$5,0),0)/2))</f>
        <v/>
      </c>
      <c r="W184" s="492" t="str">
        <f t="shared" si="35"/>
        <v/>
      </c>
      <c r="X184" s="480"/>
      <c r="Y184" s="493"/>
      <c r="Z184" s="478"/>
      <c r="AA184" s="492" t="str">
        <f t="shared" si="36"/>
        <v/>
      </c>
      <c r="AB184" s="492" t="str">
        <f t="shared" si="37"/>
        <v/>
      </c>
      <c r="AC184" s="494"/>
      <c r="AD184" s="478"/>
      <c r="AE184" s="492" t="str">
        <f t="shared" si="38"/>
        <v/>
      </c>
      <c r="AF184" s="646"/>
      <c r="AG184" s="492" t="str">
        <f t="shared" ref="AG184:AG190" si="42">IFERROR(ROUND(IF(AF184="","",IF(AF184="8%税込",AD184*AE184/1.08,IF(AF184="10%税込",AD184*AE184/1.1))),0),"")</f>
        <v/>
      </c>
      <c r="AH184" s="496" t="str">
        <f t="shared" si="29"/>
        <v/>
      </c>
      <c r="AI184" s="492" t="str">
        <f>IF($AH184="","",IF(OR($O184="",$M184=""),"",IF($P184="サブ",VLOOKUP($O184,単価表!$A$34:$C$38,MATCH($M184,単価表!$A$34:$C$34,0),0)/2,VLOOKUP($O184,単価表!$A$34:$C$38,MATCH($M184,単価表!$A$34:$C$34,0),0))))</f>
        <v/>
      </c>
      <c r="AJ184" s="492" t="str">
        <f t="shared" si="40"/>
        <v/>
      </c>
      <c r="AK184" s="496" t="str">
        <f t="shared" si="31"/>
        <v/>
      </c>
      <c r="AL184" s="492" t="str">
        <f>IF($AK184="","",IF(OR($O184="",$M184=""),"",VLOOKUP($O184,単価表!$A$34:$C$38,MATCH($M184,単価表!$A$34:$C$34,0),0)/2))</f>
        <v/>
      </c>
      <c r="AM184" s="492" t="str">
        <f t="shared" si="41"/>
        <v/>
      </c>
      <c r="AN184" s="488"/>
      <c r="AO184" s="488"/>
    </row>
    <row r="185" spans="3:41" ht="27.75" customHeight="1">
      <c r="D185" s="679"/>
      <c r="E185" s="475"/>
      <c r="F185" s="476" t="s">
        <v>259</v>
      </c>
      <c r="G185" s="477"/>
      <c r="H185" s="478"/>
      <c r="I185" s="846"/>
      <c r="J185" s="846"/>
      <c r="K185" s="488"/>
      <c r="L185" s="488"/>
      <c r="M185" s="479"/>
      <c r="N185" s="480"/>
      <c r="O185" s="489"/>
      <c r="P185" s="489"/>
      <c r="Q185" s="490"/>
      <c r="R185" s="491" t="str">
        <f t="shared" si="33"/>
        <v/>
      </c>
      <c r="S185" s="492" t="str">
        <f>IF($R185="","",IF(OR($O185="",$M185=""),"",IF($P185="サブ",VLOOKUP($O185,単価表!$A$5:$C$14,MATCH($M185,単価表!$A$5:$C$5,0),0)/2,VLOOKUP($O185,単価表!$A$5:$C$14,MATCH($M185,単価表!$A$5:$C$5,0),0))))</f>
        <v/>
      </c>
      <c r="T185" s="492" t="str">
        <f t="shared" si="34"/>
        <v/>
      </c>
      <c r="U185" s="491" t="str">
        <f t="shared" si="28"/>
        <v/>
      </c>
      <c r="V185" s="492" t="str">
        <f>IF($U185="","",IF(OR($M185="",$O185=""),"",VLOOKUP($O185,単価表!$A$5:$C$11,MATCH($M185,単価表!$A$5:$C$5,0),0)/2))</f>
        <v/>
      </c>
      <c r="W185" s="492" t="str">
        <f t="shared" si="35"/>
        <v/>
      </c>
      <c r="X185" s="480"/>
      <c r="Y185" s="493"/>
      <c r="Z185" s="479"/>
      <c r="AA185" s="492" t="str">
        <f t="shared" si="36"/>
        <v/>
      </c>
      <c r="AB185" s="492" t="str">
        <f t="shared" si="37"/>
        <v/>
      </c>
      <c r="AC185" s="494"/>
      <c r="AD185" s="478"/>
      <c r="AE185" s="492" t="str">
        <f t="shared" si="38"/>
        <v/>
      </c>
      <c r="AF185" s="646"/>
      <c r="AG185" s="492" t="str">
        <f t="shared" si="42"/>
        <v/>
      </c>
      <c r="AH185" s="491" t="str">
        <f t="shared" si="29"/>
        <v/>
      </c>
      <c r="AI185" s="492" t="str">
        <f>IF($AH185="","",IF(OR($O185="",$M185=""),"",IF($P185="サブ",VLOOKUP($O185,単価表!$A$34:$C$38,MATCH($M185,単価表!$A$34:$C$34,0),0)/2,VLOOKUP($O185,単価表!$A$34:$C$38,MATCH($M185,単価表!$A$34:$C$34,0),0))))</f>
        <v/>
      </c>
      <c r="AJ185" s="492" t="str">
        <f t="shared" si="40"/>
        <v/>
      </c>
      <c r="AK185" s="491" t="str">
        <f t="shared" si="31"/>
        <v/>
      </c>
      <c r="AL185" s="492" t="str">
        <f>IF($AK185="","",IF(OR($O185="",$M185=""),"",VLOOKUP($O185,単価表!$A$34:$C$38,MATCH($M185,単価表!$A$34:$C$34,0),0)/2))</f>
        <v/>
      </c>
      <c r="AM185" s="492" t="str">
        <f t="shared" si="41"/>
        <v/>
      </c>
      <c r="AN185" s="488"/>
      <c r="AO185" s="488"/>
    </row>
    <row r="186" spans="3:41" ht="27.75" customHeight="1">
      <c r="D186" s="679"/>
      <c r="E186" s="475"/>
      <c r="F186" s="476" t="s">
        <v>259</v>
      </c>
      <c r="G186" s="477"/>
      <c r="H186" s="478"/>
      <c r="I186" s="846"/>
      <c r="J186" s="846"/>
      <c r="K186" s="488"/>
      <c r="L186" s="488"/>
      <c r="M186" s="478"/>
      <c r="N186" s="480"/>
      <c r="O186" s="489"/>
      <c r="P186" s="489"/>
      <c r="Q186" s="490"/>
      <c r="R186" s="496" t="str">
        <f t="shared" si="33"/>
        <v/>
      </c>
      <c r="S186" s="492" t="str">
        <f>IF($R186="","",IF(OR($O186="",$M186=""),"",IF($P186="サブ",VLOOKUP($O186,単価表!$A$5:$C$14,MATCH($M186,単価表!$A$5:$C$5,0),0)/2,VLOOKUP($O186,単価表!$A$5:$C$14,MATCH($M186,単価表!$A$5:$C$5,0),0))))</f>
        <v/>
      </c>
      <c r="T186" s="492" t="str">
        <f t="shared" si="34"/>
        <v/>
      </c>
      <c r="U186" s="496" t="str">
        <f t="shared" si="28"/>
        <v/>
      </c>
      <c r="V186" s="492" t="str">
        <f>IF($U186="","",IF(OR($M186="",$O186=""),"",VLOOKUP($O186,単価表!$A$5:$C$11,MATCH($M186,単価表!$A$5:$C$5,0),0)/2))</f>
        <v/>
      </c>
      <c r="W186" s="492" t="str">
        <f t="shared" si="35"/>
        <v/>
      </c>
      <c r="X186" s="480"/>
      <c r="Y186" s="493"/>
      <c r="Z186" s="478"/>
      <c r="AA186" s="492" t="str">
        <f t="shared" si="36"/>
        <v/>
      </c>
      <c r="AB186" s="492" t="str">
        <f t="shared" si="37"/>
        <v/>
      </c>
      <c r="AC186" s="494"/>
      <c r="AD186" s="478"/>
      <c r="AE186" s="492" t="str">
        <f t="shared" si="38"/>
        <v/>
      </c>
      <c r="AF186" s="646"/>
      <c r="AG186" s="492" t="str">
        <f t="shared" si="42"/>
        <v/>
      </c>
      <c r="AH186" s="496" t="str">
        <f t="shared" si="29"/>
        <v/>
      </c>
      <c r="AI186" s="492" t="str">
        <f>IF($AH186="","",IF(OR($O186="",$M186=""),"",IF($P186="サブ",VLOOKUP($O186,単価表!$A$34:$C$38,MATCH($M186,単価表!$A$34:$C$34,0),0)/2,VLOOKUP($O186,単価表!$A$34:$C$38,MATCH($M186,単価表!$A$34:$C$34,0),0))))</f>
        <v/>
      </c>
      <c r="AJ186" s="492" t="str">
        <f t="shared" si="40"/>
        <v/>
      </c>
      <c r="AK186" s="496" t="str">
        <f t="shared" si="31"/>
        <v/>
      </c>
      <c r="AL186" s="492" t="str">
        <f>IF($AK186="","",IF(OR($O186="",$M186=""),"",VLOOKUP($O186,単価表!$A$34:$C$38,MATCH($M186,単価表!$A$34:$C$34,0),0)/2))</f>
        <v/>
      </c>
      <c r="AM186" s="492" t="str">
        <f t="shared" si="41"/>
        <v/>
      </c>
      <c r="AN186" s="488"/>
      <c r="AO186" s="488"/>
    </row>
    <row r="187" spans="3:41" ht="27.75" customHeight="1">
      <c r="D187" s="679"/>
      <c r="E187" s="475"/>
      <c r="F187" s="476" t="s">
        <v>259</v>
      </c>
      <c r="G187" s="477"/>
      <c r="H187" s="478"/>
      <c r="I187" s="846"/>
      <c r="J187" s="846"/>
      <c r="K187" s="488"/>
      <c r="L187" s="488"/>
      <c r="M187" s="479"/>
      <c r="N187" s="480"/>
      <c r="O187" s="489"/>
      <c r="P187" s="489"/>
      <c r="Q187" s="490"/>
      <c r="R187" s="491" t="str">
        <f t="shared" si="33"/>
        <v/>
      </c>
      <c r="S187" s="492" t="str">
        <f>IF($R187="","",IF(OR($O187="",$M187=""),"",IF($P187="サブ",VLOOKUP($O187,単価表!$A$5:$C$14,MATCH($M187,単価表!$A$5:$C$5,0),0)/2,VLOOKUP($O187,単価表!$A$5:$C$14,MATCH($M187,単価表!$A$5:$C$5,0),0))))</f>
        <v/>
      </c>
      <c r="T187" s="492" t="str">
        <f t="shared" si="34"/>
        <v/>
      </c>
      <c r="U187" s="491" t="str">
        <f t="shared" si="28"/>
        <v/>
      </c>
      <c r="V187" s="492" t="str">
        <f>IF($U187="","",IF(OR($M187="",$O187=""),"",VLOOKUP($O187,単価表!$A$5:$C$11,MATCH($M187,単価表!$A$5:$C$5,0),0)/2))</f>
        <v/>
      </c>
      <c r="W187" s="492" t="str">
        <f t="shared" si="35"/>
        <v/>
      </c>
      <c r="X187" s="480"/>
      <c r="Y187" s="493"/>
      <c r="Z187" s="479"/>
      <c r="AA187" s="492" t="str">
        <f t="shared" si="36"/>
        <v/>
      </c>
      <c r="AB187" s="492" t="str">
        <f t="shared" si="37"/>
        <v/>
      </c>
      <c r="AC187" s="494"/>
      <c r="AD187" s="478"/>
      <c r="AE187" s="492" t="str">
        <f t="shared" si="38"/>
        <v/>
      </c>
      <c r="AF187" s="646"/>
      <c r="AG187" s="492" t="str">
        <f t="shared" si="42"/>
        <v/>
      </c>
      <c r="AH187" s="491" t="str">
        <f t="shared" si="29"/>
        <v/>
      </c>
      <c r="AI187" s="492" t="str">
        <f>IF($AH187="","",IF(OR($O187="",$M187=""),"",IF($P187="サブ",VLOOKUP($O187,単価表!$A$34:$C$38,MATCH($M187,単価表!$A$34:$C$34,0),0)/2,VLOOKUP($O187,単価表!$A$34:$C$38,MATCH($M187,単価表!$A$34:$C$34,0),0))))</f>
        <v/>
      </c>
      <c r="AJ187" s="492" t="str">
        <f t="shared" si="40"/>
        <v/>
      </c>
      <c r="AK187" s="491" t="str">
        <f t="shared" si="31"/>
        <v/>
      </c>
      <c r="AL187" s="492" t="str">
        <f>IF($AK187="","",IF(OR($O187="",$M187=""),"",VLOOKUP($O187,単価表!$A$34:$C$38,MATCH($M187,単価表!$A$34:$C$34,0),0)/2))</f>
        <v/>
      </c>
      <c r="AM187" s="492" t="str">
        <f t="shared" si="41"/>
        <v/>
      </c>
      <c r="AN187" s="488"/>
      <c r="AO187" s="488"/>
    </row>
    <row r="188" spans="3:41" ht="27.75" customHeight="1">
      <c r="D188" s="679"/>
      <c r="E188" s="475"/>
      <c r="F188" s="476" t="s">
        <v>259</v>
      </c>
      <c r="G188" s="477"/>
      <c r="H188" s="478"/>
      <c r="I188" s="846"/>
      <c r="J188" s="846"/>
      <c r="K188" s="488"/>
      <c r="L188" s="488"/>
      <c r="M188" s="478"/>
      <c r="N188" s="480"/>
      <c r="O188" s="489"/>
      <c r="P188" s="489"/>
      <c r="Q188" s="490"/>
      <c r="R188" s="496" t="str">
        <f t="shared" si="33"/>
        <v/>
      </c>
      <c r="S188" s="492" t="str">
        <f>IF($R188="","",IF(OR($O188="",$M188=""),"",IF($P188="サブ",VLOOKUP($O188,単価表!$A$5:$C$14,MATCH($M188,単価表!$A$5:$C$5,0),0)/2,VLOOKUP($O188,単価表!$A$5:$C$14,MATCH($M188,単価表!$A$5:$C$5,0),0))))</f>
        <v/>
      </c>
      <c r="T188" s="492" t="str">
        <f t="shared" si="34"/>
        <v/>
      </c>
      <c r="U188" s="496" t="str">
        <f t="shared" si="28"/>
        <v/>
      </c>
      <c r="V188" s="492" t="str">
        <f>IF($U188="","",IF(OR($M188="",$O188=""),"",VLOOKUP($O188,単価表!$A$5:$C$11,MATCH($M188,単価表!$A$5:$C$5,0),0)/2))</f>
        <v/>
      </c>
      <c r="W188" s="492" t="str">
        <f t="shared" si="35"/>
        <v/>
      </c>
      <c r="X188" s="480"/>
      <c r="Y188" s="493"/>
      <c r="Z188" s="478"/>
      <c r="AA188" s="492" t="str">
        <f t="shared" si="36"/>
        <v/>
      </c>
      <c r="AB188" s="492" t="str">
        <f t="shared" si="37"/>
        <v/>
      </c>
      <c r="AC188" s="494"/>
      <c r="AD188" s="478"/>
      <c r="AE188" s="492" t="str">
        <f t="shared" si="38"/>
        <v/>
      </c>
      <c r="AF188" s="646"/>
      <c r="AG188" s="492" t="str">
        <f t="shared" si="42"/>
        <v/>
      </c>
      <c r="AH188" s="496" t="str">
        <f t="shared" si="29"/>
        <v/>
      </c>
      <c r="AI188" s="492" t="str">
        <f>IF($AH188="","",IF(OR($O188="",$M188=""),"",IF($P188="サブ",VLOOKUP($O188,単価表!$A$34:$C$38,MATCH($M188,単価表!$A$34:$C$34,0),0)/2,VLOOKUP($O188,単価表!$A$34:$C$38,MATCH($M188,単価表!$A$34:$C$34,0),0))))</f>
        <v/>
      </c>
      <c r="AJ188" s="492" t="str">
        <f t="shared" si="40"/>
        <v/>
      </c>
      <c r="AK188" s="496" t="str">
        <f t="shared" si="31"/>
        <v/>
      </c>
      <c r="AL188" s="492" t="str">
        <f>IF($AK188="","",IF(OR($O188="",$M188=""),"",VLOOKUP($O188,単価表!$A$34:$C$38,MATCH($M188,単価表!$A$34:$C$34,0),0)/2))</f>
        <v/>
      </c>
      <c r="AM188" s="492" t="str">
        <f t="shared" si="41"/>
        <v/>
      </c>
      <c r="AN188" s="488"/>
      <c r="AO188" s="488"/>
    </row>
    <row r="189" spans="3:41" ht="27.75" customHeight="1">
      <c r="D189" s="679"/>
      <c r="E189" s="475"/>
      <c r="F189" s="476" t="s">
        <v>259</v>
      </c>
      <c r="G189" s="477"/>
      <c r="H189" s="478"/>
      <c r="I189" s="846"/>
      <c r="J189" s="846"/>
      <c r="K189" s="488"/>
      <c r="L189" s="488"/>
      <c r="M189" s="479"/>
      <c r="N189" s="480"/>
      <c r="O189" s="489"/>
      <c r="P189" s="489"/>
      <c r="Q189" s="490"/>
      <c r="R189" s="491" t="str">
        <f t="shared" si="33"/>
        <v/>
      </c>
      <c r="S189" s="492" t="str">
        <f>IF($R189="","",IF(OR($O189="",$M189=""),"",IF($P189="サブ",VLOOKUP($O189,単価表!$A$5:$C$14,MATCH($M189,単価表!$A$5:$C$5,0),0)/2,VLOOKUP($O189,単価表!$A$5:$C$14,MATCH($M189,単価表!$A$5:$C$5,0),0))))</f>
        <v/>
      </c>
      <c r="T189" s="492" t="str">
        <f t="shared" si="34"/>
        <v/>
      </c>
      <c r="U189" s="491" t="str">
        <f t="shared" si="28"/>
        <v/>
      </c>
      <c r="V189" s="492" t="str">
        <f>IF($U189="","",IF(OR($M189="",$O189=""),"",VLOOKUP($O189,単価表!$A$5:$C$11,MATCH($M189,単価表!$A$5:$C$5,0),0)/2))</f>
        <v/>
      </c>
      <c r="W189" s="492" t="str">
        <f t="shared" si="35"/>
        <v/>
      </c>
      <c r="X189" s="480"/>
      <c r="Y189" s="493"/>
      <c r="Z189" s="479"/>
      <c r="AA189" s="492" t="str">
        <f t="shared" si="36"/>
        <v/>
      </c>
      <c r="AB189" s="492" t="str">
        <f t="shared" si="37"/>
        <v/>
      </c>
      <c r="AC189" s="494"/>
      <c r="AD189" s="478"/>
      <c r="AE189" s="492" t="str">
        <f t="shared" si="38"/>
        <v/>
      </c>
      <c r="AF189" s="646"/>
      <c r="AG189" s="492" t="str">
        <f t="shared" si="42"/>
        <v/>
      </c>
      <c r="AH189" s="491" t="str">
        <f t="shared" si="29"/>
        <v/>
      </c>
      <c r="AI189" s="492" t="str">
        <f>IF($AH189="","",IF(OR($O189="",$M189=""),"",IF($P189="サブ",VLOOKUP($O189,単価表!$A$34:$C$38,MATCH($M189,単価表!$A$34:$C$34,0),0)/2,VLOOKUP($O189,単価表!$A$34:$C$38,MATCH($M189,単価表!$A$34:$C$34,0),0))))</f>
        <v/>
      </c>
      <c r="AJ189" s="492" t="str">
        <f t="shared" si="40"/>
        <v/>
      </c>
      <c r="AK189" s="491" t="str">
        <f t="shared" si="31"/>
        <v/>
      </c>
      <c r="AL189" s="492" t="str">
        <f>IF($AK189="","",IF(OR($O189="",$M189=""),"",VLOOKUP($O189,単価表!$A$34:$C$38,MATCH($M189,単価表!$A$34:$C$34,0),0)/2))</f>
        <v/>
      </c>
      <c r="AM189" s="492" t="str">
        <f t="shared" si="41"/>
        <v/>
      </c>
      <c r="AN189" s="488"/>
      <c r="AO189" s="488"/>
    </row>
    <row r="190" spans="3:41" ht="27.75" customHeight="1">
      <c r="D190" s="679"/>
      <c r="E190" s="475"/>
      <c r="F190" s="476" t="s">
        <v>259</v>
      </c>
      <c r="G190" s="477"/>
      <c r="H190" s="478"/>
      <c r="I190" s="846"/>
      <c r="J190" s="846"/>
      <c r="K190" s="488"/>
      <c r="L190" s="488"/>
      <c r="M190" s="478"/>
      <c r="N190" s="480"/>
      <c r="O190" s="489"/>
      <c r="P190" s="489"/>
      <c r="Q190" s="490"/>
      <c r="R190" s="496" t="str">
        <f t="shared" si="33"/>
        <v/>
      </c>
      <c r="S190" s="492" t="str">
        <f>IF($R190="","",IF(OR($O190="",$M190=""),"",IF($P190="サブ",VLOOKUP($O190,単価表!$A$5:$C$14,MATCH($M190,単価表!$A$5:$C$5,0),0)/2,VLOOKUP($O190,単価表!$A$5:$C$14,MATCH($M190,単価表!$A$5:$C$5,0),0))))</f>
        <v/>
      </c>
      <c r="T190" s="492" t="str">
        <f t="shared" si="34"/>
        <v/>
      </c>
      <c r="U190" s="496" t="str">
        <f t="shared" si="28"/>
        <v/>
      </c>
      <c r="V190" s="492" t="str">
        <f>IF($U190="","",IF(OR($M190="",$O190=""),"",VLOOKUP($O190,単価表!$A$5:$C$11,MATCH($M190,単価表!$A$5:$C$5,0),0)/2))</f>
        <v/>
      </c>
      <c r="W190" s="492" t="str">
        <f t="shared" si="35"/>
        <v/>
      </c>
      <c r="X190" s="480"/>
      <c r="Y190" s="493"/>
      <c r="Z190" s="478"/>
      <c r="AA190" s="492" t="str">
        <f t="shared" si="36"/>
        <v/>
      </c>
      <c r="AB190" s="492" t="str">
        <f t="shared" si="37"/>
        <v/>
      </c>
      <c r="AC190" s="494"/>
      <c r="AD190" s="478"/>
      <c r="AE190" s="492" t="str">
        <f t="shared" si="38"/>
        <v/>
      </c>
      <c r="AF190" s="646"/>
      <c r="AG190" s="492" t="str">
        <f t="shared" si="42"/>
        <v/>
      </c>
      <c r="AH190" s="496" t="str">
        <f t="shared" si="29"/>
        <v/>
      </c>
      <c r="AI190" s="492" t="str">
        <f>IF($AH190="","",IF(OR($O190="",$M190=""),"",IF($P190="サブ",VLOOKUP($O190,単価表!$A$34:$C$38,MATCH($M190,単価表!$A$34:$C$34,0),0)/2,VLOOKUP($O190,単価表!$A$34:$C$38,MATCH($M190,単価表!$A$34:$C$34,0),0))))</f>
        <v/>
      </c>
      <c r="AJ190" s="492" t="str">
        <f t="shared" si="40"/>
        <v/>
      </c>
      <c r="AK190" s="496" t="str">
        <f t="shared" si="31"/>
        <v/>
      </c>
      <c r="AL190" s="492" t="str">
        <f>IF($AK190="","",IF(OR($O190="",$M190=""),"",VLOOKUP($O190,単価表!$A$34:$C$38,MATCH($M190,単価表!$A$34:$C$34,0),0)/2))</f>
        <v/>
      </c>
      <c r="AM190" s="492" t="str">
        <f t="shared" si="41"/>
        <v/>
      </c>
      <c r="AN190" s="488"/>
      <c r="AO190" s="488"/>
    </row>
    <row r="191" spans="3:41" ht="39" customHeight="1">
      <c r="C191" s="107">
        <f>COUNTIF(C7:C190,"●")</f>
        <v>0</v>
      </c>
      <c r="Q191" s="704"/>
      <c r="R191" s="702"/>
      <c r="S191" s="706" t="s">
        <v>260</v>
      </c>
      <c r="T191" s="708">
        <f>SUM(T7:T190)</f>
        <v>0</v>
      </c>
      <c r="U191" s="835" t="s">
        <v>261</v>
      </c>
      <c r="V191" s="836"/>
      <c r="W191" s="708">
        <f>SUM(W7:W190)</f>
        <v>0</v>
      </c>
      <c r="Z191" s="454"/>
      <c r="AA191" s="453" t="s">
        <v>262</v>
      </c>
      <c r="AB191" s="709">
        <f>SUM(AB7:AB190)</f>
        <v>0</v>
      </c>
      <c r="AC191" s="704"/>
      <c r="AD191" s="481"/>
      <c r="AE191" s="702"/>
      <c r="AF191" s="726"/>
      <c r="AG191" s="726"/>
      <c r="AH191" s="703"/>
      <c r="AI191" s="703"/>
      <c r="AJ191" s="702"/>
      <c r="AK191" s="703"/>
      <c r="AL191" s="703"/>
      <c r="AM191" s="735"/>
      <c r="AN191" s="736"/>
      <c r="AO191" s="736"/>
    </row>
    <row r="192" spans="3:41" ht="39" customHeight="1">
      <c r="Q192" s="704"/>
      <c r="R192" s="707"/>
      <c r="S192" s="706" t="s">
        <v>263</v>
      </c>
      <c r="T192" s="708">
        <f>ROUND(T191/1.1,0)</f>
        <v>0</v>
      </c>
      <c r="U192" s="839" t="s">
        <v>264</v>
      </c>
      <c r="V192" s="839"/>
      <c r="W192" s="708">
        <f>ROUND(W191/1.1,0)</f>
        <v>0</v>
      </c>
      <c r="X192" s="704"/>
      <c r="Y192" s="481"/>
      <c r="Z192" s="705"/>
      <c r="AA192" s="706" t="s">
        <v>265</v>
      </c>
      <c r="AB192" s="497">
        <f>ROUND(AB191/1.1,0)</f>
        <v>0</v>
      </c>
      <c r="AC192" s="850" t="s">
        <v>266</v>
      </c>
      <c r="AD192" s="851"/>
      <c r="AE192" s="851"/>
      <c r="AF192" s="852"/>
      <c r="AG192" s="497">
        <f>SUM(AG7:AG190)</f>
        <v>0</v>
      </c>
      <c r="AH192" s="706"/>
      <c r="AI192" s="706" t="s">
        <v>267</v>
      </c>
      <c r="AJ192" s="497">
        <f>SUM(AJ7:AJ190)+SUM(AM7:AM190)</f>
        <v>0</v>
      </c>
      <c r="AK192" s="737" t="s">
        <v>268</v>
      </c>
      <c r="AM192" s="137"/>
      <c r="AN192" s="109"/>
      <c r="AO192" s="109"/>
    </row>
  </sheetData>
  <mergeCells count="230">
    <mergeCell ref="C4:C6"/>
    <mergeCell ref="AC192:AF192"/>
    <mergeCell ref="I125:J125"/>
    <mergeCell ref="I126:J126"/>
    <mergeCell ref="I127:J127"/>
    <mergeCell ref="I128:J128"/>
    <mergeCell ref="I121:J121"/>
    <mergeCell ref="I122:J122"/>
    <mergeCell ref="I123:J123"/>
    <mergeCell ref="I124:J124"/>
    <mergeCell ref="I117:J117"/>
    <mergeCell ref="I118:J118"/>
    <mergeCell ref="I119:J119"/>
    <mergeCell ref="I120:J120"/>
    <mergeCell ref="I113:J113"/>
    <mergeCell ref="I114:J114"/>
    <mergeCell ref="I115:J115"/>
    <mergeCell ref="I116:J116"/>
    <mergeCell ref="I109:J109"/>
    <mergeCell ref="I110:J110"/>
    <mergeCell ref="I111:J111"/>
    <mergeCell ref="I112:J112"/>
    <mergeCell ref="I105:J105"/>
    <mergeCell ref="I106:J106"/>
    <mergeCell ref="I107:J107"/>
    <mergeCell ref="I108:J108"/>
    <mergeCell ref="I82:J82"/>
    <mergeCell ref="I83:J83"/>
    <mergeCell ref="I84:J84"/>
    <mergeCell ref="I101:J101"/>
    <mergeCell ref="I102:J102"/>
    <mergeCell ref="I103:J103"/>
    <mergeCell ref="I104:J104"/>
    <mergeCell ref="I97:J97"/>
    <mergeCell ref="I98:J98"/>
    <mergeCell ref="I99:J99"/>
    <mergeCell ref="I100:J100"/>
    <mergeCell ref="I93:J93"/>
    <mergeCell ref="I94:J94"/>
    <mergeCell ref="I95:J95"/>
    <mergeCell ref="I96:J96"/>
    <mergeCell ref="I23:J23"/>
    <mergeCell ref="I24:J24"/>
    <mergeCell ref="I33:J33"/>
    <mergeCell ref="I34:J34"/>
    <mergeCell ref="I143:J143"/>
    <mergeCell ref="I144:J144"/>
    <mergeCell ref="I69:J69"/>
    <mergeCell ref="I70:J70"/>
    <mergeCell ref="I71:J71"/>
    <mergeCell ref="I72:J72"/>
    <mergeCell ref="I49:J49"/>
    <mergeCell ref="I50:J50"/>
    <mergeCell ref="I51:J51"/>
    <mergeCell ref="I52:J52"/>
    <mergeCell ref="I45:J45"/>
    <mergeCell ref="I46:J46"/>
    <mergeCell ref="I47:J47"/>
    <mergeCell ref="I48:J48"/>
    <mergeCell ref="I57:J57"/>
    <mergeCell ref="I58:J58"/>
    <mergeCell ref="I59:J59"/>
    <mergeCell ref="I60:J60"/>
    <mergeCell ref="I129:J129"/>
    <mergeCell ref="I130:J130"/>
    <mergeCell ref="I17:J17"/>
    <mergeCell ref="I18:J18"/>
    <mergeCell ref="I19:J19"/>
    <mergeCell ref="I20:J20"/>
    <mergeCell ref="I41:J41"/>
    <mergeCell ref="I42:J42"/>
    <mergeCell ref="I43:J43"/>
    <mergeCell ref="I44:J44"/>
    <mergeCell ref="I35:J35"/>
    <mergeCell ref="I36:J36"/>
    <mergeCell ref="I37:J37"/>
    <mergeCell ref="I38:J38"/>
    <mergeCell ref="I39:J39"/>
    <mergeCell ref="I40:J40"/>
    <mergeCell ref="I29:J29"/>
    <mergeCell ref="I30:J30"/>
    <mergeCell ref="I31:J31"/>
    <mergeCell ref="I32:J32"/>
    <mergeCell ref="I25:J25"/>
    <mergeCell ref="I26:J26"/>
    <mergeCell ref="I27:J27"/>
    <mergeCell ref="I28:J28"/>
    <mergeCell ref="I21:J21"/>
    <mergeCell ref="I22:J22"/>
    <mergeCell ref="I67:J67"/>
    <mergeCell ref="I68:J68"/>
    <mergeCell ref="I77:J77"/>
    <mergeCell ref="I78:J78"/>
    <mergeCell ref="I61:J61"/>
    <mergeCell ref="I62:J62"/>
    <mergeCell ref="I79:J79"/>
    <mergeCell ref="I80:J80"/>
    <mergeCell ref="I137:J137"/>
    <mergeCell ref="I65:J65"/>
    <mergeCell ref="I66:J66"/>
    <mergeCell ref="I89:J89"/>
    <mergeCell ref="I90:J90"/>
    <mergeCell ref="I91:J91"/>
    <mergeCell ref="I92:J92"/>
    <mergeCell ref="I73:J73"/>
    <mergeCell ref="I74:J74"/>
    <mergeCell ref="I75:J75"/>
    <mergeCell ref="I76:J76"/>
    <mergeCell ref="I85:J85"/>
    <mergeCell ref="I86:J86"/>
    <mergeCell ref="I87:J87"/>
    <mergeCell ref="I88:J88"/>
    <mergeCell ref="I81:J81"/>
    <mergeCell ref="N4:N6"/>
    <mergeCell ref="K5:K6"/>
    <mergeCell ref="L5:L6"/>
    <mergeCell ref="I7:J7"/>
    <mergeCell ref="I8:J8"/>
    <mergeCell ref="D4:D6"/>
    <mergeCell ref="E4:G6"/>
    <mergeCell ref="H4:H6"/>
    <mergeCell ref="I4:J6"/>
    <mergeCell ref="K4:L4"/>
    <mergeCell ref="M4:M6"/>
    <mergeCell ref="I141:J141"/>
    <mergeCell ref="I142:J142"/>
    <mergeCell ref="I53:J53"/>
    <mergeCell ref="I54:J54"/>
    <mergeCell ref="I55:J55"/>
    <mergeCell ref="I56:J56"/>
    <mergeCell ref="I149:J149"/>
    <mergeCell ref="I150:J150"/>
    <mergeCell ref="I12:J12"/>
    <mergeCell ref="I13:J13"/>
    <mergeCell ref="I14:J14"/>
    <mergeCell ref="I138:J138"/>
    <mergeCell ref="I139:J139"/>
    <mergeCell ref="I140:J140"/>
    <mergeCell ref="I147:J147"/>
    <mergeCell ref="I148:J148"/>
    <mergeCell ref="I145:J145"/>
    <mergeCell ref="I146:J146"/>
    <mergeCell ref="I131:J131"/>
    <mergeCell ref="I132:J132"/>
    <mergeCell ref="I133:J133"/>
    <mergeCell ref="I134:J134"/>
    <mergeCell ref="I135:J135"/>
    <mergeCell ref="I136:J136"/>
    <mergeCell ref="I187:J187"/>
    <mergeCell ref="I188:J188"/>
    <mergeCell ref="I189:J189"/>
    <mergeCell ref="I162:J162"/>
    <mergeCell ref="I190:J190"/>
    <mergeCell ref="I183:J183"/>
    <mergeCell ref="I184:J184"/>
    <mergeCell ref="I181:J181"/>
    <mergeCell ref="I182:J182"/>
    <mergeCell ref="I178:J178"/>
    <mergeCell ref="I163:J163"/>
    <mergeCell ref="I164:J164"/>
    <mergeCell ref="I179:J179"/>
    <mergeCell ref="I180:J180"/>
    <mergeCell ref="I167:J167"/>
    <mergeCell ref="I168:J168"/>
    <mergeCell ref="I175:J175"/>
    <mergeCell ref="I176:J176"/>
    <mergeCell ref="I177:J177"/>
    <mergeCell ref="I173:J173"/>
    <mergeCell ref="I174:J174"/>
    <mergeCell ref="I169:J169"/>
    <mergeCell ref="I170:J170"/>
    <mergeCell ref="I165:J165"/>
    <mergeCell ref="I185:J185"/>
    <mergeCell ref="I186:J186"/>
    <mergeCell ref="I155:J155"/>
    <mergeCell ref="I156:J156"/>
    <mergeCell ref="I161:J161"/>
    <mergeCell ref="O4:O6"/>
    <mergeCell ref="I16:J16"/>
    <mergeCell ref="I63:J63"/>
    <mergeCell ref="I64:J64"/>
    <mergeCell ref="I153:J153"/>
    <mergeCell ref="I154:J154"/>
    <mergeCell ref="I11:J11"/>
    <mergeCell ref="I157:J157"/>
    <mergeCell ref="I158:J158"/>
    <mergeCell ref="I159:J159"/>
    <mergeCell ref="I160:J160"/>
    <mergeCell ref="I151:J151"/>
    <mergeCell ref="I152:J152"/>
    <mergeCell ref="I166:J166"/>
    <mergeCell ref="I9:J9"/>
    <mergeCell ref="I10:J10"/>
    <mergeCell ref="I171:J171"/>
    <mergeCell ref="I172:J172"/>
    <mergeCell ref="I15:J15"/>
    <mergeCell ref="AO4:AO6"/>
    <mergeCell ref="AK4:AM4"/>
    <mergeCell ref="AK5:AK6"/>
    <mergeCell ref="AL5:AL6"/>
    <mergeCell ref="AM5:AM6"/>
    <mergeCell ref="AH5:AH6"/>
    <mergeCell ref="R4:T4"/>
    <mergeCell ref="U4:W4"/>
    <mergeCell ref="AH4:AJ4"/>
    <mergeCell ref="Z5:Z6"/>
    <mergeCell ref="Y5:Y6"/>
    <mergeCell ref="X5:X6"/>
    <mergeCell ref="W5:W6"/>
    <mergeCell ref="T5:T6"/>
    <mergeCell ref="AI5:AI6"/>
    <mergeCell ref="AE5:AE6"/>
    <mergeCell ref="AA5:AA6"/>
    <mergeCell ref="V5:V6"/>
    <mergeCell ref="S5:S6"/>
    <mergeCell ref="AJ5:AJ6"/>
    <mergeCell ref="AF5:AF6"/>
    <mergeCell ref="X4:AB4"/>
    <mergeCell ref="U191:V191"/>
    <mergeCell ref="P4:P6"/>
    <mergeCell ref="AN4:AN6"/>
    <mergeCell ref="U192:V192"/>
    <mergeCell ref="Q4:Q6"/>
    <mergeCell ref="R5:R6"/>
    <mergeCell ref="U5:U6"/>
    <mergeCell ref="AD5:AD6"/>
    <mergeCell ref="AC5:AC6"/>
    <mergeCell ref="AB5:AB6"/>
    <mergeCell ref="AG5:AG6"/>
    <mergeCell ref="AC4:AG4"/>
  </mergeCells>
  <phoneticPr fontId="6"/>
  <dataValidations count="8">
    <dataValidation type="list" allowBlank="1" showInputMessage="1" showErrorMessage="1" sqref="M7:M190 Z7:Z190" xr:uid="{00000000-0002-0000-0500-000000000000}">
      <formula1>"日,外"</formula1>
    </dataValidation>
    <dataValidation type="list" allowBlank="1" showInputMessage="1" showErrorMessage="1" sqref="O7:O190" xr:uid="{00000000-0002-0000-0500-000001000000}">
      <formula1>"特号,１号Ａ,１号Ｂ,１号,２号,３号,４号,補助（半日）,補助（１日）"</formula1>
    </dataValidation>
    <dataValidation type="list" allowBlank="1" showInputMessage="1" showErrorMessage="1" sqref="Q7:Q190" xr:uid="{00000000-0002-0000-0500-000002000000}">
      <formula1>"講師,検討会等参加,講習料,検討会(法人参加)"</formula1>
    </dataValidation>
    <dataValidation type="list" allowBlank="1" showInputMessage="1" showErrorMessage="1" sqref="P7:P190" xr:uid="{00000000-0002-0000-0500-000003000000}">
      <formula1>"サブ"</formula1>
    </dataValidation>
    <dataValidation type="list" allowBlank="1" showInputMessage="1" showErrorMessage="1" sqref="C7:C190" xr:uid="{00000000-0002-0000-0500-000004000000}">
      <formula1>"●"</formula1>
    </dataValidation>
    <dataValidation type="list" allowBlank="1" showInputMessage="1" showErrorMessage="1" sqref="AF7:AF190" xr:uid="{00000000-0002-0000-0500-000005000000}">
      <formula1>"8%税込,10%税込"</formula1>
    </dataValidation>
    <dataValidation type="list" allowBlank="1" showInputMessage="1" showErrorMessage="1" sqref="H7:H190" xr:uid="{00000000-0002-0000-0500-000006000000}">
      <formula1>"講義,実習,視察,討議,発表"</formula1>
    </dataValidation>
    <dataValidation type="list" allowBlank="1" showInputMessage="1" sqref="AC7:AC190" xr:uid="{00000000-0002-0000-0500-000007000000}">
      <formula1>"視察,手土産"</formula1>
    </dataValidation>
  </dataValidations>
  <pageMargins left="0.51181102362204722" right="0.51181102362204722" top="0.74803149606299213" bottom="0.6692913385826772" header="0.31496062992125984" footer="0.31496062992125984"/>
  <pageSetup paperSize="9" scale="38" fitToHeight="2"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00FF"/>
    <pageSetUpPr fitToPage="1"/>
  </sheetPr>
  <dimension ref="A1:AT461"/>
  <sheetViews>
    <sheetView showGridLines="0" view="pageBreakPreview" zoomScale="60" zoomScaleNormal="90" workbookViewId="0">
      <selection activeCell="N40" sqref="N40"/>
    </sheetView>
  </sheetViews>
  <sheetFormatPr defaultColWidth="9" defaultRowHeight="13.5" outlineLevelCol="1"/>
  <cols>
    <col min="1" max="1" width="54.125" style="43" customWidth="1" outlineLevel="1"/>
    <col min="2" max="2" width="2.125" style="43" customWidth="1"/>
    <col min="3" max="3" width="11.875" style="43" customWidth="1"/>
    <col min="4" max="4" width="12.25" style="43" customWidth="1"/>
    <col min="5" max="5" width="16.375" style="43" customWidth="1"/>
    <col min="6" max="6" width="6.875" style="43" customWidth="1"/>
    <col min="7" max="7" width="4.625" style="43" customWidth="1"/>
    <col min="8" max="8" width="10.375" style="43" customWidth="1"/>
    <col min="9" max="10" width="12.125" style="43" customWidth="1"/>
    <col min="11" max="11" width="7.625" style="43" customWidth="1"/>
    <col min="12" max="14" width="7.875" style="43" customWidth="1"/>
    <col min="15" max="15" width="4.625" style="43" customWidth="1"/>
    <col min="16" max="16" width="9.375" style="43" customWidth="1"/>
    <col min="17" max="17" width="7.875" style="43" customWidth="1"/>
    <col min="18" max="18" width="4.625" style="43" customWidth="1"/>
    <col min="19" max="19" width="8.625" style="43" customWidth="1"/>
    <col min="20" max="20" width="4.625" style="43" customWidth="1"/>
    <col min="21" max="22" width="9.625" style="43" customWidth="1"/>
    <col min="23" max="23" width="6.375" style="43" customWidth="1"/>
    <col min="24" max="24" width="15.625" style="43" customWidth="1"/>
    <col min="25" max="25" width="2.25" style="43" customWidth="1"/>
    <col min="26" max="26" width="9" style="43" customWidth="1"/>
    <col min="27" max="27" width="35.375" style="43" customWidth="1"/>
    <col min="28" max="28" width="19.125" style="43" customWidth="1"/>
    <col min="29" max="29" width="11.375" style="43" customWidth="1"/>
    <col min="30" max="30" width="4.25" style="43" customWidth="1"/>
    <col min="31" max="31" width="20.625" style="43" customWidth="1"/>
    <col min="32" max="33" width="19.75" style="43" customWidth="1"/>
    <col min="34" max="34" width="9.125" style="43" customWidth="1"/>
    <col min="35" max="37" width="10.375" style="43" customWidth="1"/>
    <col min="38" max="38" width="5.375" style="43" customWidth="1"/>
    <col min="39" max="39" width="10.375" style="43" customWidth="1"/>
    <col min="40" max="40" width="10.125" style="43" customWidth="1"/>
    <col min="41" max="41" width="5.875" style="43" customWidth="1"/>
    <col min="42" max="42" width="10.125" style="43" customWidth="1"/>
    <col min="43" max="43" width="6.125" style="43" customWidth="1"/>
    <col min="44" max="45" width="10.125" style="43" customWidth="1"/>
    <col min="46" max="46" width="9" style="54" customWidth="1"/>
    <col min="47" max="47" width="14.125" style="43" customWidth="1"/>
    <col min="48" max="16384" width="9" style="43"/>
  </cols>
  <sheetData>
    <row r="1" spans="2:25" ht="19.5" customHeight="1">
      <c r="U1" s="110"/>
      <c r="W1" s="66"/>
      <c r="X1" s="66" t="str">
        <f>IF(基本情報!E31="見積書","見積書　別紙３",IF(基本情報!E31="契約書","別紙３"))</f>
        <v>見積書　別紙３</v>
      </c>
      <c r="Y1" s="111"/>
    </row>
    <row r="2" spans="2:25" ht="21.75" customHeight="1">
      <c r="B2" s="223"/>
      <c r="C2" s="2" t="s">
        <v>269</v>
      </c>
      <c r="D2" s="223"/>
      <c r="E2" s="223"/>
      <c r="F2" s="223"/>
      <c r="G2" s="225"/>
      <c r="H2" s="223"/>
    </row>
    <row r="3" spans="2:25" ht="24.75" customHeight="1">
      <c r="C3" s="43" t="s">
        <v>270</v>
      </c>
      <c r="E3" s="913" t="s">
        <v>271</v>
      </c>
      <c r="F3" s="913"/>
      <c r="G3" s="912">
        <f>SUM(V118,V234,V345,V461)</f>
        <v>0</v>
      </c>
      <c r="H3" s="912"/>
    </row>
    <row r="4" spans="2:25" ht="20.25" customHeight="1">
      <c r="C4" s="43" t="s">
        <v>272</v>
      </c>
      <c r="W4" s="108"/>
      <c r="X4" s="108" t="s">
        <v>224</v>
      </c>
    </row>
    <row r="5" spans="2:25" ht="20.25" customHeight="1">
      <c r="C5" s="901" t="s">
        <v>273</v>
      </c>
      <c r="D5" s="901" t="s">
        <v>274</v>
      </c>
      <c r="E5" s="901" t="s">
        <v>275</v>
      </c>
      <c r="F5" s="910" t="s">
        <v>276</v>
      </c>
      <c r="G5" s="910" t="s">
        <v>277</v>
      </c>
      <c r="H5" s="901" t="s">
        <v>278</v>
      </c>
      <c r="I5" s="904" t="s">
        <v>279</v>
      </c>
      <c r="J5" s="905"/>
      <c r="K5" s="498" t="s">
        <v>280</v>
      </c>
      <c r="L5" s="904" t="s">
        <v>281</v>
      </c>
      <c r="M5" s="908"/>
      <c r="N5" s="905"/>
      <c r="O5" s="499" t="s">
        <v>282</v>
      </c>
      <c r="P5" s="500" t="s">
        <v>283</v>
      </c>
      <c r="Q5" s="501" t="s">
        <v>284</v>
      </c>
      <c r="R5" s="499"/>
      <c r="S5" s="499" t="s">
        <v>285</v>
      </c>
      <c r="T5" s="332"/>
      <c r="U5" s="499" t="s">
        <v>286</v>
      </c>
      <c r="V5" s="332" t="s">
        <v>287</v>
      </c>
      <c r="W5" s="879" t="s">
        <v>288</v>
      </c>
      <c r="X5" s="909" t="s">
        <v>289</v>
      </c>
      <c r="Y5" s="54"/>
    </row>
    <row r="6" spans="2:25" ht="20.25" customHeight="1">
      <c r="C6" s="902"/>
      <c r="D6" s="902"/>
      <c r="E6" s="902"/>
      <c r="F6" s="911"/>
      <c r="G6" s="911"/>
      <c r="H6" s="902"/>
      <c r="I6" s="112" t="s">
        <v>290</v>
      </c>
      <c r="J6" s="461" t="s">
        <v>291</v>
      </c>
      <c r="K6" s="112" t="s">
        <v>292</v>
      </c>
      <c r="L6" s="112" t="s">
        <v>293</v>
      </c>
      <c r="M6" s="112" t="s">
        <v>294</v>
      </c>
      <c r="N6" s="112" t="s">
        <v>295</v>
      </c>
      <c r="O6" s="112" t="s">
        <v>296</v>
      </c>
      <c r="P6" s="113" t="s">
        <v>297</v>
      </c>
      <c r="Q6" s="114" t="s">
        <v>298</v>
      </c>
      <c r="R6" s="112" t="s">
        <v>299</v>
      </c>
      <c r="S6" s="112" t="s">
        <v>298</v>
      </c>
      <c r="T6" s="112" t="s">
        <v>300</v>
      </c>
      <c r="U6" s="112" t="s">
        <v>301</v>
      </c>
      <c r="V6" s="461" t="s">
        <v>302</v>
      </c>
      <c r="W6" s="880"/>
      <c r="X6" s="909"/>
      <c r="Y6" s="54"/>
    </row>
    <row r="7" spans="2:25" ht="19.5" customHeight="1">
      <c r="C7" s="864"/>
      <c r="D7" s="867"/>
      <c r="E7" s="867"/>
      <c r="F7" s="867"/>
      <c r="G7" s="870"/>
      <c r="H7" s="873"/>
      <c r="I7" s="589"/>
      <c r="J7" s="666"/>
      <c r="K7" s="590"/>
      <c r="L7" s="591"/>
      <c r="M7" s="591"/>
      <c r="N7" s="592" t="str">
        <f>IF(I7="","",(SUM(L7:M7)))</f>
        <v/>
      </c>
      <c r="O7" s="593"/>
      <c r="P7" s="594" t="str">
        <f>IF(O7="","",(N7*O7))</f>
        <v/>
      </c>
      <c r="Q7" s="876"/>
      <c r="R7" s="853"/>
      <c r="S7" s="853"/>
      <c r="T7" s="855"/>
      <c r="U7" s="853"/>
      <c r="V7" s="853"/>
      <c r="W7" s="867"/>
      <c r="X7" s="859"/>
      <c r="Y7" s="115"/>
    </row>
    <row r="8" spans="2:25" ht="19.5" customHeight="1">
      <c r="C8" s="865"/>
      <c r="D8" s="868"/>
      <c r="E8" s="868"/>
      <c r="F8" s="868"/>
      <c r="G8" s="871"/>
      <c r="H8" s="874"/>
      <c r="I8" s="595"/>
      <c r="J8" s="667"/>
      <c r="K8" s="596"/>
      <c r="L8" s="597"/>
      <c r="M8" s="597"/>
      <c r="N8" s="598" t="str">
        <f>IF(I8="","",(SUM(L8:M8)))</f>
        <v/>
      </c>
      <c r="O8" s="599"/>
      <c r="P8" s="600" t="str">
        <f t="shared" ref="P8:P10" si="0">IF(O8="","",(N8*O8))</f>
        <v/>
      </c>
      <c r="Q8" s="877"/>
      <c r="R8" s="854"/>
      <c r="S8" s="854"/>
      <c r="T8" s="856"/>
      <c r="U8" s="854"/>
      <c r="V8" s="854"/>
      <c r="W8" s="868"/>
      <c r="X8" s="860"/>
      <c r="Y8" s="115"/>
    </row>
    <row r="9" spans="2:25" ht="19.5" customHeight="1">
      <c r="C9" s="865"/>
      <c r="D9" s="868"/>
      <c r="E9" s="868"/>
      <c r="F9" s="868"/>
      <c r="G9" s="871"/>
      <c r="H9" s="874"/>
      <c r="I9" s="595"/>
      <c r="J9" s="667"/>
      <c r="K9" s="596"/>
      <c r="L9" s="597"/>
      <c r="M9" s="597"/>
      <c r="N9" s="598" t="str">
        <f>IF(I9="","",(SUM(L9:M9)))</f>
        <v/>
      </c>
      <c r="O9" s="599"/>
      <c r="P9" s="600" t="str">
        <f t="shared" si="0"/>
        <v/>
      </c>
      <c r="Q9" s="877"/>
      <c r="R9" s="854"/>
      <c r="S9" s="854"/>
      <c r="T9" s="856"/>
      <c r="U9" s="854"/>
      <c r="V9" s="854"/>
      <c r="W9" s="868"/>
      <c r="X9" s="860"/>
      <c r="Y9" s="115"/>
    </row>
    <row r="10" spans="2:25" ht="19.5" customHeight="1">
      <c r="C10" s="865"/>
      <c r="D10" s="868"/>
      <c r="E10" s="868"/>
      <c r="F10" s="868"/>
      <c r="G10" s="871"/>
      <c r="H10" s="874"/>
      <c r="I10" s="595"/>
      <c r="J10" s="667"/>
      <c r="K10" s="596"/>
      <c r="L10" s="597"/>
      <c r="M10" s="597"/>
      <c r="N10" s="598" t="str">
        <f>IF(I10="","",(SUM(L10:M10)))</f>
        <v/>
      </c>
      <c r="O10" s="599"/>
      <c r="P10" s="600" t="str">
        <f t="shared" si="0"/>
        <v/>
      </c>
      <c r="Q10" s="878"/>
      <c r="R10" s="857"/>
      <c r="S10" s="857"/>
      <c r="T10" s="858"/>
      <c r="U10" s="857"/>
      <c r="V10" s="857"/>
      <c r="W10" s="868"/>
      <c r="X10" s="860"/>
      <c r="Y10" s="115"/>
    </row>
    <row r="11" spans="2:25" ht="19.5" customHeight="1">
      <c r="C11" s="866"/>
      <c r="D11" s="869"/>
      <c r="E11" s="869"/>
      <c r="F11" s="869"/>
      <c r="G11" s="872"/>
      <c r="H11" s="875"/>
      <c r="I11" s="601"/>
      <c r="J11" s="602"/>
      <c r="K11" s="603"/>
      <c r="L11" s="604"/>
      <c r="M11" s="604"/>
      <c r="N11" s="605"/>
      <c r="O11" s="606"/>
      <c r="P11" s="607">
        <f>SUM(P7:P10)</f>
        <v>0</v>
      </c>
      <c r="Q11" s="608">
        <f>IF(G7="",0,IF(G7=1,"1,500",IF(G7=2,"1,300",IF(G7=3,"1,100","850"))))</f>
        <v>0</v>
      </c>
      <c r="R11" s="609"/>
      <c r="S11" s="610">
        <f>IF(G7="",0,IF(G7=1,"14,000",IF(G7=2,"12,400",IF(G7=3,"10,300",IF(G7=4,"8,200",)))))</f>
        <v>0</v>
      </c>
      <c r="T11" s="611"/>
      <c r="U11" s="612">
        <f>IF(AND(R11="",T11=""),0,(SUM(Q11*R11+S11*T11)))</f>
        <v>0</v>
      </c>
      <c r="V11" s="612">
        <f>IF(AND(P11="",U11=""),"",SUM(P11+U11))</f>
        <v>0</v>
      </c>
      <c r="W11" s="869"/>
      <c r="X11" s="861"/>
      <c r="Y11" s="115"/>
    </row>
    <row r="12" spans="2:25" ht="19.5" customHeight="1">
      <c r="C12" s="864"/>
      <c r="D12" s="867"/>
      <c r="E12" s="867"/>
      <c r="F12" s="867"/>
      <c r="G12" s="870"/>
      <c r="H12" s="873"/>
      <c r="I12" s="589"/>
      <c r="J12" s="666"/>
      <c r="K12" s="590"/>
      <c r="L12" s="591"/>
      <c r="M12" s="591"/>
      <c r="N12" s="592" t="str">
        <f>IF(I12="","",(SUM(L12:M12)))</f>
        <v/>
      </c>
      <c r="O12" s="593"/>
      <c r="P12" s="594" t="str">
        <f t="shared" ref="P12:P15" si="1">IF(O12="","",(N12*O12))</f>
        <v/>
      </c>
      <c r="Q12" s="876"/>
      <c r="R12" s="853"/>
      <c r="S12" s="853"/>
      <c r="T12" s="855"/>
      <c r="U12" s="853"/>
      <c r="V12" s="853"/>
      <c r="W12" s="867"/>
      <c r="X12" s="859"/>
      <c r="Y12" s="115"/>
    </row>
    <row r="13" spans="2:25" ht="19.5" customHeight="1">
      <c r="C13" s="865"/>
      <c r="D13" s="868"/>
      <c r="E13" s="868"/>
      <c r="F13" s="868"/>
      <c r="G13" s="871"/>
      <c r="H13" s="874"/>
      <c r="I13" s="595"/>
      <c r="J13" s="667"/>
      <c r="K13" s="596"/>
      <c r="L13" s="597"/>
      <c r="M13" s="597"/>
      <c r="N13" s="598" t="str">
        <f>IF(I13="","",(SUM(L13:M13)))</f>
        <v/>
      </c>
      <c r="O13" s="599"/>
      <c r="P13" s="600" t="str">
        <f t="shared" si="1"/>
        <v/>
      </c>
      <c r="Q13" s="877"/>
      <c r="R13" s="854"/>
      <c r="S13" s="854"/>
      <c r="T13" s="856"/>
      <c r="U13" s="854"/>
      <c r="V13" s="854"/>
      <c r="W13" s="868"/>
      <c r="X13" s="860"/>
      <c r="Y13" s="115"/>
    </row>
    <row r="14" spans="2:25" ht="19.5" customHeight="1">
      <c r="C14" s="865"/>
      <c r="D14" s="868"/>
      <c r="E14" s="868"/>
      <c r="F14" s="868"/>
      <c r="G14" s="871"/>
      <c r="H14" s="874"/>
      <c r="I14" s="595"/>
      <c r="J14" s="667"/>
      <c r="K14" s="596"/>
      <c r="L14" s="597"/>
      <c r="M14" s="597"/>
      <c r="N14" s="598" t="str">
        <f>IF(I14="","",(SUM(L14:M14)))</f>
        <v/>
      </c>
      <c r="O14" s="599"/>
      <c r="P14" s="600" t="str">
        <f t="shared" si="1"/>
        <v/>
      </c>
      <c r="Q14" s="877"/>
      <c r="R14" s="854"/>
      <c r="S14" s="854"/>
      <c r="T14" s="856"/>
      <c r="U14" s="854"/>
      <c r="V14" s="854"/>
      <c r="W14" s="868"/>
      <c r="X14" s="860"/>
      <c r="Y14" s="115"/>
    </row>
    <row r="15" spans="2:25" ht="19.5" customHeight="1">
      <c r="C15" s="865"/>
      <c r="D15" s="868"/>
      <c r="E15" s="868"/>
      <c r="F15" s="868"/>
      <c r="G15" s="871"/>
      <c r="H15" s="874"/>
      <c r="I15" s="595"/>
      <c r="J15" s="667"/>
      <c r="K15" s="596"/>
      <c r="L15" s="597"/>
      <c r="M15" s="597"/>
      <c r="N15" s="598" t="str">
        <f>IF(I15="","",(SUM(L15:M15)))</f>
        <v/>
      </c>
      <c r="O15" s="599"/>
      <c r="P15" s="600" t="str">
        <f t="shared" si="1"/>
        <v/>
      </c>
      <c r="Q15" s="878"/>
      <c r="R15" s="857"/>
      <c r="S15" s="857"/>
      <c r="T15" s="858"/>
      <c r="U15" s="857"/>
      <c r="V15" s="857"/>
      <c r="W15" s="868"/>
      <c r="X15" s="860"/>
      <c r="Y15" s="115"/>
    </row>
    <row r="16" spans="2:25" ht="19.5" customHeight="1">
      <c r="C16" s="866"/>
      <c r="D16" s="869"/>
      <c r="E16" s="869"/>
      <c r="F16" s="869"/>
      <c r="G16" s="872"/>
      <c r="H16" s="875"/>
      <c r="I16" s="601"/>
      <c r="J16" s="602"/>
      <c r="K16" s="603"/>
      <c r="L16" s="604"/>
      <c r="M16" s="604"/>
      <c r="N16" s="605"/>
      <c r="O16" s="606"/>
      <c r="P16" s="607">
        <f>SUM(P12:P15)</f>
        <v>0</v>
      </c>
      <c r="Q16" s="608">
        <f>IF(G12="",0,IF(G12=1,"1,500",IF(G12=2,"1,300",IF(G12=3,"1,100","850"))))</f>
        <v>0</v>
      </c>
      <c r="R16" s="609"/>
      <c r="S16" s="610">
        <f>IF(G12="",0,IF(G12=1,"14,000",IF(G12=2,"12,400",IF(G12=3,"10,300",IF(G12=4,"8,200",)))))</f>
        <v>0</v>
      </c>
      <c r="T16" s="611"/>
      <c r="U16" s="612">
        <f>IF(AND(R16="",T16=""),0,(SUM(Q16*R16+S16*T16)))</f>
        <v>0</v>
      </c>
      <c r="V16" s="612">
        <f>IF(AND(P16="",U16=""),"",SUM(P16+U16))</f>
        <v>0</v>
      </c>
      <c r="W16" s="869"/>
      <c r="X16" s="861"/>
      <c r="Y16" s="115"/>
    </row>
    <row r="17" spans="3:25" ht="19.5" customHeight="1">
      <c r="C17" s="864"/>
      <c r="D17" s="867"/>
      <c r="E17" s="867"/>
      <c r="F17" s="867"/>
      <c r="G17" s="870"/>
      <c r="H17" s="873"/>
      <c r="I17" s="589"/>
      <c r="J17" s="666"/>
      <c r="K17" s="590"/>
      <c r="L17" s="591"/>
      <c r="M17" s="591"/>
      <c r="N17" s="592" t="str">
        <f>IF(I17="","",(SUM(L17:M17)))</f>
        <v/>
      </c>
      <c r="O17" s="593"/>
      <c r="P17" s="594" t="str">
        <f t="shared" ref="P17:P20" si="2">IF(O17="","",(N17*O17))</f>
        <v/>
      </c>
      <c r="Q17" s="876"/>
      <c r="R17" s="853"/>
      <c r="S17" s="853"/>
      <c r="T17" s="855"/>
      <c r="U17" s="853"/>
      <c r="V17" s="853"/>
      <c r="W17" s="867"/>
      <c r="X17" s="859"/>
      <c r="Y17" s="115"/>
    </row>
    <row r="18" spans="3:25" ht="19.5" customHeight="1">
      <c r="C18" s="865"/>
      <c r="D18" s="868"/>
      <c r="E18" s="868"/>
      <c r="F18" s="868"/>
      <c r="G18" s="871"/>
      <c r="H18" s="874"/>
      <c r="I18" s="595"/>
      <c r="J18" s="667"/>
      <c r="K18" s="596"/>
      <c r="L18" s="597"/>
      <c r="M18" s="597"/>
      <c r="N18" s="598" t="str">
        <f>IF(I18="","",(SUM(L18:M18)))</f>
        <v/>
      </c>
      <c r="O18" s="599"/>
      <c r="P18" s="600" t="str">
        <f t="shared" si="2"/>
        <v/>
      </c>
      <c r="Q18" s="877"/>
      <c r="R18" s="854"/>
      <c r="S18" s="854"/>
      <c r="T18" s="856"/>
      <c r="U18" s="854"/>
      <c r="V18" s="854"/>
      <c r="W18" s="868"/>
      <c r="X18" s="860"/>
      <c r="Y18" s="115"/>
    </row>
    <row r="19" spans="3:25" ht="19.5" customHeight="1">
      <c r="C19" s="865"/>
      <c r="D19" s="868"/>
      <c r="E19" s="868"/>
      <c r="F19" s="868"/>
      <c r="G19" s="871"/>
      <c r="H19" s="874"/>
      <c r="I19" s="595"/>
      <c r="J19" s="667"/>
      <c r="K19" s="596"/>
      <c r="L19" s="597"/>
      <c r="M19" s="597"/>
      <c r="N19" s="598" t="str">
        <f>IF(I19="","",(SUM(L19:M19)))</f>
        <v/>
      </c>
      <c r="O19" s="599"/>
      <c r="P19" s="600" t="str">
        <f t="shared" si="2"/>
        <v/>
      </c>
      <c r="Q19" s="877"/>
      <c r="R19" s="854"/>
      <c r="S19" s="854"/>
      <c r="T19" s="856"/>
      <c r="U19" s="854"/>
      <c r="V19" s="854"/>
      <c r="W19" s="868"/>
      <c r="X19" s="860"/>
      <c r="Y19" s="115"/>
    </row>
    <row r="20" spans="3:25" ht="19.5" customHeight="1">
      <c r="C20" s="865"/>
      <c r="D20" s="868"/>
      <c r="E20" s="868"/>
      <c r="F20" s="868"/>
      <c r="G20" s="871"/>
      <c r="H20" s="874"/>
      <c r="I20" s="595"/>
      <c r="J20" s="667"/>
      <c r="K20" s="596"/>
      <c r="L20" s="597"/>
      <c r="M20" s="597"/>
      <c r="N20" s="598" t="str">
        <f>IF(I20="","",(SUM(L20:M20)))</f>
        <v/>
      </c>
      <c r="O20" s="599"/>
      <c r="P20" s="600" t="str">
        <f t="shared" si="2"/>
        <v/>
      </c>
      <c r="Q20" s="878"/>
      <c r="R20" s="857"/>
      <c r="S20" s="857"/>
      <c r="T20" s="858"/>
      <c r="U20" s="857"/>
      <c r="V20" s="857"/>
      <c r="W20" s="868"/>
      <c r="X20" s="860"/>
      <c r="Y20" s="115"/>
    </row>
    <row r="21" spans="3:25" ht="19.5" customHeight="1">
      <c r="C21" s="866"/>
      <c r="D21" s="869"/>
      <c r="E21" s="869"/>
      <c r="F21" s="869"/>
      <c r="G21" s="872"/>
      <c r="H21" s="875"/>
      <c r="I21" s="601"/>
      <c r="J21" s="602"/>
      <c r="K21" s="603"/>
      <c r="L21" s="604"/>
      <c r="M21" s="604"/>
      <c r="N21" s="605"/>
      <c r="O21" s="606"/>
      <c r="P21" s="607">
        <f>SUM(P17:P20)</f>
        <v>0</v>
      </c>
      <c r="Q21" s="608">
        <f>IF(G17="",0,IF(G17=1,"1,500",IF(G17=2,"1,300",IF(G17=3,"1,100","850"))))</f>
        <v>0</v>
      </c>
      <c r="R21" s="609"/>
      <c r="S21" s="610">
        <f>IF(G17="",0,IF(G17=1,"14,000",IF(G17=2,"12,400",IF(G17=3,"10,300",IF(G17=4,"8,200",)))))</f>
        <v>0</v>
      </c>
      <c r="T21" s="611"/>
      <c r="U21" s="612">
        <f>IF(AND(R21="",T21=""),0,(SUM(Q21*R21+S21*T21)))</f>
        <v>0</v>
      </c>
      <c r="V21" s="612">
        <f>IF(AND(P21="",U21=""),"",SUM(P21+U21))</f>
        <v>0</v>
      </c>
      <c r="W21" s="869"/>
      <c r="X21" s="861"/>
      <c r="Y21" s="115"/>
    </row>
    <row r="22" spans="3:25" ht="19.5" customHeight="1">
      <c r="C22" s="864"/>
      <c r="D22" s="867"/>
      <c r="E22" s="867"/>
      <c r="F22" s="867"/>
      <c r="G22" s="870"/>
      <c r="H22" s="873"/>
      <c r="I22" s="589"/>
      <c r="J22" s="666"/>
      <c r="K22" s="590"/>
      <c r="L22" s="591"/>
      <c r="M22" s="591"/>
      <c r="N22" s="592" t="str">
        <f>IF(I22="","",(SUM(L22:M22)))</f>
        <v/>
      </c>
      <c r="O22" s="593"/>
      <c r="P22" s="594" t="str">
        <f t="shared" ref="P22:P25" si="3">IF(O22="","",(N22*O22))</f>
        <v/>
      </c>
      <c r="Q22" s="876"/>
      <c r="R22" s="853"/>
      <c r="S22" s="853"/>
      <c r="T22" s="855"/>
      <c r="U22" s="853"/>
      <c r="V22" s="853"/>
      <c r="W22" s="867"/>
      <c r="X22" s="859"/>
      <c r="Y22" s="115"/>
    </row>
    <row r="23" spans="3:25" ht="19.5" customHeight="1">
      <c r="C23" s="865"/>
      <c r="D23" s="868"/>
      <c r="E23" s="868"/>
      <c r="F23" s="868"/>
      <c r="G23" s="871"/>
      <c r="H23" s="874"/>
      <c r="I23" s="595"/>
      <c r="J23" s="667"/>
      <c r="K23" s="596"/>
      <c r="L23" s="597"/>
      <c r="M23" s="597"/>
      <c r="N23" s="598" t="str">
        <f>IF(I23="","",(SUM(L23:M23)))</f>
        <v/>
      </c>
      <c r="O23" s="599"/>
      <c r="P23" s="600" t="str">
        <f t="shared" si="3"/>
        <v/>
      </c>
      <c r="Q23" s="877"/>
      <c r="R23" s="854"/>
      <c r="S23" s="854"/>
      <c r="T23" s="856"/>
      <c r="U23" s="854"/>
      <c r="V23" s="854"/>
      <c r="W23" s="868"/>
      <c r="X23" s="860"/>
      <c r="Y23" s="115"/>
    </row>
    <row r="24" spans="3:25" ht="19.5" customHeight="1">
      <c r="C24" s="865"/>
      <c r="D24" s="868"/>
      <c r="E24" s="868"/>
      <c r="F24" s="868"/>
      <c r="G24" s="871"/>
      <c r="H24" s="874"/>
      <c r="I24" s="595"/>
      <c r="J24" s="667"/>
      <c r="K24" s="596"/>
      <c r="L24" s="597"/>
      <c r="M24" s="597"/>
      <c r="N24" s="598" t="str">
        <f>IF(I24="","",(SUM(L24:M24)))</f>
        <v/>
      </c>
      <c r="O24" s="599"/>
      <c r="P24" s="600" t="str">
        <f t="shared" si="3"/>
        <v/>
      </c>
      <c r="Q24" s="877"/>
      <c r="R24" s="854"/>
      <c r="S24" s="854"/>
      <c r="T24" s="856"/>
      <c r="U24" s="854"/>
      <c r="V24" s="854"/>
      <c r="W24" s="868"/>
      <c r="X24" s="860"/>
      <c r="Y24" s="115"/>
    </row>
    <row r="25" spans="3:25" ht="19.5" customHeight="1">
      <c r="C25" s="865"/>
      <c r="D25" s="868"/>
      <c r="E25" s="868"/>
      <c r="F25" s="868"/>
      <c r="G25" s="871"/>
      <c r="H25" s="874"/>
      <c r="I25" s="595"/>
      <c r="J25" s="667"/>
      <c r="K25" s="596"/>
      <c r="L25" s="597"/>
      <c r="M25" s="597"/>
      <c r="N25" s="598" t="str">
        <f>IF(I25="","",(SUM(L25:M25)))</f>
        <v/>
      </c>
      <c r="O25" s="599"/>
      <c r="P25" s="600" t="str">
        <f t="shared" si="3"/>
        <v/>
      </c>
      <c r="Q25" s="878"/>
      <c r="R25" s="857"/>
      <c r="S25" s="857"/>
      <c r="T25" s="858"/>
      <c r="U25" s="857"/>
      <c r="V25" s="857"/>
      <c r="W25" s="868"/>
      <c r="X25" s="860"/>
      <c r="Y25" s="115"/>
    </row>
    <row r="26" spans="3:25" ht="19.5" customHeight="1">
      <c r="C26" s="866"/>
      <c r="D26" s="869"/>
      <c r="E26" s="869"/>
      <c r="F26" s="869"/>
      <c r="G26" s="872"/>
      <c r="H26" s="875"/>
      <c r="I26" s="601"/>
      <c r="J26" s="602"/>
      <c r="K26" s="603"/>
      <c r="L26" s="604"/>
      <c r="M26" s="604"/>
      <c r="N26" s="605"/>
      <c r="O26" s="606"/>
      <c r="P26" s="607">
        <f>SUM(P22:P25)</f>
        <v>0</v>
      </c>
      <c r="Q26" s="608">
        <f>IF(G22="",0,IF(G22=1,"1,500",IF(G22=2,"1,300",IF(G22=3,"1,100","850"))))</f>
        <v>0</v>
      </c>
      <c r="R26" s="609"/>
      <c r="S26" s="610">
        <f>IF(G22="",0,IF(G22=1,"14,000",IF(G22=2,"12,400",IF(G22=3,"10,300",IF(G22=4,"8,200",)))))</f>
        <v>0</v>
      </c>
      <c r="T26" s="611"/>
      <c r="U26" s="612">
        <f>IF(AND(R26="",T26=""),0,(SUM(Q26*R26+S26*T26)))</f>
        <v>0</v>
      </c>
      <c r="V26" s="612">
        <f>IF(AND(P26="",U26=""),"",SUM(P26+U26))</f>
        <v>0</v>
      </c>
      <c r="W26" s="869"/>
      <c r="X26" s="861"/>
      <c r="Y26" s="115"/>
    </row>
    <row r="27" spans="3:25" ht="19.5" customHeight="1">
      <c r="C27" s="864"/>
      <c r="D27" s="867"/>
      <c r="E27" s="867"/>
      <c r="F27" s="867"/>
      <c r="G27" s="870"/>
      <c r="H27" s="873"/>
      <c r="I27" s="589"/>
      <c r="J27" s="666"/>
      <c r="K27" s="590"/>
      <c r="L27" s="591"/>
      <c r="M27" s="591"/>
      <c r="N27" s="592" t="str">
        <f>IF(I27="","",(SUM(L27:M27)))</f>
        <v/>
      </c>
      <c r="O27" s="593"/>
      <c r="P27" s="594" t="str">
        <f t="shared" ref="P27:P30" si="4">IF(O27="","",(N27*O27))</f>
        <v/>
      </c>
      <c r="Q27" s="876"/>
      <c r="R27" s="853"/>
      <c r="S27" s="853"/>
      <c r="T27" s="855"/>
      <c r="U27" s="853"/>
      <c r="V27" s="853"/>
      <c r="W27" s="867"/>
      <c r="X27" s="859"/>
      <c r="Y27" s="115"/>
    </row>
    <row r="28" spans="3:25" ht="19.5" customHeight="1">
      <c r="C28" s="865"/>
      <c r="D28" s="868"/>
      <c r="E28" s="868"/>
      <c r="F28" s="868"/>
      <c r="G28" s="871"/>
      <c r="H28" s="874"/>
      <c r="I28" s="595"/>
      <c r="J28" s="667"/>
      <c r="K28" s="596"/>
      <c r="L28" s="597"/>
      <c r="M28" s="597"/>
      <c r="N28" s="598" t="str">
        <f>IF(I28="","",(SUM(L28:M28)))</f>
        <v/>
      </c>
      <c r="O28" s="599"/>
      <c r="P28" s="600" t="str">
        <f t="shared" si="4"/>
        <v/>
      </c>
      <c r="Q28" s="877"/>
      <c r="R28" s="854"/>
      <c r="S28" s="854"/>
      <c r="T28" s="856"/>
      <c r="U28" s="854"/>
      <c r="V28" s="854"/>
      <c r="W28" s="868"/>
      <c r="X28" s="860"/>
      <c r="Y28" s="115"/>
    </row>
    <row r="29" spans="3:25" ht="19.5" customHeight="1">
      <c r="C29" s="865"/>
      <c r="D29" s="868"/>
      <c r="E29" s="868"/>
      <c r="F29" s="868"/>
      <c r="G29" s="871"/>
      <c r="H29" s="874"/>
      <c r="I29" s="595"/>
      <c r="J29" s="667"/>
      <c r="K29" s="596"/>
      <c r="L29" s="597"/>
      <c r="M29" s="597"/>
      <c r="N29" s="598" t="str">
        <f>IF(I29="","",(SUM(L29:M29)))</f>
        <v/>
      </c>
      <c r="O29" s="599"/>
      <c r="P29" s="600" t="str">
        <f t="shared" si="4"/>
        <v/>
      </c>
      <c r="Q29" s="877"/>
      <c r="R29" s="854"/>
      <c r="S29" s="854"/>
      <c r="T29" s="856"/>
      <c r="U29" s="854"/>
      <c r="V29" s="854"/>
      <c r="W29" s="868"/>
      <c r="X29" s="860"/>
      <c r="Y29" s="115"/>
    </row>
    <row r="30" spans="3:25" ht="19.5" customHeight="1">
      <c r="C30" s="865"/>
      <c r="D30" s="868"/>
      <c r="E30" s="868"/>
      <c r="F30" s="868"/>
      <c r="G30" s="871"/>
      <c r="H30" s="874"/>
      <c r="I30" s="595"/>
      <c r="J30" s="667"/>
      <c r="K30" s="596"/>
      <c r="L30" s="597"/>
      <c r="M30" s="597"/>
      <c r="N30" s="598" t="str">
        <f>IF(I30="","",(SUM(L30:M30)))</f>
        <v/>
      </c>
      <c r="O30" s="599"/>
      <c r="P30" s="600" t="str">
        <f t="shared" si="4"/>
        <v/>
      </c>
      <c r="Q30" s="878"/>
      <c r="R30" s="857"/>
      <c r="S30" s="857"/>
      <c r="T30" s="858"/>
      <c r="U30" s="857"/>
      <c r="V30" s="857"/>
      <c r="W30" s="868"/>
      <c r="X30" s="860"/>
      <c r="Y30" s="115"/>
    </row>
    <row r="31" spans="3:25" ht="19.5" customHeight="1">
      <c r="C31" s="866"/>
      <c r="D31" s="869"/>
      <c r="E31" s="869"/>
      <c r="F31" s="869"/>
      <c r="G31" s="872"/>
      <c r="H31" s="875"/>
      <c r="I31" s="601"/>
      <c r="J31" s="602"/>
      <c r="K31" s="603"/>
      <c r="L31" s="604"/>
      <c r="M31" s="604"/>
      <c r="N31" s="605"/>
      <c r="O31" s="606"/>
      <c r="P31" s="607">
        <f>SUM(P27:P30)</f>
        <v>0</v>
      </c>
      <c r="Q31" s="608">
        <f>IF(G27="",0,IF(G27=1,"1,500",IF(G27=2,"1,300",IF(G27=3,"1,100","850"))))</f>
        <v>0</v>
      </c>
      <c r="R31" s="609"/>
      <c r="S31" s="610">
        <f>IF(G27="",0,IF(G27=1,"14,000",IF(G27=2,"12,400",IF(G27=3,"10,300",IF(G27=4,"8,200",)))))</f>
        <v>0</v>
      </c>
      <c r="T31" s="611"/>
      <c r="U31" s="612">
        <f>IF(AND(R31="",T31=""),0,(SUM(Q31*R31+S31*T31)))</f>
        <v>0</v>
      </c>
      <c r="V31" s="612">
        <f>IF(AND(P31="",U31=""),"",SUM(P31+U31))</f>
        <v>0</v>
      </c>
      <c r="W31" s="869"/>
      <c r="X31" s="861"/>
      <c r="Y31" s="115"/>
    </row>
    <row r="32" spans="3:25" ht="19.5" customHeight="1">
      <c r="C32" s="864"/>
      <c r="D32" s="867"/>
      <c r="E32" s="867"/>
      <c r="F32" s="867"/>
      <c r="G32" s="870"/>
      <c r="H32" s="873"/>
      <c r="I32" s="589"/>
      <c r="J32" s="666"/>
      <c r="K32" s="590"/>
      <c r="L32" s="591"/>
      <c r="M32" s="591"/>
      <c r="N32" s="592" t="str">
        <f>IF(I32="","",(SUM(L32:M32)))</f>
        <v/>
      </c>
      <c r="O32" s="593"/>
      <c r="P32" s="594" t="str">
        <f t="shared" ref="P32:P35" si="5">IF(O32="","",(N32*O32))</f>
        <v/>
      </c>
      <c r="Q32" s="876"/>
      <c r="R32" s="853"/>
      <c r="S32" s="853"/>
      <c r="T32" s="855"/>
      <c r="U32" s="853"/>
      <c r="V32" s="853"/>
      <c r="W32" s="867"/>
      <c r="X32" s="859"/>
      <c r="Y32" s="115"/>
    </row>
    <row r="33" spans="3:25" ht="19.5" customHeight="1">
      <c r="C33" s="865"/>
      <c r="D33" s="868"/>
      <c r="E33" s="868"/>
      <c r="F33" s="868"/>
      <c r="G33" s="871"/>
      <c r="H33" s="874"/>
      <c r="I33" s="595"/>
      <c r="J33" s="667"/>
      <c r="K33" s="596"/>
      <c r="L33" s="597"/>
      <c r="M33" s="597"/>
      <c r="N33" s="598" t="str">
        <f>IF(I33="","",(SUM(L33:M33)))</f>
        <v/>
      </c>
      <c r="O33" s="599"/>
      <c r="P33" s="600" t="str">
        <f t="shared" si="5"/>
        <v/>
      </c>
      <c r="Q33" s="877"/>
      <c r="R33" s="854"/>
      <c r="S33" s="854"/>
      <c r="T33" s="856"/>
      <c r="U33" s="854"/>
      <c r="V33" s="854"/>
      <c r="W33" s="868"/>
      <c r="X33" s="860"/>
      <c r="Y33" s="115"/>
    </row>
    <row r="34" spans="3:25" ht="19.5" customHeight="1">
      <c r="C34" s="865"/>
      <c r="D34" s="868"/>
      <c r="E34" s="868"/>
      <c r="F34" s="868"/>
      <c r="G34" s="871"/>
      <c r="H34" s="874"/>
      <c r="I34" s="595"/>
      <c r="J34" s="667"/>
      <c r="K34" s="596"/>
      <c r="L34" s="597"/>
      <c r="M34" s="597"/>
      <c r="N34" s="598" t="str">
        <f>IF(I34="","",(SUM(L34:M34)))</f>
        <v/>
      </c>
      <c r="O34" s="599"/>
      <c r="P34" s="600" t="str">
        <f t="shared" si="5"/>
        <v/>
      </c>
      <c r="Q34" s="877"/>
      <c r="R34" s="854"/>
      <c r="S34" s="854"/>
      <c r="T34" s="856"/>
      <c r="U34" s="854"/>
      <c r="V34" s="854"/>
      <c r="W34" s="868"/>
      <c r="X34" s="860"/>
      <c r="Y34" s="115"/>
    </row>
    <row r="35" spans="3:25" ht="19.5" customHeight="1">
      <c r="C35" s="865"/>
      <c r="D35" s="868"/>
      <c r="E35" s="868"/>
      <c r="F35" s="868"/>
      <c r="G35" s="871"/>
      <c r="H35" s="874"/>
      <c r="I35" s="595"/>
      <c r="J35" s="667"/>
      <c r="K35" s="596"/>
      <c r="L35" s="597"/>
      <c r="M35" s="597"/>
      <c r="N35" s="598" t="str">
        <f>IF(I35="","",(SUM(L35:M35)))</f>
        <v/>
      </c>
      <c r="O35" s="599"/>
      <c r="P35" s="600" t="str">
        <f t="shared" si="5"/>
        <v/>
      </c>
      <c r="Q35" s="878"/>
      <c r="R35" s="857"/>
      <c r="S35" s="857"/>
      <c r="T35" s="858"/>
      <c r="U35" s="857"/>
      <c r="V35" s="857"/>
      <c r="W35" s="868"/>
      <c r="X35" s="860"/>
      <c r="Y35" s="115"/>
    </row>
    <row r="36" spans="3:25" ht="19.5" customHeight="1">
      <c r="C36" s="866"/>
      <c r="D36" s="869"/>
      <c r="E36" s="869"/>
      <c r="F36" s="869"/>
      <c r="G36" s="872"/>
      <c r="H36" s="875"/>
      <c r="I36" s="601"/>
      <c r="J36" s="602"/>
      <c r="K36" s="603"/>
      <c r="L36" s="604"/>
      <c r="M36" s="604"/>
      <c r="N36" s="605"/>
      <c r="O36" s="606"/>
      <c r="P36" s="607">
        <f>SUM(P32:P35)</f>
        <v>0</v>
      </c>
      <c r="Q36" s="608">
        <f>IF(G32="",0,IF(G32=1,"1,500",IF(G32=2,"1,300",IF(G32=3,"1,100","850"))))</f>
        <v>0</v>
      </c>
      <c r="R36" s="609"/>
      <c r="S36" s="610">
        <f>IF(G32="",0,IF(G32=1,"14,000",IF(G32=2,"12,400",IF(G32=3,"10,300",IF(G32=4,"8,200",)))))</f>
        <v>0</v>
      </c>
      <c r="T36" s="611"/>
      <c r="U36" s="612">
        <f>IF(AND(R36="",T36=""),0,(SUM(Q36*R36+S36*T36)))</f>
        <v>0</v>
      </c>
      <c r="V36" s="612">
        <f>IF(AND(P36="",U36=""),"",SUM(P36+U36))</f>
        <v>0</v>
      </c>
      <c r="W36" s="869"/>
      <c r="X36" s="861"/>
      <c r="Y36" s="115"/>
    </row>
    <row r="37" spans="3:25" ht="19.5" customHeight="1">
      <c r="C37" s="864"/>
      <c r="D37" s="867"/>
      <c r="E37" s="867"/>
      <c r="F37" s="867"/>
      <c r="G37" s="870"/>
      <c r="H37" s="873"/>
      <c r="I37" s="589"/>
      <c r="J37" s="666"/>
      <c r="K37" s="590"/>
      <c r="L37" s="591"/>
      <c r="M37" s="591"/>
      <c r="N37" s="592" t="str">
        <f>IF(I37="","",(SUM(L37:M37)))</f>
        <v/>
      </c>
      <c r="O37" s="593"/>
      <c r="P37" s="594" t="str">
        <f t="shared" ref="P37:P40" si="6">IF(O37="","",(N37*O37))</f>
        <v/>
      </c>
      <c r="Q37" s="876"/>
      <c r="R37" s="853"/>
      <c r="S37" s="853"/>
      <c r="T37" s="855"/>
      <c r="U37" s="853"/>
      <c r="V37" s="853"/>
      <c r="W37" s="867"/>
      <c r="X37" s="859"/>
      <c r="Y37" s="115"/>
    </row>
    <row r="38" spans="3:25" ht="19.5" customHeight="1">
      <c r="C38" s="865"/>
      <c r="D38" s="868"/>
      <c r="E38" s="868"/>
      <c r="F38" s="868"/>
      <c r="G38" s="871"/>
      <c r="H38" s="874"/>
      <c r="I38" s="595"/>
      <c r="J38" s="667"/>
      <c r="K38" s="596"/>
      <c r="L38" s="597"/>
      <c r="M38" s="597"/>
      <c r="N38" s="598" t="str">
        <f>IF(I38="","",(SUM(L38:M38)))</f>
        <v/>
      </c>
      <c r="O38" s="599"/>
      <c r="P38" s="600" t="str">
        <f t="shared" si="6"/>
        <v/>
      </c>
      <c r="Q38" s="877"/>
      <c r="R38" s="854"/>
      <c r="S38" s="854"/>
      <c r="T38" s="856"/>
      <c r="U38" s="854"/>
      <c r="V38" s="854"/>
      <c r="W38" s="868"/>
      <c r="X38" s="860"/>
      <c r="Y38" s="115"/>
    </row>
    <row r="39" spans="3:25" ht="19.5" customHeight="1">
      <c r="C39" s="865"/>
      <c r="D39" s="868"/>
      <c r="E39" s="868"/>
      <c r="F39" s="868"/>
      <c r="G39" s="871"/>
      <c r="H39" s="874"/>
      <c r="I39" s="595"/>
      <c r="J39" s="667"/>
      <c r="K39" s="596"/>
      <c r="L39" s="597"/>
      <c r="M39" s="597"/>
      <c r="N39" s="598" t="str">
        <f>IF(I39="","",(SUM(L39:M39)))</f>
        <v/>
      </c>
      <c r="O39" s="599"/>
      <c r="P39" s="600" t="str">
        <f t="shared" si="6"/>
        <v/>
      </c>
      <c r="Q39" s="877"/>
      <c r="R39" s="854"/>
      <c r="S39" s="854"/>
      <c r="T39" s="856"/>
      <c r="U39" s="854"/>
      <c r="V39" s="854"/>
      <c r="W39" s="868"/>
      <c r="X39" s="860"/>
      <c r="Y39" s="115"/>
    </row>
    <row r="40" spans="3:25" ht="19.5" customHeight="1">
      <c r="C40" s="865"/>
      <c r="D40" s="868"/>
      <c r="E40" s="868"/>
      <c r="F40" s="868"/>
      <c r="G40" s="871"/>
      <c r="H40" s="874"/>
      <c r="I40" s="595"/>
      <c r="J40" s="667"/>
      <c r="K40" s="596"/>
      <c r="L40" s="597"/>
      <c r="M40" s="597"/>
      <c r="N40" s="598" t="str">
        <f>IF(I40="","",(SUM(L40:M40)))</f>
        <v/>
      </c>
      <c r="O40" s="599"/>
      <c r="P40" s="600" t="str">
        <f t="shared" si="6"/>
        <v/>
      </c>
      <c r="Q40" s="878"/>
      <c r="R40" s="857"/>
      <c r="S40" s="857"/>
      <c r="T40" s="858"/>
      <c r="U40" s="857"/>
      <c r="V40" s="857"/>
      <c r="W40" s="868"/>
      <c r="X40" s="860"/>
      <c r="Y40" s="115"/>
    </row>
    <row r="41" spans="3:25" ht="19.5" customHeight="1">
      <c r="C41" s="866"/>
      <c r="D41" s="869"/>
      <c r="E41" s="869"/>
      <c r="F41" s="869"/>
      <c r="G41" s="872"/>
      <c r="H41" s="875"/>
      <c r="I41" s="601"/>
      <c r="J41" s="602"/>
      <c r="K41" s="603"/>
      <c r="L41" s="604"/>
      <c r="M41" s="604"/>
      <c r="N41" s="605"/>
      <c r="O41" s="606"/>
      <c r="P41" s="607">
        <f>SUM(P37:P40)</f>
        <v>0</v>
      </c>
      <c r="Q41" s="608">
        <f>IF(G37="",0,IF(G37=1,"1,500",IF(G37=2,"1,300",IF(G37=3,"1,100","850"))))</f>
        <v>0</v>
      </c>
      <c r="R41" s="609"/>
      <c r="S41" s="610">
        <f>IF(G37="",0,IF(G37=1,"14,000",IF(G37=2,"12,400",IF(G37=3,"10,300",IF(G37=4,"8,200",)))))</f>
        <v>0</v>
      </c>
      <c r="T41" s="611"/>
      <c r="U41" s="612">
        <f>IF(AND(R41="",T41=""),0,(SUM(Q41*R41+S41*T41)))</f>
        <v>0</v>
      </c>
      <c r="V41" s="612">
        <f>IF(AND(P41="",U41=""),"",SUM(P41+U41))</f>
        <v>0</v>
      </c>
      <c r="W41" s="869"/>
      <c r="X41" s="861"/>
      <c r="Y41" s="115"/>
    </row>
    <row r="42" spans="3:25" ht="19.5" customHeight="1">
      <c r="C42" s="864"/>
      <c r="D42" s="867"/>
      <c r="E42" s="867"/>
      <c r="F42" s="867"/>
      <c r="G42" s="870"/>
      <c r="H42" s="873"/>
      <c r="I42" s="589"/>
      <c r="J42" s="666"/>
      <c r="K42" s="590"/>
      <c r="L42" s="591"/>
      <c r="M42" s="591"/>
      <c r="N42" s="592" t="str">
        <f>IF(I42="","",(SUM(L42:M42)))</f>
        <v/>
      </c>
      <c r="O42" s="593"/>
      <c r="P42" s="594" t="str">
        <f t="shared" ref="P42:P45" si="7">IF(O42="","",(N42*O42))</f>
        <v/>
      </c>
      <c r="Q42" s="876"/>
      <c r="R42" s="853"/>
      <c r="S42" s="853"/>
      <c r="T42" s="855"/>
      <c r="U42" s="853"/>
      <c r="V42" s="853"/>
      <c r="W42" s="867"/>
      <c r="X42" s="859"/>
      <c r="Y42" s="115"/>
    </row>
    <row r="43" spans="3:25" ht="19.5" customHeight="1">
      <c r="C43" s="865"/>
      <c r="D43" s="868"/>
      <c r="E43" s="868"/>
      <c r="F43" s="868"/>
      <c r="G43" s="871"/>
      <c r="H43" s="874"/>
      <c r="I43" s="595"/>
      <c r="J43" s="667"/>
      <c r="K43" s="596"/>
      <c r="L43" s="597"/>
      <c r="M43" s="597"/>
      <c r="N43" s="598" t="str">
        <f>IF(I43="","",(SUM(L43:M43)))</f>
        <v/>
      </c>
      <c r="O43" s="599"/>
      <c r="P43" s="600" t="str">
        <f t="shared" si="7"/>
        <v/>
      </c>
      <c r="Q43" s="877"/>
      <c r="R43" s="854"/>
      <c r="S43" s="854"/>
      <c r="T43" s="856"/>
      <c r="U43" s="854"/>
      <c r="V43" s="854"/>
      <c r="W43" s="868"/>
      <c r="X43" s="860"/>
      <c r="Y43" s="115"/>
    </row>
    <row r="44" spans="3:25" ht="19.5" customHeight="1">
      <c r="C44" s="865"/>
      <c r="D44" s="868"/>
      <c r="E44" s="868"/>
      <c r="F44" s="868"/>
      <c r="G44" s="871"/>
      <c r="H44" s="874"/>
      <c r="I44" s="595"/>
      <c r="J44" s="667"/>
      <c r="K44" s="596"/>
      <c r="L44" s="597"/>
      <c r="M44" s="597"/>
      <c r="N44" s="598" t="str">
        <f>IF(I44="","",(SUM(L44:M44)))</f>
        <v/>
      </c>
      <c r="O44" s="599"/>
      <c r="P44" s="600" t="str">
        <f t="shared" si="7"/>
        <v/>
      </c>
      <c r="Q44" s="877"/>
      <c r="R44" s="854"/>
      <c r="S44" s="854"/>
      <c r="T44" s="856"/>
      <c r="U44" s="854"/>
      <c r="V44" s="854"/>
      <c r="W44" s="868"/>
      <c r="X44" s="860"/>
      <c r="Y44" s="115"/>
    </row>
    <row r="45" spans="3:25" ht="19.5" customHeight="1">
      <c r="C45" s="865"/>
      <c r="D45" s="868"/>
      <c r="E45" s="868"/>
      <c r="F45" s="868"/>
      <c r="G45" s="871"/>
      <c r="H45" s="874"/>
      <c r="I45" s="595"/>
      <c r="J45" s="667"/>
      <c r="K45" s="596"/>
      <c r="L45" s="597"/>
      <c r="M45" s="597"/>
      <c r="N45" s="598" t="str">
        <f>IF(I45="","",(SUM(L45:M45)))</f>
        <v/>
      </c>
      <c r="O45" s="599"/>
      <c r="P45" s="600" t="str">
        <f t="shared" si="7"/>
        <v/>
      </c>
      <c r="Q45" s="878"/>
      <c r="R45" s="857"/>
      <c r="S45" s="857"/>
      <c r="T45" s="858"/>
      <c r="U45" s="857"/>
      <c r="V45" s="857"/>
      <c r="W45" s="868"/>
      <c r="X45" s="860"/>
      <c r="Y45" s="115"/>
    </row>
    <row r="46" spans="3:25" ht="19.5" customHeight="1">
      <c r="C46" s="866"/>
      <c r="D46" s="869"/>
      <c r="E46" s="869"/>
      <c r="F46" s="869"/>
      <c r="G46" s="872"/>
      <c r="H46" s="875"/>
      <c r="I46" s="601"/>
      <c r="J46" s="602"/>
      <c r="K46" s="603"/>
      <c r="L46" s="604"/>
      <c r="M46" s="604"/>
      <c r="N46" s="605"/>
      <c r="O46" s="606"/>
      <c r="P46" s="607">
        <f>SUM(P42:P45)</f>
        <v>0</v>
      </c>
      <c r="Q46" s="608">
        <f>IF(G42="",0,IF(G42=1,"1,500",IF(G42=2,"1,300",IF(G42=3,"1,100","850"))))</f>
        <v>0</v>
      </c>
      <c r="R46" s="609"/>
      <c r="S46" s="610">
        <f>IF(G42="",0,IF(G42=1,"14,000",IF(G42=2,"12,400",IF(G42=3,"10,300",IF(G42=4,"8,200",)))))</f>
        <v>0</v>
      </c>
      <c r="T46" s="611"/>
      <c r="U46" s="612">
        <f>IF(AND(R46="",T46=""),0,(SUM(Q46*R46+S46*T46)))</f>
        <v>0</v>
      </c>
      <c r="V46" s="612">
        <f>IF(AND(P46="",U46=""),"",SUM(P46+U46))</f>
        <v>0</v>
      </c>
      <c r="W46" s="869"/>
      <c r="X46" s="861"/>
      <c r="Y46" s="115"/>
    </row>
    <row r="47" spans="3:25" ht="19.5" customHeight="1">
      <c r="C47" s="864"/>
      <c r="D47" s="867"/>
      <c r="E47" s="867"/>
      <c r="F47" s="867"/>
      <c r="G47" s="870"/>
      <c r="H47" s="873"/>
      <c r="I47" s="589"/>
      <c r="J47" s="666"/>
      <c r="K47" s="590"/>
      <c r="L47" s="591"/>
      <c r="M47" s="591"/>
      <c r="N47" s="592" t="str">
        <f>IF(I47="","",(SUM(L47:M47)))</f>
        <v/>
      </c>
      <c r="O47" s="593"/>
      <c r="P47" s="594" t="str">
        <f t="shared" ref="P47:P50" si="8">IF(O47="","",(N47*O47))</f>
        <v/>
      </c>
      <c r="Q47" s="876"/>
      <c r="R47" s="853"/>
      <c r="S47" s="853"/>
      <c r="T47" s="855"/>
      <c r="U47" s="853"/>
      <c r="V47" s="853"/>
      <c r="W47" s="867"/>
      <c r="X47" s="859"/>
      <c r="Y47" s="115"/>
    </row>
    <row r="48" spans="3:25" ht="19.5" customHeight="1">
      <c r="C48" s="865"/>
      <c r="D48" s="868"/>
      <c r="E48" s="868"/>
      <c r="F48" s="868"/>
      <c r="G48" s="871"/>
      <c r="H48" s="874"/>
      <c r="I48" s="595"/>
      <c r="J48" s="667"/>
      <c r="K48" s="596"/>
      <c r="L48" s="597"/>
      <c r="M48" s="597"/>
      <c r="N48" s="598" t="str">
        <f>IF(I48="","",(SUM(L48:M48)))</f>
        <v/>
      </c>
      <c r="O48" s="599"/>
      <c r="P48" s="600" t="str">
        <f t="shared" si="8"/>
        <v/>
      </c>
      <c r="Q48" s="877"/>
      <c r="R48" s="854"/>
      <c r="S48" s="854"/>
      <c r="T48" s="856"/>
      <c r="U48" s="854"/>
      <c r="V48" s="854"/>
      <c r="W48" s="868"/>
      <c r="X48" s="860"/>
      <c r="Y48" s="115"/>
    </row>
    <row r="49" spans="3:25" ht="19.5" customHeight="1">
      <c r="C49" s="865"/>
      <c r="D49" s="868"/>
      <c r="E49" s="868"/>
      <c r="F49" s="868"/>
      <c r="G49" s="871"/>
      <c r="H49" s="874"/>
      <c r="I49" s="595"/>
      <c r="J49" s="667"/>
      <c r="K49" s="596"/>
      <c r="L49" s="597"/>
      <c r="M49" s="597"/>
      <c r="N49" s="598" t="str">
        <f>IF(I49="","",(SUM(L49:M49)))</f>
        <v/>
      </c>
      <c r="O49" s="599"/>
      <c r="P49" s="600" t="str">
        <f t="shared" si="8"/>
        <v/>
      </c>
      <c r="Q49" s="877"/>
      <c r="R49" s="854"/>
      <c r="S49" s="854"/>
      <c r="T49" s="856"/>
      <c r="U49" s="854"/>
      <c r="V49" s="854"/>
      <c r="W49" s="868"/>
      <c r="X49" s="860"/>
      <c r="Y49" s="115"/>
    </row>
    <row r="50" spans="3:25" ht="19.5" customHeight="1">
      <c r="C50" s="865"/>
      <c r="D50" s="868"/>
      <c r="E50" s="868"/>
      <c r="F50" s="868"/>
      <c r="G50" s="871"/>
      <c r="H50" s="874"/>
      <c r="I50" s="595"/>
      <c r="J50" s="667"/>
      <c r="K50" s="596"/>
      <c r="L50" s="597"/>
      <c r="M50" s="597"/>
      <c r="N50" s="598" t="str">
        <f>IF(I50="","",(SUM(L50:M50)))</f>
        <v/>
      </c>
      <c r="O50" s="599"/>
      <c r="P50" s="600" t="str">
        <f t="shared" si="8"/>
        <v/>
      </c>
      <c r="Q50" s="878"/>
      <c r="R50" s="857"/>
      <c r="S50" s="857"/>
      <c r="T50" s="858"/>
      <c r="U50" s="857"/>
      <c r="V50" s="857"/>
      <c r="W50" s="868"/>
      <c r="X50" s="860"/>
      <c r="Y50" s="115"/>
    </row>
    <row r="51" spans="3:25" ht="19.5" customHeight="1">
      <c r="C51" s="866"/>
      <c r="D51" s="869"/>
      <c r="E51" s="869"/>
      <c r="F51" s="869"/>
      <c r="G51" s="872"/>
      <c r="H51" s="875"/>
      <c r="I51" s="601"/>
      <c r="J51" s="602"/>
      <c r="K51" s="603"/>
      <c r="L51" s="604"/>
      <c r="M51" s="604"/>
      <c r="N51" s="605"/>
      <c r="O51" s="606"/>
      <c r="P51" s="607">
        <f>SUM(P47:P50)</f>
        <v>0</v>
      </c>
      <c r="Q51" s="608">
        <f>IF(G47="",0,IF(G47=1,"1,500",IF(G47=2,"1,300",IF(G47=3,"1,100","850"))))</f>
        <v>0</v>
      </c>
      <c r="R51" s="609"/>
      <c r="S51" s="610">
        <f>IF(G47="",0,IF(G47=1,"14,000",IF(G47=2,"12,400",IF(G47=3,"10,300",IF(G47=4,"8,200",)))))</f>
        <v>0</v>
      </c>
      <c r="T51" s="611"/>
      <c r="U51" s="612">
        <f>IF(AND(R51="",T51=""),0,(SUM(Q51*R51+S51*T51)))</f>
        <v>0</v>
      </c>
      <c r="V51" s="612">
        <f>IF(AND(P51="",U51=""),"",SUM(P51+U51))</f>
        <v>0</v>
      </c>
      <c r="W51" s="869"/>
      <c r="X51" s="861"/>
      <c r="Y51" s="115"/>
    </row>
    <row r="52" spans="3:25" ht="19.5" customHeight="1">
      <c r="C52" s="864"/>
      <c r="D52" s="867"/>
      <c r="E52" s="867"/>
      <c r="F52" s="867"/>
      <c r="G52" s="870"/>
      <c r="H52" s="873"/>
      <c r="I52" s="589"/>
      <c r="J52" s="666"/>
      <c r="K52" s="590"/>
      <c r="L52" s="591"/>
      <c r="M52" s="591"/>
      <c r="N52" s="592" t="str">
        <f>IF(I52="","",(SUM(L52:M52)))</f>
        <v/>
      </c>
      <c r="O52" s="593"/>
      <c r="P52" s="594" t="str">
        <f t="shared" ref="P52:P55" si="9">IF(O52="","",(N52*O52))</f>
        <v/>
      </c>
      <c r="Q52" s="876"/>
      <c r="R52" s="853"/>
      <c r="S52" s="853"/>
      <c r="T52" s="855"/>
      <c r="U52" s="853"/>
      <c r="V52" s="853"/>
      <c r="W52" s="867"/>
      <c r="X52" s="859"/>
      <c r="Y52" s="115"/>
    </row>
    <row r="53" spans="3:25" ht="19.5" customHeight="1">
      <c r="C53" s="865"/>
      <c r="D53" s="868"/>
      <c r="E53" s="868"/>
      <c r="F53" s="868"/>
      <c r="G53" s="871"/>
      <c r="H53" s="874"/>
      <c r="I53" s="595"/>
      <c r="J53" s="667"/>
      <c r="K53" s="596"/>
      <c r="L53" s="597"/>
      <c r="M53" s="597"/>
      <c r="N53" s="598" t="str">
        <f>IF(I53="","",(SUM(L53:M53)))</f>
        <v/>
      </c>
      <c r="O53" s="599"/>
      <c r="P53" s="600" t="str">
        <f t="shared" si="9"/>
        <v/>
      </c>
      <c r="Q53" s="877"/>
      <c r="R53" s="854"/>
      <c r="S53" s="854"/>
      <c r="T53" s="856"/>
      <c r="U53" s="854"/>
      <c r="V53" s="854"/>
      <c r="W53" s="868"/>
      <c r="X53" s="860"/>
      <c r="Y53" s="115"/>
    </row>
    <row r="54" spans="3:25" ht="19.5" customHeight="1">
      <c r="C54" s="865"/>
      <c r="D54" s="868"/>
      <c r="E54" s="868"/>
      <c r="F54" s="868"/>
      <c r="G54" s="871"/>
      <c r="H54" s="874"/>
      <c r="I54" s="595"/>
      <c r="J54" s="667"/>
      <c r="K54" s="596"/>
      <c r="L54" s="597"/>
      <c r="M54" s="597"/>
      <c r="N54" s="598" t="str">
        <f>IF(I54="","",(SUM(L54:M54)))</f>
        <v/>
      </c>
      <c r="O54" s="599"/>
      <c r="P54" s="600" t="str">
        <f t="shared" si="9"/>
        <v/>
      </c>
      <c r="Q54" s="877"/>
      <c r="R54" s="854"/>
      <c r="S54" s="854"/>
      <c r="T54" s="856"/>
      <c r="U54" s="854"/>
      <c r="V54" s="854"/>
      <c r="W54" s="868"/>
      <c r="X54" s="860"/>
      <c r="Y54" s="115"/>
    </row>
    <row r="55" spans="3:25" ht="19.5" customHeight="1">
      <c r="C55" s="865"/>
      <c r="D55" s="868"/>
      <c r="E55" s="868"/>
      <c r="F55" s="868"/>
      <c r="G55" s="871"/>
      <c r="H55" s="874"/>
      <c r="I55" s="595"/>
      <c r="J55" s="667"/>
      <c r="K55" s="596"/>
      <c r="L55" s="597"/>
      <c r="M55" s="597"/>
      <c r="N55" s="598" t="str">
        <f>IF(I55="","",(SUM(L55:M55)))</f>
        <v/>
      </c>
      <c r="O55" s="599"/>
      <c r="P55" s="600" t="str">
        <f t="shared" si="9"/>
        <v/>
      </c>
      <c r="Q55" s="878"/>
      <c r="R55" s="857"/>
      <c r="S55" s="857"/>
      <c r="T55" s="858"/>
      <c r="U55" s="857"/>
      <c r="V55" s="857"/>
      <c r="W55" s="868"/>
      <c r="X55" s="860"/>
      <c r="Y55" s="115"/>
    </row>
    <row r="56" spans="3:25" ht="19.5" customHeight="1">
      <c r="C56" s="866"/>
      <c r="D56" s="869"/>
      <c r="E56" s="869"/>
      <c r="F56" s="869"/>
      <c r="G56" s="872"/>
      <c r="H56" s="875"/>
      <c r="I56" s="601"/>
      <c r="J56" s="602"/>
      <c r="K56" s="603"/>
      <c r="L56" s="604"/>
      <c r="M56" s="604"/>
      <c r="N56" s="605"/>
      <c r="O56" s="606"/>
      <c r="P56" s="607">
        <f>SUM(P52:P55)</f>
        <v>0</v>
      </c>
      <c r="Q56" s="608">
        <f>IF(G52="",0,IF(G52=1,"1,500",IF(G52=2,"1,300",IF(G52=3,"1,100","850"))))</f>
        <v>0</v>
      </c>
      <c r="R56" s="609"/>
      <c r="S56" s="610">
        <f>IF(G52="",0,IF(G52=1,"14,000",IF(G52=2,"12,400",IF(G52=3,"10,300",IF(G52=4,"8,200",)))))</f>
        <v>0</v>
      </c>
      <c r="T56" s="611"/>
      <c r="U56" s="612">
        <f>IF(AND(R56="",T56=""),0,(SUM(Q56*R56+S56*T56)))</f>
        <v>0</v>
      </c>
      <c r="V56" s="612">
        <f>IF(AND(P56="",U56=""),"",SUM(P56+U56))</f>
        <v>0</v>
      </c>
      <c r="W56" s="869"/>
      <c r="X56" s="861"/>
      <c r="Y56" s="115"/>
    </row>
    <row r="57" spans="3:25" ht="19.5" customHeight="1">
      <c r="C57" s="864"/>
      <c r="D57" s="867"/>
      <c r="E57" s="867"/>
      <c r="F57" s="867"/>
      <c r="G57" s="870"/>
      <c r="H57" s="873"/>
      <c r="I57" s="589"/>
      <c r="J57" s="666"/>
      <c r="K57" s="590"/>
      <c r="L57" s="591"/>
      <c r="M57" s="591"/>
      <c r="N57" s="592" t="str">
        <f>IF(I57="","",(SUM(L57:M57)))</f>
        <v/>
      </c>
      <c r="O57" s="593"/>
      <c r="P57" s="594" t="str">
        <f t="shared" ref="P57:P60" si="10">IF(O57="","",(N57*O57))</f>
        <v/>
      </c>
      <c r="Q57" s="876"/>
      <c r="R57" s="853"/>
      <c r="S57" s="853"/>
      <c r="T57" s="855"/>
      <c r="U57" s="853"/>
      <c r="V57" s="853"/>
      <c r="W57" s="867"/>
      <c r="X57" s="859"/>
      <c r="Y57" s="115"/>
    </row>
    <row r="58" spans="3:25" ht="19.5" customHeight="1">
      <c r="C58" s="865"/>
      <c r="D58" s="868"/>
      <c r="E58" s="868"/>
      <c r="F58" s="868"/>
      <c r="G58" s="871"/>
      <c r="H58" s="874"/>
      <c r="I58" s="595"/>
      <c r="J58" s="667"/>
      <c r="K58" s="596"/>
      <c r="L58" s="597"/>
      <c r="M58" s="597"/>
      <c r="N58" s="598" t="str">
        <f>IF(I58="","",(SUM(L58:M58)))</f>
        <v/>
      </c>
      <c r="O58" s="599"/>
      <c r="P58" s="600" t="str">
        <f t="shared" si="10"/>
        <v/>
      </c>
      <c r="Q58" s="877"/>
      <c r="R58" s="854"/>
      <c r="S58" s="854"/>
      <c r="T58" s="856"/>
      <c r="U58" s="854"/>
      <c r="V58" s="854"/>
      <c r="W58" s="868"/>
      <c r="X58" s="860"/>
      <c r="Y58" s="115"/>
    </row>
    <row r="59" spans="3:25" ht="19.5" customHeight="1">
      <c r="C59" s="865"/>
      <c r="D59" s="868"/>
      <c r="E59" s="868"/>
      <c r="F59" s="868"/>
      <c r="G59" s="871"/>
      <c r="H59" s="874"/>
      <c r="I59" s="595"/>
      <c r="J59" s="667"/>
      <c r="K59" s="596"/>
      <c r="L59" s="597"/>
      <c r="M59" s="597"/>
      <c r="N59" s="598" t="str">
        <f>IF(I59="","",(SUM(L59:M59)))</f>
        <v/>
      </c>
      <c r="O59" s="599"/>
      <c r="P59" s="600" t="str">
        <f t="shared" si="10"/>
        <v/>
      </c>
      <c r="Q59" s="877"/>
      <c r="R59" s="854"/>
      <c r="S59" s="854"/>
      <c r="T59" s="856"/>
      <c r="U59" s="854"/>
      <c r="V59" s="854"/>
      <c r="W59" s="868"/>
      <c r="X59" s="860"/>
      <c r="Y59" s="115"/>
    </row>
    <row r="60" spans="3:25" ht="19.5" customHeight="1">
      <c r="C60" s="865"/>
      <c r="D60" s="868"/>
      <c r="E60" s="868"/>
      <c r="F60" s="868"/>
      <c r="G60" s="871"/>
      <c r="H60" s="874"/>
      <c r="I60" s="595"/>
      <c r="J60" s="667"/>
      <c r="K60" s="596"/>
      <c r="L60" s="597"/>
      <c r="M60" s="597"/>
      <c r="N60" s="598" t="str">
        <f>IF(I60="","",(SUM(L60:M60)))</f>
        <v/>
      </c>
      <c r="O60" s="599"/>
      <c r="P60" s="600" t="str">
        <f t="shared" si="10"/>
        <v/>
      </c>
      <c r="Q60" s="878"/>
      <c r="R60" s="857"/>
      <c r="S60" s="857"/>
      <c r="T60" s="858"/>
      <c r="U60" s="857"/>
      <c r="V60" s="857"/>
      <c r="W60" s="868"/>
      <c r="X60" s="860"/>
      <c r="Y60" s="115"/>
    </row>
    <row r="61" spans="3:25" ht="19.5" customHeight="1">
      <c r="C61" s="866"/>
      <c r="D61" s="869"/>
      <c r="E61" s="869"/>
      <c r="F61" s="869"/>
      <c r="G61" s="872"/>
      <c r="H61" s="875"/>
      <c r="I61" s="601"/>
      <c r="J61" s="602"/>
      <c r="K61" s="603"/>
      <c r="L61" s="604"/>
      <c r="M61" s="604"/>
      <c r="N61" s="605"/>
      <c r="O61" s="606"/>
      <c r="P61" s="607">
        <f>SUM(P57:P60)</f>
        <v>0</v>
      </c>
      <c r="Q61" s="608">
        <f>IF(G57="",0,IF(G57=1,"1,500",IF(G57=2,"1,300",IF(G57=3,"1,100","850"))))</f>
        <v>0</v>
      </c>
      <c r="R61" s="609"/>
      <c r="S61" s="610">
        <f>IF(G57="",0,IF(G57=1,"14,000",IF(G57=2,"12,400",IF(G57=3,"10,300",IF(G57=4,"8,200",)))))</f>
        <v>0</v>
      </c>
      <c r="T61" s="611"/>
      <c r="U61" s="612">
        <f>IF(AND(R61="",T61=""),0,(SUM(Q61*R61+S61*T61)))</f>
        <v>0</v>
      </c>
      <c r="V61" s="612">
        <f>IF(AND(P61="",U61=""),"",SUM(P61+U61))</f>
        <v>0</v>
      </c>
      <c r="W61" s="869"/>
      <c r="X61" s="861"/>
      <c r="Y61" s="115"/>
    </row>
    <row r="62" spans="3:25" ht="19.5" customHeight="1">
      <c r="C62" s="864"/>
      <c r="D62" s="867"/>
      <c r="E62" s="867"/>
      <c r="F62" s="867"/>
      <c r="G62" s="870"/>
      <c r="H62" s="873"/>
      <c r="I62" s="589"/>
      <c r="J62" s="666"/>
      <c r="K62" s="590"/>
      <c r="L62" s="591"/>
      <c r="M62" s="591"/>
      <c r="N62" s="592" t="str">
        <f>IF(I62="","",(SUM(L62:M62)))</f>
        <v/>
      </c>
      <c r="O62" s="593"/>
      <c r="P62" s="594" t="str">
        <f t="shared" ref="P62:P65" si="11">IF(O62="","",(N62*O62))</f>
        <v/>
      </c>
      <c r="Q62" s="876"/>
      <c r="R62" s="853"/>
      <c r="S62" s="853"/>
      <c r="T62" s="855"/>
      <c r="U62" s="853"/>
      <c r="V62" s="853"/>
      <c r="W62" s="867"/>
      <c r="X62" s="859"/>
      <c r="Y62" s="115"/>
    </row>
    <row r="63" spans="3:25" ht="19.5" customHeight="1">
      <c r="C63" s="865"/>
      <c r="D63" s="868"/>
      <c r="E63" s="868"/>
      <c r="F63" s="868"/>
      <c r="G63" s="871"/>
      <c r="H63" s="874"/>
      <c r="I63" s="595"/>
      <c r="J63" s="667"/>
      <c r="K63" s="596"/>
      <c r="L63" s="597"/>
      <c r="M63" s="597"/>
      <c r="N63" s="598" t="str">
        <f>IF(I63="","",(SUM(L63:M63)))</f>
        <v/>
      </c>
      <c r="O63" s="599"/>
      <c r="P63" s="600" t="str">
        <f t="shared" si="11"/>
        <v/>
      </c>
      <c r="Q63" s="877"/>
      <c r="R63" s="854"/>
      <c r="S63" s="854"/>
      <c r="T63" s="856"/>
      <c r="U63" s="854"/>
      <c r="V63" s="854"/>
      <c r="W63" s="868"/>
      <c r="X63" s="860"/>
      <c r="Y63" s="115"/>
    </row>
    <row r="64" spans="3:25" ht="19.5" customHeight="1">
      <c r="C64" s="865"/>
      <c r="D64" s="868"/>
      <c r="E64" s="868"/>
      <c r="F64" s="868"/>
      <c r="G64" s="871"/>
      <c r="H64" s="874"/>
      <c r="I64" s="595"/>
      <c r="J64" s="667"/>
      <c r="K64" s="596"/>
      <c r="L64" s="597"/>
      <c r="M64" s="597"/>
      <c r="N64" s="598" t="str">
        <f>IF(I64="","",(SUM(L64:M64)))</f>
        <v/>
      </c>
      <c r="O64" s="599"/>
      <c r="P64" s="600" t="str">
        <f t="shared" si="11"/>
        <v/>
      </c>
      <c r="Q64" s="877"/>
      <c r="R64" s="854"/>
      <c r="S64" s="854"/>
      <c r="T64" s="856"/>
      <c r="U64" s="854"/>
      <c r="V64" s="854"/>
      <c r="W64" s="868"/>
      <c r="X64" s="860"/>
      <c r="Y64" s="115"/>
    </row>
    <row r="65" spans="3:25" ht="19.5" customHeight="1">
      <c r="C65" s="865"/>
      <c r="D65" s="868"/>
      <c r="E65" s="868"/>
      <c r="F65" s="868"/>
      <c r="G65" s="871"/>
      <c r="H65" s="874"/>
      <c r="I65" s="595"/>
      <c r="J65" s="667"/>
      <c r="K65" s="596"/>
      <c r="L65" s="597"/>
      <c r="M65" s="597"/>
      <c r="N65" s="598" t="str">
        <f>IF(I65="","",(SUM(L65:M65)))</f>
        <v/>
      </c>
      <c r="O65" s="599"/>
      <c r="P65" s="600" t="str">
        <f t="shared" si="11"/>
        <v/>
      </c>
      <c r="Q65" s="878"/>
      <c r="R65" s="857"/>
      <c r="S65" s="857"/>
      <c r="T65" s="858"/>
      <c r="U65" s="857"/>
      <c r="V65" s="857"/>
      <c r="W65" s="868"/>
      <c r="X65" s="860"/>
      <c r="Y65" s="115"/>
    </row>
    <row r="66" spans="3:25" ht="19.5" customHeight="1">
      <c r="C66" s="866"/>
      <c r="D66" s="869"/>
      <c r="E66" s="869"/>
      <c r="F66" s="869"/>
      <c r="G66" s="872"/>
      <c r="H66" s="875"/>
      <c r="I66" s="601"/>
      <c r="J66" s="602"/>
      <c r="K66" s="603"/>
      <c r="L66" s="604"/>
      <c r="M66" s="604"/>
      <c r="N66" s="605"/>
      <c r="O66" s="606"/>
      <c r="P66" s="607">
        <f>SUM(P62:P65)</f>
        <v>0</v>
      </c>
      <c r="Q66" s="608">
        <f>IF(G62="",0,IF(G62=1,"1,500",IF(G62=2,"1,300",IF(G62=3,"1,100","850"))))</f>
        <v>0</v>
      </c>
      <c r="R66" s="609"/>
      <c r="S66" s="610">
        <f>IF(G62="",0,IF(G62=1,"14,000",IF(G62=2,"12,400",IF(G62=3,"10,300",IF(G62=4,"8,200",)))))</f>
        <v>0</v>
      </c>
      <c r="T66" s="611"/>
      <c r="U66" s="612">
        <f>IF(AND(R66="",T66=""),0,(SUM(Q66*R66+S66*T66)))</f>
        <v>0</v>
      </c>
      <c r="V66" s="612">
        <f>IF(AND(P66="",U66=""),"",SUM(P66+U66))</f>
        <v>0</v>
      </c>
      <c r="W66" s="869"/>
      <c r="X66" s="861"/>
      <c r="Y66" s="115"/>
    </row>
    <row r="67" spans="3:25" ht="19.5" customHeight="1">
      <c r="C67" s="864"/>
      <c r="D67" s="867"/>
      <c r="E67" s="867"/>
      <c r="F67" s="867"/>
      <c r="G67" s="870"/>
      <c r="H67" s="873"/>
      <c r="I67" s="589"/>
      <c r="J67" s="666"/>
      <c r="K67" s="590"/>
      <c r="L67" s="591"/>
      <c r="M67" s="591"/>
      <c r="N67" s="592" t="str">
        <f>IF(I67="","",(SUM(L67:M67)))</f>
        <v/>
      </c>
      <c r="O67" s="593"/>
      <c r="P67" s="594" t="str">
        <f t="shared" ref="P67:P70" si="12">IF(O67="","",(N67*O67))</f>
        <v/>
      </c>
      <c r="Q67" s="876"/>
      <c r="R67" s="853"/>
      <c r="S67" s="853"/>
      <c r="T67" s="855"/>
      <c r="U67" s="853"/>
      <c r="V67" s="853"/>
      <c r="W67" s="867"/>
      <c r="X67" s="859"/>
      <c r="Y67" s="115"/>
    </row>
    <row r="68" spans="3:25" ht="19.5" customHeight="1">
      <c r="C68" s="865"/>
      <c r="D68" s="868"/>
      <c r="E68" s="868"/>
      <c r="F68" s="868"/>
      <c r="G68" s="871"/>
      <c r="H68" s="874"/>
      <c r="I68" s="595"/>
      <c r="J68" s="667"/>
      <c r="K68" s="596"/>
      <c r="L68" s="597"/>
      <c r="M68" s="597"/>
      <c r="N68" s="598" t="str">
        <f>IF(I68="","",(SUM(L68:M68)))</f>
        <v/>
      </c>
      <c r="O68" s="599"/>
      <c r="P68" s="600" t="str">
        <f t="shared" si="12"/>
        <v/>
      </c>
      <c r="Q68" s="877"/>
      <c r="R68" s="854"/>
      <c r="S68" s="854"/>
      <c r="T68" s="856"/>
      <c r="U68" s="854"/>
      <c r="V68" s="854"/>
      <c r="W68" s="868"/>
      <c r="X68" s="860"/>
      <c r="Y68" s="115"/>
    </row>
    <row r="69" spans="3:25" ht="19.5" customHeight="1">
      <c r="C69" s="865"/>
      <c r="D69" s="868"/>
      <c r="E69" s="868"/>
      <c r="F69" s="868"/>
      <c r="G69" s="871"/>
      <c r="H69" s="874"/>
      <c r="I69" s="595"/>
      <c r="J69" s="667"/>
      <c r="K69" s="596"/>
      <c r="L69" s="597"/>
      <c r="M69" s="597"/>
      <c r="N69" s="598" t="str">
        <f>IF(I69="","",(SUM(L69:M69)))</f>
        <v/>
      </c>
      <c r="O69" s="599"/>
      <c r="P69" s="600" t="str">
        <f t="shared" si="12"/>
        <v/>
      </c>
      <c r="Q69" s="877"/>
      <c r="R69" s="854"/>
      <c r="S69" s="854"/>
      <c r="T69" s="856"/>
      <c r="U69" s="854"/>
      <c r="V69" s="854"/>
      <c r="W69" s="868"/>
      <c r="X69" s="860"/>
      <c r="Y69" s="115"/>
    </row>
    <row r="70" spans="3:25" ht="19.5" customHeight="1">
      <c r="C70" s="865"/>
      <c r="D70" s="868"/>
      <c r="E70" s="868"/>
      <c r="F70" s="868"/>
      <c r="G70" s="871"/>
      <c r="H70" s="874"/>
      <c r="I70" s="595"/>
      <c r="J70" s="667"/>
      <c r="K70" s="596"/>
      <c r="L70" s="597"/>
      <c r="M70" s="597"/>
      <c r="N70" s="598" t="str">
        <f>IF(I70="","",(SUM(L70:M70)))</f>
        <v/>
      </c>
      <c r="O70" s="599"/>
      <c r="P70" s="600" t="str">
        <f t="shared" si="12"/>
        <v/>
      </c>
      <c r="Q70" s="878"/>
      <c r="R70" s="857"/>
      <c r="S70" s="857"/>
      <c r="T70" s="858"/>
      <c r="U70" s="857"/>
      <c r="V70" s="857"/>
      <c r="W70" s="868"/>
      <c r="X70" s="860"/>
      <c r="Y70" s="115"/>
    </row>
    <row r="71" spans="3:25" ht="19.5" customHeight="1">
      <c r="C71" s="866"/>
      <c r="D71" s="869"/>
      <c r="E71" s="869"/>
      <c r="F71" s="869"/>
      <c r="G71" s="872"/>
      <c r="H71" s="875"/>
      <c r="I71" s="601"/>
      <c r="J71" s="602"/>
      <c r="K71" s="603"/>
      <c r="L71" s="604"/>
      <c r="M71" s="604"/>
      <c r="N71" s="605"/>
      <c r="O71" s="606"/>
      <c r="P71" s="607">
        <f>SUM(P67:P70)</f>
        <v>0</v>
      </c>
      <c r="Q71" s="608">
        <f>IF(G67="",0,IF(G67=1,"1,500",IF(G67=2,"1,300",IF(G67=3,"1,100","850"))))</f>
        <v>0</v>
      </c>
      <c r="R71" s="609"/>
      <c r="S71" s="610">
        <f>IF(G67="",0,IF(G67=1,"14,000",IF(G67=2,"12,400",IF(G67=3,"10,300",IF(G67=4,"8,200",)))))</f>
        <v>0</v>
      </c>
      <c r="T71" s="611"/>
      <c r="U71" s="612">
        <f>IF(AND(R71="",T71=""),0,(SUM(Q71*R71+S71*T71)))</f>
        <v>0</v>
      </c>
      <c r="V71" s="612">
        <f>IF(AND(P71="",U71=""),"",SUM(P71+U71))</f>
        <v>0</v>
      </c>
      <c r="W71" s="869"/>
      <c r="X71" s="861"/>
      <c r="Y71" s="115"/>
    </row>
    <row r="72" spans="3:25" ht="19.5" customHeight="1">
      <c r="C72" s="864"/>
      <c r="D72" s="867"/>
      <c r="E72" s="867"/>
      <c r="F72" s="867"/>
      <c r="G72" s="870"/>
      <c r="H72" s="873"/>
      <c r="I72" s="589"/>
      <c r="J72" s="666"/>
      <c r="K72" s="590"/>
      <c r="L72" s="591"/>
      <c r="M72" s="591"/>
      <c r="N72" s="592" t="str">
        <f>IF(I72="","",(SUM(L72:M72)))</f>
        <v/>
      </c>
      <c r="O72" s="593"/>
      <c r="P72" s="594" t="str">
        <f t="shared" ref="P72:P75" si="13">IF(O72="","",(N72*O72))</f>
        <v/>
      </c>
      <c r="Q72" s="876"/>
      <c r="R72" s="853"/>
      <c r="S72" s="853"/>
      <c r="T72" s="855"/>
      <c r="U72" s="853"/>
      <c r="V72" s="853"/>
      <c r="W72" s="867"/>
      <c r="X72" s="859"/>
      <c r="Y72" s="115"/>
    </row>
    <row r="73" spans="3:25" ht="19.5" customHeight="1">
      <c r="C73" s="865"/>
      <c r="D73" s="868"/>
      <c r="E73" s="868"/>
      <c r="F73" s="868"/>
      <c r="G73" s="871"/>
      <c r="H73" s="874"/>
      <c r="I73" s="595"/>
      <c r="J73" s="667"/>
      <c r="K73" s="596"/>
      <c r="L73" s="597"/>
      <c r="M73" s="597"/>
      <c r="N73" s="598" t="str">
        <f>IF(I73="","",(SUM(L73:M73)))</f>
        <v/>
      </c>
      <c r="O73" s="599"/>
      <c r="P73" s="600" t="str">
        <f t="shared" si="13"/>
        <v/>
      </c>
      <c r="Q73" s="877"/>
      <c r="R73" s="854"/>
      <c r="S73" s="854"/>
      <c r="T73" s="856"/>
      <c r="U73" s="854"/>
      <c r="V73" s="854"/>
      <c r="W73" s="868"/>
      <c r="X73" s="860"/>
      <c r="Y73" s="115"/>
    </row>
    <row r="74" spans="3:25" ht="19.5" customHeight="1">
      <c r="C74" s="865"/>
      <c r="D74" s="868"/>
      <c r="E74" s="868"/>
      <c r="F74" s="868"/>
      <c r="G74" s="871"/>
      <c r="H74" s="874"/>
      <c r="I74" s="595"/>
      <c r="J74" s="667"/>
      <c r="K74" s="596"/>
      <c r="L74" s="597"/>
      <c r="M74" s="597"/>
      <c r="N74" s="598" t="str">
        <f>IF(I74="","",(SUM(L74:M74)))</f>
        <v/>
      </c>
      <c r="O74" s="599"/>
      <c r="P74" s="600" t="str">
        <f t="shared" si="13"/>
        <v/>
      </c>
      <c r="Q74" s="877"/>
      <c r="R74" s="854"/>
      <c r="S74" s="854"/>
      <c r="T74" s="856"/>
      <c r="U74" s="854"/>
      <c r="V74" s="854"/>
      <c r="W74" s="868"/>
      <c r="X74" s="860"/>
      <c r="Y74" s="115"/>
    </row>
    <row r="75" spans="3:25" ht="19.5" customHeight="1">
      <c r="C75" s="865"/>
      <c r="D75" s="868"/>
      <c r="E75" s="868"/>
      <c r="F75" s="868"/>
      <c r="G75" s="871"/>
      <c r="H75" s="874"/>
      <c r="I75" s="595"/>
      <c r="J75" s="667"/>
      <c r="K75" s="596"/>
      <c r="L75" s="597"/>
      <c r="M75" s="597"/>
      <c r="N75" s="598" t="str">
        <f>IF(I75="","",(SUM(L75:M75)))</f>
        <v/>
      </c>
      <c r="O75" s="599"/>
      <c r="P75" s="600" t="str">
        <f t="shared" si="13"/>
        <v/>
      </c>
      <c r="Q75" s="878"/>
      <c r="R75" s="857"/>
      <c r="S75" s="857"/>
      <c r="T75" s="858"/>
      <c r="U75" s="857"/>
      <c r="V75" s="857"/>
      <c r="W75" s="868"/>
      <c r="X75" s="860"/>
      <c r="Y75" s="115"/>
    </row>
    <row r="76" spans="3:25" ht="19.5" customHeight="1">
      <c r="C76" s="866"/>
      <c r="D76" s="869"/>
      <c r="E76" s="869"/>
      <c r="F76" s="869"/>
      <c r="G76" s="872"/>
      <c r="H76" s="875"/>
      <c r="I76" s="601"/>
      <c r="J76" s="602"/>
      <c r="K76" s="603"/>
      <c r="L76" s="604"/>
      <c r="M76" s="604"/>
      <c r="N76" s="605"/>
      <c r="O76" s="606"/>
      <c r="P76" s="607">
        <f>SUM(P72:P75)</f>
        <v>0</v>
      </c>
      <c r="Q76" s="608">
        <f>IF(G72="",0,IF(G72=1,"1,500",IF(G72=2,"1,300",IF(G72=3,"1,100","850"))))</f>
        <v>0</v>
      </c>
      <c r="R76" s="609"/>
      <c r="S76" s="610">
        <f>IF(G72="",0,IF(G72=1,"14,000",IF(G72=2,"12,400",IF(G72=3,"10,300",IF(G72=4,"8,200",)))))</f>
        <v>0</v>
      </c>
      <c r="T76" s="611"/>
      <c r="U76" s="612">
        <f>IF(AND(R76="",T76=""),0,(SUM(Q76*R76+S76*T76)))</f>
        <v>0</v>
      </c>
      <c r="V76" s="612">
        <f>IF(AND(P76="",U76=""),"",SUM(P76+U76))</f>
        <v>0</v>
      </c>
      <c r="W76" s="869"/>
      <c r="X76" s="861"/>
      <c r="Y76" s="115"/>
    </row>
    <row r="77" spans="3:25" ht="19.5" customHeight="1">
      <c r="C77" s="864"/>
      <c r="D77" s="867"/>
      <c r="E77" s="867"/>
      <c r="F77" s="867"/>
      <c r="G77" s="870"/>
      <c r="H77" s="873"/>
      <c r="I77" s="589"/>
      <c r="J77" s="666"/>
      <c r="K77" s="590"/>
      <c r="L77" s="591"/>
      <c r="M77" s="591"/>
      <c r="N77" s="592" t="str">
        <f>IF(I77="","",(SUM(L77:M77)))</f>
        <v/>
      </c>
      <c r="O77" s="593"/>
      <c r="P77" s="594" t="str">
        <f t="shared" ref="P77:P80" si="14">IF(O77="","",(N77*O77))</f>
        <v/>
      </c>
      <c r="Q77" s="876"/>
      <c r="R77" s="853"/>
      <c r="S77" s="853"/>
      <c r="T77" s="855"/>
      <c r="U77" s="853"/>
      <c r="V77" s="853"/>
      <c r="W77" s="867"/>
      <c r="X77" s="859"/>
      <c r="Y77" s="115"/>
    </row>
    <row r="78" spans="3:25" ht="19.5" customHeight="1">
      <c r="C78" s="865"/>
      <c r="D78" s="868"/>
      <c r="E78" s="868"/>
      <c r="F78" s="868"/>
      <c r="G78" s="871"/>
      <c r="H78" s="874"/>
      <c r="I78" s="595"/>
      <c r="J78" s="667"/>
      <c r="K78" s="596"/>
      <c r="L78" s="597"/>
      <c r="M78" s="597"/>
      <c r="N78" s="598" t="str">
        <f>IF(I78="","",(SUM(L78:M78)))</f>
        <v/>
      </c>
      <c r="O78" s="599"/>
      <c r="P78" s="600" t="str">
        <f t="shared" si="14"/>
        <v/>
      </c>
      <c r="Q78" s="877"/>
      <c r="R78" s="854"/>
      <c r="S78" s="854"/>
      <c r="T78" s="856"/>
      <c r="U78" s="854"/>
      <c r="V78" s="854"/>
      <c r="W78" s="868"/>
      <c r="X78" s="860"/>
      <c r="Y78" s="115"/>
    </row>
    <row r="79" spans="3:25" ht="19.5" customHeight="1">
      <c r="C79" s="865"/>
      <c r="D79" s="868"/>
      <c r="E79" s="868"/>
      <c r="F79" s="868"/>
      <c r="G79" s="871"/>
      <c r="H79" s="874"/>
      <c r="I79" s="595"/>
      <c r="J79" s="667"/>
      <c r="K79" s="596"/>
      <c r="L79" s="597"/>
      <c r="M79" s="597"/>
      <c r="N79" s="598" t="str">
        <f>IF(I79="","",(SUM(L79:M79)))</f>
        <v/>
      </c>
      <c r="O79" s="599"/>
      <c r="P79" s="600" t="str">
        <f t="shared" si="14"/>
        <v/>
      </c>
      <c r="Q79" s="877"/>
      <c r="R79" s="854"/>
      <c r="S79" s="854"/>
      <c r="T79" s="856"/>
      <c r="U79" s="854"/>
      <c r="V79" s="854"/>
      <c r="W79" s="868"/>
      <c r="X79" s="860"/>
      <c r="Y79" s="115"/>
    </row>
    <row r="80" spans="3:25" ht="19.5" customHeight="1">
      <c r="C80" s="865"/>
      <c r="D80" s="868"/>
      <c r="E80" s="868"/>
      <c r="F80" s="868"/>
      <c r="G80" s="871"/>
      <c r="H80" s="874"/>
      <c r="I80" s="654"/>
      <c r="J80" s="655"/>
      <c r="K80" s="656"/>
      <c r="L80" s="657"/>
      <c r="M80" s="657"/>
      <c r="N80" s="658" t="str">
        <f>IF(I80="","",(SUM(L80:M80)))</f>
        <v/>
      </c>
      <c r="O80" s="659"/>
      <c r="P80" s="335" t="str">
        <f t="shared" si="14"/>
        <v/>
      </c>
      <c r="Q80" s="878"/>
      <c r="R80" s="857"/>
      <c r="S80" s="857"/>
      <c r="T80" s="858"/>
      <c r="U80" s="857"/>
      <c r="V80" s="857"/>
      <c r="W80" s="868"/>
      <c r="X80" s="860"/>
      <c r="Y80" s="115"/>
    </row>
    <row r="81" spans="3:25" ht="19.5" customHeight="1">
      <c r="C81" s="866"/>
      <c r="D81" s="869"/>
      <c r="E81" s="869"/>
      <c r="F81" s="869"/>
      <c r="G81" s="872"/>
      <c r="H81" s="875"/>
      <c r="I81" s="601"/>
      <c r="J81" s="602"/>
      <c r="K81" s="603"/>
      <c r="L81" s="604"/>
      <c r="M81" s="604"/>
      <c r="N81" s="605"/>
      <c r="O81" s="606"/>
      <c r="P81" s="607">
        <f>SUM(P77:P80)</f>
        <v>0</v>
      </c>
      <c r="Q81" s="608">
        <f>IF(G77="",0,IF(G77=1,"1,500",IF(G77=2,"1,300",IF(G77=3,"1,100","850"))))</f>
        <v>0</v>
      </c>
      <c r="R81" s="609"/>
      <c r="S81" s="610">
        <f>IF(G77="",0,IF(G77=1,"14,000",IF(G77=2,"12,400",IF(G77=3,"10,300",IF(G77=4,"8,200",)))))</f>
        <v>0</v>
      </c>
      <c r="T81" s="611"/>
      <c r="U81" s="612">
        <f>IF(AND(R81="",T81=""),0,(SUM(Q81*R81+S81*T81)))</f>
        <v>0</v>
      </c>
      <c r="V81" s="612">
        <f>IF(AND(P81="",U81=""),"",SUM(P81+U81))</f>
        <v>0</v>
      </c>
      <c r="W81" s="869"/>
      <c r="X81" s="861"/>
      <c r="Y81" s="115"/>
    </row>
    <row r="82" spans="3:25" ht="19.5" customHeight="1">
      <c r="C82" s="864"/>
      <c r="D82" s="867"/>
      <c r="E82" s="867"/>
      <c r="F82" s="867"/>
      <c r="G82" s="870"/>
      <c r="H82" s="873"/>
      <c r="I82" s="589"/>
      <c r="J82" s="666"/>
      <c r="K82" s="590"/>
      <c r="L82" s="591"/>
      <c r="M82" s="591"/>
      <c r="N82" s="592" t="str">
        <f>IF(I82="","",(SUM(L82:M82)))</f>
        <v/>
      </c>
      <c r="O82" s="593"/>
      <c r="P82" s="594" t="str">
        <f t="shared" ref="P82:P85" si="15">IF(O82="","",(N82*O82))</f>
        <v/>
      </c>
      <c r="Q82" s="876"/>
      <c r="R82" s="853"/>
      <c r="S82" s="853"/>
      <c r="T82" s="855"/>
      <c r="U82" s="853"/>
      <c r="V82" s="853"/>
      <c r="W82" s="867"/>
      <c r="X82" s="859"/>
      <c r="Y82" s="115"/>
    </row>
    <row r="83" spans="3:25" ht="19.5" customHeight="1">
      <c r="C83" s="865"/>
      <c r="D83" s="868"/>
      <c r="E83" s="868"/>
      <c r="F83" s="868"/>
      <c r="G83" s="871"/>
      <c r="H83" s="874"/>
      <c r="I83" s="595"/>
      <c r="J83" s="667"/>
      <c r="K83" s="596"/>
      <c r="L83" s="597"/>
      <c r="M83" s="597"/>
      <c r="N83" s="598" t="str">
        <f>IF(I83="","",(SUM(L83:M83)))</f>
        <v/>
      </c>
      <c r="O83" s="599"/>
      <c r="P83" s="600" t="str">
        <f t="shared" si="15"/>
        <v/>
      </c>
      <c r="Q83" s="877"/>
      <c r="R83" s="854"/>
      <c r="S83" s="854"/>
      <c r="T83" s="856"/>
      <c r="U83" s="854"/>
      <c r="V83" s="854"/>
      <c r="W83" s="868"/>
      <c r="X83" s="860"/>
      <c r="Y83" s="115"/>
    </row>
    <row r="84" spans="3:25" ht="19.5" customHeight="1">
      <c r="C84" s="865"/>
      <c r="D84" s="868"/>
      <c r="E84" s="868"/>
      <c r="F84" s="868"/>
      <c r="G84" s="871"/>
      <c r="H84" s="874"/>
      <c r="I84" s="595"/>
      <c r="J84" s="667"/>
      <c r="K84" s="596"/>
      <c r="L84" s="597"/>
      <c r="M84" s="597"/>
      <c r="N84" s="598" t="str">
        <f>IF(I84="","",(SUM(L84:M84)))</f>
        <v/>
      </c>
      <c r="O84" s="599"/>
      <c r="P84" s="600" t="str">
        <f t="shared" si="15"/>
        <v/>
      </c>
      <c r="Q84" s="877"/>
      <c r="R84" s="854"/>
      <c r="S84" s="854"/>
      <c r="T84" s="856"/>
      <c r="U84" s="854"/>
      <c r="V84" s="854"/>
      <c r="W84" s="868"/>
      <c r="X84" s="860"/>
      <c r="Y84" s="115"/>
    </row>
    <row r="85" spans="3:25" ht="19.5" customHeight="1">
      <c r="C85" s="865"/>
      <c r="D85" s="868"/>
      <c r="E85" s="868"/>
      <c r="F85" s="868"/>
      <c r="G85" s="871"/>
      <c r="H85" s="874"/>
      <c r="I85" s="595"/>
      <c r="J85" s="667"/>
      <c r="K85" s="596"/>
      <c r="L85" s="597"/>
      <c r="M85" s="597"/>
      <c r="N85" s="598" t="str">
        <f>IF(I85="","",(SUM(L85:M85)))</f>
        <v/>
      </c>
      <c r="O85" s="599"/>
      <c r="P85" s="600" t="str">
        <f t="shared" si="15"/>
        <v/>
      </c>
      <c r="Q85" s="878"/>
      <c r="R85" s="857"/>
      <c r="S85" s="857"/>
      <c r="T85" s="858"/>
      <c r="U85" s="857"/>
      <c r="V85" s="857"/>
      <c r="W85" s="868"/>
      <c r="X85" s="860"/>
      <c r="Y85" s="115"/>
    </row>
    <row r="86" spans="3:25" ht="19.5" customHeight="1">
      <c r="C86" s="866"/>
      <c r="D86" s="869"/>
      <c r="E86" s="869"/>
      <c r="F86" s="869"/>
      <c r="G86" s="872"/>
      <c r="H86" s="875"/>
      <c r="I86" s="601"/>
      <c r="J86" s="602"/>
      <c r="K86" s="603"/>
      <c r="L86" s="604"/>
      <c r="M86" s="604"/>
      <c r="N86" s="605"/>
      <c r="O86" s="606"/>
      <c r="P86" s="607">
        <f>SUM(P82:P85)</f>
        <v>0</v>
      </c>
      <c r="Q86" s="608">
        <f>IF(G82="",0,IF(G82=1,"1,500",IF(G82=2,"1,300",IF(G82=3,"1,100","850"))))</f>
        <v>0</v>
      </c>
      <c r="R86" s="609"/>
      <c r="S86" s="610">
        <f>IF(G82="",0,IF(G82=1,"14,000",IF(G82=2,"12,400",IF(G82=3,"10,300",IF(G82=4,"8,200",)))))</f>
        <v>0</v>
      </c>
      <c r="T86" s="611"/>
      <c r="U86" s="612">
        <f>IF(AND(R86="",T86=""),0,(SUM(Q86*R86+S86*T86)))</f>
        <v>0</v>
      </c>
      <c r="V86" s="612">
        <f>IF(AND(P86="",U86=""),"",SUM(P86+U86))</f>
        <v>0</v>
      </c>
      <c r="W86" s="869"/>
      <c r="X86" s="861"/>
      <c r="Y86" s="115"/>
    </row>
    <row r="87" spans="3:25" ht="19.5" customHeight="1">
      <c r="C87" s="864"/>
      <c r="D87" s="867"/>
      <c r="E87" s="867"/>
      <c r="F87" s="867"/>
      <c r="G87" s="870"/>
      <c r="H87" s="873"/>
      <c r="I87" s="589"/>
      <c r="J87" s="666"/>
      <c r="K87" s="590"/>
      <c r="L87" s="591"/>
      <c r="M87" s="591"/>
      <c r="N87" s="592" t="str">
        <f>IF(I87="","",(SUM(L87:M87)))</f>
        <v/>
      </c>
      <c r="O87" s="593"/>
      <c r="P87" s="594" t="str">
        <f t="shared" ref="P87:P90" si="16">IF(O87="","",(N87*O87))</f>
        <v/>
      </c>
      <c r="Q87" s="876"/>
      <c r="R87" s="853"/>
      <c r="S87" s="853"/>
      <c r="T87" s="855"/>
      <c r="U87" s="853"/>
      <c r="V87" s="853"/>
      <c r="W87" s="867"/>
      <c r="X87" s="859"/>
      <c r="Y87" s="115"/>
    </row>
    <row r="88" spans="3:25" ht="19.5" customHeight="1">
      <c r="C88" s="865"/>
      <c r="D88" s="868"/>
      <c r="E88" s="868"/>
      <c r="F88" s="868"/>
      <c r="G88" s="871"/>
      <c r="H88" s="874"/>
      <c r="I88" s="595"/>
      <c r="J88" s="667"/>
      <c r="K88" s="596"/>
      <c r="L88" s="597"/>
      <c r="M88" s="597"/>
      <c r="N88" s="598" t="str">
        <f>IF(I88="","",(SUM(L88:M88)))</f>
        <v/>
      </c>
      <c r="O88" s="599"/>
      <c r="P88" s="600" t="str">
        <f t="shared" si="16"/>
        <v/>
      </c>
      <c r="Q88" s="877"/>
      <c r="R88" s="854"/>
      <c r="S88" s="854"/>
      <c r="T88" s="856"/>
      <c r="U88" s="854"/>
      <c r="V88" s="854"/>
      <c r="W88" s="868"/>
      <c r="X88" s="860"/>
      <c r="Y88" s="115"/>
    </row>
    <row r="89" spans="3:25" ht="19.5" customHeight="1">
      <c r="C89" s="865"/>
      <c r="D89" s="868"/>
      <c r="E89" s="868"/>
      <c r="F89" s="868"/>
      <c r="G89" s="871"/>
      <c r="H89" s="874"/>
      <c r="I89" s="595"/>
      <c r="J89" s="667"/>
      <c r="K89" s="596"/>
      <c r="L89" s="597"/>
      <c r="M89" s="597"/>
      <c r="N89" s="598" t="str">
        <f>IF(I89="","",(SUM(L89:M89)))</f>
        <v/>
      </c>
      <c r="O89" s="599"/>
      <c r="P89" s="600" t="str">
        <f t="shared" si="16"/>
        <v/>
      </c>
      <c r="Q89" s="877"/>
      <c r="R89" s="854"/>
      <c r="S89" s="854"/>
      <c r="T89" s="856"/>
      <c r="U89" s="854"/>
      <c r="V89" s="854"/>
      <c r="W89" s="868"/>
      <c r="X89" s="860"/>
      <c r="Y89" s="115"/>
    </row>
    <row r="90" spans="3:25" ht="19.5" customHeight="1">
      <c r="C90" s="865"/>
      <c r="D90" s="868"/>
      <c r="E90" s="868"/>
      <c r="F90" s="868"/>
      <c r="G90" s="871"/>
      <c r="H90" s="874"/>
      <c r="I90" s="595"/>
      <c r="J90" s="667"/>
      <c r="K90" s="596"/>
      <c r="L90" s="597"/>
      <c r="M90" s="597"/>
      <c r="N90" s="598" t="str">
        <f>IF(I90="","",(SUM(L90:M90)))</f>
        <v/>
      </c>
      <c r="O90" s="599"/>
      <c r="P90" s="600" t="str">
        <f t="shared" si="16"/>
        <v/>
      </c>
      <c r="Q90" s="878"/>
      <c r="R90" s="857"/>
      <c r="S90" s="857"/>
      <c r="T90" s="858"/>
      <c r="U90" s="857"/>
      <c r="V90" s="857"/>
      <c r="W90" s="868"/>
      <c r="X90" s="860"/>
      <c r="Y90" s="115"/>
    </row>
    <row r="91" spans="3:25" ht="19.5" customHeight="1">
      <c r="C91" s="866"/>
      <c r="D91" s="869"/>
      <c r="E91" s="869"/>
      <c r="F91" s="869"/>
      <c r="G91" s="872"/>
      <c r="H91" s="875"/>
      <c r="I91" s="601"/>
      <c r="J91" s="602"/>
      <c r="K91" s="603"/>
      <c r="L91" s="604"/>
      <c r="M91" s="604"/>
      <c r="N91" s="605"/>
      <c r="O91" s="606"/>
      <c r="P91" s="607">
        <f>SUM(P87:P90)</f>
        <v>0</v>
      </c>
      <c r="Q91" s="608">
        <f>IF(G87="",0,IF(G87=1,"1,500",IF(G87=2,"1,300",IF(G87=3,"1,100","850"))))</f>
        <v>0</v>
      </c>
      <c r="R91" s="609"/>
      <c r="S91" s="610">
        <f>IF(G87="",0,IF(G87=1,"14,000",IF(G87=2,"12,400",IF(G87=3,"10,300",IF(G87=4,"8,200",)))))</f>
        <v>0</v>
      </c>
      <c r="T91" s="611"/>
      <c r="U91" s="612">
        <f>IF(AND(R91="",T91=""),0,(SUM(Q91*R91+S91*T91)))</f>
        <v>0</v>
      </c>
      <c r="V91" s="612">
        <f>IF(AND(P91="",U91=""),"",SUM(P91+U91))</f>
        <v>0</v>
      </c>
      <c r="W91" s="869"/>
      <c r="X91" s="861"/>
      <c r="Y91" s="115"/>
    </row>
    <row r="92" spans="3:25" ht="19.5" customHeight="1">
      <c r="C92" s="864"/>
      <c r="D92" s="867"/>
      <c r="E92" s="867"/>
      <c r="F92" s="867"/>
      <c r="G92" s="870"/>
      <c r="H92" s="873"/>
      <c r="I92" s="589"/>
      <c r="J92" s="666"/>
      <c r="K92" s="590"/>
      <c r="L92" s="591"/>
      <c r="M92" s="591"/>
      <c r="N92" s="592" t="str">
        <f>IF(I92="","",(SUM(L92:M92)))</f>
        <v/>
      </c>
      <c r="O92" s="593"/>
      <c r="P92" s="594" t="str">
        <f t="shared" ref="P92:P95" si="17">IF(O92="","",(N92*O92))</f>
        <v/>
      </c>
      <c r="Q92" s="876"/>
      <c r="R92" s="853"/>
      <c r="S92" s="853"/>
      <c r="T92" s="855"/>
      <c r="U92" s="853"/>
      <c r="V92" s="853"/>
      <c r="W92" s="867"/>
      <c r="X92" s="859"/>
      <c r="Y92" s="115"/>
    </row>
    <row r="93" spans="3:25" ht="19.5" customHeight="1">
      <c r="C93" s="865"/>
      <c r="D93" s="868"/>
      <c r="E93" s="868"/>
      <c r="F93" s="868"/>
      <c r="G93" s="871"/>
      <c r="H93" s="874"/>
      <c r="I93" s="595"/>
      <c r="J93" s="667"/>
      <c r="K93" s="596"/>
      <c r="L93" s="597"/>
      <c r="M93" s="597"/>
      <c r="N93" s="598" t="str">
        <f>IF(I93="","",(SUM(L93:M93)))</f>
        <v/>
      </c>
      <c r="O93" s="599"/>
      <c r="P93" s="600" t="str">
        <f t="shared" si="17"/>
        <v/>
      </c>
      <c r="Q93" s="877"/>
      <c r="R93" s="854"/>
      <c r="S93" s="854"/>
      <c r="T93" s="856"/>
      <c r="U93" s="854"/>
      <c r="V93" s="854"/>
      <c r="W93" s="868"/>
      <c r="X93" s="860"/>
      <c r="Y93" s="115"/>
    </row>
    <row r="94" spans="3:25" ht="19.5" customHeight="1">
      <c r="C94" s="865"/>
      <c r="D94" s="868"/>
      <c r="E94" s="868"/>
      <c r="F94" s="868"/>
      <c r="G94" s="871"/>
      <c r="H94" s="874"/>
      <c r="I94" s="595"/>
      <c r="J94" s="667"/>
      <c r="K94" s="596"/>
      <c r="L94" s="597"/>
      <c r="M94" s="597"/>
      <c r="N94" s="598" t="str">
        <f>IF(I94="","",(SUM(L94:M94)))</f>
        <v/>
      </c>
      <c r="O94" s="599"/>
      <c r="P94" s="600" t="str">
        <f t="shared" si="17"/>
        <v/>
      </c>
      <c r="Q94" s="877"/>
      <c r="R94" s="854"/>
      <c r="S94" s="854"/>
      <c r="T94" s="856"/>
      <c r="U94" s="854"/>
      <c r="V94" s="854"/>
      <c r="W94" s="868"/>
      <c r="X94" s="860"/>
      <c r="Y94" s="115"/>
    </row>
    <row r="95" spans="3:25" ht="19.5" customHeight="1">
      <c r="C95" s="865"/>
      <c r="D95" s="868"/>
      <c r="E95" s="868"/>
      <c r="F95" s="868"/>
      <c r="G95" s="871"/>
      <c r="H95" s="874"/>
      <c r="I95" s="595"/>
      <c r="J95" s="667"/>
      <c r="K95" s="596"/>
      <c r="L95" s="597"/>
      <c r="M95" s="597"/>
      <c r="N95" s="598" t="str">
        <f>IF(I95="","",(SUM(L95:M95)))</f>
        <v/>
      </c>
      <c r="O95" s="599"/>
      <c r="P95" s="600" t="str">
        <f t="shared" si="17"/>
        <v/>
      </c>
      <c r="Q95" s="878"/>
      <c r="R95" s="857"/>
      <c r="S95" s="857"/>
      <c r="T95" s="858"/>
      <c r="U95" s="857"/>
      <c r="V95" s="857"/>
      <c r="W95" s="868"/>
      <c r="X95" s="860"/>
      <c r="Y95" s="115"/>
    </row>
    <row r="96" spans="3:25" ht="19.5" customHeight="1">
      <c r="C96" s="866"/>
      <c r="D96" s="869"/>
      <c r="E96" s="869"/>
      <c r="F96" s="869"/>
      <c r="G96" s="872"/>
      <c r="H96" s="875"/>
      <c r="I96" s="601"/>
      <c r="J96" s="602"/>
      <c r="K96" s="603"/>
      <c r="L96" s="604"/>
      <c r="M96" s="604"/>
      <c r="N96" s="605"/>
      <c r="O96" s="606"/>
      <c r="P96" s="607">
        <f>SUM(P92:P95)</f>
        <v>0</v>
      </c>
      <c r="Q96" s="608">
        <f>IF(G92="",0,IF(G92=1,"1,500",IF(G92=2,"1,300",IF(G92=3,"1,100","850"))))</f>
        <v>0</v>
      </c>
      <c r="R96" s="609"/>
      <c r="S96" s="610">
        <f>IF(G92="",0,IF(G92=1,"14,000",IF(G92=2,"12,400",IF(G92=3,"10,300",IF(G92=4,"8,200",)))))</f>
        <v>0</v>
      </c>
      <c r="T96" s="611"/>
      <c r="U96" s="612">
        <f>IF(AND(R96="",T96=""),0,(SUM(Q96*R96+S96*T96)))</f>
        <v>0</v>
      </c>
      <c r="V96" s="612">
        <f>IF(AND(P96="",U96=""),"",SUM(P96+U96))</f>
        <v>0</v>
      </c>
      <c r="W96" s="869"/>
      <c r="X96" s="861"/>
      <c r="Y96" s="115"/>
    </row>
    <row r="97" spans="3:25" ht="19.5" customHeight="1">
      <c r="C97" s="864"/>
      <c r="D97" s="867"/>
      <c r="E97" s="867"/>
      <c r="F97" s="867"/>
      <c r="G97" s="870"/>
      <c r="H97" s="873"/>
      <c r="I97" s="589"/>
      <c r="J97" s="666"/>
      <c r="K97" s="590"/>
      <c r="L97" s="591"/>
      <c r="M97" s="591"/>
      <c r="N97" s="592" t="str">
        <f>IF(I97="","",(SUM(L97:M97)))</f>
        <v/>
      </c>
      <c r="O97" s="593"/>
      <c r="P97" s="594" t="str">
        <f t="shared" ref="P97:P100" si="18">IF(O97="","",(N97*O97))</f>
        <v/>
      </c>
      <c r="Q97" s="876"/>
      <c r="R97" s="853"/>
      <c r="S97" s="853"/>
      <c r="T97" s="855"/>
      <c r="U97" s="853"/>
      <c r="V97" s="853"/>
      <c r="W97" s="867"/>
      <c r="X97" s="859"/>
      <c r="Y97" s="115"/>
    </row>
    <row r="98" spans="3:25" ht="19.5" customHeight="1">
      <c r="C98" s="865"/>
      <c r="D98" s="868"/>
      <c r="E98" s="868"/>
      <c r="F98" s="868"/>
      <c r="G98" s="871"/>
      <c r="H98" s="874"/>
      <c r="I98" s="595"/>
      <c r="J98" s="667"/>
      <c r="K98" s="596"/>
      <c r="L98" s="597"/>
      <c r="M98" s="597"/>
      <c r="N98" s="598" t="str">
        <f>IF(I98="","",(SUM(L98:M98)))</f>
        <v/>
      </c>
      <c r="O98" s="599"/>
      <c r="P98" s="600" t="str">
        <f t="shared" si="18"/>
        <v/>
      </c>
      <c r="Q98" s="877"/>
      <c r="R98" s="854"/>
      <c r="S98" s="854"/>
      <c r="T98" s="856"/>
      <c r="U98" s="854"/>
      <c r="V98" s="854"/>
      <c r="W98" s="868"/>
      <c r="X98" s="860"/>
      <c r="Y98" s="115"/>
    </row>
    <row r="99" spans="3:25" ht="19.5" customHeight="1">
      <c r="C99" s="865"/>
      <c r="D99" s="868"/>
      <c r="E99" s="868"/>
      <c r="F99" s="868"/>
      <c r="G99" s="871"/>
      <c r="H99" s="874"/>
      <c r="I99" s="595"/>
      <c r="J99" s="667"/>
      <c r="K99" s="596"/>
      <c r="L99" s="597"/>
      <c r="M99" s="597"/>
      <c r="N99" s="598" t="str">
        <f>IF(I99="","",(SUM(L99:M99)))</f>
        <v/>
      </c>
      <c r="O99" s="599"/>
      <c r="P99" s="600" t="str">
        <f t="shared" si="18"/>
        <v/>
      </c>
      <c r="Q99" s="877"/>
      <c r="R99" s="854"/>
      <c r="S99" s="854"/>
      <c r="T99" s="856"/>
      <c r="U99" s="854"/>
      <c r="V99" s="854"/>
      <c r="W99" s="868"/>
      <c r="X99" s="860"/>
      <c r="Y99" s="115"/>
    </row>
    <row r="100" spans="3:25" ht="19.5" customHeight="1">
      <c r="C100" s="865"/>
      <c r="D100" s="868"/>
      <c r="E100" s="868"/>
      <c r="F100" s="868"/>
      <c r="G100" s="871"/>
      <c r="H100" s="874"/>
      <c r="I100" s="595"/>
      <c r="J100" s="667"/>
      <c r="K100" s="596"/>
      <c r="L100" s="597"/>
      <c r="M100" s="597"/>
      <c r="N100" s="598" t="str">
        <f>IF(I100="","",(SUM(L100:M100)))</f>
        <v/>
      </c>
      <c r="O100" s="599"/>
      <c r="P100" s="600" t="str">
        <f t="shared" si="18"/>
        <v/>
      </c>
      <c r="Q100" s="878"/>
      <c r="R100" s="857"/>
      <c r="S100" s="857"/>
      <c r="T100" s="858"/>
      <c r="U100" s="857"/>
      <c r="V100" s="857"/>
      <c r="W100" s="868"/>
      <c r="X100" s="860"/>
      <c r="Y100" s="115"/>
    </row>
    <row r="101" spans="3:25" ht="19.5" customHeight="1">
      <c r="C101" s="866"/>
      <c r="D101" s="869"/>
      <c r="E101" s="869"/>
      <c r="F101" s="869"/>
      <c r="G101" s="872"/>
      <c r="H101" s="875"/>
      <c r="I101" s="601"/>
      <c r="J101" s="602"/>
      <c r="K101" s="603"/>
      <c r="L101" s="604"/>
      <c r="M101" s="604"/>
      <c r="N101" s="605"/>
      <c r="O101" s="606"/>
      <c r="P101" s="607">
        <f>SUM(P97:P100)</f>
        <v>0</v>
      </c>
      <c r="Q101" s="608">
        <f>IF(G97="",0,IF(G97=1,"1,500",IF(G97=2,"1,300",IF(G97=3,"1,100","850"))))</f>
        <v>0</v>
      </c>
      <c r="R101" s="609"/>
      <c r="S101" s="610">
        <f>IF(G97="",0,IF(G97=1,"14,000",IF(G97=2,"12,400",IF(G97=3,"10,300",IF(G97=4,"8,200",)))))</f>
        <v>0</v>
      </c>
      <c r="T101" s="611"/>
      <c r="U101" s="612">
        <f>IF(AND(R101="",T101=""),0,(SUM(Q101*R101+S101*T101)))</f>
        <v>0</v>
      </c>
      <c r="V101" s="612">
        <f>IF(AND(P101="",U101=""),"",SUM(P101+U101))</f>
        <v>0</v>
      </c>
      <c r="W101" s="869"/>
      <c r="X101" s="861"/>
      <c r="Y101" s="115"/>
    </row>
    <row r="102" spans="3:25" ht="19.5" customHeight="1">
      <c r="C102" s="864"/>
      <c r="D102" s="867"/>
      <c r="E102" s="867"/>
      <c r="F102" s="867"/>
      <c r="G102" s="870"/>
      <c r="H102" s="873"/>
      <c r="I102" s="589"/>
      <c r="J102" s="666"/>
      <c r="K102" s="590"/>
      <c r="L102" s="591"/>
      <c r="M102" s="591"/>
      <c r="N102" s="592" t="str">
        <f>IF(I102="","",(SUM(L102:M102)))</f>
        <v/>
      </c>
      <c r="O102" s="593"/>
      <c r="P102" s="594" t="str">
        <f t="shared" ref="P102:P105" si="19">IF(O102="","",(N102*O102))</f>
        <v/>
      </c>
      <c r="Q102" s="876"/>
      <c r="R102" s="853"/>
      <c r="S102" s="853"/>
      <c r="T102" s="855"/>
      <c r="U102" s="853"/>
      <c r="V102" s="853"/>
      <c r="W102" s="867"/>
      <c r="X102" s="859"/>
      <c r="Y102" s="115"/>
    </row>
    <row r="103" spans="3:25" ht="19.5" customHeight="1">
      <c r="C103" s="865"/>
      <c r="D103" s="868"/>
      <c r="E103" s="868"/>
      <c r="F103" s="868"/>
      <c r="G103" s="871"/>
      <c r="H103" s="874"/>
      <c r="I103" s="595"/>
      <c r="J103" s="667"/>
      <c r="K103" s="596"/>
      <c r="L103" s="597"/>
      <c r="M103" s="597"/>
      <c r="N103" s="598" t="str">
        <f>IF(I103="","",(SUM(L103:M103)))</f>
        <v/>
      </c>
      <c r="O103" s="599"/>
      <c r="P103" s="600" t="str">
        <f t="shared" si="19"/>
        <v/>
      </c>
      <c r="Q103" s="877"/>
      <c r="R103" s="854"/>
      <c r="S103" s="854"/>
      <c r="T103" s="856"/>
      <c r="U103" s="854"/>
      <c r="V103" s="854"/>
      <c r="W103" s="868"/>
      <c r="X103" s="860"/>
      <c r="Y103" s="115"/>
    </row>
    <row r="104" spans="3:25" ht="19.5" customHeight="1">
      <c r="C104" s="865"/>
      <c r="D104" s="868"/>
      <c r="E104" s="868"/>
      <c r="F104" s="868"/>
      <c r="G104" s="871"/>
      <c r="H104" s="874"/>
      <c r="I104" s="595"/>
      <c r="J104" s="667"/>
      <c r="K104" s="596"/>
      <c r="L104" s="597"/>
      <c r="M104" s="597"/>
      <c r="N104" s="598" t="str">
        <f>IF(I104="","",(SUM(L104:M104)))</f>
        <v/>
      </c>
      <c r="O104" s="599"/>
      <c r="P104" s="600" t="str">
        <f t="shared" si="19"/>
        <v/>
      </c>
      <c r="Q104" s="877"/>
      <c r="R104" s="854"/>
      <c r="S104" s="854"/>
      <c r="T104" s="856"/>
      <c r="U104" s="854"/>
      <c r="V104" s="854"/>
      <c r="W104" s="868"/>
      <c r="X104" s="860"/>
      <c r="Y104" s="115"/>
    </row>
    <row r="105" spans="3:25" ht="19.5" customHeight="1">
      <c r="C105" s="865"/>
      <c r="D105" s="868"/>
      <c r="E105" s="868"/>
      <c r="F105" s="868"/>
      <c r="G105" s="871"/>
      <c r="H105" s="874"/>
      <c r="I105" s="595"/>
      <c r="J105" s="667"/>
      <c r="K105" s="596"/>
      <c r="L105" s="597"/>
      <c r="M105" s="597"/>
      <c r="N105" s="598" t="str">
        <f>IF(I105="","",(SUM(L105:M105)))</f>
        <v/>
      </c>
      <c r="O105" s="599"/>
      <c r="P105" s="600" t="str">
        <f t="shared" si="19"/>
        <v/>
      </c>
      <c r="Q105" s="878"/>
      <c r="R105" s="857"/>
      <c r="S105" s="857"/>
      <c r="T105" s="858"/>
      <c r="U105" s="857"/>
      <c r="V105" s="857"/>
      <c r="W105" s="868"/>
      <c r="X105" s="860"/>
      <c r="Y105" s="115"/>
    </row>
    <row r="106" spans="3:25" ht="19.5" customHeight="1">
      <c r="C106" s="866"/>
      <c r="D106" s="869"/>
      <c r="E106" s="869"/>
      <c r="F106" s="869"/>
      <c r="G106" s="872"/>
      <c r="H106" s="875"/>
      <c r="I106" s="601"/>
      <c r="J106" s="602"/>
      <c r="K106" s="603"/>
      <c r="L106" s="604"/>
      <c r="M106" s="604"/>
      <c r="N106" s="605"/>
      <c r="O106" s="606"/>
      <c r="P106" s="607">
        <f>SUM(P102:P105)</f>
        <v>0</v>
      </c>
      <c r="Q106" s="608">
        <f>IF(G102="",0,IF(G102=1,"1,500",IF(G102=2,"1,300",IF(G102=3,"1,100","850"))))</f>
        <v>0</v>
      </c>
      <c r="R106" s="609"/>
      <c r="S106" s="610">
        <f>IF(G102="",0,IF(G102=1,"14,000",IF(G102=2,"12,400",IF(G102=3,"10,300",IF(G102=4,"8,200",)))))</f>
        <v>0</v>
      </c>
      <c r="T106" s="611"/>
      <c r="U106" s="612">
        <f>IF(AND(R106="",T106=""),0,(SUM(Q106*R106+S106*T106)))</f>
        <v>0</v>
      </c>
      <c r="V106" s="612">
        <f>IF(AND(P106="",U106=""),"",SUM(P106+U106))</f>
        <v>0</v>
      </c>
      <c r="W106" s="869"/>
      <c r="X106" s="861"/>
      <c r="Y106" s="115"/>
    </row>
    <row r="107" spans="3:25" ht="19.5" customHeight="1">
      <c r="C107" s="864"/>
      <c r="D107" s="867"/>
      <c r="E107" s="867"/>
      <c r="F107" s="867"/>
      <c r="G107" s="870"/>
      <c r="H107" s="873"/>
      <c r="I107" s="589"/>
      <c r="J107" s="666"/>
      <c r="K107" s="590"/>
      <c r="L107" s="591"/>
      <c r="M107" s="591"/>
      <c r="N107" s="592" t="str">
        <f>IF(I107="","",(SUM(L107:M107)))</f>
        <v/>
      </c>
      <c r="O107" s="593"/>
      <c r="P107" s="594" t="str">
        <f t="shared" ref="P107:P110" si="20">IF(O107="","",(N107*O107))</f>
        <v/>
      </c>
      <c r="Q107" s="876"/>
      <c r="R107" s="853"/>
      <c r="S107" s="853"/>
      <c r="T107" s="855"/>
      <c r="U107" s="853"/>
      <c r="V107" s="853"/>
      <c r="W107" s="867"/>
      <c r="X107" s="859"/>
      <c r="Y107" s="115"/>
    </row>
    <row r="108" spans="3:25" ht="19.5" customHeight="1">
      <c r="C108" s="865"/>
      <c r="D108" s="868"/>
      <c r="E108" s="868"/>
      <c r="F108" s="868"/>
      <c r="G108" s="871"/>
      <c r="H108" s="874"/>
      <c r="I108" s="595"/>
      <c r="J108" s="667"/>
      <c r="K108" s="596"/>
      <c r="L108" s="597"/>
      <c r="M108" s="597"/>
      <c r="N108" s="598" t="str">
        <f>IF(I108="","",(SUM(L108:M108)))</f>
        <v/>
      </c>
      <c r="O108" s="599"/>
      <c r="P108" s="600" t="str">
        <f t="shared" si="20"/>
        <v/>
      </c>
      <c r="Q108" s="877"/>
      <c r="R108" s="854"/>
      <c r="S108" s="854"/>
      <c r="T108" s="856"/>
      <c r="U108" s="854"/>
      <c r="V108" s="854"/>
      <c r="W108" s="868"/>
      <c r="X108" s="860"/>
      <c r="Y108" s="115"/>
    </row>
    <row r="109" spans="3:25" ht="19.5" customHeight="1">
      <c r="C109" s="865"/>
      <c r="D109" s="868"/>
      <c r="E109" s="868"/>
      <c r="F109" s="868"/>
      <c r="G109" s="871"/>
      <c r="H109" s="874"/>
      <c r="I109" s="595"/>
      <c r="J109" s="667"/>
      <c r="K109" s="596"/>
      <c r="L109" s="597"/>
      <c r="M109" s="597"/>
      <c r="N109" s="598" t="str">
        <f>IF(I109="","",(SUM(L109:M109)))</f>
        <v/>
      </c>
      <c r="O109" s="599"/>
      <c r="P109" s="600" t="str">
        <f t="shared" si="20"/>
        <v/>
      </c>
      <c r="Q109" s="877"/>
      <c r="R109" s="854"/>
      <c r="S109" s="854"/>
      <c r="T109" s="856"/>
      <c r="U109" s="854"/>
      <c r="V109" s="854"/>
      <c r="W109" s="868"/>
      <c r="X109" s="860"/>
      <c r="Y109" s="115"/>
    </row>
    <row r="110" spans="3:25" ht="19.5" customHeight="1">
      <c r="C110" s="865"/>
      <c r="D110" s="868"/>
      <c r="E110" s="868"/>
      <c r="F110" s="868"/>
      <c r="G110" s="871"/>
      <c r="H110" s="874"/>
      <c r="I110" s="595"/>
      <c r="J110" s="667"/>
      <c r="K110" s="596"/>
      <c r="L110" s="597"/>
      <c r="M110" s="597"/>
      <c r="N110" s="598" t="str">
        <f>IF(I110="","",(SUM(L110:M110)))</f>
        <v/>
      </c>
      <c r="O110" s="599"/>
      <c r="P110" s="600" t="str">
        <f t="shared" si="20"/>
        <v/>
      </c>
      <c r="Q110" s="878"/>
      <c r="R110" s="857"/>
      <c r="S110" s="857"/>
      <c r="T110" s="858"/>
      <c r="U110" s="857"/>
      <c r="V110" s="857"/>
      <c r="W110" s="868"/>
      <c r="X110" s="860"/>
      <c r="Y110" s="115"/>
    </row>
    <row r="111" spans="3:25" ht="19.5" customHeight="1">
      <c r="C111" s="866"/>
      <c r="D111" s="869"/>
      <c r="E111" s="869"/>
      <c r="F111" s="869"/>
      <c r="G111" s="872"/>
      <c r="H111" s="875"/>
      <c r="I111" s="601"/>
      <c r="J111" s="602"/>
      <c r="K111" s="603"/>
      <c r="L111" s="604"/>
      <c r="M111" s="604"/>
      <c r="N111" s="605"/>
      <c r="O111" s="606"/>
      <c r="P111" s="607">
        <f>SUM(P107:P110)</f>
        <v>0</v>
      </c>
      <c r="Q111" s="608">
        <f>IF(G107="",0,IF(G107=1,"1,500",IF(G107=2,"1,300",IF(G107=3,"1,100","850"))))</f>
        <v>0</v>
      </c>
      <c r="R111" s="609"/>
      <c r="S111" s="610">
        <f>IF(G107="",0,IF(G107=1,"14,000",IF(G107=2,"12,400",IF(G107=3,"10,300",IF(G107=4,"8,200",)))))</f>
        <v>0</v>
      </c>
      <c r="T111" s="611"/>
      <c r="U111" s="612">
        <f>IF(AND(R111="",T111=""),0,(SUM(Q111*R111+S111*T111)))</f>
        <v>0</v>
      </c>
      <c r="V111" s="612">
        <f>IF(AND(P111="",U111=""),"",SUM(P111+U111))</f>
        <v>0</v>
      </c>
      <c r="W111" s="869"/>
      <c r="X111" s="861"/>
      <c r="Y111" s="115"/>
    </row>
    <row r="112" spans="3:25" ht="19.5" customHeight="1">
      <c r="C112" s="864"/>
      <c r="D112" s="867"/>
      <c r="E112" s="867"/>
      <c r="F112" s="867"/>
      <c r="G112" s="870"/>
      <c r="H112" s="873"/>
      <c r="I112" s="589"/>
      <c r="J112" s="666"/>
      <c r="K112" s="590"/>
      <c r="L112" s="591"/>
      <c r="M112" s="591"/>
      <c r="N112" s="592" t="str">
        <f>IF(I112="","",(SUM(L112:M112)))</f>
        <v/>
      </c>
      <c r="O112" s="593"/>
      <c r="P112" s="594" t="str">
        <f t="shared" ref="P112:P115" si="21">IF(O112="","",(N112*O112))</f>
        <v/>
      </c>
      <c r="Q112" s="876"/>
      <c r="R112" s="853"/>
      <c r="S112" s="853"/>
      <c r="T112" s="855"/>
      <c r="U112" s="853"/>
      <c r="V112" s="853"/>
      <c r="W112" s="867"/>
      <c r="X112" s="859"/>
      <c r="Y112" s="115"/>
    </row>
    <row r="113" spans="3:25" ht="19.5" customHeight="1">
      <c r="C113" s="865"/>
      <c r="D113" s="868"/>
      <c r="E113" s="868"/>
      <c r="F113" s="868"/>
      <c r="G113" s="871"/>
      <c r="H113" s="874"/>
      <c r="I113" s="595"/>
      <c r="J113" s="667"/>
      <c r="K113" s="596"/>
      <c r="L113" s="597"/>
      <c r="M113" s="597"/>
      <c r="N113" s="598" t="str">
        <f>IF(I113="","",(SUM(L113:M113)))</f>
        <v/>
      </c>
      <c r="O113" s="599"/>
      <c r="P113" s="600" t="str">
        <f t="shared" si="21"/>
        <v/>
      </c>
      <c r="Q113" s="877"/>
      <c r="R113" s="854"/>
      <c r="S113" s="854"/>
      <c r="T113" s="856"/>
      <c r="U113" s="854"/>
      <c r="V113" s="854"/>
      <c r="W113" s="868"/>
      <c r="X113" s="860"/>
      <c r="Y113" s="115"/>
    </row>
    <row r="114" spans="3:25" ht="19.5" customHeight="1">
      <c r="C114" s="865"/>
      <c r="D114" s="868"/>
      <c r="E114" s="868"/>
      <c r="F114" s="868"/>
      <c r="G114" s="871"/>
      <c r="H114" s="874"/>
      <c r="I114" s="595"/>
      <c r="J114" s="667"/>
      <c r="K114" s="596"/>
      <c r="L114" s="597"/>
      <c r="M114" s="597"/>
      <c r="N114" s="598" t="str">
        <f>IF(I114="","",(SUM(L114:M114)))</f>
        <v/>
      </c>
      <c r="O114" s="599"/>
      <c r="P114" s="600" t="str">
        <f t="shared" si="21"/>
        <v/>
      </c>
      <c r="Q114" s="877"/>
      <c r="R114" s="854"/>
      <c r="S114" s="854"/>
      <c r="T114" s="856"/>
      <c r="U114" s="854"/>
      <c r="V114" s="854"/>
      <c r="W114" s="868"/>
      <c r="X114" s="860"/>
      <c r="Y114" s="115"/>
    </row>
    <row r="115" spans="3:25" ht="19.5" customHeight="1">
      <c r="C115" s="865"/>
      <c r="D115" s="868"/>
      <c r="E115" s="868"/>
      <c r="F115" s="868"/>
      <c r="G115" s="871"/>
      <c r="H115" s="874"/>
      <c r="I115" s="595"/>
      <c r="J115" s="667"/>
      <c r="K115" s="596"/>
      <c r="L115" s="597"/>
      <c r="M115" s="597"/>
      <c r="N115" s="598" t="str">
        <f>IF(I115="","",(SUM(L115:M115)))</f>
        <v/>
      </c>
      <c r="O115" s="599"/>
      <c r="P115" s="600" t="str">
        <f t="shared" si="21"/>
        <v/>
      </c>
      <c r="Q115" s="878"/>
      <c r="R115" s="857"/>
      <c r="S115" s="857"/>
      <c r="T115" s="858"/>
      <c r="U115" s="857"/>
      <c r="V115" s="857"/>
      <c r="W115" s="868"/>
      <c r="X115" s="860"/>
      <c r="Y115" s="115"/>
    </row>
    <row r="116" spans="3:25" ht="19.5" customHeight="1">
      <c r="C116" s="866"/>
      <c r="D116" s="869"/>
      <c r="E116" s="869"/>
      <c r="F116" s="869"/>
      <c r="G116" s="872"/>
      <c r="H116" s="875"/>
      <c r="I116" s="601"/>
      <c r="J116" s="602"/>
      <c r="K116" s="603"/>
      <c r="L116" s="604"/>
      <c r="M116" s="604"/>
      <c r="N116" s="605"/>
      <c r="O116" s="606"/>
      <c r="P116" s="607">
        <f>SUM(P112:P115)</f>
        <v>0</v>
      </c>
      <c r="Q116" s="608">
        <f>IF(G112="",0,IF(G112=1,"1,500",IF(G112=2,"1,300",IF(G112=3,"1,100","850"))))</f>
        <v>0</v>
      </c>
      <c r="R116" s="609"/>
      <c r="S116" s="610">
        <f>IF(G112="",0,IF(G112=1,"14,000",IF(G112=2,"12,400",IF(G112=3,"10,300",IF(G112=4,"8,200",)))))</f>
        <v>0</v>
      </c>
      <c r="T116" s="611"/>
      <c r="U116" s="612">
        <f>IF(AND(R116="",T116=""),0,(SUM(Q116*R116+S116*T116)))</f>
        <v>0</v>
      </c>
      <c r="V116" s="612">
        <f>IF(AND(P116="",U116=""),"",SUM(P116+U116))</f>
        <v>0</v>
      </c>
      <c r="W116" s="869"/>
      <c r="X116" s="861"/>
      <c r="Y116" s="115"/>
    </row>
    <row r="117" spans="3:25" ht="23.25" customHeight="1">
      <c r="I117" s="58"/>
      <c r="J117" s="58"/>
      <c r="S117" s="116"/>
      <c r="T117" s="862" t="s">
        <v>303</v>
      </c>
      <c r="U117" s="863"/>
      <c r="V117" s="117">
        <f>SUM(V7:V116)</f>
        <v>0</v>
      </c>
      <c r="W117" s="118"/>
      <c r="X117" s="118"/>
      <c r="Y117" s="119"/>
    </row>
    <row r="118" spans="3:25" ht="23.25" customHeight="1">
      <c r="I118" s="58"/>
      <c r="J118" s="58"/>
      <c r="T118" s="862" t="s">
        <v>304</v>
      </c>
      <c r="U118" s="863"/>
      <c r="V118" s="117">
        <f>SUM(V7:V116)/1.1</f>
        <v>0</v>
      </c>
      <c r="W118" s="118"/>
      <c r="X118" s="118"/>
      <c r="Y118" s="119"/>
    </row>
    <row r="119" spans="3:25" ht="20.25" customHeight="1">
      <c r="T119" s="54"/>
      <c r="U119" s="54"/>
      <c r="V119" s="119"/>
      <c r="W119" s="66"/>
      <c r="X119" s="66"/>
      <c r="Y119" s="119"/>
    </row>
    <row r="120" spans="3:25" ht="20.25" customHeight="1">
      <c r="C120" s="43" t="s">
        <v>305</v>
      </c>
      <c r="W120" s="1"/>
      <c r="X120" s="1" t="s">
        <v>224</v>
      </c>
    </row>
    <row r="121" spans="3:25" ht="20.25" customHeight="1">
      <c r="C121" s="901" t="s">
        <v>273</v>
      </c>
      <c r="D121" s="901" t="s">
        <v>274</v>
      </c>
      <c r="E121" s="901" t="s">
        <v>275</v>
      </c>
      <c r="F121" s="910" t="s">
        <v>276</v>
      </c>
      <c r="G121" s="901" t="s">
        <v>277</v>
      </c>
      <c r="H121" s="901" t="s">
        <v>278</v>
      </c>
      <c r="I121" s="904" t="s">
        <v>279</v>
      </c>
      <c r="J121" s="905"/>
      <c r="K121" s="498" t="s">
        <v>280</v>
      </c>
      <c r="L121" s="904" t="s">
        <v>281</v>
      </c>
      <c r="M121" s="908"/>
      <c r="N121" s="905"/>
      <c r="O121" s="499" t="s">
        <v>282</v>
      </c>
      <c r="P121" s="500" t="s">
        <v>283</v>
      </c>
      <c r="Q121" s="501" t="s">
        <v>284</v>
      </c>
      <c r="R121" s="499"/>
      <c r="S121" s="499" t="s">
        <v>285</v>
      </c>
      <c r="T121" s="332"/>
      <c r="U121" s="332" t="s">
        <v>283</v>
      </c>
      <c r="V121" s="501" t="s">
        <v>287</v>
      </c>
      <c r="W121" s="879" t="s">
        <v>288</v>
      </c>
      <c r="X121" s="909" t="s">
        <v>289</v>
      </c>
      <c r="Y121" s="54"/>
    </row>
    <row r="122" spans="3:25" ht="20.25" customHeight="1">
      <c r="C122" s="902"/>
      <c r="D122" s="902"/>
      <c r="E122" s="902"/>
      <c r="F122" s="911"/>
      <c r="G122" s="902"/>
      <c r="H122" s="902"/>
      <c r="I122" s="112" t="s">
        <v>290</v>
      </c>
      <c r="J122" s="461" t="s">
        <v>291</v>
      </c>
      <c r="K122" s="112" t="s">
        <v>292</v>
      </c>
      <c r="L122" s="112" t="s">
        <v>293</v>
      </c>
      <c r="M122" s="112" t="s">
        <v>294</v>
      </c>
      <c r="N122" s="112" t="s">
        <v>295</v>
      </c>
      <c r="O122" s="112" t="s">
        <v>296</v>
      </c>
      <c r="P122" s="113" t="s">
        <v>297</v>
      </c>
      <c r="Q122" s="114" t="s">
        <v>298</v>
      </c>
      <c r="R122" s="112" t="s">
        <v>299</v>
      </c>
      <c r="S122" s="112" t="s">
        <v>298</v>
      </c>
      <c r="T122" s="112" t="s">
        <v>300</v>
      </c>
      <c r="U122" s="112" t="s">
        <v>301</v>
      </c>
      <c r="V122" s="461" t="s">
        <v>302</v>
      </c>
      <c r="W122" s="880"/>
      <c r="X122" s="909"/>
      <c r="Y122" s="54"/>
    </row>
    <row r="123" spans="3:25" ht="18.75" customHeight="1">
      <c r="C123" s="864"/>
      <c r="D123" s="867"/>
      <c r="E123" s="867"/>
      <c r="F123" s="867"/>
      <c r="G123" s="870"/>
      <c r="H123" s="873"/>
      <c r="I123" s="589"/>
      <c r="J123" s="666"/>
      <c r="K123" s="590"/>
      <c r="L123" s="591"/>
      <c r="M123" s="591"/>
      <c r="N123" s="592" t="str">
        <f>IF(I123="","",(SUM(L123:M123)))</f>
        <v/>
      </c>
      <c r="O123" s="593"/>
      <c r="P123" s="594" t="str">
        <f t="shared" ref="P123:P126" si="22">IF(O123="","",(N123*O123))</f>
        <v/>
      </c>
      <c r="Q123" s="876"/>
      <c r="R123" s="853"/>
      <c r="S123" s="853"/>
      <c r="T123" s="855"/>
      <c r="U123" s="853"/>
      <c r="V123" s="853"/>
      <c r="W123" s="867"/>
      <c r="X123" s="859"/>
      <c r="Y123" s="115"/>
    </row>
    <row r="124" spans="3:25" ht="18.75" customHeight="1">
      <c r="C124" s="865"/>
      <c r="D124" s="868"/>
      <c r="E124" s="868"/>
      <c r="F124" s="868"/>
      <c r="G124" s="871"/>
      <c r="H124" s="874"/>
      <c r="I124" s="595"/>
      <c r="J124" s="667"/>
      <c r="K124" s="596"/>
      <c r="L124" s="597"/>
      <c r="M124" s="597"/>
      <c r="N124" s="598" t="str">
        <f>IF(I124="","",(SUM(L124:M124)))</f>
        <v/>
      </c>
      <c r="O124" s="599"/>
      <c r="P124" s="600" t="str">
        <f t="shared" si="22"/>
        <v/>
      </c>
      <c r="Q124" s="877"/>
      <c r="R124" s="854"/>
      <c r="S124" s="854"/>
      <c r="T124" s="856"/>
      <c r="U124" s="854"/>
      <c r="V124" s="854"/>
      <c r="W124" s="868"/>
      <c r="X124" s="860"/>
      <c r="Y124" s="115"/>
    </row>
    <row r="125" spans="3:25" ht="18.75" customHeight="1">
      <c r="C125" s="865"/>
      <c r="D125" s="868"/>
      <c r="E125" s="868"/>
      <c r="F125" s="868"/>
      <c r="G125" s="871"/>
      <c r="H125" s="874"/>
      <c r="I125" s="595"/>
      <c r="J125" s="667"/>
      <c r="K125" s="596"/>
      <c r="L125" s="597"/>
      <c r="M125" s="597"/>
      <c r="N125" s="598" t="str">
        <f>IF(I125="","",(SUM(L125:M125)))</f>
        <v/>
      </c>
      <c r="O125" s="599"/>
      <c r="P125" s="600" t="str">
        <f t="shared" si="22"/>
        <v/>
      </c>
      <c r="Q125" s="877"/>
      <c r="R125" s="854"/>
      <c r="S125" s="854"/>
      <c r="T125" s="856"/>
      <c r="U125" s="854"/>
      <c r="V125" s="854"/>
      <c r="W125" s="868"/>
      <c r="X125" s="860"/>
      <c r="Y125" s="115"/>
    </row>
    <row r="126" spans="3:25" ht="18.75" customHeight="1">
      <c r="C126" s="865"/>
      <c r="D126" s="868"/>
      <c r="E126" s="868"/>
      <c r="F126" s="868"/>
      <c r="G126" s="871"/>
      <c r="H126" s="874"/>
      <c r="I126" s="595"/>
      <c r="J126" s="667"/>
      <c r="K126" s="596"/>
      <c r="L126" s="597"/>
      <c r="M126" s="597"/>
      <c r="N126" s="598" t="str">
        <f>IF(I126="","",(SUM(L126:M126)))</f>
        <v/>
      </c>
      <c r="O126" s="599"/>
      <c r="P126" s="600" t="str">
        <f t="shared" si="22"/>
        <v/>
      </c>
      <c r="Q126" s="878"/>
      <c r="R126" s="857"/>
      <c r="S126" s="857"/>
      <c r="T126" s="858"/>
      <c r="U126" s="857"/>
      <c r="V126" s="857"/>
      <c r="W126" s="868"/>
      <c r="X126" s="860"/>
      <c r="Y126" s="115"/>
    </row>
    <row r="127" spans="3:25" ht="18.75" customHeight="1">
      <c r="C127" s="866"/>
      <c r="D127" s="869"/>
      <c r="E127" s="869"/>
      <c r="F127" s="869"/>
      <c r="G127" s="872"/>
      <c r="H127" s="875"/>
      <c r="I127" s="601"/>
      <c r="J127" s="602"/>
      <c r="K127" s="603"/>
      <c r="L127" s="604"/>
      <c r="M127" s="604"/>
      <c r="N127" s="605"/>
      <c r="O127" s="606"/>
      <c r="P127" s="607">
        <f>SUM(P123:P126)</f>
        <v>0</v>
      </c>
      <c r="Q127" s="608">
        <f>IF(G123="",0,IF(G123=1,"1,500",IF(G123=2,"1,300",IF(G123=3,"1,100","850"))))</f>
        <v>0</v>
      </c>
      <c r="R127" s="609"/>
      <c r="S127" s="610">
        <f>IF(G123="",0,IF(G123=1,"14,000",IF(G123=2,"12,400",IF(G123=3,"10,300",IF(G123=4,"8,200",)))))</f>
        <v>0</v>
      </c>
      <c r="T127" s="611"/>
      <c r="U127" s="612">
        <f>IF(AND(R127="",T127=""),0,(SUM(Q127*R127+S127*T127)))</f>
        <v>0</v>
      </c>
      <c r="V127" s="610">
        <f>IF(AND(P127="",U127=""),"",SUM(P127+U127))</f>
        <v>0</v>
      </c>
      <c r="W127" s="869"/>
      <c r="X127" s="861"/>
      <c r="Y127" s="115"/>
    </row>
    <row r="128" spans="3:25" ht="18.75" customHeight="1">
      <c r="C128" s="864"/>
      <c r="D128" s="867"/>
      <c r="E128" s="867"/>
      <c r="F128" s="867"/>
      <c r="G128" s="870"/>
      <c r="H128" s="873"/>
      <c r="I128" s="589"/>
      <c r="J128" s="666"/>
      <c r="K128" s="590"/>
      <c r="L128" s="591"/>
      <c r="M128" s="591"/>
      <c r="N128" s="592" t="str">
        <f>IF(I128="","",(SUM(L128:M128)))</f>
        <v/>
      </c>
      <c r="O128" s="593"/>
      <c r="P128" s="594" t="str">
        <f t="shared" ref="P128:P131" si="23">IF(O128="","",(N128*O128))</f>
        <v/>
      </c>
      <c r="Q128" s="876"/>
      <c r="R128" s="853"/>
      <c r="S128" s="853"/>
      <c r="T128" s="855"/>
      <c r="U128" s="853"/>
      <c r="V128" s="853"/>
      <c r="W128" s="867"/>
      <c r="X128" s="859"/>
      <c r="Y128" s="115"/>
    </row>
    <row r="129" spans="3:25" ht="18.75" customHeight="1">
      <c r="C129" s="865"/>
      <c r="D129" s="868"/>
      <c r="E129" s="868"/>
      <c r="F129" s="868"/>
      <c r="G129" s="871"/>
      <c r="H129" s="874"/>
      <c r="I129" s="595"/>
      <c r="J129" s="667"/>
      <c r="K129" s="596"/>
      <c r="L129" s="597"/>
      <c r="M129" s="597"/>
      <c r="N129" s="598" t="str">
        <f>IF(I129="","",(SUM(L129:M129)))</f>
        <v/>
      </c>
      <c r="O129" s="599"/>
      <c r="P129" s="600" t="str">
        <f t="shared" si="23"/>
        <v/>
      </c>
      <c r="Q129" s="877"/>
      <c r="R129" s="854"/>
      <c r="S129" s="854"/>
      <c r="T129" s="856"/>
      <c r="U129" s="854"/>
      <c r="V129" s="854"/>
      <c r="W129" s="868"/>
      <c r="X129" s="860"/>
      <c r="Y129" s="115"/>
    </row>
    <row r="130" spans="3:25" ht="18.75" customHeight="1">
      <c r="C130" s="865"/>
      <c r="D130" s="868"/>
      <c r="E130" s="868"/>
      <c r="F130" s="868"/>
      <c r="G130" s="871"/>
      <c r="H130" s="874"/>
      <c r="I130" s="595"/>
      <c r="J130" s="667"/>
      <c r="K130" s="596"/>
      <c r="L130" s="597"/>
      <c r="M130" s="597"/>
      <c r="N130" s="598" t="str">
        <f>IF(I130="","",(SUM(L130:M130)))</f>
        <v/>
      </c>
      <c r="O130" s="599"/>
      <c r="P130" s="600" t="str">
        <f t="shared" si="23"/>
        <v/>
      </c>
      <c r="Q130" s="877"/>
      <c r="R130" s="854"/>
      <c r="S130" s="854"/>
      <c r="T130" s="856"/>
      <c r="U130" s="854"/>
      <c r="V130" s="854"/>
      <c r="W130" s="868"/>
      <c r="X130" s="860"/>
      <c r="Y130" s="115"/>
    </row>
    <row r="131" spans="3:25" ht="18.75" customHeight="1">
      <c r="C131" s="865"/>
      <c r="D131" s="868"/>
      <c r="E131" s="868"/>
      <c r="F131" s="868"/>
      <c r="G131" s="871"/>
      <c r="H131" s="874"/>
      <c r="I131" s="595"/>
      <c r="J131" s="667"/>
      <c r="K131" s="596"/>
      <c r="L131" s="597"/>
      <c r="M131" s="597"/>
      <c r="N131" s="598" t="str">
        <f>IF(I131="","",(SUM(L131:M131)))</f>
        <v/>
      </c>
      <c r="O131" s="599"/>
      <c r="P131" s="600" t="str">
        <f t="shared" si="23"/>
        <v/>
      </c>
      <c r="Q131" s="878"/>
      <c r="R131" s="857"/>
      <c r="S131" s="857"/>
      <c r="T131" s="858"/>
      <c r="U131" s="857"/>
      <c r="V131" s="857"/>
      <c r="W131" s="868"/>
      <c r="X131" s="860"/>
      <c r="Y131" s="115"/>
    </row>
    <row r="132" spans="3:25" ht="18.75" customHeight="1">
      <c r="C132" s="866"/>
      <c r="D132" s="869"/>
      <c r="E132" s="869"/>
      <c r="F132" s="869"/>
      <c r="G132" s="872"/>
      <c r="H132" s="875"/>
      <c r="I132" s="601"/>
      <c r="J132" s="602"/>
      <c r="K132" s="603"/>
      <c r="L132" s="604"/>
      <c r="M132" s="604"/>
      <c r="N132" s="605"/>
      <c r="O132" s="606"/>
      <c r="P132" s="607">
        <f>SUM(P128:P131)</f>
        <v>0</v>
      </c>
      <c r="Q132" s="608">
        <f>IF(G128="",0,IF(G128=1,"1,500",IF(G128=2,"1,300",IF(G128=3,"1,100","850"))))</f>
        <v>0</v>
      </c>
      <c r="R132" s="609"/>
      <c r="S132" s="610">
        <f>IF(G128="",0,IF(G128=1,"14,000",IF(G128=2,"12,400",IF(G128=3,"10,300",IF(G128=4,"8,200",)))))</f>
        <v>0</v>
      </c>
      <c r="T132" s="611"/>
      <c r="U132" s="612">
        <f>IF(AND(R132="",T132=""),0,(SUM(Q132*R132+S132*T132)))</f>
        <v>0</v>
      </c>
      <c r="V132" s="610">
        <f>IF(AND(P132="",U132=""),"",SUM(P132+U132))</f>
        <v>0</v>
      </c>
      <c r="W132" s="869"/>
      <c r="X132" s="861"/>
      <c r="Y132" s="115"/>
    </row>
    <row r="133" spans="3:25" ht="18.75" customHeight="1">
      <c r="C133" s="864"/>
      <c r="D133" s="867"/>
      <c r="E133" s="867"/>
      <c r="F133" s="867"/>
      <c r="G133" s="870"/>
      <c r="H133" s="873"/>
      <c r="I133" s="589"/>
      <c r="J133" s="666"/>
      <c r="K133" s="590"/>
      <c r="L133" s="591"/>
      <c r="M133" s="591"/>
      <c r="N133" s="592" t="str">
        <f>IF(I133="","",(SUM(L133:M133)))</f>
        <v/>
      </c>
      <c r="O133" s="593"/>
      <c r="P133" s="594" t="str">
        <f t="shared" ref="P133:P136" si="24">IF(O133="","",(N133*O133))</f>
        <v/>
      </c>
      <c r="Q133" s="876"/>
      <c r="R133" s="853"/>
      <c r="S133" s="853"/>
      <c r="T133" s="855"/>
      <c r="U133" s="853"/>
      <c r="V133" s="853"/>
      <c r="W133" s="867"/>
      <c r="X133" s="859"/>
      <c r="Y133" s="115"/>
    </row>
    <row r="134" spans="3:25" ht="18.75" customHeight="1">
      <c r="C134" s="865"/>
      <c r="D134" s="868"/>
      <c r="E134" s="868"/>
      <c r="F134" s="868"/>
      <c r="G134" s="871"/>
      <c r="H134" s="874"/>
      <c r="I134" s="595"/>
      <c r="J134" s="667"/>
      <c r="K134" s="596"/>
      <c r="L134" s="597"/>
      <c r="M134" s="597"/>
      <c r="N134" s="598" t="str">
        <f>IF(I134="","",(SUM(L134:M134)))</f>
        <v/>
      </c>
      <c r="O134" s="599"/>
      <c r="P134" s="600" t="str">
        <f t="shared" si="24"/>
        <v/>
      </c>
      <c r="Q134" s="877"/>
      <c r="R134" s="854"/>
      <c r="S134" s="854"/>
      <c r="T134" s="856"/>
      <c r="U134" s="854"/>
      <c r="V134" s="854"/>
      <c r="W134" s="868"/>
      <c r="X134" s="860"/>
      <c r="Y134" s="115"/>
    </row>
    <row r="135" spans="3:25" ht="18.75" customHeight="1">
      <c r="C135" s="865"/>
      <c r="D135" s="868"/>
      <c r="E135" s="868"/>
      <c r="F135" s="868"/>
      <c r="G135" s="871"/>
      <c r="H135" s="874"/>
      <c r="I135" s="595"/>
      <c r="J135" s="667"/>
      <c r="K135" s="596"/>
      <c r="L135" s="597"/>
      <c r="M135" s="597"/>
      <c r="N135" s="598" t="str">
        <f>IF(I135="","",(SUM(L135:M135)))</f>
        <v/>
      </c>
      <c r="O135" s="599"/>
      <c r="P135" s="600" t="str">
        <f t="shared" si="24"/>
        <v/>
      </c>
      <c r="Q135" s="877"/>
      <c r="R135" s="854"/>
      <c r="S135" s="854"/>
      <c r="T135" s="856"/>
      <c r="U135" s="854"/>
      <c r="V135" s="854"/>
      <c r="W135" s="868"/>
      <c r="X135" s="860"/>
      <c r="Y135" s="115"/>
    </row>
    <row r="136" spans="3:25" ht="18.75" customHeight="1">
      <c r="C136" s="865"/>
      <c r="D136" s="868"/>
      <c r="E136" s="868"/>
      <c r="F136" s="868"/>
      <c r="G136" s="871"/>
      <c r="H136" s="874"/>
      <c r="I136" s="595"/>
      <c r="J136" s="667"/>
      <c r="K136" s="596"/>
      <c r="L136" s="597"/>
      <c r="M136" s="597"/>
      <c r="N136" s="598" t="str">
        <f>IF(I136="","",(SUM(L136:M136)))</f>
        <v/>
      </c>
      <c r="O136" s="599"/>
      <c r="P136" s="600" t="str">
        <f t="shared" si="24"/>
        <v/>
      </c>
      <c r="Q136" s="878"/>
      <c r="R136" s="857"/>
      <c r="S136" s="857"/>
      <c r="T136" s="858"/>
      <c r="U136" s="857"/>
      <c r="V136" s="857"/>
      <c r="W136" s="868"/>
      <c r="X136" s="860"/>
      <c r="Y136" s="115"/>
    </row>
    <row r="137" spans="3:25" ht="18.75" customHeight="1">
      <c r="C137" s="866"/>
      <c r="D137" s="869"/>
      <c r="E137" s="869"/>
      <c r="F137" s="869"/>
      <c r="G137" s="872"/>
      <c r="H137" s="875"/>
      <c r="I137" s="601"/>
      <c r="J137" s="602"/>
      <c r="K137" s="603"/>
      <c r="L137" s="604"/>
      <c r="M137" s="604"/>
      <c r="N137" s="605"/>
      <c r="O137" s="606"/>
      <c r="P137" s="607">
        <f>SUM(P133:P136)</f>
        <v>0</v>
      </c>
      <c r="Q137" s="608">
        <f>IF(G133="",0,IF(G133=1,"1,500",IF(G133=2,"1,300",IF(G133=3,"1,100","850"))))</f>
        <v>0</v>
      </c>
      <c r="R137" s="609"/>
      <c r="S137" s="610">
        <f>IF(G133="",0,IF(G133=1,"14,000",IF(G133=2,"12,400",IF(G133=3,"10,300",IF(G133=4,"8,200",)))))</f>
        <v>0</v>
      </c>
      <c r="T137" s="611"/>
      <c r="U137" s="612">
        <f>IF(AND(R137="",T137=""),0,(SUM(Q137*R137+S137*T137)))</f>
        <v>0</v>
      </c>
      <c r="V137" s="610">
        <f>IF(AND(P137="",U137=""),"",SUM(P137+U137))</f>
        <v>0</v>
      </c>
      <c r="W137" s="869"/>
      <c r="X137" s="861"/>
      <c r="Y137" s="115"/>
    </row>
    <row r="138" spans="3:25" ht="18.75" customHeight="1">
      <c r="C138" s="864"/>
      <c r="D138" s="867"/>
      <c r="E138" s="867"/>
      <c r="F138" s="867"/>
      <c r="G138" s="870"/>
      <c r="H138" s="873"/>
      <c r="I138" s="589"/>
      <c r="J138" s="666"/>
      <c r="K138" s="590"/>
      <c r="L138" s="591"/>
      <c r="M138" s="591"/>
      <c r="N138" s="592" t="str">
        <f>IF(I138="","",(SUM(L138:M138)))</f>
        <v/>
      </c>
      <c r="O138" s="593"/>
      <c r="P138" s="594" t="str">
        <f t="shared" ref="P138:P141" si="25">IF(O138="","",(N138*O138))</f>
        <v/>
      </c>
      <c r="Q138" s="876"/>
      <c r="R138" s="853"/>
      <c r="S138" s="853"/>
      <c r="T138" s="855"/>
      <c r="U138" s="853"/>
      <c r="V138" s="853"/>
      <c r="W138" s="867"/>
      <c r="X138" s="859"/>
      <c r="Y138" s="115"/>
    </row>
    <row r="139" spans="3:25" ht="18.75" customHeight="1">
      <c r="C139" s="865"/>
      <c r="D139" s="868"/>
      <c r="E139" s="868"/>
      <c r="F139" s="868"/>
      <c r="G139" s="871"/>
      <c r="H139" s="874"/>
      <c r="I139" s="595"/>
      <c r="J139" s="667"/>
      <c r="K139" s="596"/>
      <c r="L139" s="597"/>
      <c r="M139" s="597"/>
      <c r="N139" s="598" t="str">
        <f>IF(I139="","",(SUM(L139:M139)))</f>
        <v/>
      </c>
      <c r="O139" s="599"/>
      <c r="P139" s="600" t="str">
        <f t="shared" si="25"/>
        <v/>
      </c>
      <c r="Q139" s="877"/>
      <c r="R139" s="854"/>
      <c r="S139" s="854"/>
      <c r="T139" s="856"/>
      <c r="U139" s="854"/>
      <c r="V139" s="854"/>
      <c r="W139" s="868"/>
      <c r="X139" s="860"/>
      <c r="Y139" s="115"/>
    </row>
    <row r="140" spans="3:25" ht="18.75" customHeight="1">
      <c r="C140" s="865"/>
      <c r="D140" s="868"/>
      <c r="E140" s="868"/>
      <c r="F140" s="868"/>
      <c r="G140" s="871"/>
      <c r="H140" s="874"/>
      <c r="I140" s="595"/>
      <c r="J140" s="667"/>
      <c r="K140" s="596"/>
      <c r="L140" s="597"/>
      <c r="M140" s="597"/>
      <c r="N140" s="598" t="str">
        <f>IF(I140="","",(SUM(L140:M140)))</f>
        <v/>
      </c>
      <c r="O140" s="599"/>
      <c r="P140" s="600" t="str">
        <f t="shared" si="25"/>
        <v/>
      </c>
      <c r="Q140" s="877"/>
      <c r="R140" s="854"/>
      <c r="S140" s="854"/>
      <c r="T140" s="856"/>
      <c r="U140" s="854"/>
      <c r="V140" s="854"/>
      <c r="W140" s="868"/>
      <c r="X140" s="860"/>
      <c r="Y140" s="115"/>
    </row>
    <row r="141" spans="3:25" ht="18.75" customHeight="1">
      <c r="C141" s="865"/>
      <c r="D141" s="868"/>
      <c r="E141" s="868"/>
      <c r="F141" s="868"/>
      <c r="G141" s="871"/>
      <c r="H141" s="874"/>
      <c r="I141" s="595"/>
      <c r="J141" s="667"/>
      <c r="K141" s="596"/>
      <c r="L141" s="597"/>
      <c r="M141" s="597"/>
      <c r="N141" s="598" t="str">
        <f>IF(I141="","",(SUM(L141:M141)))</f>
        <v/>
      </c>
      <c r="O141" s="599"/>
      <c r="P141" s="600" t="str">
        <f t="shared" si="25"/>
        <v/>
      </c>
      <c r="Q141" s="878"/>
      <c r="R141" s="857"/>
      <c r="S141" s="857"/>
      <c r="T141" s="858"/>
      <c r="U141" s="857"/>
      <c r="V141" s="857"/>
      <c r="W141" s="868"/>
      <c r="X141" s="860"/>
      <c r="Y141" s="115"/>
    </row>
    <row r="142" spans="3:25" ht="18.75" customHeight="1">
      <c r="C142" s="866"/>
      <c r="D142" s="869"/>
      <c r="E142" s="869"/>
      <c r="F142" s="869"/>
      <c r="G142" s="872"/>
      <c r="H142" s="875"/>
      <c r="I142" s="601"/>
      <c r="J142" s="602"/>
      <c r="K142" s="603"/>
      <c r="L142" s="604"/>
      <c r="M142" s="604"/>
      <c r="N142" s="605"/>
      <c r="O142" s="606"/>
      <c r="P142" s="607">
        <f>SUM(P138:P141)</f>
        <v>0</v>
      </c>
      <c r="Q142" s="608">
        <f>IF(G138="",0,IF(G138=1,"1,500",IF(G138=2,"1,300",IF(G138=3,"1,100","850"))))</f>
        <v>0</v>
      </c>
      <c r="R142" s="609"/>
      <c r="S142" s="610">
        <f>IF(G138="",0,IF(G138=1,"14,000",IF(G138=2,"12,400",IF(G138=3,"10,300",IF(G138=4,"8,200",)))))</f>
        <v>0</v>
      </c>
      <c r="T142" s="611"/>
      <c r="U142" s="612">
        <f>IF(AND(R142="",T142=""),0,(SUM(Q142*R142+S142*T142)))</f>
        <v>0</v>
      </c>
      <c r="V142" s="610">
        <f>IF(AND(P142="",U142=""),"",SUM(P142+U142))</f>
        <v>0</v>
      </c>
      <c r="W142" s="869"/>
      <c r="X142" s="861"/>
      <c r="Y142" s="115"/>
    </row>
    <row r="143" spans="3:25" ht="18.75" customHeight="1">
      <c r="C143" s="864"/>
      <c r="D143" s="867"/>
      <c r="E143" s="867"/>
      <c r="F143" s="867"/>
      <c r="G143" s="870"/>
      <c r="H143" s="873"/>
      <c r="I143" s="589"/>
      <c r="J143" s="666"/>
      <c r="K143" s="590"/>
      <c r="L143" s="591"/>
      <c r="M143" s="591"/>
      <c r="N143" s="592" t="str">
        <f>IF(I143="","",(SUM(L143:M143)))</f>
        <v/>
      </c>
      <c r="O143" s="593"/>
      <c r="P143" s="594" t="str">
        <f t="shared" ref="P143:P146" si="26">IF(O143="","",(N143*O143))</f>
        <v/>
      </c>
      <c r="Q143" s="876"/>
      <c r="R143" s="853"/>
      <c r="S143" s="853"/>
      <c r="T143" s="855"/>
      <c r="U143" s="853"/>
      <c r="V143" s="853"/>
      <c r="W143" s="867"/>
      <c r="X143" s="859"/>
      <c r="Y143" s="115"/>
    </row>
    <row r="144" spans="3:25" ht="18.75" customHeight="1">
      <c r="C144" s="865"/>
      <c r="D144" s="868"/>
      <c r="E144" s="868"/>
      <c r="F144" s="868"/>
      <c r="G144" s="871"/>
      <c r="H144" s="874"/>
      <c r="I144" s="595"/>
      <c r="J144" s="667"/>
      <c r="K144" s="596"/>
      <c r="L144" s="597"/>
      <c r="M144" s="597"/>
      <c r="N144" s="598" t="str">
        <f>IF(I144="","",(SUM(L144:M144)))</f>
        <v/>
      </c>
      <c r="O144" s="599"/>
      <c r="P144" s="600" t="str">
        <f t="shared" si="26"/>
        <v/>
      </c>
      <c r="Q144" s="877"/>
      <c r="R144" s="854"/>
      <c r="S144" s="854"/>
      <c r="T144" s="856"/>
      <c r="U144" s="854"/>
      <c r="V144" s="854"/>
      <c r="W144" s="868"/>
      <c r="X144" s="860"/>
      <c r="Y144" s="115"/>
    </row>
    <row r="145" spans="3:25" ht="18.75" customHeight="1">
      <c r="C145" s="865"/>
      <c r="D145" s="868"/>
      <c r="E145" s="868"/>
      <c r="F145" s="868"/>
      <c r="G145" s="871"/>
      <c r="H145" s="874"/>
      <c r="I145" s="595"/>
      <c r="J145" s="667"/>
      <c r="K145" s="596"/>
      <c r="L145" s="597"/>
      <c r="M145" s="597"/>
      <c r="N145" s="598" t="str">
        <f>IF(I145="","",(SUM(L145:M145)))</f>
        <v/>
      </c>
      <c r="O145" s="599"/>
      <c r="P145" s="600" t="str">
        <f t="shared" si="26"/>
        <v/>
      </c>
      <c r="Q145" s="877"/>
      <c r="R145" s="854"/>
      <c r="S145" s="854"/>
      <c r="T145" s="856"/>
      <c r="U145" s="854"/>
      <c r="V145" s="854"/>
      <c r="W145" s="868"/>
      <c r="X145" s="860"/>
      <c r="Y145" s="115"/>
    </row>
    <row r="146" spans="3:25" ht="18.75" customHeight="1">
      <c r="C146" s="865"/>
      <c r="D146" s="868"/>
      <c r="E146" s="868"/>
      <c r="F146" s="868"/>
      <c r="G146" s="871"/>
      <c r="H146" s="874"/>
      <c r="I146" s="595"/>
      <c r="J146" s="667"/>
      <c r="K146" s="596"/>
      <c r="L146" s="597"/>
      <c r="M146" s="597"/>
      <c r="N146" s="598" t="str">
        <f>IF(I146="","",(SUM(L146:M146)))</f>
        <v/>
      </c>
      <c r="O146" s="599"/>
      <c r="P146" s="600" t="str">
        <f t="shared" si="26"/>
        <v/>
      </c>
      <c r="Q146" s="878"/>
      <c r="R146" s="857"/>
      <c r="S146" s="857"/>
      <c r="T146" s="858"/>
      <c r="U146" s="857"/>
      <c r="V146" s="857"/>
      <c r="W146" s="868"/>
      <c r="X146" s="860"/>
      <c r="Y146" s="115"/>
    </row>
    <row r="147" spans="3:25" ht="18.75" customHeight="1">
      <c r="C147" s="866"/>
      <c r="D147" s="869"/>
      <c r="E147" s="869"/>
      <c r="F147" s="869"/>
      <c r="G147" s="872"/>
      <c r="H147" s="875"/>
      <c r="I147" s="601"/>
      <c r="J147" s="602"/>
      <c r="K147" s="603"/>
      <c r="L147" s="604"/>
      <c r="M147" s="604"/>
      <c r="N147" s="605"/>
      <c r="O147" s="606"/>
      <c r="P147" s="607">
        <f>SUM(P143:P146)</f>
        <v>0</v>
      </c>
      <c r="Q147" s="608">
        <f>IF(G143="",0,IF(G143=1,"1,500",IF(G143=2,"1,300",IF(G143=3,"1,100","850"))))</f>
        <v>0</v>
      </c>
      <c r="R147" s="609"/>
      <c r="S147" s="610">
        <f>IF(G143="",0,IF(G143=1,"14,000",IF(G143=2,"12,400",IF(G143=3,"10,300",IF(G143=4,"8,200",)))))</f>
        <v>0</v>
      </c>
      <c r="T147" s="611"/>
      <c r="U147" s="612">
        <f>IF(AND(R147="",T147=""),0,(SUM(Q147*R147+S147*T147)))</f>
        <v>0</v>
      </c>
      <c r="V147" s="610">
        <f>IF(AND(P147="",U147=""),"",SUM(P147+U147))</f>
        <v>0</v>
      </c>
      <c r="W147" s="869"/>
      <c r="X147" s="861"/>
      <c r="Y147" s="115"/>
    </row>
    <row r="148" spans="3:25" ht="18.75" customHeight="1">
      <c r="C148" s="864"/>
      <c r="D148" s="867"/>
      <c r="E148" s="867"/>
      <c r="F148" s="867"/>
      <c r="G148" s="870"/>
      <c r="H148" s="873"/>
      <c r="I148" s="589"/>
      <c r="J148" s="666"/>
      <c r="K148" s="590"/>
      <c r="L148" s="591"/>
      <c r="M148" s="591"/>
      <c r="N148" s="592" t="str">
        <f>IF(I148="","",(SUM(L148:M148)))</f>
        <v/>
      </c>
      <c r="O148" s="593"/>
      <c r="P148" s="594" t="str">
        <f t="shared" ref="P148:P151" si="27">IF(O148="","",(N148*O148))</f>
        <v/>
      </c>
      <c r="Q148" s="876"/>
      <c r="R148" s="853"/>
      <c r="S148" s="853"/>
      <c r="T148" s="855"/>
      <c r="U148" s="853"/>
      <c r="V148" s="853"/>
      <c r="W148" s="867"/>
      <c r="X148" s="859"/>
      <c r="Y148" s="115"/>
    </row>
    <row r="149" spans="3:25" ht="18.75" customHeight="1">
      <c r="C149" s="865"/>
      <c r="D149" s="868"/>
      <c r="E149" s="868"/>
      <c r="F149" s="868"/>
      <c r="G149" s="871"/>
      <c r="H149" s="874"/>
      <c r="I149" s="595"/>
      <c r="J149" s="667"/>
      <c r="K149" s="596"/>
      <c r="L149" s="597"/>
      <c r="M149" s="597"/>
      <c r="N149" s="598" t="str">
        <f>IF(I149="","",(SUM(L149:M149)))</f>
        <v/>
      </c>
      <c r="O149" s="599"/>
      <c r="P149" s="600" t="str">
        <f t="shared" si="27"/>
        <v/>
      </c>
      <c r="Q149" s="877"/>
      <c r="R149" s="854"/>
      <c r="S149" s="854"/>
      <c r="T149" s="856"/>
      <c r="U149" s="854"/>
      <c r="V149" s="854"/>
      <c r="W149" s="868"/>
      <c r="X149" s="860"/>
      <c r="Y149" s="115"/>
    </row>
    <row r="150" spans="3:25" ht="18.75" customHeight="1">
      <c r="C150" s="865"/>
      <c r="D150" s="868"/>
      <c r="E150" s="868"/>
      <c r="F150" s="868"/>
      <c r="G150" s="871"/>
      <c r="H150" s="874"/>
      <c r="I150" s="595"/>
      <c r="J150" s="667"/>
      <c r="K150" s="596"/>
      <c r="L150" s="597"/>
      <c r="M150" s="597"/>
      <c r="N150" s="598" t="str">
        <f>IF(I150="","",(SUM(L150:M150)))</f>
        <v/>
      </c>
      <c r="O150" s="599"/>
      <c r="P150" s="600" t="str">
        <f t="shared" si="27"/>
        <v/>
      </c>
      <c r="Q150" s="877"/>
      <c r="R150" s="854"/>
      <c r="S150" s="854"/>
      <c r="T150" s="856"/>
      <c r="U150" s="854"/>
      <c r="V150" s="854"/>
      <c r="W150" s="868"/>
      <c r="X150" s="860"/>
      <c r="Y150" s="115"/>
    </row>
    <row r="151" spans="3:25" ht="18.75" customHeight="1">
      <c r="C151" s="865"/>
      <c r="D151" s="868"/>
      <c r="E151" s="868"/>
      <c r="F151" s="868"/>
      <c r="G151" s="871"/>
      <c r="H151" s="874"/>
      <c r="I151" s="595"/>
      <c r="J151" s="667"/>
      <c r="K151" s="596"/>
      <c r="L151" s="597"/>
      <c r="M151" s="597"/>
      <c r="N151" s="598" t="str">
        <f>IF(I151="","",(SUM(L151:M151)))</f>
        <v/>
      </c>
      <c r="O151" s="599"/>
      <c r="P151" s="600" t="str">
        <f t="shared" si="27"/>
        <v/>
      </c>
      <c r="Q151" s="878"/>
      <c r="R151" s="857"/>
      <c r="S151" s="857"/>
      <c r="T151" s="858"/>
      <c r="U151" s="857"/>
      <c r="V151" s="857"/>
      <c r="W151" s="868"/>
      <c r="X151" s="860"/>
      <c r="Y151" s="115"/>
    </row>
    <row r="152" spans="3:25" ht="18.75" customHeight="1">
      <c r="C152" s="866"/>
      <c r="D152" s="869"/>
      <c r="E152" s="869"/>
      <c r="F152" s="869"/>
      <c r="G152" s="872"/>
      <c r="H152" s="875"/>
      <c r="I152" s="601"/>
      <c r="J152" s="602"/>
      <c r="K152" s="603"/>
      <c r="L152" s="604"/>
      <c r="M152" s="604"/>
      <c r="N152" s="605"/>
      <c r="O152" s="606"/>
      <c r="P152" s="607">
        <f>SUM(P148:P151)</f>
        <v>0</v>
      </c>
      <c r="Q152" s="608">
        <f>IF(G148="",0,IF(G148=1,"1,500",IF(G148=2,"1,300",IF(G148=3,"1,100","850"))))</f>
        <v>0</v>
      </c>
      <c r="R152" s="609"/>
      <c r="S152" s="610">
        <f>IF(G148="",0,IF(G148=1,"14,000",IF(G148=2,"12,400",IF(G148=3,"10,300",IF(G148=4,"8,200",)))))</f>
        <v>0</v>
      </c>
      <c r="T152" s="611"/>
      <c r="U152" s="612">
        <f>IF(AND(R152="",T152=""),0,(SUM(Q152*R152+S152*T152)))</f>
        <v>0</v>
      </c>
      <c r="V152" s="610">
        <f>IF(AND(P152="",U152=""),"",SUM(P152+U152))</f>
        <v>0</v>
      </c>
      <c r="W152" s="869"/>
      <c r="X152" s="861"/>
      <c r="Y152" s="115"/>
    </row>
    <row r="153" spans="3:25" ht="18.75" customHeight="1">
      <c r="C153" s="864"/>
      <c r="D153" s="867"/>
      <c r="E153" s="867"/>
      <c r="F153" s="867"/>
      <c r="G153" s="870"/>
      <c r="H153" s="873"/>
      <c r="I153" s="589"/>
      <c r="J153" s="666"/>
      <c r="K153" s="590"/>
      <c r="L153" s="591"/>
      <c r="M153" s="591"/>
      <c r="N153" s="592" t="str">
        <f>IF(I153="","",(SUM(L153:M153)))</f>
        <v/>
      </c>
      <c r="O153" s="593"/>
      <c r="P153" s="594" t="str">
        <f t="shared" ref="P153:P156" si="28">IF(O153="","",(N153*O153))</f>
        <v/>
      </c>
      <c r="Q153" s="876"/>
      <c r="R153" s="853"/>
      <c r="S153" s="853"/>
      <c r="T153" s="855"/>
      <c r="U153" s="853"/>
      <c r="V153" s="853"/>
      <c r="W153" s="867"/>
      <c r="X153" s="859"/>
      <c r="Y153" s="115"/>
    </row>
    <row r="154" spans="3:25" ht="18.75" customHeight="1">
      <c r="C154" s="865"/>
      <c r="D154" s="868"/>
      <c r="E154" s="868"/>
      <c r="F154" s="868"/>
      <c r="G154" s="871"/>
      <c r="H154" s="874"/>
      <c r="I154" s="595"/>
      <c r="J154" s="667"/>
      <c r="K154" s="596"/>
      <c r="L154" s="597"/>
      <c r="M154" s="597"/>
      <c r="N154" s="598" t="str">
        <f>IF(I154="","",(SUM(L154:M154)))</f>
        <v/>
      </c>
      <c r="O154" s="599"/>
      <c r="P154" s="600" t="str">
        <f t="shared" si="28"/>
        <v/>
      </c>
      <c r="Q154" s="877"/>
      <c r="R154" s="854"/>
      <c r="S154" s="854"/>
      <c r="T154" s="856"/>
      <c r="U154" s="854"/>
      <c r="V154" s="854"/>
      <c r="W154" s="868"/>
      <c r="X154" s="860"/>
      <c r="Y154" s="115"/>
    </row>
    <row r="155" spans="3:25" ht="18.75" customHeight="1">
      <c r="C155" s="865"/>
      <c r="D155" s="868"/>
      <c r="E155" s="868"/>
      <c r="F155" s="868"/>
      <c r="G155" s="871"/>
      <c r="H155" s="874"/>
      <c r="I155" s="595"/>
      <c r="J155" s="667"/>
      <c r="K155" s="596"/>
      <c r="L155" s="597"/>
      <c r="M155" s="597"/>
      <c r="N155" s="598" t="str">
        <f>IF(I155="","",(SUM(L155:M155)))</f>
        <v/>
      </c>
      <c r="O155" s="599"/>
      <c r="P155" s="600" t="str">
        <f t="shared" si="28"/>
        <v/>
      </c>
      <c r="Q155" s="877"/>
      <c r="R155" s="854"/>
      <c r="S155" s="854"/>
      <c r="T155" s="856"/>
      <c r="U155" s="854"/>
      <c r="V155" s="854"/>
      <c r="W155" s="868"/>
      <c r="X155" s="860"/>
      <c r="Y155" s="115"/>
    </row>
    <row r="156" spans="3:25" ht="18.75" customHeight="1">
      <c r="C156" s="865"/>
      <c r="D156" s="868"/>
      <c r="E156" s="868"/>
      <c r="F156" s="868"/>
      <c r="G156" s="871"/>
      <c r="H156" s="874"/>
      <c r="I156" s="595"/>
      <c r="J156" s="667"/>
      <c r="K156" s="596"/>
      <c r="L156" s="597"/>
      <c r="M156" s="597"/>
      <c r="N156" s="598" t="str">
        <f>IF(I156="","",(SUM(L156:M156)))</f>
        <v/>
      </c>
      <c r="O156" s="599"/>
      <c r="P156" s="600" t="str">
        <f t="shared" si="28"/>
        <v/>
      </c>
      <c r="Q156" s="878"/>
      <c r="R156" s="857"/>
      <c r="S156" s="857"/>
      <c r="T156" s="858"/>
      <c r="U156" s="857"/>
      <c r="V156" s="857"/>
      <c r="W156" s="868"/>
      <c r="X156" s="860"/>
      <c r="Y156" s="115"/>
    </row>
    <row r="157" spans="3:25" ht="18.75" customHeight="1">
      <c r="C157" s="866"/>
      <c r="D157" s="869"/>
      <c r="E157" s="869"/>
      <c r="F157" s="869"/>
      <c r="G157" s="872"/>
      <c r="H157" s="875"/>
      <c r="I157" s="601"/>
      <c r="J157" s="602"/>
      <c r="K157" s="603"/>
      <c r="L157" s="604"/>
      <c r="M157" s="604"/>
      <c r="N157" s="605"/>
      <c r="O157" s="606"/>
      <c r="P157" s="607">
        <f>SUM(P153:P156)</f>
        <v>0</v>
      </c>
      <c r="Q157" s="608">
        <f>IF(G153="",0,IF(G153=1,"1,500",IF(G153=2,"1,300",IF(G153=3,"1,100","850"))))</f>
        <v>0</v>
      </c>
      <c r="R157" s="609"/>
      <c r="S157" s="610">
        <f>IF(G153="",0,IF(G153=1,"14,000",IF(G153=2,"12,400",IF(G153=3,"10,300",IF(G153=4,"8,200",)))))</f>
        <v>0</v>
      </c>
      <c r="T157" s="611"/>
      <c r="U157" s="612">
        <f>IF(AND(R157="",T157=""),0,(SUM(Q157*R157+S157*T157)))</f>
        <v>0</v>
      </c>
      <c r="V157" s="610">
        <f>IF(AND(P157="",U157=""),"",SUM(P157+U157))</f>
        <v>0</v>
      </c>
      <c r="W157" s="869"/>
      <c r="X157" s="861"/>
      <c r="Y157" s="115"/>
    </row>
    <row r="158" spans="3:25" ht="18.75" customHeight="1">
      <c r="C158" s="864"/>
      <c r="D158" s="867"/>
      <c r="E158" s="867"/>
      <c r="F158" s="867"/>
      <c r="G158" s="870"/>
      <c r="H158" s="873"/>
      <c r="I158" s="589"/>
      <c r="J158" s="666"/>
      <c r="K158" s="590"/>
      <c r="L158" s="591"/>
      <c r="M158" s="591"/>
      <c r="N158" s="592" t="str">
        <f>IF(I158="","",(SUM(L158:M158)))</f>
        <v/>
      </c>
      <c r="O158" s="593"/>
      <c r="P158" s="594" t="str">
        <f t="shared" ref="P158:P161" si="29">IF(O158="","",(N158*O158))</f>
        <v/>
      </c>
      <c r="Q158" s="876"/>
      <c r="R158" s="853"/>
      <c r="S158" s="853"/>
      <c r="T158" s="855"/>
      <c r="U158" s="853"/>
      <c r="V158" s="853"/>
      <c r="W158" s="867"/>
      <c r="X158" s="859"/>
      <c r="Y158" s="115"/>
    </row>
    <row r="159" spans="3:25" ht="18.75" customHeight="1">
      <c r="C159" s="865"/>
      <c r="D159" s="868"/>
      <c r="E159" s="868"/>
      <c r="F159" s="868"/>
      <c r="G159" s="871"/>
      <c r="H159" s="874"/>
      <c r="I159" s="595"/>
      <c r="J159" s="667"/>
      <c r="K159" s="596"/>
      <c r="L159" s="597"/>
      <c r="M159" s="597"/>
      <c r="N159" s="598" t="str">
        <f>IF(I159="","",(SUM(L159:M159)))</f>
        <v/>
      </c>
      <c r="O159" s="599"/>
      <c r="P159" s="600" t="str">
        <f t="shared" si="29"/>
        <v/>
      </c>
      <c r="Q159" s="877"/>
      <c r="R159" s="854"/>
      <c r="S159" s="854"/>
      <c r="T159" s="856"/>
      <c r="U159" s="854"/>
      <c r="V159" s="854"/>
      <c r="W159" s="868"/>
      <c r="X159" s="860"/>
      <c r="Y159" s="115"/>
    </row>
    <row r="160" spans="3:25" ht="18.75" customHeight="1">
      <c r="C160" s="865"/>
      <c r="D160" s="868"/>
      <c r="E160" s="868"/>
      <c r="F160" s="868"/>
      <c r="G160" s="871"/>
      <c r="H160" s="874"/>
      <c r="I160" s="595"/>
      <c r="J160" s="667"/>
      <c r="K160" s="596"/>
      <c r="L160" s="597"/>
      <c r="M160" s="597"/>
      <c r="N160" s="598" t="str">
        <f>IF(I160="","",(SUM(L160:M160)))</f>
        <v/>
      </c>
      <c r="O160" s="599"/>
      <c r="P160" s="600" t="str">
        <f t="shared" si="29"/>
        <v/>
      </c>
      <c r="Q160" s="877"/>
      <c r="R160" s="854"/>
      <c r="S160" s="854"/>
      <c r="T160" s="856"/>
      <c r="U160" s="854"/>
      <c r="V160" s="854"/>
      <c r="W160" s="868"/>
      <c r="X160" s="860"/>
      <c r="Y160" s="115"/>
    </row>
    <row r="161" spans="3:25" ht="18.75" customHeight="1">
      <c r="C161" s="865"/>
      <c r="D161" s="868"/>
      <c r="E161" s="868"/>
      <c r="F161" s="868"/>
      <c r="G161" s="871"/>
      <c r="H161" s="874"/>
      <c r="I161" s="595"/>
      <c r="J161" s="667"/>
      <c r="K161" s="596"/>
      <c r="L161" s="597"/>
      <c r="M161" s="597"/>
      <c r="N161" s="598" t="str">
        <f>IF(I161="","",(SUM(L161:M161)))</f>
        <v/>
      </c>
      <c r="O161" s="599"/>
      <c r="P161" s="600" t="str">
        <f t="shared" si="29"/>
        <v/>
      </c>
      <c r="Q161" s="878"/>
      <c r="R161" s="857"/>
      <c r="S161" s="857"/>
      <c r="T161" s="858"/>
      <c r="U161" s="857"/>
      <c r="V161" s="857"/>
      <c r="W161" s="868"/>
      <c r="X161" s="860"/>
      <c r="Y161" s="115"/>
    </row>
    <row r="162" spans="3:25" ht="18.75" customHeight="1">
      <c r="C162" s="866"/>
      <c r="D162" s="869"/>
      <c r="E162" s="869"/>
      <c r="F162" s="869"/>
      <c r="G162" s="872"/>
      <c r="H162" s="875"/>
      <c r="I162" s="601"/>
      <c r="J162" s="602"/>
      <c r="K162" s="603"/>
      <c r="L162" s="604"/>
      <c r="M162" s="604"/>
      <c r="N162" s="605"/>
      <c r="O162" s="606"/>
      <c r="P162" s="607">
        <f>SUM(P158:P161)</f>
        <v>0</v>
      </c>
      <c r="Q162" s="608">
        <f>IF(G158="",0,IF(G158=1,"1,500",IF(G158=2,"1,300",IF(G158=3,"1,100","850"))))</f>
        <v>0</v>
      </c>
      <c r="R162" s="609"/>
      <c r="S162" s="610">
        <f>IF(G158="",0,IF(G158=1,"14,000",IF(G158=2,"12,400",IF(G158=3,"10,300",IF(G158=4,"8,200",)))))</f>
        <v>0</v>
      </c>
      <c r="T162" s="611"/>
      <c r="U162" s="612">
        <f>IF(AND(R162="",T162=""),0,(SUM(Q162*R162+S162*T162)))</f>
        <v>0</v>
      </c>
      <c r="V162" s="610">
        <f>IF(AND(P162="",U162=""),"",SUM(P162+U162))</f>
        <v>0</v>
      </c>
      <c r="W162" s="869"/>
      <c r="X162" s="861"/>
      <c r="Y162" s="115"/>
    </row>
    <row r="163" spans="3:25" ht="18.75" customHeight="1">
      <c r="C163" s="864"/>
      <c r="D163" s="867"/>
      <c r="E163" s="867"/>
      <c r="F163" s="867"/>
      <c r="G163" s="870"/>
      <c r="H163" s="873"/>
      <c r="I163" s="589"/>
      <c r="J163" s="666"/>
      <c r="K163" s="590"/>
      <c r="L163" s="591"/>
      <c r="M163" s="591"/>
      <c r="N163" s="592" t="str">
        <f>IF(I163="","",(SUM(L163:M163)))</f>
        <v/>
      </c>
      <c r="O163" s="593"/>
      <c r="P163" s="594" t="str">
        <f t="shared" ref="P163:P166" si="30">IF(O163="","",(N163*O163))</f>
        <v/>
      </c>
      <c r="Q163" s="876"/>
      <c r="R163" s="853"/>
      <c r="S163" s="853"/>
      <c r="T163" s="855"/>
      <c r="U163" s="853"/>
      <c r="V163" s="853"/>
      <c r="W163" s="867"/>
      <c r="X163" s="859"/>
      <c r="Y163" s="115"/>
    </row>
    <row r="164" spans="3:25" ht="18.75" customHeight="1">
      <c r="C164" s="865"/>
      <c r="D164" s="868"/>
      <c r="E164" s="868"/>
      <c r="F164" s="868"/>
      <c r="G164" s="871"/>
      <c r="H164" s="874"/>
      <c r="I164" s="595"/>
      <c r="J164" s="667"/>
      <c r="K164" s="596"/>
      <c r="L164" s="597"/>
      <c r="M164" s="597"/>
      <c r="N164" s="598" t="str">
        <f>IF(I164="","",(SUM(L164:M164)))</f>
        <v/>
      </c>
      <c r="O164" s="599"/>
      <c r="P164" s="600" t="str">
        <f t="shared" si="30"/>
        <v/>
      </c>
      <c r="Q164" s="877"/>
      <c r="R164" s="854"/>
      <c r="S164" s="854"/>
      <c r="T164" s="856"/>
      <c r="U164" s="854"/>
      <c r="V164" s="854"/>
      <c r="W164" s="868"/>
      <c r="X164" s="860"/>
      <c r="Y164" s="115"/>
    </row>
    <row r="165" spans="3:25" ht="18.75" customHeight="1">
      <c r="C165" s="865"/>
      <c r="D165" s="868"/>
      <c r="E165" s="868"/>
      <c r="F165" s="868"/>
      <c r="G165" s="871"/>
      <c r="H165" s="874"/>
      <c r="I165" s="595"/>
      <c r="J165" s="667"/>
      <c r="K165" s="596"/>
      <c r="L165" s="597"/>
      <c r="M165" s="597"/>
      <c r="N165" s="598" t="str">
        <f>IF(I165="","",(SUM(L165:M165)))</f>
        <v/>
      </c>
      <c r="O165" s="599"/>
      <c r="P165" s="600" t="str">
        <f t="shared" si="30"/>
        <v/>
      </c>
      <c r="Q165" s="877"/>
      <c r="R165" s="854"/>
      <c r="S165" s="854"/>
      <c r="T165" s="856"/>
      <c r="U165" s="854"/>
      <c r="V165" s="854"/>
      <c r="W165" s="868"/>
      <c r="X165" s="860"/>
      <c r="Y165" s="115"/>
    </row>
    <row r="166" spans="3:25" ht="18.75" customHeight="1">
      <c r="C166" s="865"/>
      <c r="D166" s="868"/>
      <c r="E166" s="868"/>
      <c r="F166" s="868"/>
      <c r="G166" s="871"/>
      <c r="H166" s="874"/>
      <c r="I166" s="595"/>
      <c r="J166" s="667"/>
      <c r="K166" s="596"/>
      <c r="L166" s="597"/>
      <c r="M166" s="597"/>
      <c r="N166" s="598" t="str">
        <f>IF(I166="","",(SUM(L166:M166)))</f>
        <v/>
      </c>
      <c r="O166" s="599"/>
      <c r="P166" s="600" t="str">
        <f t="shared" si="30"/>
        <v/>
      </c>
      <c r="Q166" s="878"/>
      <c r="R166" s="857"/>
      <c r="S166" s="857"/>
      <c r="T166" s="858"/>
      <c r="U166" s="857"/>
      <c r="V166" s="857"/>
      <c r="W166" s="868"/>
      <c r="X166" s="860"/>
      <c r="Y166" s="115"/>
    </row>
    <row r="167" spans="3:25" ht="18.75" customHeight="1">
      <c r="C167" s="866"/>
      <c r="D167" s="869"/>
      <c r="E167" s="869"/>
      <c r="F167" s="869"/>
      <c r="G167" s="872"/>
      <c r="H167" s="875"/>
      <c r="I167" s="601"/>
      <c r="J167" s="602"/>
      <c r="K167" s="603"/>
      <c r="L167" s="604"/>
      <c r="M167" s="604"/>
      <c r="N167" s="605"/>
      <c r="O167" s="606"/>
      <c r="P167" s="607">
        <f>SUM(P163:P166)</f>
        <v>0</v>
      </c>
      <c r="Q167" s="608">
        <f>IF(G163="",0,IF(G163=1,"1,500",IF(G163=2,"1,300",IF(G163=3,"1,100","850"))))</f>
        <v>0</v>
      </c>
      <c r="R167" s="609"/>
      <c r="S167" s="610">
        <f>IF(G163="",0,IF(G163=1,"14,000",IF(G163=2,"12,400",IF(G163=3,"10,300",IF(G163=4,"8,200",)))))</f>
        <v>0</v>
      </c>
      <c r="T167" s="611"/>
      <c r="U167" s="612">
        <f>IF(AND(R167="",T167=""),0,(SUM(Q167*R167+S167*T167)))</f>
        <v>0</v>
      </c>
      <c r="V167" s="610">
        <f>IF(AND(P167="",U167=""),"",SUM(P167+U167))</f>
        <v>0</v>
      </c>
      <c r="W167" s="869"/>
      <c r="X167" s="861"/>
      <c r="Y167" s="115"/>
    </row>
    <row r="168" spans="3:25" ht="18.75" customHeight="1">
      <c r="C168" s="864"/>
      <c r="D168" s="867"/>
      <c r="E168" s="867"/>
      <c r="F168" s="867"/>
      <c r="G168" s="870"/>
      <c r="H168" s="873"/>
      <c r="I168" s="589"/>
      <c r="J168" s="666"/>
      <c r="K168" s="590"/>
      <c r="L168" s="591"/>
      <c r="M168" s="591"/>
      <c r="N168" s="592" t="str">
        <f>IF(I168="","",(SUM(L168:M168)))</f>
        <v/>
      </c>
      <c r="O168" s="593"/>
      <c r="P168" s="594" t="str">
        <f t="shared" ref="P168:P171" si="31">IF(O168="","",(N168*O168))</f>
        <v/>
      </c>
      <c r="Q168" s="876"/>
      <c r="R168" s="853"/>
      <c r="S168" s="853"/>
      <c r="T168" s="855"/>
      <c r="U168" s="853"/>
      <c r="V168" s="853"/>
      <c r="W168" s="867"/>
      <c r="X168" s="859"/>
      <c r="Y168" s="115"/>
    </row>
    <row r="169" spans="3:25" ht="18.75" customHeight="1">
      <c r="C169" s="865"/>
      <c r="D169" s="868"/>
      <c r="E169" s="868"/>
      <c r="F169" s="868"/>
      <c r="G169" s="871"/>
      <c r="H169" s="874"/>
      <c r="I169" s="595"/>
      <c r="J169" s="667"/>
      <c r="K169" s="596"/>
      <c r="L169" s="597"/>
      <c r="M169" s="597"/>
      <c r="N169" s="598" t="str">
        <f>IF(I169="","",(SUM(L169:M169)))</f>
        <v/>
      </c>
      <c r="O169" s="599"/>
      <c r="P169" s="600" t="str">
        <f t="shared" si="31"/>
        <v/>
      </c>
      <c r="Q169" s="877"/>
      <c r="R169" s="854"/>
      <c r="S169" s="854"/>
      <c r="T169" s="856"/>
      <c r="U169" s="854"/>
      <c r="V169" s="854"/>
      <c r="W169" s="868"/>
      <c r="X169" s="860"/>
      <c r="Y169" s="115"/>
    </row>
    <row r="170" spans="3:25" ht="18.75" customHeight="1">
      <c r="C170" s="865"/>
      <c r="D170" s="868"/>
      <c r="E170" s="868"/>
      <c r="F170" s="868"/>
      <c r="G170" s="871"/>
      <c r="H170" s="874"/>
      <c r="I170" s="595"/>
      <c r="J170" s="667"/>
      <c r="K170" s="596"/>
      <c r="L170" s="597"/>
      <c r="M170" s="597"/>
      <c r="N170" s="598" t="str">
        <f>IF(I170="","",(SUM(L170:M170)))</f>
        <v/>
      </c>
      <c r="O170" s="599"/>
      <c r="P170" s="600" t="str">
        <f t="shared" si="31"/>
        <v/>
      </c>
      <c r="Q170" s="877"/>
      <c r="R170" s="854"/>
      <c r="S170" s="854"/>
      <c r="T170" s="856"/>
      <c r="U170" s="854"/>
      <c r="V170" s="854"/>
      <c r="W170" s="868"/>
      <c r="X170" s="860"/>
      <c r="Y170" s="115"/>
    </row>
    <row r="171" spans="3:25" ht="18.75" customHeight="1">
      <c r="C171" s="865"/>
      <c r="D171" s="868"/>
      <c r="E171" s="868"/>
      <c r="F171" s="868"/>
      <c r="G171" s="871"/>
      <c r="H171" s="874"/>
      <c r="I171" s="595"/>
      <c r="J171" s="667"/>
      <c r="K171" s="596"/>
      <c r="L171" s="597"/>
      <c r="M171" s="597"/>
      <c r="N171" s="598" t="str">
        <f>IF(I171="","",(SUM(L171:M171)))</f>
        <v/>
      </c>
      <c r="O171" s="599"/>
      <c r="P171" s="600" t="str">
        <f t="shared" si="31"/>
        <v/>
      </c>
      <c r="Q171" s="878"/>
      <c r="R171" s="857"/>
      <c r="S171" s="857"/>
      <c r="T171" s="858"/>
      <c r="U171" s="857"/>
      <c r="V171" s="857"/>
      <c r="W171" s="868"/>
      <c r="X171" s="860"/>
      <c r="Y171" s="115"/>
    </row>
    <row r="172" spans="3:25" ht="18.75" customHeight="1">
      <c r="C172" s="866"/>
      <c r="D172" s="869"/>
      <c r="E172" s="869"/>
      <c r="F172" s="869"/>
      <c r="G172" s="872"/>
      <c r="H172" s="875"/>
      <c r="I172" s="601"/>
      <c r="J172" s="602"/>
      <c r="K172" s="603"/>
      <c r="L172" s="604"/>
      <c r="M172" s="604"/>
      <c r="N172" s="605"/>
      <c r="O172" s="606"/>
      <c r="P172" s="607">
        <f>SUM(P168:P171)</f>
        <v>0</v>
      </c>
      <c r="Q172" s="608">
        <f>IF(G168="",0,IF(G168=1,"1,500",IF(G168=2,"1,300",IF(G168=3,"1,100","850"))))</f>
        <v>0</v>
      </c>
      <c r="R172" s="609"/>
      <c r="S172" s="610">
        <f>IF(G168="",0,IF(G168=1,"14,000",IF(G168=2,"12,400",IF(G168=3,"10,300",IF(G168=4,"8,200",)))))</f>
        <v>0</v>
      </c>
      <c r="T172" s="611"/>
      <c r="U172" s="612">
        <f>IF(AND(R172="",T172=""),0,(SUM(Q172*R172+S172*T172)))</f>
        <v>0</v>
      </c>
      <c r="V172" s="610">
        <f>IF(AND(P172="",U172=""),"",SUM(P172+U172))</f>
        <v>0</v>
      </c>
      <c r="W172" s="869"/>
      <c r="X172" s="861"/>
      <c r="Y172" s="115"/>
    </row>
    <row r="173" spans="3:25" ht="19.5" customHeight="1">
      <c r="C173" s="864"/>
      <c r="D173" s="867"/>
      <c r="E173" s="867"/>
      <c r="F173" s="867"/>
      <c r="G173" s="870"/>
      <c r="H173" s="873"/>
      <c r="I173" s="589"/>
      <c r="J173" s="666"/>
      <c r="K173" s="590"/>
      <c r="L173" s="591"/>
      <c r="M173" s="591"/>
      <c r="N173" s="592" t="str">
        <f>IF(I173="","",(SUM(L173:M173)))</f>
        <v/>
      </c>
      <c r="O173" s="593"/>
      <c r="P173" s="594" t="str">
        <f t="shared" ref="P173:P176" si="32">IF(O173="","",(N173*O173))</f>
        <v/>
      </c>
      <c r="Q173" s="876"/>
      <c r="R173" s="853"/>
      <c r="S173" s="853"/>
      <c r="T173" s="855"/>
      <c r="U173" s="853"/>
      <c r="V173" s="853"/>
      <c r="W173" s="867"/>
      <c r="X173" s="859"/>
      <c r="Y173" s="115"/>
    </row>
    <row r="174" spans="3:25" ht="19.5" customHeight="1">
      <c r="C174" s="865"/>
      <c r="D174" s="868"/>
      <c r="E174" s="868"/>
      <c r="F174" s="868"/>
      <c r="G174" s="871"/>
      <c r="H174" s="874"/>
      <c r="I174" s="595"/>
      <c r="J174" s="667"/>
      <c r="K174" s="596"/>
      <c r="L174" s="597"/>
      <c r="M174" s="597"/>
      <c r="N174" s="598" t="str">
        <f>IF(I174="","",(SUM(L174:M174)))</f>
        <v/>
      </c>
      <c r="O174" s="599"/>
      <c r="P174" s="600" t="str">
        <f t="shared" si="32"/>
        <v/>
      </c>
      <c r="Q174" s="877"/>
      <c r="R174" s="854"/>
      <c r="S174" s="854"/>
      <c r="T174" s="856"/>
      <c r="U174" s="854"/>
      <c r="V174" s="854"/>
      <c r="W174" s="868"/>
      <c r="X174" s="860"/>
      <c r="Y174" s="115"/>
    </row>
    <row r="175" spans="3:25" ht="19.5" customHeight="1">
      <c r="C175" s="865"/>
      <c r="D175" s="868"/>
      <c r="E175" s="868"/>
      <c r="F175" s="868"/>
      <c r="G175" s="871"/>
      <c r="H175" s="874"/>
      <c r="I175" s="595"/>
      <c r="J175" s="667"/>
      <c r="K175" s="596"/>
      <c r="L175" s="597"/>
      <c r="M175" s="597"/>
      <c r="N175" s="598" t="str">
        <f>IF(I175="","",(SUM(L175:M175)))</f>
        <v/>
      </c>
      <c r="O175" s="599"/>
      <c r="P175" s="600" t="str">
        <f t="shared" si="32"/>
        <v/>
      </c>
      <c r="Q175" s="877"/>
      <c r="R175" s="854"/>
      <c r="S175" s="854"/>
      <c r="T175" s="856"/>
      <c r="U175" s="854"/>
      <c r="V175" s="854"/>
      <c r="W175" s="868"/>
      <c r="X175" s="860"/>
      <c r="Y175" s="115"/>
    </row>
    <row r="176" spans="3:25" ht="19.5" customHeight="1">
      <c r="C176" s="865"/>
      <c r="D176" s="868"/>
      <c r="E176" s="868"/>
      <c r="F176" s="868"/>
      <c r="G176" s="871"/>
      <c r="H176" s="874"/>
      <c r="I176" s="595"/>
      <c r="J176" s="667"/>
      <c r="K176" s="596"/>
      <c r="L176" s="597"/>
      <c r="M176" s="597"/>
      <c r="N176" s="598" t="str">
        <f>IF(I176="","",(SUM(L176:M176)))</f>
        <v/>
      </c>
      <c r="O176" s="599"/>
      <c r="P176" s="600" t="str">
        <f t="shared" si="32"/>
        <v/>
      </c>
      <c r="Q176" s="878"/>
      <c r="R176" s="857"/>
      <c r="S176" s="857"/>
      <c r="T176" s="858"/>
      <c r="U176" s="857"/>
      <c r="V176" s="857"/>
      <c r="W176" s="868"/>
      <c r="X176" s="860"/>
      <c r="Y176" s="115"/>
    </row>
    <row r="177" spans="3:25" ht="19.5" customHeight="1">
      <c r="C177" s="866"/>
      <c r="D177" s="869"/>
      <c r="E177" s="869"/>
      <c r="F177" s="869"/>
      <c r="G177" s="872"/>
      <c r="H177" s="875"/>
      <c r="I177" s="601"/>
      <c r="J177" s="602"/>
      <c r="K177" s="603"/>
      <c r="L177" s="604"/>
      <c r="M177" s="604"/>
      <c r="N177" s="605"/>
      <c r="O177" s="606"/>
      <c r="P177" s="607">
        <f>SUM(P173:P176)</f>
        <v>0</v>
      </c>
      <c r="Q177" s="608">
        <f>IF(G173="",0,IF(G173=1,"1,500",IF(G173=2,"1,300",IF(G173=3,"1,100","850"))))</f>
        <v>0</v>
      </c>
      <c r="R177" s="609"/>
      <c r="S177" s="610">
        <f>IF(G173="",0,IF(G173=1,"14,000",IF(G173=2,"12,400",IF(G173=3,"10,300",IF(G173=4,"8,200",)))))</f>
        <v>0</v>
      </c>
      <c r="T177" s="611"/>
      <c r="U177" s="612">
        <f>IF(AND(R177="",T177=""),0,(SUM(Q177*R177+S177*T177)))</f>
        <v>0</v>
      </c>
      <c r="V177" s="610">
        <f>IF(AND(P177="",U177=""),"",SUM(P177+U177))</f>
        <v>0</v>
      </c>
      <c r="W177" s="869"/>
      <c r="X177" s="861"/>
      <c r="Y177" s="115"/>
    </row>
    <row r="178" spans="3:25" ht="19.5" customHeight="1">
      <c r="C178" s="864"/>
      <c r="D178" s="867"/>
      <c r="E178" s="867"/>
      <c r="F178" s="867"/>
      <c r="G178" s="870"/>
      <c r="H178" s="873"/>
      <c r="I178" s="589"/>
      <c r="J178" s="666"/>
      <c r="K178" s="590"/>
      <c r="L178" s="591"/>
      <c r="M178" s="591"/>
      <c r="N178" s="592" t="str">
        <f>IF(I178="","",(SUM(L178:M178)))</f>
        <v/>
      </c>
      <c r="O178" s="593"/>
      <c r="P178" s="594" t="str">
        <f t="shared" ref="P178:P181" si="33">IF(O178="","",(N178*O178))</f>
        <v/>
      </c>
      <c r="Q178" s="876"/>
      <c r="R178" s="853"/>
      <c r="S178" s="853"/>
      <c r="T178" s="855"/>
      <c r="U178" s="853"/>
      <c r="V178" s="853"/>
      <c r="W178" s="867"/>
      <c r="X178" s="859"/>
      <c r="Y178" s="115"/>
    </row>
    <row r="179" spans="3:25" ht="19.5" customHeight="1">
      <c r="C179" s="865"/>
      <c r="D179" s="868"/>
      <c r="E179" s="868"/>
      <c r="F179" s="868"/>
      <c r="G179" s="871"/>
      <c r="H179" s="874"/>
      <c r="I179" s="595"/>
      <c r="J179" s="667"/>
      <c r="K179" s="596"/>
      <c r="L179" s="597"/>
      <c r="M179" s="597"/>
      <c r="N179" s="598" t="str">
        <f>IF(I179="","",(SUM(L179:M179)))</f>
        <v/>
      </c>
      <c r="O179" s="599"/>
      <c r="P179" s="600" t="str">
        <f t="shared" si="33"/>
        <v/>
      </c>
      <c r="Q179" s="877"/>
      <c r="R179" s="854"/>
      <c r="S179" s="854"/>
      <c r="T179" s="856"/>
      <c r="U179" s="854"/>
      <c r="V179" s="854"/>
      <c r="W179" s="868"/>
      <c r="X179" s="860"/>
      <c r="Y179" s="115"/>
    </row>
    <row r="180" spans="3:25" ht="19.5" customHeight="1">
      <c r="C180" s="865"/>
      <c r="D180" s="868"/>
      <c r="E180" s="868"/>
      <c r="F180" s="868"/>
      <c r="G180" s="871"/>
      <c r="H180" s="874"/>
      <c r="I180" s="595"/>
      <c r="J180" s="667"/>
      <c r="K180" s="596"/>
      <c r="L180" s="597"/>
      <c r="M180" s="597"/>
      <c r="N180" s="598" t="str">
        <f>IF(I180="","",(SUM(L180:M180)))</f>
        <v/>
      </c>
      <c r="O180" s="599"/>
      <c r="P180" s="600" t="str">
        <f t="shared" si="33"/>
        <v/>
      </c>
      <c r="Q180" s="877"/>
      <c r="R180" s="854"/>
      <c r="S180" s="854"/>
      <c r="T180" s="856"/>
      <c r="U180" s="854"/>
      <c r="V180" s="854"/>
      <c r="W180" s="868"/>
      <c r="X180" s="860"/>
      <c r="Y180" s="115"/>
    </row>
    <row r="181" spans="3:25" ht="19.5" customHeight="1">
      <c r="C181" s="865"/>
      <c r="D181" s="868"/>
      <c r="E181" s="868"/>
      <c r="F181" s="868"/>
      <c r="G181" s="871"/>
      <c r="H181" s="874"/>
      <c r="I181" s="595"/>
      <c r="J181" s="667"/>
      <c r="K181" s="596"/>
      <c r="L181" s="597"/>
      <c r="M181" s="597"/>
      <c r="N181" s="598" t="str">
        <f>IF(I181="","",(SUM(L181:M181)))</f>
        <v/>
      </c>
      <c r="O181" s="599"/>
      <c r="P181" s="600" t="str">
        <f t="shared" si="33"/>
        <v/>
      </c>
      <c r="Q181" s="878"/>
      <c r="R181" s="857"/>
      <c r="S181" s="857"/>
      <c r="T181" s="858"/>
      <c r="U181" s="857"/>
      <c r="V181" s="857"/>
      <c r="W181" s="868"/>
      <c r="X181" s="860"/>
      <c r="Y181" s="115"/>
    </row>
    <row r="182" spans="3:25" ht="19.5" customHeight="1">
      <c r="C182" s="866"/>
      <c r="D182" s="869"/>
      <c r="E182" s="869"/>
      <c r="F182" s="869"/>
      <c r="G182" s="872"/>
      <c r="H182" s="875"/>
      <c r="I182" s="601"/>
      <c r="J182" s="602"/>
      <c r="K182" s="603"/>
      <c r="L182" s="604"/>
      <c r="M182" s="604"/>
      <c r="N182" s="605"/>
      <c r="O182" s="606"/>
      <c r="P182" s="607">
        <f>SUM(P178:P181)</f>
        <v>0</v>
      </c>
      <c r="Q182" s="608">
        <f>IF(G178="",0,IF(G178=1,"1,500",IF(G178=2,"1,300",IF(G178=3,"1,100","850"))))</f>
        <v>0</v>
      </c>
      <c r="R182" s="609"/>
      <c r="S182" s="610">
        <f>IF(G178="",0,IF(G178=1,"14,000",IF(G178=2,"12,400",IF(G178=3,"10,300",IF(G178=4,"8,200",)))))</f>
        <v>0</v>
      </c>
      <c r="T182" s="611"/>
      <c r="U182" s="612">
        <f>IF(AND(R182="",T182=""),0,(SUM(Q182*R182+S182*T182)))</f>
        <v>0</v>
      </c>
      <c r="V182" s="610">
        <f>IF(AND(P182="",U182=""),"",SUM(P182+U182))</f>
        <v>0</v>
      </c>
      <c r="W182" s="869"/>
      <c r="X182" s="861"/>
      <c r="Y182" s="115"/>
    </row>
    <row r="183" spans="3:25" ht="19.5" customHeight="1">
      <c r="C183" s="864"/>
      <c r="D183" s="867"/>
      <c r="E183" s="867"/>
      <c r="F183" s="867"/>
      <c r="G183" s="870"/>
      <c r="H183" s="873"/>
      <c r="I183" s="589"/>
      <c r="J183" s="666"/>
      <c r="K183" s="590"/>
      <c r="L183" s="591"/>
      <c r="M183" s="591"/>
      <c r="N183" s="592" t="str">
        <f>IF(I183="","",(SUM(L183:M183)))</f>
        <v/>
      </c>
      <c r="O183" s="593"/>
      <c r="P183" s="594" t="str">
        <f t="shared" ref="P183:P186" si="34">IF(O183="","",(N183*O183))</f>
        <v/>
      </c>
      <c r="Q183" s="876"/>
      <c r="R183" s="853"/>
      <c r="S183" s="853"/>
      <c r="T183" s="855"/>
      <c r="U183" s="853"/>
      <c r="V183" s="853"/>
      <c r="W183" s="867"/>
      <c r="X183" s="859"/>
      <c r="Y183" s="115"/>
    </row>
    <row r="184" spans="3:25" ht="19.5" customHeight="1">
      <c r="C184" s="865"/>
      <c r="D184" s="868"/>
      <c r="E184" s="868"/>
      <c r="F184" s="868"/>
      <c r="G184" s="871"/>
      <c r="H184" s="874"/>
      <c r="I184" s="595"/>
      <c r="J184" s="667"/>
      <c r="K184" s="596"/>
      <c r="L184" s="597"/>
      <c r="M184" s="597"/>
      <c r="N184" s="598" t="str">
        <f>IF(I184="","",(SUM(L184:M184)))</f>
        <v/>
      </c>
      <c r="O184" s="599"/>
      <c r="P184" s="600" t="str">
        <f t="shared" si="34"/>
        <v/>
      </c>
      <c r="Q184" s="877"/>
      <c r="R184" s="854"/>
      <c r="S184" s="854"/>
      <c r="T184" s="856"/>
      <c r="U184" s="854"/>
      <c r="V184" s="854"/>
      <c r="W184" s="868"/>
      <c r="X184" s="860"/>
      <c r="Y184" s="115"/>
    </row>
    <row r="185" spans="3:25" ht="19.5" customHeight="1">
      <c r="C185" s="865"/>
      <c r="D185" s="868"/>
      <c r="E185" s="868"/>
      <c r="F185" s="868"/>
      <c r="G185" s="871"/>
      <c r="H185" s="874"/>
      <c r="I185" s="595"/>
      <c r="J185" s="667"/>
      <c r="K185" s="596"/>
      <c r="L185" s="597"/>
      <c r="M185" s="597"/>
      <c r="N185" s="598" t="str">
        <f>IF(I185="","",(SUM(L185:M185)))</f>
        <v/>
      </c>
      <c r="O185" s="599"/>
      <c r="P185" s="600" t="str">
        <f t="shared" si="34"/>
        <v/>
      </c>
      <c r="Q185" s="877"/>
      <c r="R185" s="854"/>
      <c r="S185" s="854"/>
      <c r="T185" s="856"/>
      <c r="U185" s="854"/>
      <c r="V185" s="854"/>
      <c r="W185" s="868"/>
      <c r="X185" s="860"/>
      <c r="Y185" s="115"/>
    </row>
    <row r="186" spans="3:25" ht="19.5" customHeight="1">
      <c r="C186" s="865"/>
      <c r="D186" s="868"/>
      <c r="E186" s="868"/>
      <c r="F186" s="868"/>
      <c r="G186" s="871"/>
      <c r="H186" s="874"/>
      <c r="I186" s="595"/>
      <c r="J186" s="667"/>
      <c r="K186" s="596"/>
      <c r="L186" s="597"/>
      <c r="M186" s="597"/>
      <c r="N186" s="598" t="str">
        <f>IF(I186="","",(SUM(L186:M186)))</f>
        <v/>
      </c>
      <c r="O186" s="599"/>
      <c r="P186" s="600" t="str">
        <f t="shared" si="34"/>
        <v/>
      </c>
      <c r="Q186" s="878"/>
      <c r="R186" s="857"/>
      <c r="S186" s="857"/>
      <c r="T186" s="858"/>
      <c r="U186" s="857"/>
      <c r="V186" s="857"/>
      <c r="W186" s="868"/>
      <c r="X186" s="860"/>
      <c r="Y186" s="115"/>
    </row>
    <row r="187" spans="3:25" ht="19.5" customHeight="1">
      <c r="C187" s="866"/>
      <c r="D187" s="869"/>
      <c r="E187" s="869"/>
      <c r="F187" s="869"/>
      <c r="G187" s="872"/>
      <c r="H187" s="875"/>
      <c r="I187" s="601"/>
      <c r="J187" s="602"/>
      <c r="K187" s="603"/>
      <c r="L187" s="604"/>
      <c r="M187" s="604"/>
      <c r="N187" s="605"/>
      <c r="O187" s="606"/>
      <c r="P187" s="607">
        <f>SUM(P183:P186)</f>
        <v>0</v>
      </c>
      <c r="Q187" s="608">
        <f>IF(G183="",0,IF(G183=1,"1,500",IF(G183=2,"1,300",IF(G183=3,"1,100","850"))))</f>
        <v>0</v>
      </c>
      <c r="R187" s="609"/>
      <c r="S187" s="610">
        <f>IF(G183="",0,IF(G183=1,"14,000",IF(G183=2,"12,400",IF(G183=3,"10,300",IF(G183=4,"8,200",)))))</f>
        <v>0</v>
      </c>
      <c r="T187" s="611"/>
      <c r="U187" s="612">
        <f>IF(AND(R187="",T187=""),0,(SUM(Q187*R187+S187*T187)))</f>
        <v>0</v>
      </c>
      <c r="V187" s="610">
        <f>IF(AND(P187="",U187=""),"",SUM(P187+U187))</f>
        <v>0</v>
      </c>
      <c r="W187" s="869"/>
      <c r="X187" s="861"/>
      <c r="Y187" s="115"/>
    </row>
    <row r="188" spans="3:25" ht="19.5" customHeight="1">
      <c r="C188" s="864"/>
      <c r="D188" s="867"/>
      <c r="E188" s="867"/>
      <c r="F188" s="867"/>
      <c r="G188" s="870"/>
      <c r="H188" s="873"/>
      <c r="I188" s="589"/>
      <c r="J188" s="666"/>
      <c r="K188" s="590"/>
      <c r="L188" s="591"/>
      <c r="M188" s="591"/>
      <c r="N188" s="592" t="str">
        <f>IF(I188="","",(SUM(L188:M188)))</f>
        <v/>
      </c>
      <c r="O188" s="593"/>
      <c r="P188" s="594" t="str">
        <f t="shared" ref="P188:P191" si="35">IF(O188="","",(N188*O188))</f>
        <v/>
      </c>
      <c r="Q188" s="876"/>
      <c r="R188" s="853"/>
      <c r="S188" s="853"/>
      <c r="T188" s="855"/>
      <c r="U188" s="853"/>
      <c r="V188" s="853"/>
      <c r="W188" s="867"/>
      <c r="X188" s="859"/>
      <c r="Y188" s="115"/>
    </row>
    <row r="189" spans="3:25" ht="19.5" customHeight="1">
      <c r="C189" s="865"/>
      <c r="D189" s="868"/>
      <c r="E189" s="868"/>
      <c r="F189" s="868"/>
      <c r="G189" s="871"/>
      <c r="H189" s="874"/>
      <c r="I189" s="595"/>
      <c r="J189" s="667"/>
      <c r="K189" s="596"/>
      <c r="L189" s="597"/>
      <c r="M189" s="597"/>
      <c r="N189" s="598" t="str">
        <f>IF(I189="","",(SUM(L189:M189)))</f>
        <v/>
      </c>
      <c r="O189" s="599"/>
      <c r="P189" s="600" t="str">
        <f t="shared" si="35"/>
        <v/>
      </c>
      <c r="Q189" s="877"/>
      <c r="R189" s="854"/>
      <c r="S189" s="854"/>
      <c r="T189" s="856"/>
      <c r="U189" s="854"/>
      <c r="V189" s="854"/>
      <c r="W189" s="868"/>
      <c r="X189" s="860"/>
      <c r="Y189" s="115"/>
    </row>
    <row r="190" spans="3:25" ht="19.5" customHeight="1">
      <c r="C190" s="865"/>
      <c r="D190" s="868"/>
      <c r="E190" s="868"/>
      <c r="F190" s="868"/>
      <c r="G190" s="871"/>
      <c r="H190" s="874"/>
      <c r="I190" s="595"/>
      <c r="J190" s="667"/>
      <c r="K190" s="596"/>
      <c r="L190" s="597"/>
      <c r="M190" s="597"/>
      <c r="N190" s="598" t="str">
        <f>IF(I190="","",(SUM(L190:M190)))</f>
        <v/>
      </c>
      <c r="O190" s="599"/>
      <c r="P190" s="600" t="str">
        <f t="shared" si="35"/>
        <v/>
      </c>
      <c r="Q190" s="877"/>
      <c r="R190" s="854"/>
      <c r="S190" s="854"/>
      <c r="T190" s="856"/>
      <c r="U190" s="854"/>
      <c r="V190" s="854"/>
      <c r="W190" s="868"/>
      <c r="X190" s="860"/>
      <c r="Y190" s="115"/>
    </row>
    <row r="191" spans="3:25" ht="19.5" customHeight="1">
      <c r="C191" s="865"/>
      <c r="D191" s="868"/>
      <c r="E191" s="868"/>
      <c r="F191" s="868"/>
      <c r="G191" s="871"/>
      <c r="H191" s="874"/>
      <c r="I191" s="595"/>
      <c r="J191" s="667"/>
      <c r="K191" s="596"/>
      <c r="L191" s="597"/>
      <c r="M191" s="597"/>
      <c r="N191" s="598" t="str">
        <f>IF(I191="","",(SUM(L191:M191)))</f>
        <v/>
      </c>
      <c r="O191" s="599"/>
      <c r="P191" s="600" t="str">
        <f t="shared" si="35"/>
        <v/>
      </c>
      <c r="Q191" s="878"/>
      <c r="R191" s="857"/>
      <c r="S191" s="857"/>
      <c r="T191" s="858"/>
      <c r="U191" s="857"/>
      <c r="V191" s="857"/>
      <c r="W191" s="868"/>
      <c r="X191" s="860"/>
      <c r="Y191" s="115"/>
    </row>
    <row r="192" spans="3:25" ht="19.5" customHeight="1">
      <c r="C192" s="866"/>
      <c r="D192" s="869"/>
      <c r="E192" s="869"/>
      <c r="F192" s="869"/>
      <c r="G192" s="872"/>
      <c r="H192" s="875"/>
      <c r="I192" s="601"/>
      <c r="J192" s="602"/>
      <c r="K192" s="603"/>
      <c r="L192" s="604"/>
      <c r="M192" s="604"/>
      <c r="N192" s="605"/>
      <c r="O192" s="606"/>
      <c r="P192" s="607">
        <f>SUM(P188:P191)</f>
        <v>0</v>
      </c>
      <c r="Q192" s="608">
        <f>IF(G188="",0,IF(G188=1,"1,500",IF(G188=2,"1,300",IF(G188=3,"1,100","850"))))</f>
        <v>0</v>
      </c>
      <c r="R192" s="609"/>
      <c r="S192" s="610">
        <f>IF(G188="",0,IF(G188=1,"14,000",IF(G188=2,"12,400",IF(G188=3,"10,300",IF(G188=4,"8,200",)))))</f>
        <v>0</v>
      </c>
      <c r="T192" s="611"/>
      <c r="U192" s="612">
        <f>IF(AND(R192="",T192=""),0,(SUM(Q192*R192+S192*T192)))</f>
        <v>0</v>
      </c>
      <c r="V192" s="610">
        <f>IF(AND(P192="",U192=""),"",SUM(P192+U192))</f>
        <v>0</v>
      </c>
      <c r="W192" s="869"/>
      <c r="X192" s="861"/>
      <c r="Y192" s="115"/>
    </row>
    <row r="193" spans="3:25" ht="19.5" customHeight="1">
      <c r="C193" s="864"/>
      <c r="D193" s="867"/>
      <c r="E193" s="867"/>
      <c r="F193" s="867"/>
      <c r="G193" s="870"/>
      <c r="H193" s="873"/>
      <c r="I193" s="589"/>
      <c r="J193" s="666"/>
      <c r="K193" s="590"/>
      <c r="L193" s="591"/>
      <c r="M193" s="591"/>
      <c r="N193" s="592" t="str">
        <f>IF(I193="","",(SUM(L193:M193)))</f>
        <v/>
      </c>
      <c r="O193" s="593"/>
      <c r="P193" s="594" t="str">
        <f t="shared" ref="P193:P196" si="36">IF(O193="","",(N193*O193))</f>
        <v/>
      </c>
      <c r="Q193" s="876"/>
      <c r="R193" s="853"/>
      <c r="S193" s="853"/>
      <c r="T193" s="855"/>
      <c r="U193" s="853"/>
      <c r="V193" s="853"/>
      <c r="W193" s="867"/>
      <c r="X193" s="859"/>
      <c r="Y193" s="115"/>
    </row>
    <row r="194" spans="3:25" ht="19.5" customHeight="1">
      <c r="C194" s="865"/>
      <c r="D194" s="868"/>
      <c r="E194" s="868"/>
      <c r="F194" s="868"/>
      <c r="G194" s="871"/>
      <c r="H194" s="874"/>
      <c r="I194" s="595"/>
      <c r="J194" s="667"/>
      <c r="K194" s="596"/>
      <c r="L194" s="597"/>
      <c r="M194" s="597"/>
      <c r="N194" s="598" t="str">
        <f>IF(I194="","",(SUM(L194:M194)))</f>
        <v/>
      </c>
      <c r="O194" s="599"/>
      <c r="P194" s="600" t="str">
        <f t="shared" si="36"/>
        <v/>
      </c>
      <c r="Q194" s="877"/>
      <c r="R194" s="854"/>
      <c r="S194" s="854"/>
      <c r="T194" s="856"/>
      <c r="U194" s="854"/>
      <c r="V194" s="854"/>
      <c r="W194" s="868"/>
      <c r="X194" s="860"/>
      <c r="Y194" s="115"/>
    </row>
    <row r="195" spans="3:25" ht="19.5" customHeight="1">
      <c r="C195" s="865"/>
      <c r="D195" s="868"/>
      <c r="E195" s="868"/>
      <c r="F195" s="868"/>
      <c r="G195" s="871"/>
      <c r="H195" s="874"/>
      <c r="I195" s="595"/>
      <c r="J195" s="667"/>
      <c r="K195" s="596"/>
      <c r="L195" s="597"/>
      <c r="M195" s="597"/>
      <c r="N195" s="598" t="str">
        <f>IF(I195="","",(SUM(L195:M195)))</f>
        <v/>
      </c>
      <c r="O195" s="599"/>
      <c r="P195" s="600" t="str">
        <f t="shared" si="36"/>
        <v/>
      </c>
      <c r="Q195" s="877"/>
      <c r="R195" s="854"/>
      <c r="S195" s="854"/>
      <c r="T195" s="856"/>
      <c r="U195" s="854"/>
      <c r="V195" s="854"/>
      <c r="W195" s="868"/>
      <c r="X195" s="860"/>
      <c r="Y195" s="115"/>
    </row>
    <row r="196" spans="3:25" ht="19.5" customHeight="1">
      <c r="C196" s="865"/>
      <c r="D196" s="868"/>
      <c r="E196" s="868"/>
      <c r="F196" s="868"/>
      <c r="G196" s="871"/>
      <c r="H196" s="874"/>
      <c r="I196" s="595"/>
      <c r="J196" s="667"/>
      <c r="K196" s="596"/>
      <c r="L196" s="597"/>
      <c r="M196" s="597"/>
      <c r="N196" s="598" t="str">
        <f>IF(I196="","",(SUM(L196:M196)))</f>
        <v/>
      </c>
      <c r="O196" s="599"/>
      <c r="P196" s="600" t="str">
        <f t="shared" si="36"/>
        <v/>
      </c>
      <c r="Q196" s="878"/>
      <c r="R196" s="857"/>
      <c r="S196" s="857"/>
      <c r="T196" s="858"/>
      <c r="U196" s="857"/>
      <c r="V196" s="857"/>
      <c r="W196" s="868"/>
      <c r="X196" s="860"/>
      <c r="Y196" s="115"/>
    </row>
    <row r="197" spans="3:25" ht="19.5" customHeight="1">
      <c r="C197" s="866"/>
      <c r="D197" s="869"/>
      <c r="E197" s="869"/>
      <c r="F197" s="869"/>
      <c r="G197" s="872"/>
      <c r="H197" s="875"/>
      <c r="I197" s="601"/>
      <c r="J197" s="602"/>
      <c r="K197" s="603"/>
      <c r="L197" s="604"/>
      <c r="M197" s="604"/>
      <c r="N197" s="605"/>
      <c r="O197" s="606"/>
      <c r="P197" s="607">
        <f>SUM(P193:P196)</f>
        <v>0</v>
      </c>
      <c r="Q197" s="608">
        <f>IF(G193="",0,IF(G193=1,"1,500",IF(G193=2,"1,300",IF(G193=3,"1,100","850"))))</f>
        <v>0</v>
      </c>
      <c r="R197" s="609"/>
      <c r="S197" s="610">
        <f>IF(G193="",0,IF(G193=1,"14,000",IF(G193=2,"12,400",IF(G193=3,"10,300",IF(G193=4,"8,200",)))))</f>
        <v>0</v>
      </c>
      <c r="T197" s="611"/>
      <c r="U197" s="612">
        <f>IF(AND(R197="",T197=""),0,(SUM(Q197*R197+S197*T197)))</f>
        <v>0</v>
      </c>
      <c r="V197" s="610">
        <f>IF(AND(P197="",U197=""),"",SUM(P197+U197))</f>
        <v>0</v>
      </c>
      <c r="W197" s="869"/>
      <c r="X197" s="861"/>
      <c r="Y197" s="115"/>
    </row>
    <row r="198" spans="3:25" ht="19.5" customHeight="1">
      <c r="C198" s="864"/>
      <c r="D198" s="867"/>
      <c r="E198" s="867"/>
      <c r="F198" s="867"/>
      <c r="G198" s="870"/>
      <c r="H198" s="873"/>
      <c r="I198" s="589"/>
      <c r="J198" s="666"/>
      <c r="K198" s="590"/>
      <c r="L198" s="591"/>
      <c r="M198" s="591"/>
      <c r="N198" s="592" t="str">
        <f>IF(I198="","",(SUM(L198:M198)))</f>
        <v/>
      </c>
      <c r="O198" s="593"/>
      <c r="P198" s="594" t="str">
        <f t="shared" ref="P198:P201" si="37">IF(O198="","",(N198*O198))</f>
        <v/>
      </c>
      <c r="Q198" s="876"/>
      <c r="R198" s="853"/>
      <c r="S198" s="853"/>
      <c r="T198" s="855"/>
      <c r="U198" s="853"/>
      <c r="V198" s="853"/>
      <c r="W198" s="867"/>
      <c r="X198" s="859"/>
      <c r="Y198" s="115"/>
    </row>
    <row r="199" spans="3:25" ht="19.5" customHeight="1">
      <c r="C199" s="865"/>
      <c r="D199" s="868"/>
      <c r="E199" s="868"/>
      <c r="F199" s="868"/>
      <c r="G199" s="871"/>
      <c r="H199" s="874"/>
      <c r="I199" s="595"/>
      <c r="J199" s="667"/>
      <c r="K199" s="596"/>
      <c r="L199" s="597"/>
      <c r="M199" s="597"/>
      <c r="N199" s="598" t="str">
        <f>IF(I199="","",(SUM(L199:M199)))</f>
        <v/>
      </c>
      <c r="O199" s="599"/>
      <c r="P199" s="600" t="str">
        <f t="shared" si="37"/>
        <v/>
      </c>
      <c r="Q199" s="877"/>
      <c r="R199" s="854"/>
      <c r="S199" s="854"/>
      <c r="T199" s="856"/>
      <c r="U199" s="854"/>
      <c r="V199" s="854"/>
      <c r="W199" s="868"/>
      <c r="X199" s="860"/>
      <c r="Y199" s="115"/>
    </row>
    <row r="200" spans="3:25" ht="19.5" customHeight="1">
      <c r="C200" s="865"/>
      <c r="D200" s="868"/>
      <c r="E200" s="868"/>
      <c r="F200" s="868"/>
      <c r="G200" s="871"/>
      <c r="H200" s="874"/>
      <c r="I200" s="595"/>
      <c r="J200" s="667"/>
      <c r="K200" s="596"/>
      <c r="L200" s="597"/>
      <c r="M200" s="597"/>
      <c r="N200" s="598" t="str">
        <f>IF(I200="","",(SUM(L200:M200)))</f>
        <v/>
      </c>
      <c r="O200" s="599"/>
      <c r="P200" s="600" t="str">
        <f t="shared" si="37"/>
        <v/>
      </c>
      <c r="Q200" s="877"/>
      <c r="R200" s="854"/>
      <c r="S200" s="854"/>
      <c r="T200" s="856"/>
      <c r="U200" s="854"/>
      <c r="V200" s="854"/>
      <c r="W200" s="868"/>
      <c r="X200" s="860"/>
      <c r="Y200" s="115"/>
    </row>
    <row r="201" spans="3:25" ht="19.5" customHeight="1">
      <c r="C201" s="865"/>
      <c r="D201" s="868"/>
      <c r="E201" s="868"/>
      <c r="F201" s="868"/>
      <c r="G201" s="871"/>
      <c r="H201" s="874"/>
      <c r="I201" s="595"/>
      <c r="J201" s="667"/>
      <c r="K201" s="596"/>
      <c r="L201" s="597"/>
      <c r="M201" s="597"/>
      <c r="N201" s="598" t="str">
        <f>IF(I201="","",(SUM(L201:M201)))</f>
        <v/>
      </c>
      <c r="O201" s="599"/>
      <c r="P201" s="600" t="str">
        <f t="shared" si="37"/>
        <v/>
      </c>
      <c r="Q201" s="878"/>
      <c r="R201" s="857"/>
      <c r="S201" s="857"/>
      <c r="T201" s="858"/>
      <c r="U201" s="857"/>
      <c r="V201" s="857"/>
      <c r="W201" s="868"/>
      <c r="X201" s="860"/>
      <c r="Y201" s="115"/>
    </row>
    <row r="202" spans="3:25" ht="19.5" customHeight="1">
      <c r="C202" s="866"/>
      <c r="D202" s="869"/>
      <c r="E202" s="869"/>
      <c r="F202" s="869"/>
      <c r="G202" s="872"/>
      <c r="H202" s="875"/>
      <c r="I202" s="601"/>
      <c r="J202" s="602"/>
      <c r="K202" s="603"/>
      <c r="L202" s="604"/>
      <c r="M202" s="604"/>
      <c r="N202" s="605"/>
      <c r="O202" s="606"/>
      <c r="P202" s="607">
        <f>SUM(P198:P201)</f>
        <v>0</v>
      </c>
      <c r="Q202" s="608">
        <f>IF(G198="",0,IF(G198=1,"1,500",IF(G198=2,"1,300",IF(G198=3,"1,100","850"))))</f>
        <v>0</v>
      </c>
      <c r="R202" s="609"/>
      <c r="S202" s="610">
        <f>IF(G198="",0,IF(G198=1,"14,000",IF(G198=2,"12,400",IF(G198=3,"10,300",IF(G198=4,"8,200",)))))</f>
        <v>0</v>
      </c>
      <c r="T202" s="611"/>
      <c r="U202" s="612">
        <f>IF(AND(R202="",T202=""),0,(SUM(Q202*R202+S202*T202)))</f>
        <v>0</v>
      </c>
      <c r="V202" s="610">
        <f>IF(AND(P202="",U202=""),"",SUM(P202+U202))</f>
        <v>0</v>
      </c>
      <c r="W202" s="869"/>
      <c r="X202" s="861"/>
      <c r="Y202" s="115"/>
    </row>
    <row r="203" spans="3:25" ht="19.5" customHeight="1">
      <c r="C203" s="864"/>
      <c r="D203" s="867"/>
      <c r="E203" s="867"/>
      <c r="F203" s="867"/>
      <c r="G203" s="870"/>
      <c r="H203" s="873"/>
      <c r="I203" s="589"/>
      <c r="J203" s="666"/>
      <c r="K203" s="590"/>
      <c r="L203" s="591"/>
      <c r="M203" s="591"/>
      <c r="N203" s="592" t="str">
        <f>IF(I203="","",(SUM(L203:M203)))</f>
        <v/>
      </c>
      <c r="O203" s="593"/>
      <c r="P203" s="594" t="str">
        <f t="shared" ref="P203:P206" si="38">IF(O203="","",(N203*O203))</f>
        <v/>
      </c>
      <c r="Q203" s="876"/>
      <c r="R203" s="853"/>
      <c r="S203" s="853"/>
      <c r="T203" s="855"/>
      <c r="U203" s="853"/>
      <c r="V203" s="853"/>
      <c r="W203" s="867"/>
      <c r="X203" s="859"/>
      <c r="Y203" s="115"/>
    </row>
    <row r="204" spans="3:25" ht="19.5" customHeight="1">
      <c r="C204" s="865"/>
      <c r="D204" s="868"/>
      <c r="E204" s="868"/>
      <c r="F204" s="868"/>
      <c r="G204" s="871"/>
      <c r="H204" s="874"/>
      <c r="I204" s="595"/>
      <c r="J204" s="667"/>
      <c r="K204" s="596"/>
      <c r="L204" s="597"/>
      <c r="M204" s="597"/>
      <c r="N204" s="598" t="str">
        <f>IF(I204="","",(SUM(L204:M204)))</f>
        <v/>
      </c>
      <c r="O204" s="599"/>
      <c r="P204" s="600" t="str">
        <f t="shared" si="38"/>
        <v/>
      </c>
      <c r="Q204" s="877"/>
      <c r="R204" s="854"/>
      <c r="S204" s="854"/>
      <c r="T204" s="856"/>
      <c r="U204" s="854"/>
      <c r="V204" s="854"/>
      <c r="W204" s="868"/>
      <c r="X204" s="860"/>
      <c r="Y204" s="115"/>
    </row>
    <row r="205" spans="3:25" ht="19.5" customHeight="1">
      <c r="C205" s="865"/>
      <c r="D205" s="868"/>
      <c r="E205" s="868"/>
      <c r="F205" s="868"/>
      <c r="G205" s="871"/>
      <c r="H205" s="874"/>
      <c r="I205" s="595"/>
      <c r="J205" s="667"/>
      <c r="K205" s="596"/>
      <c r="L205" s="597"/>
      <c r="M205" s="597"/>
      <c r="N205" s="598" t="str">
        <f>IF(I205="","",(SUM(L205:M205)))</f>
        <v/>
      </c>
      <c r="O205" s="599"/>
      <c r="P205" s="600" t="str">
        <f t="shared" si="38"/>
        <v/>
      </c>
      <c r="Q205" s="877"/>
      <c r="R205" s="854"/>
      <c r="S205" s="854"/>
      <c r="T205" s="856"/>
      <c r="U205" s="854"/>
      <c r="V205" s="854"/>
      <c r="W205" s="868"/>
      <c r="X205" s="860"/>
      <c r="Y205" s="115"/>
    </row>
    <row r="206" spans="3:25" ht="19.5" customHeight="1">
      <c r="C206" s="865"/>
      <c r="D206" s="868"/>
      <c r="E206" s="868"/>
      <c r="F206" s="868"/>
      <c r="G206" s="871"/>
      <c r="H206" s="874"/>
      <c r="I206" s="595"/>
      <c r="J206" s="667"/>
      <c r="K206" s="596"/>
      <c r="L206" s="597"/>
      <c r="M206" s="597"/>
      <c r="N206" s="598" t="str">
        <f>IF(I206="","",(SUM(L206:M206)))</f>
        <v/>
      </c>
      <c r="O206" s="599"/>
      <c r="P206" s="600" t="str">
        <f t="shared" si="38"/>
        <v/>
      </c>
      <c r="Q206" s="878"/>
      <c r="R206" s="857"/>
      <c r="S206" s="857"/>
      <c r="T206" s="858"/>
      <c r="U206" s="857"/>
      <c r="V206" s="857"/>
      <c r="W206" s="868"/>
      <c r="X206" s="860"/>
      <c r="Y206" s="115"/>
    </row>
    <row r="207" spans="3:25" ht="19.5" customHeight="1">
      <c r="C207" s="866"/>
      <c r="D207" s="869"/>
      <c r="E207" s="869"/>
      <c r="F207" s="869"/>
      <c r="G207" s="872"/>
      <c r="H207" s="875"/>
      <c r="I207" s="601"/>
      <c r="J207" s="602"/>
      <c r="K207" s="603"/>
      <c r="L207" s="604"/>
      <c r="M207" s="604"/>
      <c r="N207" s="605"/>
      <c r="O207" s="606"/>
      <c r="P207" s="607">
        <f>SUM(P203:P206)</f>
        <v>0</v>
      </c>
      <c r="Q207" s="608">
        <f>IF(G203="",0,IF(G203=1,"1,500",IF(G203=2,"1,300",IF(G203=3,"1,100","850"))))</f>
        <v>0</v>
      </c>
      <c r="R207" s="609"/>
      <c r="S207" s="610">
        <f>IF(G203="",0,IF(G203=1,"14,000",IF(G203=2,"12,400",IF(G203=3,"10,300",IF(G203=4,"8,200",)))))</f>
        <v>0</v>
      </c>
      <c r="T207" s="611"/>
      <c r="U207" s="612">
        <f>IF(AND(R207="",T207=""),0,(SUM(Q207*R207+S207*T207)))</f>
        <v>0</v>
      </c>
      <c r="V207" s="610">
        <f>IF(AND(P207="",U207=""),"",SUM(P207+U207))</f>
        <v>0</v>
      </c>
      <c r="W207" s="869"/>
      <c r="X207" s="861"/>
      <c r="Y207" s="115"/>
    </row>
    <row r="208" spans="3:25" ht="19.5" customHeight="1">
      <c r="C208" s="864"/>
      <c r="D208" s="867"/>
      <c r="E208" s="867"/>
      <c r="F208" s="867"/>
      <c r="G208" s="870"/>
      <c r="H208" s="873"/>
      <c r="I208" s="589"/>
      <c r="J208" s="666"/>
      <c r="K208" s="590"/>
      <c r="L208" s="591"/>
      <c r="M208" s="591"/>
      <c r="N208" s="592" t="str">
        <f>IF(I208="","",(SUM(L208:M208)))</f>
        <v/>
      </c>
      <c r="O208" s="593"/>
      <c r="P208" s="594" t="str">
        <f t="shared" ref="P208:P211" si="39">IF(O208="","",(N208*O208))</f>
        <v/>
      </c>
      <c r="Q208" s="876"/>
      <c r="R208" s="853"/>
      <c r="S208" s="853"/>
      <c r="T208" s="855"/>
      <c r="U208" s="853"/>
      <c r="V208" s="853"/>
      <c r="W208" s="867"/>
      <c r="X208" s="859"/>
      <c r="Y208" s="115"/>
    </row>
    <row r="209" spans="3:25" ht="19.5" customHeight="1">
      <c r="C209" s="865"/>
      <c r="D209" s="868"/>
      <c r="E209" s="868"/>
      <c r="F209" s="868"/>
      <c r="G209" s="871"/>
      <c r="H209" s="874"/>
      <c r="I209" s="595"/>
      <c r="J209" s="667"/>
      <c r="K209" s="596"/>
      <c r="L209" s="597"/>
      <c r="M209" s="597"/>
      <c r="N209" s="598" t="str">
        <f>IF(I209="","",(SUM(L209:M209)))</f>
        <v/>
      </c>
      <c r="O209" s="599"/>
      <c r="P209" s="600" t="str">
        <f t="shared" si="39"/>
        <v/>
      </c>
      <c r="Q209" s="877"/>
      <c r="R209" s="854"/>
      <c r="S209" s="854"/>
      <c r="T209" s="856"/>
      <c r="U209" s="854"/>
      <c r="V209" s="854"/>
      <c r="W209" s="868"/>
      <c r="X209" s="860"/>
      <c r="Y209" s="115"/>
    </row>
    <row r="210" spans="3:25" ht="19.5" customHeight="1">
      <c r="C210" s="865"/>
      <c r="D210" s="868"/>
      <c r="E210" s="868"/>
      <c r="F210" s="868"/>
      <c r="G210" s="871"/>
      <c r="H210" s="874"/>
      <c r="I210" s="595"/>
      <c r="J210" s="667"/>
      <c r="K210" s="596"/>
      <c r="L210" s="597"/>
      <c r="M210" s="597"/>
      <c r="N210" s="598" t="str">
        <f>IF(I210="","",(SUM(L210:M210)))</f>
        <v/>
      </c>
      <c r="O210" s="599"/>
      <c r="P210" s="600" t="str">
        <f t="shared" si="39"/>
        <v/>
      </c>
      <c r="Q210" s="877"/>
      <c r="R210" s="854"/>
      <c r="S210" s="854"/>
      <c r="T210" s="856"/>
      <c r="U210" s="854"/>
      <c r="V210" s="854"/>
      <c r="W210" s="868"/>
      <c r="X210" s="860"/>
      <c r="Y210" s="115"/>
    </row>
    <row r="211" spans="3:25" ht="19.5" customHeight="1">
      <c r="C211" s="865"/>
      <c r="D211" s="868"/>
      <c r="E211" s="868"/>
      <c r="F211" s="868"/>
      <c r="G211" s="871"/>
      <c r="H211" s="874"/>
      <c r="I211" s="595"/>
      <c r="J211" s="667"/>
      <c r="K211" s="596"/>
      <c r="L211" s="597"/>
      <c r="M211" s="597"/>
      <c r="N211" s="598" t="str">
        <f>IF(I211="","",(SUM(L211:M211)))</f>
        <v/>
      </c>
      <c r="O211" s="599"/>
      <c r="P211" s="600" t="str">
        <f t="shared" si="39"/>
        <v/>
      </c>
      <c r="Q211" s="878"/>
      <c r="R211" s="857"/>
      <c r="S211" s="857"/>
      <c r="T211" s="858"/>
      <c r="U211" s="857"/>
      <c r="V211" s="857"/>
      <c r="W211" s="868"/>
      <c r="X211" s="860"/>
      <c r="Y211" s="115"/>
    </row>
    <row r="212" spans="3:25" ht="19.5" customHeight="1">
      <c r="C212" s="866"/>
      <c r="D212" s="869"/>
      <c r="E212" s="869"/>
      <c r="F212" s="869"/>
      <c r="G212" s="872"/>
      <c r="H212" s="875"/>
      <c r="I212" s="601"/>
      <c r="J212" s="602"/>
      <c r="K212" s="603"/>
      <c r="L212" s="604"/>
      <c r="M212" s="604"/>
      <c r="N212" s="605"/>
      <c r="O212" s="606"/>
      <c r="P212" s="607">
        <f>SUM(P208:P211)</f>
        <v>0</v>
      </c>
      <c r="Q212" s="608">
        <f>IF(G208="",0,IF(G208=1,"1,500",IF(G208=2,"1,300",IF(G208=3,"1,100","850"))))</f>
        <v>0</v>
      </c>
      <c r="R212" s="609"/>
      <c r="S212" s="610">
        <f>IF(G208="",0,IF(G208=1,"14,000",IF(G208=2,"12,400",IF(G208=3,"10,300",IF(G208=4,"8,200",)))))</f>
        <v>0</v>
      </c>
      <c r="T212" s="611"/>
      <c r="U212" s="612">
        <f>IF(AND(R212="",T212=""),0,(SUM(Q212*R212+S212*T212)))</f>
        <v>0</v>
      </c>
      <c r="V212" s="610">
        <f>IF(AND(P212="",U212=""),"",SUM(P212+U212))</f>
        <v>0</v>
      </c>
      <c r="W212" s="869"/>
      <c r="X212" s="861"/>
      <c r="Y212" s="115"/>
    </row>
    <row r="213" spans="3:25" ht="19.5" customHeight="1">
      <c r="C213" s="864"/>
      <c r="D213" s="867"/>
      <c r="E213" s="867"/>
      <c r="F213" s="867"/>
      <c r="G213" s="870"/>
      <c r="H213" s="873"/>
      <c r="I213" s="589"/>
      <c r="J213" s="666"/>
      <c r="K213" s="590"/>
      <c r="L213" s="591"/>
      <c r="M213" s="591"/>
      <c r="N213" s="592" t="str">
        <f>IF(I213="","",(SUM(L213:M213)))</f>
        <v/>
      </c>
      <c r="O213" s="593"/>
      <c r="P213" s="594" t="str">
        <f t="shared" ref="P213:P216" si="40">IF(O213="","",(N213*O213))</f>
        <v/>
      </c>
      <c r="Q213" s="876"/>
      <c r="R213" s="853"/>
      <c r="S213" s="853"/>
      <c r="T213" s="855"/>
      <c r="U213" s="853"/>
      <c r="V213" s="853"/>
      <c r="W213" s="867"/>
      <c r="X213" s="859"/>
      <c r="Y213" s="115"/>
    </row>
    <row r="214" spans="3:25" ht="19.5" customHeight="1">
      <c r="C214" s="865"/>
      <c r="D214" s="868"/>
      <c r="E214" s="868"/>
      <c r="F214" s="868"/>
      <c r="G214" s="871"/>
      <c r="H214" s="874"/>
      <c r="I214" s="595"/>
      <c r="J214" s="667"/>
      <c r="K214" s="596"/>
      <c r="L214" s="597"/>
      <c r="M214" s="597"/>
      <c r="N214" s="598" t="str">
        <f>IF(I214="","",(SUM(L214:M214)))</f>
        <v/>
      </c>
      <c r="O214" s="599"/>
      <c r="P214" s="600" t="str">
        <f t="shared" si="40"/>
        <v/>
      </c>
      <c r="Q214" s="877"/>
      <c r="R214" s="854"/>
      <c r="S214" s="854"/>
      <c r="T214" s="856"/>
      <c r="U214" s="854"/>
      <c r="V214" s="854"/>
      <c r="W214" s="868"/>
      <c r="X214" s="860"/>
      <c r="Y214" s="115"/>
    </row>
    <row r="215" spans="3:25" ht="19.5" customHeight="1">
      <c r="C215" s="865"/>
      <c r="D215" s="868"/>
      <c r="E215" s="868"/>
      <c r="F215" s="868"/>
      <c r="G215" s="871"/>
      <c r="H215" s="874"/>
      <c r="I215" s="595"/>
      <c r="J215" s="667"/>
      <c r="K215" s="596"/>
      <c r="L215" s="597"/>
      <c r="M215" s="597"/>
      <c r="N215" s="598" t="str">
        <f>IF(I215="","",(SUM(L215:M215)))</f>
        <v/>
      </c>
      <c r="O215" s="599"/>
      <c r="P215" s="600" t="str">
        <f t="shared" si="40"/>
        <v/>
      </c>
      <c r="Q215" s="877"/>
      <c r="R215" s="854"/>
      <c r="S215" s="854"/>
      <c r="T215" s="856"/>
      <c r="U215" s="854"/>
      <c r="V215" s="854"/>
      <c r="W215" s="868"/>
      <c r="X215" s="860"/>
      <c r="Y215" s="115"/>
    </row>
    <row r="216" spans="3:25" ht="19.5" customHeight="1">
      <c r="C216" s="865"/>
      <c r="D216" s="868"/>
      <c r="E216" s="868"/>
      <c r="F216" s="868"/>
      <c r="G216" s="871"/>
      <c r="H216" s="874"/>
      <c r="I216" s="595"/>
      <c r="J216" s="667"/>
      <c r="K216" s="596"/>
      <c r="L216" s="597"/>
      <c r="M216" s="597"/>
      <c r="N216" s="598" t="str">
        <f>IF(I216="","",(SUM(L216:M216)))</f>
        <v/>
      </c>
      <c r="O216" s="599"/>
      <c r="P216" s="600" t="str">
        <f t="shared" si="40"/>
        <v/>
      </c>
      <c r="Q216" s="878"/>
      <c r="R216" s="857"/>
      <c r="S216" s="857"/>
      <c r="T216" s="858"/>
      <c r="U216" s="857"/>
      <c r="V216" s="857"/>
      <c r="W216" s="868"/>
      <c r="X216" s="860"/>
      <c r="Y216" s="115"/>
    </row>
    <row r="217" spans="3:25" ht="19.5" customHeight="1">
      <c r="C217" s="866"/>
      <c r="D217" s="869"/>
      <c r="E217" s="869"/>
      <c r="F217" s="869"/>
      <c r="G217" s="872"/>
      <c r="H217" s="875"/>
      <c r="I217" s="601"/>
      <c r="J217" s="602"/>
      <c r="K217" s="603"/>
      <c r="L217" s="604"/>
      <c r="M217" s="604"/>
      <c r="N217" s="605"/>
      <c r="O217" s="606"/>
      <c r="P217" s="607">
        <f>SUM(P213:P216)</f>
        <v>0</v>
      </c>
      <c r="Q217" s="608">
        <f>IF(G213="",0,IF(G213=1,"1,500",IF(G213=2,"1,300",IF(G213=3,"1,100","850"))))</f>
        <v>0</v>
      </c>
      <c r="R217" s="609"/>
      <c r="S217" s="610">
        <f>IF(G213="",0,IF(G213=1,"14,000",IF(G213=2,"12,400",IF(G213=3,"10,300",IF(G213=4,"8,200",)))))</f>
        <v>0</v>
      </c>
      <c r="T217" s="611"/>
      <c r="U217" s="612">
        <f>IF(AND(R217="",T217=""),0,(SUM(Q217*R217+S217*T217)))</f>
        <v>0</v>
      </c>
      <c r="V217" s="610">
        <f>IF(AND(P217="",U217=""),"",SUM(P217+U217))</f>
        <v>0</v>
      </c>
      <c r="W217" s="869"/>
      <c r="X217" s="861"/>
      <c r="Y217" s="115"/>
    </row>
    <row r="218" spans="3:25" ht="19.5" customHeight="1">
      <c r="C218" s="864"/>
      <c r="D218" s="867"/>
      <c r="E218" s="867"/>
      <c r="F218" s="867"/>
      <c r="G218" s="870"/>
      <c r="H218" s="873"/>
      <c r="I218" s="589"/>
      <c r="J218" s="666"/>
      <c r="K218" s="590"/>
      <c r="L218" s="591"/>
      <c r="M218" s="591"/>
      <c r="N218" s="592" t="str">
        <f>IF(I218="","",(SUM(L218:M218)))</f>
        <v/>
      </c>
      <c r="O218" s="593"/>
      <c r="P218" s="594" t="str">
        <f t="shared" ref="P218:P221" si="41">IF(O218="","",(N218*O218))</f>
        <v/>
      </c>
      <c r="Q218" s="876"/>
      <c r="R218" s="853"/>
      <c r="S218" s="853"/>
      <c r="T218" s="855"/>
      <c r="U218" s="853"/>
      <c r="V218" s="853"/>
      <c r="W218" s="867"/>
      <c r="X218" s="859"/>
      <c r="Y218" s="115"/>
    </row>
    <row r="219" spans="3:25" ht="19.5" customHeight="1">
      <c r="C219" s="865"/>
      <c r="D219" s="868"/>
      <c r="E219" s="868"/>
      <c r="F219" s="868"/>
      <c r="G219" s="871"/>
      <c r="H219" s="874"/>
      <c r="I219" s="595"/>
      <c r="J219" s="667"/>
      <c r="K219" s="596"/>
      <c r="L219" s="597"/>
      <c r="M219" s="597"/>
      <c r="N219" s="598" t="str">
        <f>IF(I219="","",(SUM(L219:M219)))</f>
        <v/>
      </c>
      <c r="O219" s="599"/>
      <c r="P219" s="600" t="str">
        <f t="shared" si="41"/>
        <v/>
      </c>
      <c r="Q219" s="877"/>
      <c r="R219" s="854"/>
      <c r="S219" s="854"/>
      <c r="T219" s="856"/>
      <c r="U219" s="854"/>
      <c r="V219" s="854"/>
      <c r="W219" s="868"/>
      <c r="X219" s="860"/>
      <c r="Y219" s="115"/>
    </row>
    <row r="220" spans="3:25" ht="19.5" customHeight="1">
      <c r="C220" s="865"/>
      <c r="D220" s="868"/>
      <c r="E220" s="868"/>
      <c r="F220" s="868"/>
      <c r="G220" s="871"/>
      <c r="H220" s="874"/>
      <c r="I220" s="595"/>
      <c r="J220" s="667"/>
      <c r="K220" s="596"/>
      <c r="L220" s="597"/>
      <c r="M220" s="597"/>
      <c r="N220" s="598" t="str">
        <f>IF(I220="","",(SUM(L220:M220)))</f>
        <v/>
      </c>
      <c r="O220" s="599"/>
      <c r="P220" s="600" t="str">
        <f t="shared" si="41"/>
        <v/>
      </c>
      <c r="Q220" s="877"/>
      <c r="R220" s="854"/>
      <c r="S220" s="854"/>
      <c r="T220" s="856"/>
      <c r="U220" s="854"/>
      <c r="V220" s="854"/>
      <c r="W220" s="868"/>
      <c r="X220" s="860"/>
      <c r="Y220" s="115"/>
    </row>
    <row r="221" spans="3:25" ht="19.5" customHeight="1">
      <c r="C221" s="865"/>
      <c r="D221" s="868"/>
      <c r="E221" s="868"/>
      <c r="F221" s="868"/>
      <c r="G221" s="871"/>
      <c r="H221" s="874"/>
      <c r="I221" s="595"/>
      <c r="J221" s="667"/>
      <c r="K221" s="596"/>
      <c r="L221" s="597"/>
      <c r="M221" s="597"/>
      <c r="N221" s="598" t="str">
        <f>IF(I221="","",(SUM(L221:M221)))</f>
        <v/>
      </c>
      <c r="O221" s="599"/>
      <c r="P221" s="600" t="str">
        <f t="shared" si="41"/>
        <v/>
      </c>
      <c r="Q221" s="878"/>
      <c r="R221" s="857"/>
      <c r="S221" s="857"/>
      <c r="T221" s="858"/>
      <c r="U221" s="857"/>
      <c r="V221" s="857"/>
      <c r="W221" s="868"/>
      <c r="X221" s="860"/>
      <c r="Y221" s="115"/>
    </row>
    <row r="222" spans="3:25" ht="19.5" customHeight="1">
      <c r="C222" s="866"/>
      <c r="D222" s="869"/>
      <c r="E222" s="869"/>
      <c r="F222" s="869"/>
      <c r="G222" s="872"/>
      <c r="H222" s="875"/>
      <c r="I222" s="601"/>
      <c r="J222" s="602"/>
      <c r="K222" s="603"/>
      <c r="L222" s="604"/>
      <c r="M222" s="604"/>
      <c r="N222" s="605"/>
      <c r="O222" s="606"/>
      <c r="P222" s="607">
        <f>SUM(P218:P221)</f>
        <v>0</v>
      </c>
      <c r="Q222" s="608">
        <f>IF(G218="",0,IF(G218=1,"1,500",IF(G218=2,"1,300",IF(G218=3,"1,100","850"))))</f>
        <v>0</v>
      </c>
      <c r="R222" s="609"/>
      <c r="S222" s="610">
        <f>IF(G218="",0,IF(G218=1,"14,000",IF(G218=2,"12,400",IF(G218=3,"10,300",IF(G218=4,"8,200",)))))</f>
        <v>0</v>
      </c>
      <c r="T222" s="611"/>
      <c r="U222" s="612">
        <f>IF(AND(R222="",T222=""),0,(SUM(Q222*R222+S222*T222)))</f>
        <v>0</v>
      </c>
      <c r="V222" s="610">
        <f>IF(AND(P222="",U222=""),"",SUM(P222+U222))</f>
        <v>0</v>
      </c>
      <c r="W222" s="869"/>
      <c r="X222" s="861"/>
      <c r="Y222" s="115"/>
    </row>
    <row r="223" spans="3:25" ht="19.5" customHeight="1">
      <c r="C223" s="864"/>
      <c r="D223" s="867"/>
      <c r="E223" s="867"/>
      <c r="F223" s="867"/>
      <c r="G223" s="870"/>
      <c r="H223" s="873"/>
      <c r="I223" s="589"/>
      <c r="J223" s="666"/>
      <c r="K223" s="590"/>
      <c r="L223" s="591"/>
      <c r="M223" s="591"/>
      <c r="N223" s="592" t="str">
        <f>IF(I223="","",(SUM(L223:M223)))</f>
        <v/>
      </c>
      <c r="O223" s="593"/>
      <c r="P223" s="594" t="str">
        <f t="shared" ref="P223:P231" si="42">IF(O223="","",(N223*O223))</f>
        <v/>
      </c>
      <c r="Q223" s="876"/>
      <c r="R223" s="853"/>
      <c r="S223" s="853"/>
      <c r="T223" s="855"/>
      <c r="U223" s="853"/>
      <c r="V223" s="853"/>
      <c r="W223" s="867"/>
      <c r="X223" s="859"/>
      <c r="Y223" s="115"/>
    </row>
    <row r="224" spans="3:25" ht="19.5" customHeight="1">
      <c r="C224" s="865"/>
      <c r="D224" s="868"/>
      <c r="E224" s="868"/>
      <c r="F224" s="868"/>
      <c r="G224" s="871"/>
      <c r="H224" s="874"/>
      <c r="I224" s="595"/>
      <c r="J224" s="667"/>
      <c r="K224" s="596"/>
      <c r="L224" s="597"/>
      <c r="M224" s="597"/>
      <c r="N224" s="598" t="str">
        <f>IF(I224="","",(SUM(L224:M224)))</f>
        <v/>
      </c>
      <c r="O224" s="599"/>
      <c r="P224" s="600" t="str">
        <f t="shared" si="42"/>
        <v/>
      </c>
      <c r="Q224" s="877"/>
      <c r="R224" s="854"/>
      <c r="S224" s="854"/>
      <c r="T224" s="856"/>
      <c r="U224" s="854"/>
      <c r="V224" s="854"/>
      <c r="W224" s="868"/>
      <c r="X224" s="860"/>
      <c r="Y224" s="115"/>
    </row>
    <row r="225" spans="3:25" ht="19.5" customHeight="1">
      <c r="C225" s="865"/>
      <c r="D225" s="868"/>
      <c r="E225" s="868"/>
      <c r="F225" s="868"/>
      <c r="G225" s="871"/>
      <c r="H225" s="874"/>
      <c r="I225" s="595"/>
      <c r="J225" s="667"/>
      <c r="K225" s="596"/>
      <c r="L225" s="597"/>
      <c r="M225" s="597"/>
      <c r="N225" s="598" t="str">
        <f>IF(I225="","",(SUM(L225:M225)))</f>
        <v/>
      </c>
      <c r="O225" s="599"/>
      <c r="P225" s="600" t="str">
        <f t="shared" si="42"/>
        <v/>
      </c>
      <c r="Q225" s="877"/>
      <c r="R225" s="854"/>
      <c r="S225" s="854"/>
      <c r="T225" s="856"/>
      <c r="U225" s="854"/>
      <c r="V225" s="854"/>
      <c r="W225" s="868"/>
      <c r="X225" s="860"/>
      <c r="Y225" s="115"/>
    </row>
    <row r="226" spans="3:25" ht="19.5" customHeight="1">
      <c r="C226" s="865"/>
      <c r="D226" s="868"/>
      <c r="E226" s="868"/>
      <c r="F226" s="868"/>
      <c r="G226" s="871"/>
      <c r="H226" s="874"/>
      <c r="I226" s="595"/>
      <c r="J226" s="667"/>
      <c r="K226" s="596"/>
      <c r="L226" s="597"/>
      <c r="M226" s="597"/>
      <c r="N226" s="598" t="str">
        <f>IF(I226="","",(SUM(L226:M226)))</f>
        <v/>
      </c>
      <c r="O226" s="599"/>
      <c r="P226" s="600" t="str">
        <f t="shared" si="42"/>
        <v/>
      </c>
      <c r="Q226" s="878"/>
      <c r="R226" s="857"/>
      <c r="S226" s="857"/>
      <c r="T226" s="858"/>
      <c r="U226" s="857"/>
      <c r="V226" s="857"/>
      <c r="W226" s="868"/>
      <c r="X226" s="860"/>
      <c r="Y226" s="115"/>
    </row>
    <row r="227" spans="3:25" ht="19.5" customHeight="1">
      <c r="C227" s="866"/>
      <c r="D227" s="869"/>
      <c r="E227" s="869"/>
      <c r="F227" s="869"/>
      <c r="G227" s="872"/>
      <c r="H227" s="875"/>
      <c r="I227" s="601"/>
      <c r="J227" s="602"/>
      <c r="K227" s="603"/>
      <c r="L227" s="604"/>
      <c r="M227" s="604"/>
      <c r="N227" s="605"/>
      <c r="O227" s="606"/>
      <c r="P227" s="607">
        <f>SUM(P223:P226)</f>
        <v>0</v>
      </c>
      <c r="Q227" s="608">
        <f>IF(G223="",0,IF(G223=1,"1,500",IF(G223=2,"1,300",IF(G223=3,"1,100","850"))))</f>
        <v>0</v>
      </c>
      <c r="R227" s="609"/>
      <c r="S227" s="610">
        <f>IF(G223="",0,IF(G223=1,"14,000",IF(G223=2,"12,400",IF(G223=3,"10,300",IF(G223=4,"8,200",)))))</f>
        <v>0</v>
      </c>
      <c r="T227" s="611"/>
      <c r="U227" s="612">
        <f>IF(AND(R227="",T227=""),0,(SUM(Q227*R227+S227*T227)))</f>
        <v>0</v>
      </c>
      <c r="V227" s="610">
        <f>IF(AND(P227="",U227=""),"",SUM(P227+U227))</f>
        <v>0</v>
      </c>
      <c r="W227" s="869"/>
      <c r="X227" s="861"/>
      <c r="Y227" s="115"/>
    </row>
    <row r="228" spans="3:25" ht="19.5" customHeight="1">
      <c r="C228" s="864"/>
      <c r="D228" s="867"/>
      <c r="E228" s="867"/>
      <c r="F228" s="867"/>
      <c r="G228" s="870"/>
      <c r="H228" s="873"/>
      <c r="I228" s="589"/>
      <c r="J228" s="666"/>
      <c r="K228" s="590"/>
      <c r="L228" s="591"/>
      <c r="M228" s="591"/>
      <c r="N228" s="592" t="str">
        <f>IF(I228="","",(SUM(L228:M228)))</f>
        <v/>
      </c>
      <c r="O228" s="593"/>
      <c r="P228" s="594" t="str">
        <f t="shared" si="42"/>
        <v/>
      </c>
      <c r="Q228" s="876"/>
      <c r="R228" s="853"/>
      <c r="S228" s="853"/>
      <c r="T228" s="855"/>
      <c r="U228" s="853"/>
      <c r="V228" s="853"/>
      <c r="W228" s="867"/>
      <c r="X228" s="859"/>
      <c r="Y228" s="115"/>
    </row>
    <row r="229" spans="3:25" ht="19.5" customHeight="1">
      <c r="C229" s="865"/>
      <c r="D229" s="868"/>
      <c r="E229" s="868"/>
      <c r="F229" s="868"/>
      <c r="G229" s="871"/>
      <c r="H229" s="874"/>
      <c r="I229" s="595"/>
      <c r="J229" s="667"/>
      <c r="K229" s="596"/>
      <c r="L229" s="597"/>
      <c r="M229" s="597"/>
      <c r="N229" s="598" t="str">
        <f>IF(I229="","",(SUM(L229:M229)))</f>
        <v/>
      </c>
      <c r="O229" s="599"/>
      <c r="P229" s="600" t="str">
        <f t="shared" si="42"/>
        <v/>
      </c>
      <c r="Q229" s="877"/>
      <c r="R229" s="854"/>
      <c r="S229" s="854"/>
      <c r="T229" s="856"/>
      <c r="U229" s="854"/>
      <c r="V229" s="854"/>
      <c r="W229" s="868"/>
      <c r="X229" s="860"/>
      <c r="Y229" s="115"/>
    </row>
    <row r="230" spans="3:25" ht="19.5" customHeight="1">
      <c r="C230" s="865"/>
      <c r="D230" s="868"/>
      <c r="E230" s="868"/>
      <c r="F230" s="868"/>
      <c r="G230" s="871"/>
      <c r="H230" s="874"/>
      <c r="I230" s="595"/>
      <c r="J230" s="667"/>
      <c r="K230" s="596"/>
      <c r="L230" s="597"/>
      <c r="M230" s="597"/>
      <c r="N230" s="598" t="str">
        <f>IF(I230="","",(SUM(L230:M230)))</f>
        <v/>
      </c>
      <c r="O230" s="599"/>
      <c r="P230" s="600" t="str">
        <f t="shared" si="42"/>
        <v/>
      </c>
      <c r="Q230" s="877"/>
      <c r="R230" s="854"/>
      <c r="S230" s="854"/>
      <c r="T230" s="856"/>
      <c r="U230" s="854"/>
      <c r="V230" s="854"/>
      <c r="W230" s="868"/>
      <c r="X230" s="860"/>
      <c r="Y230" s="115"/>
    </row>
    <row r="231" spans="3:25" ht="19.5" customHeight="1">
      <c r="C231" s="865"/>
      <c r="D231" s="868"/>
      <c r="E231" s="868"/>
      <c r="F231" s="868"/>
      <c r="G231" s="871"/>
      <c r="H231" s="874"/>
      <c r="I231" s="595"/>
      <c r="J231" s="667"/>
      <c r="K231" s="596"/>
      <c r="L231" s="597"/>
      <c r="M231" s="597"/>
      <c r="N231" s="598" t="str">
        <f>IF(I231="","",(SUM(L231:M231)))</f>
        <v/>
      </c>
      <c r="O231" s="599"/>
      <c r="P231" s="600" t="str">
        <f t="shared" si="42"/>
        <v/>
      </c>
      <c r="Q231" s="878"/>
      <c r="R231" s="857"/>
      <c r="S231" s="857"/>
      <c r="T231" s="858"/>
      <c r="U231" s="857"/>
      <c r="V231" s="857"/>
      <c r="W231" s="868"/>
      <c r="X231" s="860"/>
      <c r="Y231" s="115"/>
    </row>
    <row r="232" spans="3:25" ht="19.5" customHeight="1">
      <c r="C232" s="866"/>
      <c r="D232" s="869"/>
      <c r="E232" s="869"/>
      <c r="F232" s="869"/>
      <c r="G232" s="872"/>
      <c r="H232" s="875"/>
      <c r="I232" s="601"/>
      <c r="J232" s="602"/>
      <c r="K232" s="502"/>
      <c r="L232" s="604"/>
      <c r="M232" s="604"/>
      <c r="N232" s="605"/>
      <c r="O232" s="606"/>
      <c r="P232" s="607">
        <f>SUM(P228:P231)</f>
        <v>0</v>
      </c>
      <c r="Q232" s="503">
        <f>IF(G228="",0,IF(G228=1,"1,500",IF(G228=2,"1,300",IF(G228=3,"1,100","850"))))</f>
        <v>0</v>
      </c>
      <c r="R232" s="609"/>
      <c r="S232" s="610">
        <f>IF(G228="",0,IF(G228=1,"14,000",IF(G228=2,"12,400",IF(G228=3,"10,300",IF(G228=4,"8,200",)))))</f>
        <v>0</v>
      </c>
      <c r="T232" s="611"/>
      <c r="U232" s="612">
        <f>IF(AND(R232="",T232=""),0,(SUM(Q232*R232+S232*T232)))</f>
        <v>0</v>
      </c>
      <c r="V232" s="612">
        <f>IF(AND(P232="",U232=""),"",SUM(P232+U232))</f>
        <v>0</v>
      </c>
      <c r="W232" s="869"/>
      <c r="X232" s="861"/>
      <c r="Y232" s="115"/>
    </row>
    <row r="233" spans="3:25" ht="22.5" customHeight="1">
      <c r="S233" s="116"/>
      <c r="T233" s="862" t="s">
        <v>303</v>
      </c>
      <c r="U233" s="863"/>
      <c r="V233" s="117">
        <f>SUM(V123:V232)</f>
        <v>0</v>
      </c>
      <c r="W233" s="118"/>
      <c r="X233" s="118"/>
      <c r="Y233" s="119"/>
    </row>
    <row r="234" spans="3:25" ht="20.25" customHeight="1">
      <c r="T234" s="862" t="s">
        <v>304</v>
      </c>
      <c r="U234" s="863"/>
      <c r="V234" s="117">
        <f>SUM(V123:V232)/1.1</f>
        <v>0</v>
      </c>
      <c r="W234" s="118"/>
      <c r="X234" s="118"/>
      <c r="Y234" s="119"/>
    </row>
    <row r="235" spans="3:25" ht="19.5" customHeight="1">
      <c r="T235" s="54"/>
      <c r="U235" s="54"/>
      <c r="V235" s="119"/>
      <c r="W235" s="66"/>
      <c r="X235" s="66"/>
      <c r="Y235" s="119"/>
    </row>
    <row r="236" spans="3:25" ht="19.5" customHeight="1">
      <c r="C236" s="43" t="s">
        <v>306</v>
      </c>
      <c r="W236" s="1"/>
      <c r="X236" s="1" t="s">
        <v>224</v>
      </c>
    </row>
    <row r="237" spans="3:25" ht="23.25" customHeight="1">
      <c r="C237" s="901" t="s">
        <v>273</v>
      </c>
      <c r="D237" s="855"/>
      <c r="E237" s="901" t="s">
        <v>275</v>
      </c>
      <c r="F237" s="855"/>
      <c r="G237" s="855"/>
      <c r="H237" s="901" t="s">
        <v>278</v>
      </c>
      <c r="I237" s="904" t="s">
        <v>279</v>
      </c>
      <c r="J237" s="905"/>
      <c r="K237" s="498" t="s">
        <v>280</v>
      </c>
      <c r="L237" s="904" t="s">
        <v>281</v>
      </c>
      <c r="M237" s="908"/>
      <c r="N237" s="905"/>
      <c r="O237" s="499" t="s">
        <v>282</v>
      </c>
      <c r="P237" s="500" t="s">
        <v>307</v>
      </c>
      <c r="Q237" s="906"/>
      <c r="R237" s="855"/>
      <c r="S237" s="883" t="s">
        <v>308</v>
      </c>
      <c r="T237" s="881" t="s">
        <v>309</v>
      </c>
      <c r="U237" s="883" t="s">
        <v>310</v>
      </c>
      <c r="V237" s="332" t="s">
        <v>307</v>
      </c>
      <c r="W237" s="879" t="s">
        <v>288</v>
      </c>
      <c r="X237" s="909" t="s">
        <v>289</v>
      </c>
      <c r="Y237" s="54"/>
    </row>
    <row r="238" spans="3:25" ht="23.25" customHeight="1">
      <c r="C238" s="902"/>
      <c r="D238" s="903"/>
      <c r="E238" s="902"/>
      <c r="F238" s="903"/>
      <c r="G238" s="903"/>
      <c r="H238" s="902"/>
      <c r="I238" s="112" t="s">
        <v>290</v>
      </c>
      <c r="J238" s="461" t="s">
        <v>291</v>
      </c>
      <c r="K238" s="112" t="s">
        <v>292</v>
      </c>
      <c r="L238" s="112" t="s">
        <v>293</v>
      </c>
      <c r="M238" s="112" t="s">
        <v>294</v>
      </c>
      <c r="N238" s="112" t="s">
        <v>295</v>
      </c>
      <c r="O238" s="112" t="s">
        <v>296</v>
      </c>
      <c r="P238" s="113" t="s">
        <v>297</v>
      </c>
      <c r="Q238" s="907"/>
      <c r="R238" s="903"/>
      <c r="S238" s="882"/>
      <c r="T238" s="882"/>
      <c r="U238" s="882"/>
      <c r="V238" s="461" t="s">
        <v>311</v>
      </c>
      <c r="W238" s="880"/>
      <c r="X238" s="909"/>
      <c r="Y238" s="54"/>
    </row>
    <row r="239" spans="3:25" ht="19.5" customHeight="1">
      <c r="C239" s="864"/>
      <c r="D239" s="887"/>
      <c r="E239" s="867"/>
      <c r="F239" s="887"/>
      <c r="G239" s="893"/>
      <c r="H239" s="896"/>
      <c r="I239" s="589"/>
      <c r="J239" s="666"/>
      <c r="K239" s="590"/>
      <c r="L239" s="591"/>
      <c r="M239" s="591"/>
      <c r="N239" s="592" t="str">
        <f>IF(I239="","",(SUM(L239:M239)))</f>
        <v/>
      </c>
      <c r="O239" s="593"/>
      <c r="P239" s="594" t="str">
        <f t="shared" ref="P239:P242" si="43">IF(O239="","",(N239*O239))</f>
        <v/>
      </c>
      <c r="Q239" s="876"/>
      <c r="R239" s="853"/>
      <c r="S239" s="853"/>
      <c r="T239" s="855"/>
      <c r="U239" s="853"/>
      <c r="V239" s="853"/>
      <c r="W239" s="867"/>
      <c r="X239" s="859"/>
      <c r="Y239" s="115"/>
    </row>
    <row r="240" spans="3:25" ht="19.5" customHeight="1">
      <c r="C240" s="865"/>
      <c r="D240" s="888"/>
      <c r="E240" s="868"/>
      <c r="F240" s="888"/>
      <c r="G240" s="894"/>
      <c r="H240" s="897"/>
      <c r="I240" s="595"/>
      <c r="J240" s="667"/>
      <c r="K240" s="596"/>
      <c r="L240" s="597"/>
      <c r="M240" s="597"/>
      <c r="N240" s="598" t="str">
        <f>IF(I240="","",(SUM(L240:M240)))</f>
        <v/>
      </c>
      <c r="O240" s="599"/>
      <c r="P240" s="600" t="str">
        <f t="shared" si="43"/>
        <v/>
      </c>
      <c r="Q240" s="877"/>
      <c r="R240" s="854"/>
      <c r="S240" s="854"/>
      <c r="T240" s="856"/>
      <c r="U240" s="854"/>
      <c r="V240" s="854"/>
      <c r="W240" s="868"/>
      <c r="X240" s="860"/>
      <c r="Y240" s="115"/>
    </row>
    <row r="241" spans="3:25" ht="19.5" customHeight="1">
      <c r="C241" s="865"/>
      <c r="D241" s="888"/>
      <c r="E241" s="868"/>
      <c r="F241" s="888"/>
      <c r="G241" s="894"/>
      <c r="H241" s="897"/>
      <c r="I241" s="595"/>
      <c r="J241" s="667"/>
      <c r="K241" s="596"/>
      <c r="L241" s="597"/>
      <c r="M241" s="597"/>
      <c r="N241" s="598" t="str">
        <f>IF(I241="","",(SUM(L241:M241)))</f>
        <v/>
      </c>
      <c r="O241" s="599"/>
      <c r="P241" s="600" t="str">
        <f t="shared" si="43"/>
        <v/>
      </c>
      <c r="Q241" s="877"/>
      <c r="R241" s="854"/>
      <c r="S241" s="854"/>
      <c r="T241" s="856"/>
      <c r="U241" s="854"/>
      <c r="V241" s="854"/>
      <c r="W241" s="868"/>
      <c r="X241" s="860"/>
      <c r="Y241" s="115"/>
    </row>
    <row r="242" spans="3:25" ht="19.5" customHeight="1">
      <c r="C242" s="865"/>
      <c r="D242" s="888"/>
      <c r="E242" s="868"/>
      <c r="F242" s="888"/>
      <c r="G242" s="894"/>
      <c r="H242" s="897"/>
      <c r="I242" s="595"/>
      <c r="J242" s="667"/>
      <c r="K242" s="596"/>
      <c r="L242" s="597"/>
      <c r="M242" s="597"/>
      <c r="N242" s="598" t="str">
        <f>IF(I242="","",(SUM(L242:M242)))</f>
        <v/>
      </c>
      <c r="O242" s="599"/>
      <c r="P242" s="600" t="str">
        <f t="shared" si="43"/>
        <v/>
      </c>
      <c r="Q242" s="877"/>
      <c r="R242" s="854"/>
      <c r="S242" s="857"/>
      <c r="T242" s="858"/>
      <c r="U242" s="857"/>
      <c r="V242" s="857"/>
      <c r="W242" s="868"/>
      <c r="X242" s="860"/>
      <c r="Y242" s="115"/>
    </row>
    <row r="243" spans="3:25" ht="19.5" customHeight="1">
      <c r="C243" s="866"/>
      <c r="D243" s="889"/>
      <c r="E243" s="869"/>
      <c r="F243" s="889"/>
      <c r="G243" s="895"/>
      <c r="H243" s="898"/>
      <c r="I243" s="601"/>
      <c r="J243" s="602"/>
      <c r="K243" s="603"/>
      <c r="L243" s="604"/>
      <c r="M243" s="604"/>
      <c r="N243" s="605"/>
      <c r="O243" s="120"/>
      <c r="P243" s="607">
        <f>SUM(P239:P242)</f>
        <v>0</v>
      </c>
      <c r="Q243" s="899"/>
      <c r="R243" s="900"/>
      <c r="S243" s="745"/>
      <c r="T243" s="746"/>
      <c r="U243" s="744">
        <f>IF(AND(R243="",T243=""),0,(SUM(Q243*R243+S243*T243)))</f>
        <v>0</v>
      </c>
      <c r="V243" s="610">
        <f>IF(AND(P243="",U243=""),"",SUM(P243+U243))</f>
        <v>0</v>
      </c>
      <c r="W243" s="869"/>
      <c r="X243" s="861"/>
      <c r="Y243" s="115"/>
    </row>
    <row r="244" spans="3:25" ht="19.5" customHeight="1">
      <c r="C244" s="864"/>
      <c r="D244" s="887"/>
      <c r="E244" s="867"/>
      <c r="F244" s="887"/>
      <c r="G244" s="893"/>
      <c r="H244" s="896"/>
      <c r="I244" s="589"/>
      <c r="J244" s="666"/>
      <c r="K244" s="590"/>
      <c r="L244" s="591"/>
      <c r="M244" s="591"/>
      <c r="N244" s="592" t="str">
        <f>IF(I244="","",(SUM(L244:M244)))</f>
        <v/>
      </c>
      <c r="O244" s="593"/>
      <c r="P244" s="594" t="str">
        <f t="shared" ref="P244:P247" si="44">IF(O244="","",(N244*O244))</f>
        <v/>
      </c>
      <c r="Q244" s="876"/>
      <c r="R244" s="853"/>
      <c r="S244" s="853"/>
      <c r="T244" s="855"/>
      <c r="U244" s="853"/>
      <c r="V244" s="853"/>
      <c r="W244" s="867"/>
      <c r="X244" s="859"/>
      <c r="Y244" s="115"/>
    </row>
    <row r="245" spans="3:25" ht="19.5" customHeight="1">
      <c r="C245" s="865"/>
      <c r="D245" s="888"/>
      <c r="E245" s="868"/>
      <c r="F245" s="888"/>
      <c r="G245" s="894"/>
      <c r="H245" s="897"/>
      <c r="I245" s="595"/>
      <c r="J245" s="667"/>
      <c r="K245" s="596"/>
      <c r="L245" s="597"/>
      <c r="M245" s="597"/>
      <c r="N245" s="598" t="str">
        <f>IF(I245="","",(SUM(L245:M245)))</f>
        <v/>
      </c>
      <c r="O245" s="599"/>
      <c r="P245" s="600" t="str">
        <f t="shared" si="44"/>
        <v/>
      </c>
      <c r="Q245" s="877"/>
      <c r="R245" s="854"/>
      <c r="S245" s="854"/>
      <c r="T245" s="856"/>
      <c r="U245" s="854"/>
      <c r="V245" s="854"/>
      <c r="W245" s="868"/>
      <c r="X245" s="860"/>
      <c r="Y245" s="115"/>
    </row>
    <row r="246" spans="3:25" ht="19.5" customHeight="1">
      <c r="C246" s="865"/>
      <c r="D246" s="888"/>
      <c r="E246" s="868"/>
      <c r="F246" s="888"/>
      <c r="G246" s="894"/>
      <c r="H246" s="897"/>
      <c r="I246" s="595"/>
      <c r="J246" s="667"/>
      <c r="K246" s="596"/>
      <c r="L246" s="597"/>
      <c r="M246" s="597"/>
      <c r="N246" s="598" t="str">
        <f>IF(I246="","",(SUM(L246:M246)))</f>
        <v/>
      </c>
      <c r="O246" s="599"/>
      <c r="P246" s="600" t="str">
        <f t="shared" si="44"/>
        <v/>
      </c>
      <c r="Q246" s="877"/>
      <c r="R246" s="854"/>
      <c r="S246" s="854"/>
      <c r="T246" s="856"/>
      <c r="U246" s="854"/>
      <c r="V246" s="854"/>
      <c r="W246" s="868"/>
      <c r="X246" s="860"/>
      <c r="Y246" s="115"/>
    </row>
    <row r="247" spans="3:25" ht="19.5" customHeight="1">
      <c r="C247" s="865"/>
      <c r="D247" s="888"/>
      <c r="E247" s="868"/>
      <c r="F247" s="888"/>
      <c r="G247" s="894"/>
      <c r="H247" s="897"/>
      <c r="I247" s="595"/>
      <c r="J247" s="667"/>
      <c r="K247" s="596"/>
      <c r="L247" s="597"/>
      <c r="M247" s="597"/>
      <c r="N247" s="598" t="str">
        <f>IF(I247="","",(SUM(L247:M247)))</f>
        <v/>
      </c>
      <c r="O247" s="599"/>
      <c r="P247" s="600" t="str">
        <f t="shared" si="44"/>
        <v/>
      </c>
      <c r="Q247" s="877"/>
      <c r="R247" s="854"/>
      <c r="S247" s="857"/>
      <c r="T247" s="858"/>
      <c r="U247" s="857"/>
      <c r="V247" s="857"/>
      <c r="W247" s="868"/>
      <c r="X247" s="860"/>
      <c r="Y247" s="115"/>
    </row>
    <row r="248" spans="3:25" ht="19.5" customHeight="1">
      <c r="C248" s="866"/>
      <c r="D248" s="889"/>
      <c r="E248" s="869"/>
      <c r="F248" s="889"/>
      <c r="G248" s="895"/>
      <c r="H248" s="898"/>
      <c r="I248" s="601"/>
      <c r="J248" s="602"/>
      <c r="K248" s="603"/>
      <c r="L248" s="604"/>
      <c r="M248" s="604"/>
      <c r="N248" s="605"/>
      <c r="O248" s="120"/>
      <c r="P248" s="607">
        <f>SUM(P244:P247)</f>
        <v>0</v>
      </c>
      <c r="Q248" s="899"/>
      <c r="R248" s="900"/>
      <c r="S248" s="745"/>
      <c r="T248" s="746"/>
      <c r="U248" s="744">
        <f>IF(AND(R248="",T248=""),0,(SUM(Q248*R248+S248*T248)))</f>
        <v>0</v>
      </c>
      <c r="V248" s="610">
        <f>IF(AND(P248="",U248=""),"",SUM(P248+U248))</f>
        <v>0</v>
      </c>
      <c r="W248" s="869"/>
      <c r="X248" s="861"/>
      <c r="Y248" s="115"/>
    </row>
    <row r="249" spans="3:25" ht="19.5" customHeight="1">
      <c r="C249" s="864"/>
      <c r="D249" s="887"/>
      <c r="E249" s="867"/>
      <c r="F249" s="887"/>
      <c r="G249" s="893"/>
      <c r="H249" s="896"/>
      <c r="I249" s="589"/>
      <c r="J249" s="666"/>
      <c r="K249" s="590"/>
      <c r="L249" s="591"/>
      <c r="M249" s="591"/>
      <c r="N249" s="592" t="str">
        <f>IF(I249="","",(SUM(L249:M249)))</f>
        <v/>
      </c>
      <c r="O249" s="593"/>
      <c r="P249" s="594" t="str">
        <f t="shared" ref="P249:P252" si="45">IF(O249="","",(N249*O249))</f>
        <v/>
      </c>
      <c r="Q249" s="876"/>
      <c r="R249" s="853"/>
      <c r="S249" s="853"/>
      <c r="T249" s="855"/>
      <c r="U249" s="853"/>
      <c r="V249" s="853"/>
      <c r="W249" s="867"/>
      <c r="X249" s="859"/>
      <c r="Y249" s="115"/>
    </row>
    <row r="250" spans="3:25" ht="19.5" customHeight="1">
      <c r="C250" s="865"/>
      <c r="D250" s="888"/>
      <c r="E250" s="868"/>
      <c r="F250" s="888"/>
      <c r="G250" s="894"/>
      <c r="H250" s="897"/>
      <c r="I250" s="595"/>
      <c r="J250" s="667"/>
      <c r="K250" s="596"/>
      <c r="L250" s="597"/>
      <c r="M250" s="597"/>
      <c r="N250" s="598" t="str">
        <f>IF(I250="","",(SUM(L250:M250)))</f>
        <v/>
      </c>
      <c r="O250" s="599"/>
      <c r="P250" s="600" t="str">
        <f t="shared" si="45"/>
        <v/>
      </c>
      <c r="Q250" s="877"/>
      <c r="R250" s="854"/>
      <c r="S250" s="854"/>
      <c r="T250" s="856"/>
      <c r="U250" s="854"/>
      <c r="V250" s="854"/>
      <c r="W250" s="868"/>
      <c r="X250" s="860"/>
      <c r="Y250" s="115"/>
    </row>
    <row r="251" spans="3:25" ht="19.5" customHeight="1">
      <c r="C251" s="865"/>
      <c r="D251" s="888"/>
      <c r="E251" s="868"/>
      <c r="F251" s="888"/>
      <c r="G251" s="894"/>
      <c r="H251" s="897"/>
      <c r="I251" s="595"/>
      <c r="J251" s="667"/>
      <c r="K251" s="596"/>
      <c r="L251" s="597"/>
      <c r="M251" s="597"/>
      <c r="N251" s="598" t="str">
        <f>IF(I251="","",(SUM(L251:M251)))</f>
        <v/>
      </c>
      <c r="O251" s="599"/>
      <c r="P251" s="600" t="str">
        <f t="shared" si="45"/>
        <v/>
      </c>
      <c r="Q251" s="877"/>
      <c r="R251" s="854"/>
      <c r="S251" s="854"/>
      <c r="T251" s="856"/>
      <c r="U251" s="854"/>
      <c r="V251" s="854"/>
      <c r="W251" s="868"/>
      <c r="X251" s="860"/>
      <c r="Y251" s="115"/>
    </row>
    <row r="252" spans="3:25" ht="19.5" customHeight="1">
      <c r="C252" s="865"/>
      <c r="D252" s="888"/>
      <c r="E252" s="868"/>
      <c r="F252" s="888"/>
      <c r="G252" s="894"/>
      <c r="H252" s="897"/>
      <c r="I252" s="595"/>
      <c r="J252" s="667"/>
      <c r="K252" s="596"/>
      <c r="L252" s="597"/>
      <c r="M252" s="597"/>
      <c r="N252" s="598" t="str">
        <f>IF(I252="","",(SUM(L252:M252)))</f>
        <v/>
      </c>
      <c r="O252" s="599"/>
      <c r="P252" s="600" t="str">
        <f t="shared" si="45"/>
        <v/>
      </c>
      <c r="Q252" s="877"/>
      <c r="R252" s="854"/>
      <c r="S252" s="857"/>
      <c r="T252" s="858"/>
      <c r="U252" s="857"/>
      <c r="V252" s="857"/>
      <c r="W252" s="868"/>
      <c r="X252" s="860"/>
      <c r="Y252" s="115"/>
    </row>
    <row r="253" spans="3:25" ht="19.5" customHeight="1">
      <c r="C253" s="866"/>
      <c r="D253" s="889"/>
      <c r="E253" s="869"/>
      <c r="F253" s="889"/>
      <c r="G253" s="895"/>
      <c r="H253" s="898"/>
      <c r="I253" s="601"/>
      <c r="J253" s="602"/>
      <c r="K253" s="603"/>
      <c r="L253" s="604"/>
      <c r="M253" s="604"/>
      <c r="N253" s="605"/>
      <c r="O253" s="120"/>
      <c r="P253" s="607">
        <f>SUM(P249:P252)</f>
        <v>0</v>
      </c>
      <c r="Q253" s="899"/>
      <c r="R253" s="900"/>
      <c r="S253" s="745"/>
      <c r="T253" s="746"/>
      <c r="U253" s="744">
        <f>IF(AND(R253="",T253=""),0,(SUM(Q253*R253+S253*T253)))</f>
        <v>0</v>
      </c>
      <c r="V253" s="610">
        <f>IF(AND(P253="",U253=""),"",SUM(P253+U253))</f>
        <v>0</v>
      </c>
      <c r="W253" s="869"/>
      <c r="X253" s="861"/>
      <c r="Y253" s="115"/>
    </row>
    <row r="254" spans="3:25" ht="19.5" customHeight="1">
      <c r="C254" s="864"/>
      <c r="D254" s="887"/>
      <c r="E254" s="867"/>
      <c r="F254" s="887"/>
      <c r="G254" s="893"/>
      <c r="H254" s="896"/>
      <c r="I254" s="589"/>
      <c r="J254" s="666"/>
      <c r="K254" s="590"/>
      <c r="L254" s="591"/>
      <c r="M254" s="591"/>
      <c r="N254" s="592" t="str">
        <f>IF(I254="","",(SUM(L254:M254)))</f>
        <v/>
      </c>
      <c r="O254" s="593"/>
      <c r="P254" s="594" t="str">
        <f t="shared" ref="P254:P257" si="46">IF(O254="","",(N254*O254))</f>
        <v/>
      </c>
      <c r="Q254" s="876"/>
      <c r="R254" s="853"/>
      <c r="S254" s="853"/>
      <c r="T254" s="855"/>
      <c r="U254" s="853"/>
      <c r="V254" s="853"/>
      <c r="W254" s="867"/>
      <c r="X254" s="859"/>
      <c r="Y254" s="115"/>
    </row>
    <row r="255" spans="3:25" ht="19.5" customHeight="1">
      <c r="C255" s="865"/>
      <c r="D255" s="888"/>
      <c r="E255" s="868"/>
      <c r="F255" s="888"/>
      <c r="G255" s="894"/>
      <c r="H255" s="897"/>
      <c r="I255" s="595"/>
      <c r="J255" s="667"/>
      <c r="K255" s="596"/>
      <c r="L255" s="597"/>
      <c r="M255" s="597"/>
      <c r="N255" s="598" t="str">
        <f>IF(I255="","",(SUM(L255:M255)))</f>
        <v/>
      </c>
      <c r="O255" s="599"/>
      <c r="P255" s="600" t="str">
        <f t="shared" si="46"/>
        <v/>
      </c>
      <c r="Q255" s="877"/>
      <c r="R255" s="854"/>
      <c r="S255" s="854"/>
      <c r="T255" s="856"/>
      <c r="U255" s="854"/>
      <c r="V255" s="854"/>
      <c r="W255" s="868"/>
      <c r="X255" s="860"/>
      <c r="Y255" s="115"/>
    </row>
    <row r="256" spans="3:25" ht="19.5" customHeight="1">
      <c r="C256" s="865"/>
      <c r="D256" s="888"/>
      <c r="E256" s="868"/>
      <c r="F256" s="888"/>
      <c r="G256" s="894"/>
      <c r="H256" s="897"/>
      <c r="I256" s="595"/>
      <c r="J256" s="667"/>
      <c r="K256" s="596"/>
      <c r="L256" s="597"/>
      <c r="M256" s="597"/>
      <c r="N256" s="598" t="str">
        <f>IF(I256="","",(SUM(L256:M256)))</f>
        <v/>
      </c>
      <c r="O256" s="599"/>
      <c r="P256" s="600" t="str">
        <f t="shared" si="46"/>
        <v/>
      </c>
      <c r="Q256" s="877"/>
      <c r="R256" s="854"/>
      <c r="S256" s="854"/>
      <c r="T256" s="856"/>
      <c r="U256" s="854"/>
      <c r="V256" s="854"/>
      <c r="W256" s="868"/>
      <c r="X256" s="860"/>
      <c r="Y256" s="115"/>
    </row>
    <row r="257" spans="3:25" ht="19.5" customHeight="1">
      <c r="C257" s="865"/>
      <c r="D257" s="888"/>
      <c r="E257" s="868"/>
      <c r="F257" s="888"/>
      <c r="G257" s="894"/>
      <c r="H257" s="897"/>
      <c r="I257" s="595"/>
      <c r="J257" s="667"/>
      <c r="K257" s="596"/>
      <c r="L257" s="597"/>
      <c r="M257" s="597"/>
      <c r="N257" s="598" t="str">
        <f>IF(I257="","",(SUM(L257:M257)))</f>
        <v/>
      </c>
      <c r="O257" s="599"/>
      <c r="P257" s="600" t="str">
        <f t="shared" si="46"/>
        <v/>
      </c>
      <c r="Q257" s="877"/>
      <c r="R257" s="854"/>
      <c r="S257" s="857"/>
      <c r="T257" s="858"/>
      <c r="U257" s="857"/>
      <c r="V257" s="857"/>
      <c r="W257" s="868"/>
      <c r="X257" s="860"/>
      <c r="Y257" s="115"/>
    </row>
    <row r="258" spans="3:25" ht="19.5" customHeight="1">
      <c r="C258" s="866"/>
      <c r="D258" s="889"/>
      <c r="E258" s="869"/>
      <c r="F258" s="889"/>
      <c r="G258" s="895"/>
      <c r="H258" s="898"/>
      <c r="I258" s="601"/>
      <c r="J258" s="602"/>
      <c r="K258" s="603"/>
      <c r="L258" s="604"/>
      <c r="M258" s="604"/>
      <c r="N258" s="605"/>
      <c r="O258" s="120"/>
      <c r="P258" s="607">
        <f>SUM(P254:P257)</f>
        <v>0</v>
      </c>
      <c r="Q258" s="899"/>
      <c r="R258" s="900"/>
      <c r="S258" s="745"/>
      <c r="T258" s="746"/>
      <c r="U258" s="744">
        <f>IF(AND(R258="",T258=""),0,(SUM(Q258*R258+S258*T258)))</f>
        <v>0</v>
      </c>
      <c r="V258" s="610">
        <f>IF(AND(P258="",U258=""),"",SUM(P258+U258))</f>
        <v>0</v>
      </c>
      <c r="W258" s="869"/>
      <c r="X258" s="861"/>
      <c r="Y258" s="115"/>
    </row>
    <row r="259" spans="3:25" ht="19.5" customHeight="1">
      <c r="C259" s="864"/>
      <c r="D259" s="887"/>
      <c r="E259" s="867"/>
      <c r="F259" s="887"/>
      <c r="G259" s="893"/>
      <c r="H259" s="896"/>
      <c r="I259" s="589"/>
      <c r="J259" s="666"/>
      <c r="K259" s="590"/>
      <c r="L259" s="591"/>
      <c r="M259" s="591"/>
      <c r="N259" s="592" t="str">
        <f>IF(I259="","",(SUM(L259:M259)))</f>
        <v/>
      </c>
      <c r="O259" s="593"/>
      <c r="P259" s="594" t="str">
        <f t="shared" ref="P259:P262" si="47">IF(O259="","",(N259*O259))</f>
        <v/>
      </c>
      <c r="Q259" s="876"/>
      <c r="R259" s="853"/>
      <c r="S259" s="853"/>
      <c r="T259" s="855"/>
      <c r="U259" s="853"/>
      <c r="V259" s="853"/>
      <c r="W259" s="867"/>
      <c r="X259" s="859"/>
      <c r="Y259" s="115"/>
    </row>
    <row r="260" spans="3:25" ht="19.5" customHeight="1">
      <c r="C260" s="865"/>
      <c r="D260" s="888"/>
      <c r="E260" s="868"/>
      <c r="F260" s="888"/>
      <c r="G260" s="894"/>
      <c r="H260" s="897"/>
      <c r="I260" s="595"/>
      <c r="J260" s="667"/>
      <c r="K260" s="596"/>
      <c r="L260" s="597"/>
      <c r="M260" s="597"/>
      <c r="N260" s="598" t="str">
        <f>IF(I260="","",(SUM(L260:M260)))</f>
        <v/>
      </c>
      <c r="O260" s="599"/>
      <c r="P260" s="600" t="str">
        <f t="shared" si="47"/>
        <v/>
      </c>
      <c r="Q260" s="877"/>
      <c r="R260" s="854"/>
      <c r="S260" s="854"/>
      <c r="T260" s="856"/>
      <c r="U260" s="854"/>
      <c r="V260" s="854"/>
      <c r="W260" s="868"/>
      <c r="X260" s="860"/>
      <c r="Y260" s="115"/>
    </row>
    <row r="261" spans="3:25" ht="19.5" customHeight="1">
      <c r="C261" s="865"/>
      <c r="D261" s="888"/>
      <c r="E261" s="868"/>
      <c r="F261" s="888"/>
      <c r="G261" s="894"/>
      <c r="H261" s="897"/>
      <c r="I261" s="595"/>
      <c r="J261" s="667"/>
      <c r="K261" s="596"/>
      <c r="L261" s="597"/>
      <c r="M261" s="597"/>
      <c r="N261" s="598" t="str">
        <f>IF(I261="","",(SUM(L261:M261)))</f>
        <v/>
      </c>
      <c r="O261" s="599"/>
      <c r="P261" s="600" t="str">
        <f t="shared" si="47"/>
        <v/>
      </c>
      <c r="Q261" s="877"/>
      <c r="R261" s="854"/>
      <c r="S261" s="854"/>
      <c r="T261" s="856"/>
      <c r="U261" s="854"/>
      <c r="V261" s="854"/>
      <c r="W261" s="868"/>
      <c r="X261" s="860"/>
      <c r="Y261" s="115"/>
    </row>
    <row r="262" spans="3:25" ht="19.5" customHeight="1">
      <c r="C262" s="865"/>
      <c r="D262" s="888"/>
      <c r="E262" s="868"/>
      <c r="F262" s="888"/>
      <c r="G262" s="894"/>
      <c r="H262" s="897"/>
      <c r="I262" s="595"/>
      <c r="J262" s="667"/>
      <c r="K262" s="596"/>
      <c r="L262" s="597"/>
      <c r="M262" s="597"/>
      <c r="N262" s="598" t="str">
        <f>IF(I262="","",(SUM(L262:M262)))</f>
        <v/>
      </c>
      <c r="O262" s="599"/>
      <c r="P262" s="600" t="str">
        <f t="shared" si="47"/>
        <v/>
      </c>
      <c r="Q262" s="877"/>
      <c r="R262" s="854"/>
      <c r="S262" s="857"/>
      <c r="T262" s="858"/>
      <c r="U262" s="857"/>
      <c r="V262" s="857"/>
      <c r="W262" s="868"/>
      <c r="X262" s="860"/>
      <c r="Y262" s="115"/>
    </row>
    <row r="263" spans="3:25" ht="19.5" customHeight="1">
      <c r="C263" s="866"/>
      <c r="D263" s="889"/>
      <c r="E263" s="869"/>
      <c r="F263" s="889"/>
      <c r="G263" s="895"/>
      <c r="H263" s="898"/>
      <c r="I263" s="601"/>
      <c r="J263" s="602"/>
      <c r="K263" s="603"/>
      <c r="L263" s="604"/>
      <c r="M263" s="604"/>
      <c r="N263" s="605"/>
      <c r="O263" s="120"/>
      <c r="P263" s="607">
        <f>SUM(P259:P262)</f>
        <v>0</v>
      </c>
      <c r="Q263" s="899"/>
      <c r="R263" s="900"/>
      <c r="S263" s="745"/>
      <c r="T263" s="746"/>
      <c r="U263" s="744">
        <f>IF(AND(R263="",T263=""),0,(SUM(Q263*R263+S263*T263)))</f>
        <v>0</v>
      </c>
      <c r="V263" s="610">
        <f>IF(AND(P263="",U263=""),"",SUM(P263+U263))</f>
        <v>0</v>
      </c>
      <c r="W263" s="869"/>
      <c r="X263" s="861"/>
      <c r="Y263" s="115"/>
    </row>
    <row r="264" spans="3:25" ht="19.5" customHeight="1">
      <c r="C264" s="864"/>
      <c r="D264" s="887"/>
      <c r="E264" s="867"/>
      <c r="F264" s="887"/>
      <c r="G264" s="893"/>
      <c r="H264" s="896"/>
      <c r="I264" s="589"/>
      <c r="J264" s="666"/>
      <c r="K264" s="590"/>
      <c r="L264" s="591"/>
      <c r="M264" s="591"/>
      <c r="N264" s="592" t="str">
        <f>IF(I264="","",(SUM(L264:M264)))</f>
        <v/>
      </c>
      <c r="O264" s="593"/>
      <c r="P264" s="594" t="str">
        <f t="shared" ref="P264:P267" si="48">IF(O264="","",(N264*O264))</f>
        <v/>
      </c>
      <c r="Q264" s="876"/>
      <c r="R264" s="853"/>
      <c r="S264" s="853"/>
      <c r="T264" s="855"/>
      <c r="U264" s="853"/>
      <c r="V264" s="853"/>
      <c r="W264" s="867"/>
      <c r="X264" s="859"/>
      <c r="Y264" s="115"/>
    </row>
    <row r="265" spans="3:25" ht="19.5" customHeight="1">
      <c r="C265" s="865"/>
      <c r="D265" s="888"/>
      <c r="E265" s="868"/>
      <c r="F265" s="888"/>
      <c r="G265" s="894"/>
      <c r="H265" s="897"/>
      <c r="I265" s="595"/>
      <c r="J265" s="667"/>
      <c r="K265" s="596"/>
      <c r="L265" s="597"/>
      <c r="M265" s="597"/>
      <c r="N265" s="598" t="str">
        <f>IF(I265="","",(SUM(L265:M265)))</f>
        <v/>
      </c>
      <c r="O265" s="599"/>
      <c r="P265" s="600" t="str">
        <f t="shared" si="48"/>
        <v/>
      </c>
      <c r="Q265" s="877"/>
      <c r="R265" s="854"/>
      <c r="S265" s="854"/>
      <c r="T265" s="856"/>
      <c r="U265" s="854"/>
      <c r="V265" s="854"/>
      <c r="W265" s="868"/>
      <c r="X265" s="860"/>
      <c r="Y265" s="115"/>
    </row>
    <row r="266" spans="3:25" ht="19.5" customHeight="1">
      <c r="C266" s="865"/>
      <c r="D266" s="888"/>
      <c r="E266" s="868"/>
      <c r="F266" s="888"/>
      <c r="G266" s="894"/>
      <c r="H266" s="897"/>
      <c r="I266" s="595"/>
      <c r="J266" s="667"/>
      <c r="K266" s="596"/>
      <c r="L266" s="597"/>
      <c r="M266" s="597"/>
      <c r="N266" s="598" t="str">
        <f>IF(I266="","",(SUM(L266:M266)))</f>
        <v/>
      </c>
      <c r="O266" s="599"/>
      <c r="P266" s="600" t="str">
        <f t="shared" si="48"/>
        <v/>
      </c>
      <c r="Q266" s="877"/>
      <c r="R266" s="854"/>
      <c r="S266" s="854"/>
      <c r="T266" s="856"/>
      <c r="U266" s="854"/>
      <c r="V266" s="854"/>
      <c r="W266" s="868"/>
      <c r="X266" s="860"/>
      <c r="Y266" s="115"/>
    </row>
    <row r="267" spans="3:25" ht="19.5" customHeight="1">
      <c r="C267" s="865"/>
      <c r="D267" s="888"/>
      <c r="E267" s="868"/>
      <c r="F267" s="888"/>
      <c r="G267" s="894"/>
      <c r="H267" s="897"/>
      <c r="I267" s="595"/>
      <c r="J267" s="667"/>
      <c r="K267" s="596"/>
      <c r="L267" s="597"/>
      <c r="M267" s="597"/>
      <c r="N267" s="598" t="str">
        <f>IF(I267="","",(SUM(L267:M267)))</f>
        <v/>
      </c>
      <c r="O267" s="599"/>
      <c r="P267" s="600" t="str">
        <f t="shared" si="48"/>
        <v/>
      </c>
      <c r="Q267" s="877"/>
      <c r="R267" s="854"/>
      <c r="S267" s="857"/>
      <c r="T267" s="858"/>
      <c r="U267" s="857"/>
      <c r="V267" s="857"/>
      <c r="W267" s="868"/>
      <c r="X267" s="860"/>
      <c r="Y267" s="115"/>
    </row>
    <row r="268" spans="3:25" ht="19.5" customHeight="1">
      <c r="C268" s="866"/>
      <c r="D268" s="889"/>
      <c r="E268" s="869"/>
      <c r="F268" s="889"/>
      <c r="G268" s="895"/>
      <c r="H268" s="898"/>
      <c r="I268" s="601"/>
      <c r="J268" s="602"/>
      <c r="K268" s="603"/>
      <c r="L268" s="604"/>
      <c r="M268" s="604"/>
      <c r="N268" s="605"/>
      <c r="O268" s="120"/>
      <c r="P268" s="607">
        <f>SUM(P264:P267)</f>
        <v>0</v>
      </c>
      <c r="Q268" s="899"/>
      <c r="R268" s="900"/>
      <c r="S268" s="745"/>
      <c r="T268" s="746"/>
      <c r="U268" s="744">
        <f>IF(AND(R268="",T268=""),0,(SUM(Q268*R268+S268*T268)))</f>
        <v>0</v>
      </c>
      <c r="V268" s="610">
        <f>IF(AND(P268="",U268=""),"",SUM(P268+U268))</f>
        <v>0</v>
      </c>
      <c r="W268" s="869"/>
      <c r="X268" s="861"/>
      <c r="Y268" s="115"/>
    </row>
    <row r="269" spans="3:25" ht="19.5" customHeight="1">
      <c r="C269" s="864"/>
      <c r="D269" s="887"/>
      <c r="E269" s="867"/>
      <c r="F269" s="887"/>
      <c r="G269" s="893"/>
      <c r="H269" s="896"/>
      <c r="I269" s="589"/>
      <c r="J269" s="666"/>
      <c r="K269" s="590"/>
      <c r="L269" s="591"/>
      <c r="M269" s="591"/>
      <c r="N269" s="592" t="str">
        <f>IF(I269="","",(SUM(L269:M269)))</f>
        <v/>
      </c>
      <c r="O269" s="593"/>
      <c r="P269" s="594" t="str">
        <f t="shared" ref="P269:P272" si="49">IF(O269="","",(N269*O269))</f>
        <v/>
      </c>
      <c r="Q269" s="876"/>
      <c r="R269" s="853"/>
      <c r="S269" s="853"/>
      <c r="T269" s="855"/>
      <c r="U269" s="853"/>
      <c r="V269" s="853"/>
      <c r="W269" s="867"/>
      <c r="X269" s="859"/>
      <c r="Y269" s="115"/>
    </row>
    <row r="270" spans="3:25" ht="19.5" customHeight="1">
      <c r="C270" s="865"/>
      <c r="D270" s="888"/>
      <c r="E270" s="868"/>
      <c r="F270" s="888"/>
      <c r="G270" s="894"/>
      <c r="H270" s="897"/>
      <c r="I270" s="595"/>
      <c r="J270" s="667"/>
      <c r="K270" s="596"/>
      <c r="L270" s="597"/>
      <c r="M270" s="597"/>
      <c r="N270" s="598" t="str">
        <f>IF(I270="","",(SUM(L270:M270)))</f>
        <v/>
      </c>
      <c r="O270" s="599"/>
      <c r="P270" s="600" t="str">
        <f t="shared" si="49"/>
        <v/>
      </c>
      <c r="Q270" s="877"/>
      <c r="R270" s="854"/>
      <c r="S270" s="854"/>
      <c r="T270" s="856"/>
      <c r="U270" s="854"/>
      <c r="V270" s="854"/>
      <c r="W270" s="868"/>
      <c r="X270" s="860"/>
      <c r="Y270" s="115"/>
    </row>
    <row r="271" spans="3:25" ht="19.5" customHeight="1">
      <c r="C271" s="865"/>
      <c r="D271" s="888"/>
      <c r="E271" s="868"/>
      <c r="F271" s="888"/>
      <c r="G271" s="894"/>
      <c r="H271" s="897"/>
      <c r="I271" s="595"/>
      <c r="J271" s="667"/>
      <c r="K271" s="596"/>
      <c r="L271" s="597"/>
      <c r="M271" s="597"/>
      <c r="N271" s="598" t="str">
        <f>IF(I271="","",(SUM(L271:M271)))</f>
        <v/>
      </c>
      <c r="O271" s="599"/>
      <c r="P271" s="600" t="str">
        <f t="shared" si="49"/>
        <v/>
      </c>
      <c r="Q271" s="877"/>
      <c r="R271" s="854"/>
      <c r="S271" s="854"/>
      <c r="T271" s="856"/>
      <c r="U271" s="854"/>
      <c r="V271" s="854"/>
      <c r="W271" s="868"/>
      <c r="X271" s="860"/>
      <c r="Y271" s="115"/>
    </row>
    <row r="272" spans="3:25" ht="19.5" customHeight="1">
      <c r="C272" s="865"/>
      <c r="D272" s="888"/>
      <c r="E272" s="868"/>
      <c r="F272" s="888"/>
      <c r="G272" s="894"/>
      <c r="H272" s="897"/>
      <c r="I272" s="595"/>
      <c r="J272" s="667"/>
      <c r="K272" s="596"/>
      <c r="L272" s="597"/>
      <c r="M272" s="597"/>
      <c r="N272" s="598" t="str">
        <f>IF(I272="","",(SUM(L272:M272)))</f>
        <v/>
      </c>
      <c r="O272" s="599"/>
      <c r="P272" s="600" t="str">
        <f t="shared" si="49"/>
        <v/>
      </c>
      <c r="Q272" s="877"/>
      <c r="R272" s="854"/>
      <c r="S272" s="857"/>
      <c r="T272" s="858"/>
      <c r="U272" s="857"/>
      <c r="V272" s="857"/>
      <c r="W272" s="868"/>
      <c r="X272" s="860"/>
      <c r="Y272" s="115"/>
    </row>
    <row r="273" spans="3:25" ht="19.5" customHeight="1">
      <c r="C273" s="866"/>
      <c r="D273" s="889"/>
      <c r="E273" s="869"/>
      <c r="F273" s="889"/>
      <c r="G273" s="895"/>
      <c r="H273" s="898"/>
      <c r="I273" s="601"/>
      <c r="J273" s="602"/>
      <c r="K273" s="603"/>
      <c r="L273" s="604"/>
      <c r="M273" s="604"/>
      <c r="N273" s="605"/>
      <c r="O273" s="120"/>
      <c r="P273" s="607">
        <f>SUM(P269:P272)</f>
        <v>0</v>
      </c>
      <c r="Q273" s="899"/>
      <c r="R273" s="900"/>
      <c r="S273" s="745"/>
      <c r="T273" s="746"/>
      <c r="U273" s="744">
        <f>IF(AND(R273="",T273=""),0,(SUM(Q273*R273+S273*T273)))</f>
        <v>0</v>
      </c>
      <c r="V273" s="610">
        <f>IF(AND(P273="",U273=""),"",SUM(P273+U273))</f>
        <v>0</v>
      </c>
      <c r="W273" s="869"/>
      <c r="X273" s="861"/>
      <c r="Y273" s="115"/>
    </row>
    <row r="274" spans="3:25" ht="19.5" customHeight="1">
      <c r="C274" s="864"/>
      <c r="D274" s="887"/>
      <c r="E274" s="867"/>
      <c r="F274" s="887"/>
      <c r="G274" s="893"/>
      <c r="H274" s="896"/>
      <c r="I274" s="589"/>
      <c r="J274" s="666"/>
      <c r="K274" s="590"/>
      <c r="L274" s="591"/>
      <c r="M274" s="591"/>
      <c r="N274" s="592" t="str">
        <f>IF(I274="","",(SUM(L274:M274)))</f>
        <v/>
      </c>
      <c r="O274" s="593"/>
      <c r="P274" s="594" t="str">
        <f t="shared" ref="P274:P277" si="50">IF(O274="","",(N274*O274))</f>
        <v/>
      </c>
      <c r="Q274" s="876"/>
      <c r="R274" s="853"/>
      <c r="S274" s="853"/>
      <c r="T274" s="855"/>
      <c r="U274" s="853"/>
      <c r="V274" s="853"/>
      <c r="W274" s="867"/>
      <c r="X274" s="859"/>
      <c r="Y274" s="115"/>
    </row>
    <row r="275" spans="3:25" ht="19.5" customHeight="1">
      <c r="C275" s="865"/>
      <c r="D275" s="888"/>
      <c r="E275" s="868"/>
      <c r="F275" s="888"/>
      <c r="G275" s="894"/>
      <c r="H275" s="897"/>
      <c r="I275" s="595"/>
      <c r="J275" s="667"/>
      <c r="K275" s="596"/>
      <c r="L275" s="597"/>
      <c r="M275" s="597"/>
      <c r="N275" s="598" t="str">
        <f>IF(I275="","",(SUM(L275:M275)))</f>
        <v/>
      </c>
      <c r="O275" s="599"/>
      <c r="P275" s="600" t="str">
        <f t="shared" si="50"/>
        <v/>
      </c>
      <c r="Q275" s="877"/>
      <c r="R275" s="854"/>
      <c r="S275" s="854"/>
      <c r="T275" s="856"/>
      <c r="U275" s="854"/>
      <c r="V275" s="854"/>
      <c r="W275" s="868"/>
      <c r="X275" s="860"/>
      <c r="Y275" s="115"/>
    </row>
    <row r="276" spans="3:25" ht="19.5" customHeight="1">
      <c r="C276" s="865"/>
      <c r="D276" s="888"/>
      <c r="E276" s="868"/>
      <c r="F276" s="888"/>
      <c r="G276" s="894"/>
      <c r="H276" s="897"/>
      <c r="I276" s="595"/>
      <c r="J276" s="667"/>
      <c r="K276" s="596"/>
      <c r="L276" s="597"/>
      <c r="M276" s="597"/>
      <c r="N276" s="598" t="str">
        <f>IF(I276="","",(SUM(L276:M276)))</f>
        <v/>
      </c>
      <c r="O276" s="599"/>
      <c r="P276" s="600" t="str">
        <f t="shared" si="50"/>
        <v/>
      </c>
      <c r="Q276" s="877"/>
      <c r="R276" s="854"/>
      <c r="S276" s="854"/>
      <c r="T276" s="856"/>
      <c r="U276" s="854"/>
      <c r="V276" s="854"/>
      <c r="W276" s="868"/>
      <c r="X276" s="860"/>
      <c r="Y276" s="115"/>
    </row>
    <row r="277" spans="3:25" ht="19.5" customHeight="1">
      <c r="C277" s="865"/>
      <c r="D277" s="888"/>
      <c r="E277" s="868"/>
      <c r="F277" s="888"/>
      <c r="G277" s="894"/>
      <c r="H277" s="897"/>
      <c r="I277" s="595"/>
      <c r="J277" s="667"/>
      <c r="K277" s="596"/>
      <c r="L277" s="597"/>
      <c r="M277" s="597"/>
      <c r="N277" s="598" t="str">
        <f>IF(I277="","",(SUM(L277:M277)))</f>
        <v/>
      </c>
      <c r="O277" s="599"/>
      <c r="P277" s="600" t="str">
        <f t="shared" si="50"/>
        <v/>
      </c>
      <c r="Q277" s="877"/>
      <c r="R277" s="854"/>
      <c r="S277" s="857"/>
      <c r="T277" s="858"/>
      <c r="U277" s="857"/>
      <c r="V277" s="857"/>
      <c r="W277" s="868"/>
      <c r="X277" s="860"/>
      <c r="Y277" s="115"/>
    </row>
    <row r="278" spans="3:25" ht="19.5" customHeight="1">
      <c r="C278" s="866"/>
      <c r="D278" s="889"/>
      <c r="E278" s="869"/>
      <c r="F278" s="889"/>
      <c r="G278" s="895"/>
      <c r="H278" s="898"/>
      <c r="I278" s="601"/>
      <c r="J278" s="602"/>
      <c r="K278" s="603"/>
      <c r="L278" s="604"/>
      <c r="M278" s="604"/>
      <c r="N278" s="605"/>
      <c r="O278" s="120"/>
      <c r="P278" s="607">
        <f>SUM(P274:P277)</f>
        <v>0</v>
      </c>
      <c r="Q278" s="899"/>
      <c r="R278" s="900"/>
      <c r="S278" s="745"/>
      <c r="T278" s="746"/>
      <c r="U278" s="744">
        <f>IF(AND(R278="",T278=""),0,(SUM(Q278*R278+S278*T278)))</f>
        <v>0</v>
      </c>
      <c r="V278" s="610">
        <f>IF(AND(P278="",U278=""),"",SUM(P278+U278))</f>
        <v>0</v>
      </c>
      <c r="W278" s="869"/>
      <c r="X278" s="861"/>
      <c r="Y278" s="115"/>
    </row>
    <row r="279" spans="3:25" ht="19.5" customHeight="1">
      <c r="C279" s="864"/>
      <c r="D279" s="887"/>
      <c r="E279" s="867"/>
      <c r="F279" s="887"/>
      <c r="G279" s="893"/>
      <c r="H279" s="896"/>
      <c r="I279" s="589"/>
      <c r="J279" s="666"/>
      <c r="K279" s="590"/>
      <c r="L279" s="591"/>
      <c r="M279" s="591"/>
      <c r="N279" s="592" t="str">
        <f>IF(I279="","",(SUM(L279:M279)))</f>
        <v/>
      </c>
      <c r="O279" s="593"/>
      <c r="P279" s="594" t="str">
        <f t="shared" ref="P279:P282" si="51">IF(O279="","",(N279*O279))</f>
        <v/>
      </c>
      <c r="Q279" s="876"/>
      <c r="R279" s="853"/>
      <c r="S279" s="853"/>
      <c r="T279" s="855"/>
      <c r="U279" s="853"/>
      <c r="V279" s="853"/>
      <c r="W279" s="867"/>
      <c r="X279" s="859"/>
      <c r="Y279" s="115"/>
    </row>
    <row r="280" spans="3:25" ht="19.5" customHeight="1">
      <c r="C280" s="865"/>
      <c r="D280" s="888"/>
      <c r="E280" s="868"/>
      <c r="F280" s="888"/>
      <c r="G280" s="894"/>
      <c r="H280" s="897"/>
      <c r="I280" s="595"/>
      <c r="J280" s="667"/>
      <c r="K280" s="596"/>
      <c r="L280" s="597"/>
      <c r="M280" s="597"/>
      <c r="N280" s="598" t="str">
        <f>IF(I280="","",(SUM(L280:M280)))</f>
        <v/>
      </c>
      <c r="O280" s="599"/>
      <c r="P280" s="600" t="str">
        <f t="shared" si="51"/>
        <v/>
      </c>
      <c r="Q280" s="877"/>
      <c r="R280" s="854"/>
      <c r="S280" s="854"/>
      <c r="T280" s="856"/>
      <c r="U280" s="854"/>
      <c r="V280" s="854"/>
      <c r="W280" s="868"/>
      <c r="X280" s="860"/>
      <c r="Y280" s="115"/>
    </row>
    <row r="281" spans="3:25" ht="19.5" customHeight="1">
      <c r="C281" s="865"/>
      <c r="D281" s="888"/>
      <c r="E281" s="868"/>
      <c r="F281" s="888"/>
      <c r="G281" s="894"/>
      <c r="H281" s="897"/>
      <c r="I281" s="595"/>
      <c r="J281" s="667"/>
      <c r="K281" s="596"/>
      <c r="L281" s="597"/>
      <c r="M281" s="597"/>
      <c r="N281" s="598" t="str">
        <f>IF(I281="","",(SUM(L281:M281)))</f>
        <v/>
      </c>
      <c r="O281" s="599"/>
      <c r="P281" s="600" t="str">
        <f t="shared" si="51"/>
        <v/>
      </c>
      <c r="Q281" s="877"/>
      <c r="R281" s="854"/>
      <c r="S281" s="854"/>
      <c r="T281" s="856"/>
      <c r="U281" s="854"/>
      <c r="V281" s="854"/>
      <c r="W281" s="868"/>
      <c r="X281" s="860"/>
      <c r="Y281" s="115"/>
    </row>
    <row r="282" spans="3:25" ht="19.5" customHeight="1">
      <c r="C282" s="865"/>
      <c r="D282" s="888"/>
      <c r="E282" s="868"/>
      <c r="F282" s="888"/>
      <c r="G282" s="894"/>
      <c r="H282" s="897"/>
      <c r="I282" s="595"/>
      <c r="J282" s="667"/>
      <c r="K282" s="596"/>
      <c r="L282" s="597"/>
      <c r="M282" s="597"/>
      <c r="N282" s="598" t="str">
        <f>IF(I282="","",(SUM(L282:M282)))</f>
        <v/>
      </c>
      <c r="O282" s="599"/>
      <c r="P282" s="600" t="str">
        <f t="shared" si="51"/>
        <v/>
      </c>
      <c r="Q282" s="877"/>
      <c r="R282" s="854"/>
      <c r="S282" s="857"/>
      <c r="T282" s="858"/>
      <c r="U282" s="857"/>
      <c r="V282" s="857"/>
      <c r="W282" s="868"/>
      <c r="X282" s="860"/>
      <c r="Y282" s="115"/>
    </row>
    <row r="283" spans="3:25" ht="19.5" customHeight="1">
      <c r="C283" s="866"/>
      <c r="D283" s="889"/>
      <c r="E283" s="869"/>
      <c r="F283" s="889"/>
      <c r="G283" s="895"/>
      <c r="H283" s="898"/>
      <c r="I283" s="601"/>
      <c r="J283" s="602"/>
      <c r="K283" s="603"/>
      <c r="L283" s="604"/>
      <c r="M283" s="604"/>
      <c r="N283" s="605"/>
      <c r="O283" s="120"/>
      <c r="P283" s="607">
        <f>SUM(P279:P282)</f>
        <v>0</v>
      </c>
      <c r="Q283" s="899"/>
      <c r="R283" s="900"/>
      <c r="S283" s="745"/>
      <c r="T283" s="746"/>
      <c r="U283" s="744">
        <f>IF(AND(R283="",T283=""),0,(SUM(Q283*R283+S283*T283)))</f>
        <v>0</v>
      </c>
      <c r="V283" s="610">
        <f>IF(AND(P283="",U283=""),"",SUM(P283+U283))</f>
        <v>0</v>
      </c>
      <c r="W283" s="869"/>
      <c r="X283" s="861"/>
      <c r="Y283" s="115"/>
    </row>
    <row r="284" spans="3:25" ht="19.5" customHeight="1">
      <c r="C284" s="864"/>
      <c r="D284" s="887"/>
      <c r="E284" s="867"/>
      <c r="F284" s="887"/>
      <c r="G284" s="893"/>
      <c r="H284" s="896"/>
      <c r="I284" s="589"/>
      <c r="J284" s="666"/>
      <c r="K284" s="590"/>
      <c r="L284" s="591"/>
      <c r="M284" s="591"/>
      <c r="N284" s="592" t="str">
        <f>IF(I284="","",(SUM(L284:M284)))</f>
        <v/>
      </c>
      <c r="O284" s="593"/>
      <c r="P284" s="594" t="str">
        <f t="shared" ref="P284:P287" si="52">IF(O284="","",(N284*O284))</f>
        <v/>
      </c>
      <c r="Q284" s="876"/>
      <c r="R284" s="853"/>
      <c r="S284" s="853"/>
      <c r="T284" s="855"/>
      <c r="U284" s="853"/>
      <c r="V284" s="853"/>
      <c r="W284" s="867"/>
      <c r="X284" s="859"/>
      <c r="Y284" s="115"/>
    </row>
    <row r="285" spans="3:25" ht="19.5" customHeight="1">
      <c r="C285" s="865"/>
      <c r="D285" s="888"/>
      <c r="E285" s="868"/>
      <c r="F285" s="888"/>
      <c r="G285" s="894"/>
      <c r="H285" s="897"/>
      <c r="I285" s="595"/>
      <c r="J285" s="667"/>
      <c r="K285" s="596"/>
      <c r="L285" s="597"/>
      <c r="M285" s="597"/>
      <c r="N285" s="598" t="str">
        <f>IF(I285="","",(SUM(L285:M285)))</f>
        <v/>
      </c>
      <c r="O285" s="599"/>
      <c r="P285" s="600" t="str">
        <f t="shared" si="52"/>
        <v/>
      </c>
      <c r="Q285" s="877"/>
      <c r="R285" s="854"/>
      <c r="S285" s="854"/>
      <c r="T285" s="856"/>
      <c r="U285" s="854"/>
      <c r="V285" s="854"/>
      <c r="W285" s="868"/>
      <c r="X285" s="860"/>
      <c r="Y285" s="115"/>
    </row>
    <row r="286" spans="3:25" ht="19.5" customHeight="1">
      <c r="C286" s="865"/>
      <c r="D286" s="888"/>
      <c r="E286" s="868"/>
      <c r="F286" s="888"/>
      <c r="G286" s="894"/>
      <c r="H286" s="897"/>
      <c r="I286" s="595"/>
      <c r="J286" s="667"/>
      <c r="K286" s="596"/>
      <c r="L286" s="597"/>
      <c r="M286" s="597"/>
      <c r="N286" s="598" t="str">
        <f>IF(I286="","",(SUM(L286:M286)))</f>
        <v/>
      </c>
      <c r="O286" s="599"/>
      <c r="P286" s="600" t="str">
        <f t="shared" si="52"/>
        <v/>
      </c>
      <c r="Q286" s="877"/>
      <c r="R286" s="854"/>
      <c r="S286" s="854"/>
      <c r="T286" s="856"/>
      <c r="U286" s="854"/>
      <c r="V286" s="854"/>
      <c r="W286" s="868"/>
      <c r="X286" s="860"/>
      <c r="Y286" s="115"/>
    </row>
    <row r="287" spans="3:25" ht="19.5" customHeight="1">
      <c r="C287" s="865"/>
      <c r="D287" s="888"/>
      <c r="E287" s="868"/>
      <c r="F287" s="888"/>
      <c r="G287" s="894"/>
      <c r="H287" s="897"/>
      <c r="I287" s="595"/>
      <c r="J287" s="667"/>
      <c r="K287" s="596"/>
      <c r="L287" s="597"/>
      <c r="M287" s="597"/>
      <c r="N287" s="598" t="str">
        <f>IF(I287="","",(SUM(L287:M287)))</f>
        <v/>
      </c>
      <c r="O287" s="599"/>
      <c r="P287" s="600" t="str">
        <f t="shared" si="52"/>
        <v/>
      </c>
      <c r="Q287" s="877"/>
      <c r="R287" s="854"/>
      <c r="S287" s="857"/>
      <c r="T287" s="858"/>
      <c r="U287" s="857"/>
      <c r="V287" s="857"/>
      <c r="W287" s="868"/>
      <c r="X287" s="860"/>
      <c r="Y287" s="115"/>
    </row>
    <row r="288" spans="3:25" ht="19.5" customHeight="1">
      <c r="C288" s="866"/>
      <c r="D288" s="889"/>
      <c r="E288" s="869"/>
      <c r="F288" s="889"/>
      <c r="G288" s="895"/>
      <c r="H288" s="898"/>
      <c r="I288" s="601"/>
      <c r="J288" s="602"/>
      <c r="K288" s="603"/>
      <c r="L288" s="604"/>
      <c r="M288" s="604"/>
      <c r="N288" s="605"/>
      <c r="O288" s="120"/>
      <c r="P288" s="607">
        <f>SUM(P284:P287)</f>
        <v>0</v>
      </c>
      <c r="Q288" s="899"/>
      <c r="R288" s="900"/>
      <c r="S288" s="745"/>
      <c r="T288" s="746"/>
      <c r="U288" s="744">
        <f>IF(AND(R288="",T288=""),0,(SUM(Q288*R288+S288*T288)))</f>
        <v>0</v>
      </c>
      <c r="V288" s="610">
        <f>IF(AND(P288="",U288=""),"",SUM(P288+U288))</f>
        <v>0</v>
      </c>
      <c r="W288" s="869"/>
      <c r="X288" s="861"/>
      <c r="Y288" s="115"/>
    </row>
    <row r="289" spans="3:25" ht="19.5" customHeight="1">
      <c r="C289" s="864"/>
      <c r="D289" s="887"/>
      <c r="E289" s="867"/>
      <c r="F289" s="887"/>
      <c r="G289" s="893"/>
      <c r="H289" s="896"/>
      <c r="I289" s="589"/>
      <c r="J289" s="666"/>
      <c r="K289" s="590"/>
      <c r="L289" s="591"/>
      <c r="M289" s="591"/>
      <c r="N289" s="592" t="str">
        <f>IF(I289="","",(SUM(L289:M289)))</f>
        <v/>
      </c>
      <c r="O289" s="593"/>
      <c r="P289" s="594" t="str">
        <f t="shared" ref="P289:P292" si="53">IF(O289="","",(N289*O289))</f>
        <v/>
      </c>
      <c r="Q289" s="876"/>
      <c r="R289" s="853"/>
      <c r="S289" s="853"/>
      <c r="T289" s="855"/>
      <c r="U289" s="853"/>
      <c r="V289" s="853"/>
      <c r="W289" s="867"/>
      <c r="X289" s="859"/>
      <c r="Y289" s="115"/>
    </row>
    <row r="290" spans="3:25" ht="19.5" customHeight="1">
      <c r="C290" s="865"/>
      <c r="D290" s="888"/>
      <c r="E290" s="868"/>
      <c r="F290" s="888"/>
      <c r="G290" s="894"/>
      <c r="H290" s="897"/>
      <c r="I290" s="595"/>
      <c r="J290" s="667"/>
      <c r="K290" s="596"/>
      <c r="L290" s="597"/>
      <c r="M290" s="597"/>
      <c r="N290" s="598" t="str">
        <f>IF(I290="","",(SUM(L290:M290)))</f>
        <v/>
      </c>
      <c r="O290" s="599"/>
      <c r="P290" s="600" t="str">
        <f t="shared" si="53"/>
        <v/>
      </c>
      <c r="Q290" s="877"/>
      <c r="R290" s="854"/>
      <c r="S290" s="854"/>
      <c r="T290" s="856"/>
      <c r="U290" s="854"/>
      <c r="V290" s="854"/>
      <c r="W290" s="868"/>
      <c r="X290" s="860"/>
      <c r="Y290" s="115"/>
    </row>
    <row r="291" spans="3:25" ht="19.5" customHeight="1">
      <c r="C291" s="865"/>
      <c r="D291" s="888"/>
      <c r="E291" s="868"/>
      <c r="F291" s="888"/>
      <c r="G291" s="894"/>
      <c r="H291" s="897"/>
      <c r="I291" s="595"/>
      <c r="J291" s="667"/>
      <c r="K291" s="596"/>
      <c r="L291" s="597"/>
      <c r="M291" s="597"/>
      <c r="N291" s="598" t="str">
        <f>IF(I291="","",(SUM(L291:M291)))</f>
        <v/>
      </c>
      <c r="O291" s="599"/>
      <c r="P291" s="600" t="str">
        <f t="shared" si="53"/>
        <v/>
      </c>
      <c r="Q291" s="877"/>
      <c r="R291" s="854"/>
      <c r="S291" s="854"/>
      <c r="T291" s="856"/>
      <c r="U291" s="854"/>
      <c r="V291" s="854"/>
      <c r="W291" s="868"/>
      <c r="X291" s="860"/>
      <c r="Y291" s="115"/>
    </row>
    <row r="292" spans="3:25" ht="19.5" customHeight="1">
      <c r="C292" s="865"/>
      <c r="D292" s="888"/>
      <c r="E292" s="868"/>
      <c r="F292" s="888"/>
      <c r="G292" s="894"/>
      <c r="H292" s="897"/>
      <c r="I292" s="595"/>
      <c r="J292" s="667"/>
      <c r="K292" s="596"/>
      <c r="L292" s="597"/>
      <c r="M292" s="597"/>
      <c r="N292" s="598" t="str">
        <f>IF(I292="","",(SUM(L292:M292)))</f>
        <v/>
      </c>
      <c r="O292" s="599"/>
      <c r="P292" s="600" t="str">
        <f t="shared" si="53"/>
        <v/>
      </c>
      <c r="Q292" s="877"/>
      <c r="R292" s="854"/>
      <c r="S292" s="857"/>
      <c r="T292" s="858"/>
      <c r="U292" s="857"/>
      <c r="V292" s="857"/>
      <c r="W292" s="868"/>
      <c r="X292" s="860"/>
      <c r="Y292" s="115"/>
    </row>
    <row r="293" spans="3:25" ht="19.5" customHeight="1">
      <c r="C293" s="866"/>
      <c r="D293" s="889"/>
      <c r="E293" s="869"/>
      <c r="F293" s="889"/>
      <c r="G293" s="895"/>
      <c r="H293" s="898"/>
      <c r="I293" s="601"/>
      <c r="J293" s="602"/>
      <c r="K293" s="603"/>
      <c r="L293" s="604"/>
      <c r="M293" s="604"/>
      <c r="N293" s="605"/>
      <c r="O293" s="120"/>
      <c r="P293" s="607">
        <f>SUM(P289:P292)</f>
        <v>0</v>
      </c>
      <c r="Q293" s="899"/>
      <c r="R293" s="900"/>
      <c r="S293" s="745"/>
      <c r="T293" s="746"/>
      <c r="U293" s="744">
        <f>IF(AND(R293="",T293=""),0,(SUM(Q293*R293+S293*T293)))</f>
        <v>0</v>
      </c>
      <c r="V293" s="610">
        <f>IF(AND(P293="",U293=""),"",SUM(P293+U293))</f>
        <v>0</v>
      </c>
      <c r="W293" s="869"/>
      <c r="X293" s="861"/>
      <c r="Y293" s="115"/>
    </row>
    <row r="294" spans="3:25" ht="19.5" customHeight="1">
      <c r="C294" s="864"/>
      <c r="D294" s="887"/>
      <c r="E294" s="867"/>
      <c r="F294" s="887"/>
      <c r="G294" s="893"/>
      <c r="H294" s="896"/>
      <c r="I294" s="589"/>
      <c r="J294" s="666"/>
      <c r="K294" s="590"/>
      <c r="L294" s="591"/>
      <c r="M294" s="591"/>
      <c r="N294" s="592" t="str">
        <f>IF(I294="","",(SUM(L294:M294)))</f>
        <v/>
      </c>
      <c r="O294" s="593"/>
      <c r="P294" s="594" t="str">
        <f t="shared" ref="P294:P297" si="54">IF(O294="","",(N294*O294))</f>
        <v/>
      </c>
      <c r="Q294" s="876"/>
      <c r="R294" s="853"/>
      <c r="S294" s="853"/>
      <c r="T294" s="855"/>
      <c r="U294" s="853"/>
      <c r="V294" s="853"/>
      <c r="W294" s="867"/>
      <c r="X294" s="859"/>
      <c r="Y294" s="115"/>
    </row>
    <row r="295" spans="3:25" ht="19.5" customHeight="1">
      <c r="C295" s="865"/>
      <c r="D295" s="888"/>
      <c r="E295" s="868"/>
      <c r="F295" s="888"/>
      <c r="G295" s="894"/>
      <c r="H295" s="897"/>
      <c r="I295" s="595"/>
      <c r="J295" s="667"/>
      <c r="K295" s="596"/>
      <c r="L295" s="597"/>
      <c r="M295" s="597"/>
      <c r="N295" s="598" t="str">
        <f>IF(I295="","",(SUM(L295:M295)))</f>
        <v/>
      </c>
      <c r="O295" s="599"/>
      <c r="P295" s="600" t="str">
        <f t="shared" si="54"/>
        <v/>
      </c>
      <c r="Q295" s="877"/>
      <c r="R295" s="854"/>
      <c r="S295" s="854"/>
      <c r="T295" s="856"/>
      <c r="U295" s="854"/>
      <c r="V295" s="854"/>
      <c r="W295" s="868"/>
      <c r="X295" s="860"/>
      <c r="Y295" s="115"/>
    </row>
    <row r="296" spans="3:25" ht="19.5" customHeight="1">
      <c r="C296" s="865"/>
      <c r="D296" s="888"/>
      <c r="E296" s="868"/>
      <c r="F296" s="888"/>
      <c r="G296" s="894"/>
      <c r="H296" s="897"/>
      <c r="I296" s="595"/>
      <c r="J296" s="667"/>
      <c r="K296" s="596"/>
      <c r="L296" s="597"/>
      <c r="M296" s="597"/>
      <c r="N296" s="598" t="str">
        <f>IF(I296="","",(SUM(L296:M296)))</f>
        <v/>
      </c>
      <c r="O296" s="599"/>
      <c r="P296" s="600" t="str">
        <f t="shared" si="54"/>
        <v/>
      </c>
      <c r="Q296" s="877"/>
      <c r="R296" s="854"/>
      <c r="S296" s="854"/>
      <c r="T296" s="856"/>
      <c r="U296" s="854"/>
      <c r="V296" s="854"/>
      <c r="W296" s="868"/>
      <c r="X296" s="860"/>
      <c r="Y296" s="115"/>
    </row>
    <row r="297" spans="3:25" ht="19.5" customHeight="1">
      <c r="C297" s="865"/>
      <c r="D297" s="888"/>
      <c r="E297" s="868"/>
      <c r="F297" s="888"/>
      <c r="G297" s="894"/>
      <c r="H297" s="897"/>
      <c r="I297" s="595"/>
      <c r="J297" s="667"/>
      <c r="K297" s="596"/>
      <c r="L297" s="597"/>
      <c r="M297" s="597"/>
      <c r="N297" s="598" t="str">
        <f>IF(I297="","",(SUM(L297:M297)))</f>
        <v/>
      </c>
      <c r="O297" s="599"/>
      <c r="P297" s="600" t="str">
        <f t="shared" si="54"/>
        <v/>
      </c>
      <c r="Q297" s="877"/>
      <c r="R297" s="854"/>
      <c r="S297" s="857"/>
      <c r="T297" s="858"/>
      <c r="U297" s="857"/>
      <c r="V297" s="857"/>
      <c r="W297" s="868"/>
      <c r="X297" s="860"/>
      <c r="Y297" s="115"/>
    </row>
    <row r="298" spans="3:25" ht="19.5" customHeight="1">
      <c r="C298" s="866"/>
      <c r="D298" s="889"/>
      <c r="E298" s="869"/>
      <c r="F298" s="889"/>
      <c r="G298" s="895"/>
      <c r="H298" s="898"/>
      <c r="I298" s="601"/>
      <c r="J298" s="602"/>
      <c r="K298" s="603"/>
      <c r="L298" s="604"/>
      <c r="M298" s="604"/>
      <c r="N298" s="605"/>
      <c r="O298" s="120"/>
      <c r="P298" s="607">
        <f>SUM(P294:P297)</f>
        <v>0</v>
      </c>
      <c r="Q298" s="899"/>
      <c r="R298" s="900"/>
      <c r="S298" s="745"/>
      <c r="T298" s="746"/>
      <c r="U298" s="744">
        <f>IF(AND(R298="",T298=""),0,(SUM(Q298*R298+S298*T298)))</f>
        <v>0</v>
      </c>
      <c r="V298" s="610">
        <f>IF(AND(P298="",U298=""),"",SUM(P298+U298))</f>
        <v>0</v>
      </c>
      <c r="W298" s="869"/>
      <c r="X298" s="861"/>
      <c r="Y298" s="115"/>
    </row>
    <row r="299" spans="3:25" ht="19.5" customHeight="1">
      <c r="C299" s="864"/>
      <c r="D299" s="887"/>
      <c r="E299" s="867"/>
      <c r="F299" s="887"/>
      <c r="G299" s="893"/>
      <c r="H299" s="896"/>
      <c r="I299" s="589"/>
      <c r="J299" s="666"/>
      <c r="K299" s="590"/>
      <c r="L299" s="591"/>
      <c r="M299" s="591"/>
      <c r="N299" s="592" t="str">
        <f>IF(I299="","",(SUM(L299:M299)))</f>
        <v/>
      </c>
      <c r="O299" s="593"/>
      <c r="P299" s="594" t="str">
        <f t="shared" ref="P299:P302" si="55">IF(O299="","",(N299*O299))</f>
        <v/>
      </c>
      <c r="Q299" s="876"/>
      <c r="R299" s="853"/>
      <c r="S299" s="853"/>
      <c r="T299" s="855"/>
      <c r="U299" s="853"/>
      <c r="V299" s="853"/>
      <c r="W299" s="867"/>
      <c r="X299" s="859"/>
      <c r="Y299" s="115"/>
    </row>
    <row r="300" spans="3:25" ht="19.5" customHeight="1">
      <c r="C300" s="865"/>
      <c r="D300" s="888"/>
      <c r="E300" s="868"/>
      <c r="F300" s="888"/>
      <c r="G300" s="894"/>
      <c r="H300" s="897"/>
      <c r="I300" s="595"/>
      <c r="J300" s="667"/>
      <c r="K300" s="596"/>
      <c r="L300" s="597"/>
      <c r="M300" s="597"/>
      <c r="N300" s="598" t="str">
        <f>IF(I300="","",(SUM(L300:M300)))</f>
        <v/>
      </c>
      <c r="O300" s="599"/>
      <c r="P300" s="600" t="str">
        <f t="shared" si="55"/>
        <v/>
      </c>
      <c r="Q300" s="877"/>
      <c r="R300" s="854"/>
      <c r="S300" s="854"/>
      <c r="T300" s="856"/>
      <c r="U300" s="854"/>
      <c r="V300" s="854"/>
      <c r="W300" s="868"/>
      <c r="X300" s="860"/>
      <c r="Y300" s="115"/>
    </row>
    <row r="301" spans="3:25" ht="19.5" customHeight="1">
      <c r="C301" s="865"/>
      <c r="D301" s="888"/>
      <c r="E301" s="868"/>
      <c r="F301" s="888"/>
      <c r="G301" s="894"/>
      <c r="H301" s="897"/>
      <c r="I301" s="595"/>
      <c r="J301" s="667"/>
      <c r="K301" s="596"/>
      <c r="L301" s="597"/>
      <c r="M301" s="597"/>
      <c r="N301" s="598" t="str">
        <f>IF(I301="","",(SUM(L301:M301)))</f>
        <v/>
      </c>
      <c r="O301" s="599"/>
      <c r="P301" s="600" t="str">
        <f t="shared" si="55"/>
        <v/>
      </c>
      <c r="Q301" s="877"/>
      <c r="R301" s="854"/>
      <c r="S301" s="854"/>
      <c r="T301" s="856"/>
      <c r="U301" s="854"/>
      <c r="V301" s="854"/>
      <c r="W301" s="868"/>
      <c r="X301" s="860"/>
      <c r="Y301" s="115"/>
    </row>
    <row r="302" spans="3:25" ht="19.5" customHeight="1">
      <c r="C302" s="865"/>
      <c r="D302" s="888"/>
      <c r="E302" s="868"/>
      <c r="F302" s="888"/>
      <c r="G302" s="894"/>
      <c r="H302" s="897"/>
      <c r="I302" s="595"/>
      <c r="J302" s="667"/>
      <c r="K302" s="596"/>
      <c r="L302" s="597"/>
      <c r="M302" s="597"/>
      <c r="N302" s="598" t="str">
        <f>IF(I302="","",(SUM(L302:M302)))</f>
        <v/>
      </c>
      <c r="O302" s="599"/>
      <c r="P302" s="600" t="str">
        <f t="shared" si="55"/>
        <v/>
      </c>
      <c r="Q302" s="877"/>
      <c r="R302" s="854"/>
      <c r="S302" s="857"/>
      <c r="T302" s="858"/>
      <c r="U302" s="857"/>
      <c r="V302" s="857"/>
      <c r="W302" s="868"/>
      <c r="X302" s="860"/>
      <c r="Y302" s="115"/>
    </row>
    <row r="303" spans="3:25" ht="19.5" customHeight="1">
      <c r="C303" s="866"/>
      <c r="D303" s="889"/>
      <c r="E303" s="869"/>
      <c r="F303" s="889"/>
      <c r="G303" s="895"/>
      <c r="H303" s="898"/>
      <c r="I303" s="601"/>
      <c r="J303" s="602"/>
      <c r="K303" s="603"/>
      <c r="L303" s="604"/>
      <c r="M303" s="604"/>
      <c r="N303" s="605"/>
      <c r="O303" s="120"/>
      <c r="P303" s="607">
        <f>SUM(P299:P302)</f>
        <v>0</v>
      </c>
      <c r="Q303" s="899"/>
      <c r="R303" s="900"/>
      <c r="S303" s="745"/>
      <c r="T303" s="746"/>
      <c r="U303" s="744">
        <f>IF(AND(R303="",T303=""),0,(SUM(Q303*R303+S303*T303)))</f>
        <v>0</v>
      </c>
      <c r="V303" s="610">
        <f>IF(AND(P303="",U303=""),"",SUM(P303+U303))</f>
        <v>0</v>
      </c>
      <c r="W303" s="869"/>
      <c r="X303" s="861"/>
      <c r="Y303" s="115"/>
    </row>
    <row r="304" spans="3:25" ht="19.5" customHeight="1">
      <c r="C304" s="864"/>
      <c r="D304" s="887"/>
      <c r="E304" s="867"/>
      <c r="F304" s="887"/>
      <c r="G304" s="893"/>
      <c r="H304" s="896"/>
      <c r="I304" s="589"/>
      <c r="J304" s="666"/>
      <c r="K304" s="590"/>
      <c r="L304" s="591"/>
      <c r="M304" s="591"/>
      <c r="N304" s="592" t="str">
        <f>IF(I304="","",(SUM(L304:M304)))</f>
        <v/>
      </c>
      <c r="O304" s="593"/>
      <c r="P304" s="594" t="str">
        <f t="shared" ref="P304:P307" si="56">IF(O304="","",(N304*O304))</f>
        <v/>
      </c>
      <c r="Q304" s="876"/>
      <c r="R304" s="853"/>
      <c r="S304" s="853"/>
      <c r="T304" s="855"/>
      <c r="U304" s="853"/>
      <c r="V304" s="853"/>
      <c r="W304" s="867"/>
      <c r="X304" s="859"/>
      <c r="Y304" s="115"/>
    </row>
    <row r="305" spans="3:25" ht="19.5" customHeight="1">
      <c r="C305" s="865"/>
      <c r="D305" s="888"/>
      <c r="E305" s="868"/>
      <c r="F305" s="888"/>
      <c r="G305" s="894"/>
      <c r="H305" s="897"/>
      <c r="I305" s="595"/>
      <c r="J305" s="667"/>
      <c r="K305" s="596"/>
      <c r="L305" s="597"/>
      <c r="M305" s="597"/>
      <c r="N305" s="598" t="str">
        <f>IF(I305="","",(SUM(L305:M305)))</f>
        <v/>
      </c>
      <c r="O305" s="599"/>
      <c r="P305" s="600" t="str">
        <f t="shared" si="56"/>
        <v/>
      </c>
      <c r="Q305" s="877"/>
      <c r="R305" s="854"/>
      <c r="S305" s="854"/>
      <c r="T305" s="856"/>
      <c r="U305" s="854"/>
      <c r="V305" s="854"/>
      <c r="W305" s="868"/>
      <c r="X305" s="860"/>
      <c r="Y305" s="115"/>
    </row>
    <row r="306" spans="3:25" ht="19.5" customHeight="1">
      <c r="C306" s="865"/>
      <c r="D306" s="888"/>
      <c r="E306" s="868"/>
      <c r="F306" s="888"/>
      <c r="G306" s="894"/>
      <c r="H306" s="897"/>
      <c r="I306" s="595"/>
      <c r="J306" s="667"/>
      <c r="K306" s="596"/>
      <c r="L306" s="597"/>
      <c r="M306" s="597"/>
      <c r="N306" s="598" t="str">
        <f>IF(I306="","",(SUM(L306:M306)))</f>
        <v/>
      </c>
      <c r="O306" s="599"/>
      <c r="P306" s="600" t="str">
        <f t="shared" si="56"/>
        <v/>
      </c>
      <c r="Q306" s="877"/>
      <c r="R306" s="854"/>
      <c r="S306" s="854"/>
      <c r="T306" s="856"/>
      <c r="U306" s="854"/>
      <c r="V306" s="854"/>
      <c r="W306" s="868"/>
      <c r="X306" s="860"/>
      <c r="Y306" s="115"/>
    </row>
    <row r="307" spans="3:25" ht="19.5" customHeight="1">
      <c r="C307" s="865"/>
      <c r="D307" s="888"/>
      <c r="E307" s="868"/>
      <c r="F307" s="888"/>
      <c r="G307" s="894"/>
      <c r="H307" s="897"/>
      <c r="I307" s="595"/>
      <c r="J307" s="667"/>
      <c r="K307" s="596"/>
      <c r="L307" s="597"/>
      <c r="M307" s="597"/>
      <c r="N307" s="598" t="str">
        <f>IF(I307="","",(SUM(L307:M307)))</f>
        <v/>
      </c>
      <c r="O307" s="599"/>
      <c r="P307" s="600" t="str">
        <f t="shared" si="56"/>
        <v/>
      </c>
      <c r="Q307" s="877"/>
      <c r="R307" s="854"/>
      <c r="S307" s="857"/>
      <c r="T307" s="858"/>
      <c r="U307" s="857"/>
      <c r="V307" s="857"/>
      <c r="W307" s="868"/>
      <c r="X307" s="860"/>
      <c r="Y307" s="115"/>
    </row>
    <row r="308" spans="3:25" ht="19.5" customHeight="1">
      <c r="C308" s="866"/>
      <c r="D308" s="889"/>
      <c r="E308" s="869"/>
      <c r="F308" s="889"/>
      <c r="G308" s="895"/>
      <c r="H308" s="898"/>
      <c r="I308" s="601"/>
      <c r="J308" s="602"/>
      <c r="K308" s="603"/>
      <c r="L308" s="604"/>
      <c r="M308" s="604"/>
      <c r="N308" s="605"/>
      <c r="O308" s="120"/>
      <c r="P308" s="607">
        <f>SUM(P304:P307)</f>
        <v>0</v>
      </c>
      <c r="Q308" s="899"/>
      <c r="R308" s="900"/>
      <c r="S308" s="745"/>
      <c r="T308" s="746"/>
      <c r="U308" s="744">
        <f>IF(AND(R308="",T308=""),0,(SUM(Q308*R308+S308*T308)))</f>
        <v>0</v>
      </c>
      <c r="V308" s="610">
        <f>IF(AND(P308="",U308=""),"",SUM(P308+U308))</f>
        <v>0</v>
      </c>
      <c r="W308" s="869"/>
      <c r="X308" s="861"/>
      <c r="Y308" s="115"/>
    </row>
    <row r="309" spans="3:25" ht="19.5" customHeight="1">
      <c r="C309" s="864"/>
      <c r="D309" s="887"/>
      <c r="E309" s="867"/>
      <c r="F309" s="887"/>
      <c r="G309" s="893"/>
      <c r="H309" s="896"/>
      <c r="I309" s="589"/>
      <c r="J309" s="666"/>
      <c r="K309" s="590"/>
      <c r="L309" s="591"/>
      <c r="M309" s="591"/>
      <c r="N309" s="592" t="str">
        <f>IF(I309="","",(SUM(L309:M309)))</f>
        <v/>
      </c>
      <c r="O309" s="593"/>
      <c r="P309" s="594" t="str">
        <f t="shared" ref="P309:P312" si="57">IF(O309="","",(N309*O309))</f>
        <v/>
      </c>
      <c r="Q309" s="876"/>
      <c r="R309" s="853"/>
      <c r="S309" s="853"/>
      <c r="T309" s="855"/>
      <c r="U309" s="853"/>
      <c r="V309" s="853"/>
      <c r="W309" s="867"/>
      <c r="X309" s="859"/>
      <c r="Y309" s="115"/>
    </row>
    <row r="310" spans="3:25" ht="19.5" customHeight="1">
      <c r="C310" s="865"/>
      <c r="D310" s="888"/>
      <c r="E310" s="868"/>
      <c r="F310" s="888"/>
      <c r="G310" s="894"/>
      <c r="H310" s="897"/>
      <c r="I310" s="595"/>
      <c r="J310" s="667"/>
      <c r="K310" s="596"/>
      <c r="L310" s="597"/>
      <c r="M310" s="597"/>
      <c r="N310" s="598" t="str">
        <f>IF(I310="","",(SUM(L310:M310)))</f>
        <v/>
      </c>
      <c r="O310" s="599"/>
      <c r="P310" s="600" t="str">
        <f t="shared" si="57"/>
        <v/>
      </c>
      <c r="Q310" s="877"/>
      <c r="R310" s="854"/>
      <c r="S310" s="854"/>
      <c r="T310" s="856"/>
      <c r="U310" s="854"/>
      <c r="V310" s="854"/>
      <c r="W310" s="868"/>
      <c r="X310" s="860"/>
      <c r="Y310" s="115"/>
    </row>
    <row r="311" spans="3:25" ht="19.5" customHeight="1">
      <c r="C311" s="865"/>
      <c r="D311" s="888"/>
      <c r="E311" s="868"/>
      <c r="F311" s="888"/>
      <c r="G311" s="894"/>
      <c r="H311" s="897"/>
      <c r="I311" s="595"/>
      <c r="J311" s="667"/>
      <c r="K311" s="596"/>
      <c r="L311" s="597"/>
      <c r="M311" s="597"/>
      <c r="N311" s="598" t="str">
        <f>IF(I311="","",(SUM(L311:M311)))</f>
        <v/>
      </c>
      <c r="O311" s="599"/>
      <c r="P311" s="600" t="str">
        <f t="shared" si="57"/>
        <v/>
      </c>
      <c r="Q311" s="877"/>
      <c r="R311" s="854"/>
      <c r="S311" s="854"/>
      <c r="T311" s="856"/>
      <c r="U311" s="854"/>
      <c r="V311" s="854"/>
      <c r="W311" s="868"/>
      <c r="X311" s="860"/>
      <c r="Y311" s="115"/>
    </row>
    <row r="312" spans="3:25" ht="19.5" customHeight="1">
      <c r="C312" s="865"/>
      <c r="D312" s="888"/>
      <c r="E312" s="868"/>
      <c r="F312" s="888"/>
      <c r="G312" s="894"/>
      <c r="H312" s="897"/>
      <c r="I312" s="595"/>
      <c r="J312" s="667"/>
      <c r="K312" s="596"/>
      <c r="L312" s="597"/>
      <c r="M312" s="597"/>
      <c r="N312" s="598" t="str">
        <f>IF(I312="","",(SUM(L312:M312)))</f>
        <v/>
      </c>
      <c r="O312" s="599"/>
      <c r="P312" s="600" t="str">
        <f t="shared" si="57"/>
        <v/>
      </c>
      <c r="Q312" s="877"/>
      <c r="R312" s="854"/>
      <c r="S312" s="857"/>
      <c r="T312" s="858"/>
      <c r="U312" s="857"/>
      <c r="V312" s="857"/>
      <c r="W312" s="868"/>
      <c r="X312" s="860"/>
      <c r="Y312" s="115"/>
    </row>
    <row r="313" spans="3:25" ht="19.5" customHeight="1">
      <c r="C313" s="866"/>
      <c r="D313" s="889"/>
      <c r="E313" s="869"/>
      <c r="F313" s="889"/>
      <c r="G313" s="895"/>
      <c r="H313" s="898"/>
      <c r="I313" s="601"/>
      <c r="J313" s="602"/>
      <c r="K313" s="603"/>
      <c r="L313" s="604"/>
      <c r="M313" s="604"/>
      <c r="N313" s="605"/>
      <c r="O313" s="120"/>
      <c r="P313" s="607">
        <f>SUM(P309:P312)</f>
        <v>0</v>
      </c>
      <c r="Q313" s="899"/>
      <c r="R313" s="900"/>
      <c r="S313" s="745"/>
      <c r="T313" s="746"/>
      <c r="U313" s="744">
        <f>IF(AND(R313="",T313=""),0,(SUM(Q313*R313+S313*T313)))</f>
        <v>0</v>
      </c>
      <c r="V313" s="610">
        <f>IF(AND(P313="",U313=""),"",SUM(P313+U313))</f>
        <v>0</v>
      </c>
      <c r="W313" s="869"/>
      <c r="X313" s="861"/>
      <c r="Y313" s="115"/>
    </row>
    <row r="314" spans="3:25" ht="19.5" customHeight="1">
      <c r="C314" s="864"/>
      <c r="D314" s="887"/>
      <c r="E314" s="867"/>
      <c r="F314" s="887"/>
      <c r="G314" s="893"/>
      <c r="H314" s="896"/>
      <c r="I314" s="589"/>
      <c r="J314" s="666"/>
      <c r="K314" s="590"/>
      <c r="L314" s="591"/>
      <c r="M314" s="591"/>
      <c r="N314" s="592" t="str">
        <f>IF(I314="","",(SUM(L314:M314)))</f>
        <v/>
      </c>
      <c r="O314" s="593"/>
      <c r="P314" s="594" t="str">
        <f t="shared" ref="P314" si="58">IF(O314="","",(N314*O314))</f>
        <v/>
      </c>
      <c r="Q314" s="876"/>
      <c r="R314" s="853"/>
      <c r="S314" s="853"/>
      <c r="T314" s="855"/>
      <c r="U314" s="853"/>
      <c r="V314" s="853"/>
      <c r="W314" s="867"/>
      <c r="X314" s="859"/>
      <c r="Y314" s="115"/>
    </row>
    <row r="315" spans="3:25" ht="19.5" customHeight="1">
      <c r="C315" s="865"/>
      <c r="D315" s="888"/>
      <c r="E315" s="868"/>
      <c r="F315" s="888"/>
      <c r="G315" s="894"/>
      <c r="H315" s="897"/>
      <c r="I315" s="595"/>
      <c r="J315" s="667"/>
      <c r="K315" s="596"/>
      <c r="L315" s="597"/>
      <c r="M315" s="597"/>
      <c r="N315" s="598" t="str">
        <f>IF(I315="","",(SUM(L315:M315)))</f>
        <v/>
      </c>
      <c r="O315" s="599"/>
      <c r="P315" s="600" t="str">
        <f t="shared" ref="P315:P317" si="59">IF(O315="","",(N315*O315))</f>
        <v/>
      </c>
      <c r="Q315" s="877"/>
      <c r="R315" s="854"/>
      <c r="S315" s="854"/>
      <c r="T315" s="856"/>
      <c r="U315" s="854"/>
      <c r="V315" s="854"/>
      <c r="W315" s="868"/>
      <c r="X315" s="860"/>
      <c r="Y315" s="115"/>
    </row>
    <row r="316" spans="3:25" ht="19.5" customHeight="1">
      <c r="C316" s="865"/>
      <c r="D316" s="888"/>
      <c r="E316" s="868"/>
      <c r="F316" s="888"/>
      <c r="G316" s="894"/>
      <c r="H316" s="897"/>
      <c r="I316" s="595"/>
      <c r="J316" s="667"/>
      <c r="K316" s="596"/>
      <c r="L316" s="597"/>
      <c r="M316" s="597"/>
      <c r="N316" s="598" t="str">
        <f>IF(I316="","",(SUM(L316:M316)))</f>
        <v/>
      </c>
      <c r="O316" s="599"/>
      <c r="P316" s="600" t="str">
        <f t="shared" si="59"/>
        <v/>
      </c>
      <c r="Q316" s="877"/>
      <c r="R316" s="854"/>
      <c r="S316" s="854"/>
      <c r="T316" s="856"/>
      <c r="U316" s="854"/>
      <c r="V316" s="854"/>
      <c r="W316" s="868"/>
      <c r="X316" s="860"/>
      <c r="Y316" s="115"/>
    </row>
    <row r="317" spans="3:25" ht="19.5" customHeight="1">
      <c r="C317" s="865"/>
      <c r="D317" s="888"/>
      <c r="E317" s="868"/>
      <c r="F317" s="888"/>
      <c r="G317" s="894"/>
      <c r="H317" s="897"/>
      <c r="I317" s="595"/>
      <c r="J317" s="667"/>
      <c r="K317" s="596"/>
      <c r="L317" s="597"/>
      <c r="M317" s="597"/>
      <c r="N317" s="598" t="str">
        <f>IF(I317="","",(SUM(L317:M317)))</f>
        <v/>
      </c>
      <c r="O317" s="599"/>
      <c r="P317" s="600" t="str">
        <f t="shared" si="59"/>
        <v/>
      </c>
      <c r="Q317" s="877"/>
      <c r="R317" s="854"/>
      <c r="S317" s="857"/>
      <c r="T317" s="858"/>
      <c r="U317" s="857"/>
      <c r="V317" s="857"/>
      <c r="W317" s="868"/>
      <c r="X317" s="860"/>
      <c r="Y317" s="115"/>
    </row>
    <row r="318" spans="3:25" ht="19.5" customHeight="1">
      <c r="C318" s="866"/>
      <c r="D318" s="889"/>
      <c r="E318" s="869"/>
      <c r="F318" s="889"/>
      <c r="G318" s="895"/>
      <c r="H318" s="898"/>
      <c r="I318" s="601"/>
      <c r="J318" s="602"/>
      <c r="K318" s="603"/>
      <c r="L318" s="604"/>
      <c r="M318" s="604"/>
      <c r="N318" s="605"/>
      <c r="O318" s="120"/>
      <c r="P318" s="607">
        <f>SUM(P314:P317)</f>
        <v>0</v>
      </c>
      <c r="Q318" s="899"/>
      <c r="R318" s="900"/>
      <c r="S318" s="745"/>
      <c r="T318" s="746"/>
      <c r="U318" s="744">
        <f>IF(AND(R318="",T318=""),0,(SUM(Q318*R318+S318*T318)))</f>
        <v>0</v>
      </c>
      <c r="V318" s="610">
        <f>IF(AND(P318="",U318=""),"",SUM(P318+U318))</f>
        <v>0</v>
      </c>
      <c r="W318" s="869"/>
      <c r="X318" s="861"/>
      <c r="Y318" s="115"/>
    </row>
    <row r="319" spans="3:25" ht="19.5" customHeight="1">
      <c r="C319" s="864"/>
      <c r="D319" s="887"/>
      <c r="E319" s="867"/>
      <c r="F319" s="887"/>
      <c r="G319" s="893"/>
      <c r="H319" s="896"/>
      <c r="I319" s="589"/>
      <c r="J319" s="666"/>
      <c r="K319" s="590"/>
      <c r="L319" s="591"/>
      <c r="M319" s="591"/>
      <c r="N319" s="592" t="str">
        <f>IF(I319="","",(SUM(L319:M319)))</f>
        <v/>
      </c>
      <c r="O319" s="593"/>
      <c r="P319" s="594" t="str">
        <f t="shared" ref="P319:P322" si="60">IF(O319="","",(N319*O319))</f>
        <v/>
      </c>
      <c r="Q319" s="876"/>
      <c r="R319" s="853"/>
      <c r="S319" s="853"/>
      <c r="T319" s="855"/>
      <c r="U319" s="853"/>
      <c r="V319" s="853"/>
      <c r="W319" s="867"/>
      <c r="X319" s="859"/>
      <c r="Y319" s="115"/>
    </row>
    <row r="320" spans="3:25" ht="19.5" customHeight="1">
      <c r="C320" s="865"/>
      <c r="D320" s="888"/>
      <c r="E320" s="868"/>
      <c r="F320" s="888"/>
      <c r="G320" s="894"/>
      <c r="H320" s="897"/>
      <c r="I320" s="595"/>
      <c r="J320" s="667"/>
      <c r="K320" s="596"/>
      <c r="L320" s="597"/>
      <c r="M320" s="597"/>
      <c r="N320" s="598" t="str">
        <f>IF(I320="","",(SUM(L320:M320)))</f>
        <v/>
      </c>
      <c r="O320" s="599"/>
      <c r="P320" s="600" t="str">
        <f t="shared" si="60"/>
        <v/>
      </c>
      <c r="Q320" s="877"/>
      <c r="R320" s="854"/>
      <c r="S320" s="854"/>
      <c r="T320" s="856"/>
      <c r="U320" s="854"/>
      <c r="V320" s="854"/>
      <c r="W320" s="868"/>
      <c r="X320" s="860"/>
      <c r="Y320" s="115"/>
    </row>
    <row r="321" spans="3:25" ht="19.5" customHeight="1">
      <c r="C321" s="865"/>
      <c r="D321" s="888"/>
      <c r="E321" s="868"/>
      <c r="F321" s="888"/>
      <c r="G321" s="894"/>
      <c r="H321" s="897"/>
      <c r="I321" s="595"/>
      <c r="J321" s="667"/>
      <c r="K321" s="596"/>
      <c r="L321" s="597"/>
      <c r="M321" s="597"/>
      <c r="N321" s="598" t="str">
        <f>IF(I321="","",(SUM(L321:M321)))</f>
        <v/>
      </c>
      <c r="O321" s="599"/>
      <c r="P321" s="600" t="str">
        <f t="shared" si="60"/>
        <v/>
      </c>
      <c r="Q321" s="877"/>
      <c r="R321" s="854"/>
      <c r="S321" s="854"/>
      <c r="T321" s="856"/>
      <c r="U321" s="854"/>
      <c r="V321" s="854"/>
      <c r="W321" s="868"/>
      <c r="X321" s="860"/>
      <c r="Y321" s="115"/>
    </row>
    <row r="322" spans="3:25" ht="19.5" customHeight="1">
      <c r="C322" s="865"/>
      <c r="D322" s="888"/>
      <c r="E322" s="868"/>
      <c r="F322" s="888"/>
      <c r="G322" s="894"/>
      <c r="H322" s="897"/>
      <c r="I322" s="595"/>
      <c r="J322" s="667"/>
      <c r="K322" s="596"/>
      <c r="L322" s="597"/>
      <c r="M322" s="597"/>
      <c r="N322" s="598" t="str">
        <f>IF(I322="","",(SUM(L322:M322)))</f>
        <v/>
      </c>
      <c r="O322" s="599"/>
      <c r="P322" s="600" t="str">
        <f t="shared" si="60"/>
        <v/>
      </c>
      <c r="Q322" s="877"/>
      <c r="R322" s="854"/>
      <c r="S322" s="857"/>
      <c r="T322" s="858"/>
      <c r="U322" s="857"/>
      <c r="V322" s="857"/>
      <c r="W322" s="868"/>
      <c r="X322" s="860"/>
      <c r="Y322" s="115"/>
    </row>
    <row r="323" spans="3:25" ht="19.5" customHeight="1">
      <c r="C323" s="866"/>
      <c r="D323" s="889"/>
      <c r="E323" s="869"/>
      <c r="F323" s="889"/>
      <c r="G323" s="895"/>
      <c r="H323" s="898"/>
      <c r="I323" s="601"/>
      <c r="J323" s="602"/>
      <c r="K323" s="603"/>
      <c r="L323" s="604"/>
      <c r="M323" s="604"/>
      <c r="N323" s="605"/>
      <c r="O323" s="120"/>
      <c r="P323" s="607">
        <f>SUM(P319:P322)</f>
        <v>0</v>
      </c>
      <c r="Q323" s="899"/>
      <c r="R323" s="900"/>
      <c r="S323" s="745"/>
      <c r="T323" s="746"/>
      <c r="U323" s="744">
        <f>IF(AND(R323="",T323=""),0,(SUM(Q323*R323+S323*T323)))</f>
        <v>0</v>
      </c>
      <c r="V323" s="610">
        <f>IF(AND(P323="",U323=""),"",SUM(P323+U323))</f>
        <v>0</v>
      </c>
      <c r="W323" s="869"/>
      <c r="X323" s="861"/>
      <c r="Y323" s="115"/>
    </row>
    <row r="324" spans="3:25" ht="19.5" customHeight="1">
      <c r="C324" s="864"/>
      <c r="D324" s="887"/>
      <c r="E324" s="867"/>
      <c r="F324" s="887"/>
      <c r="G324" s="893"/>
      <c r="H324" s="896"/>
      <c r="I324" s="589"/>
      <c r="J324" s="666"/>
      <c r="K324" s="590"/>
      <c r="L324" s="591"/>
      <c r="M324" s="591"/>
      <c r="N324" s="592" t="str">
        <f>IF(I324="","",(SUM(L324:M324)))</f>
        <v/>
      </c>
      <c r="O324" s="593"/>
      <c r="P324" s="594" t="str">
        <f t="shared" ref="P324:P327" si="61">IF(O324="","",(N324*O324))</f>
        <v/>
      </c>
      <c r="Q324" s="876"/>
      <c r="R324" s="853"/>
      <c r="S324" s="853"/>
      <c r="T324" s="855"/>
      <c r="U324" s="853"/>
      <c r="V324" s="853"/>
      <c r="W324" s="867"/>
      <c r="X324" s="859"/>
      <c r="Y324" s="115"/>
    </row>
    <row r="325" spans="3:25" ht="19.5" customHeight="1">
      <c r="C325" s="865"/>
      <c r="D325" s="888"/>
      <c r="E325" s="868"/>
      <c r="F325" s="888"/>
      <c r="G325" s="894"/>
      <c r="H325" s="897"/>
      <c r="I325" s="595"/>
      <c r="J325" s="667"/>
      <c r="K325" s="596"/>
      <c r="L325" s="597"/>
      <c r="M325" s="597"/>
      <c r="N325" s="598" t="str">
        <f>IF(I325="","",(SUM(L325:M325)))</f>
        <v/>
      </c>
      <c r="O325" s="599"/>
      <c r="P325" s="600" t="str">
        <f t="shared" si="61"/>
        <v/>
      </c>
      <c r="Q325" s="877"/>
      <c r="R325" s="854"/>
      <c r="S325" s="854"/>
      <c r="T325" s="856"/>
      <c r="U325" s="854"/>
      <c r="V325" s="854"/>
      <c r="W325" s="868"/>
      <c r="X325" s="860"/>
      <c r="Y325" s="115"/>
    </row>
    <row r="326" spans="3:25" ht="19.5" customHeight="1">
      <c r="C326" s="865"/>
      <c r="D326" s="888"/>
      <c r="E326" s="868"/>
      <c r="F326" s="888"/>
      <c r="G326" s="894"/>
      <c r="H326" s="897"/>
      <c r="I326" s="595"/>
      <c r="J326" s="667"/>
      <c r="K326" s="596"/>
      <c r="L326" s="597"/>
      <c r="M326" s="597"/>
      <c r="N326" s="598" t="str">
        <f>IF(I326="","",(SUM(L326:M326)))</f>
        <v/>
      </c>
      <c r="O326" s="599"/>
      <c r="P326" s="600" t="str">
        <f t="shared" si="61"/>
        <v/>
      </c>
      <c r="Q326" s="877"/>
      <c r="R326" s="854"/>
      <c r="S326" s="854"/>
      <c r="T326" s="856"/>
      <c r="U326" s="854"/>
      <c r="V326" s="854"/>
      <c r="W326" s="868"/>
      <c r="X326" s="860"/>
      <c r="Y326" s="115"/>
    </row>
    <row r="327" spans="3:25" ht="19.5" customHeight="1">
      <c r="C327" s="865"/>
      <c r="D327" s="888"/>
      <c r="E327" s="868"/>
      <c r="F327" s="888"/>
      <c r="G327" s="894"/>
      <c r="H327" s="897"/>
      <c r="I327" s="595"/>
      <c r="J327" s="667"/>
      <c r="K327" s="596"/>
      <c r="L327" s="597"/>
      <c r="M327" s="597"/>
      <c r="N327" s="598" t="str">
        <f>IF(I327="","",(SUM(L327:M327)))</f>
        <v/>
      </c>
      <c r="O327" s="599"/>
      <c r="P327" s="600" t="str">
        <f t="shared" si="61"/>
        <v/>
      </c>
      <c r="Q327" s="877"/>
      <c r="R327" s="854"/>
      <c r="S327" s="857"/>
      <c r="T327" s="858"/>
      <c r="U327" s="857"/>
      <c r="V327" s="857"/>
      <c r="W327" s="868"/>
      <c r="X327" s="860"/>
      <c r="Y327" s="115"/>
    </row>
    <row r="328" spans="3:25" ht="19.5" customHeight="1">
      <c r="C328" s="866"/>
      <c r="D328" s="889"/>
      <c r="E328" s="869"/>
      <c r="F328" s="889"/>
      <c r="G328" s="895"/>
      <c r="H328" s="898"/>
      <c r="I328" s="601"/>
      <c r="J328" s="602"/>
      <c r="K328" s="603"/>
      <c r="L328" s="604"/>
      <c r="M328" s="604"/>
      <c r="N328" s="605"/>
      <c r="O328" s="120"/>
      <c r="P328" s="607">
        <f>SUM(P324:P327)</f>
        <v>0</v>
      </c>
      <c r="Q328" s="899"/>
      <c r="R328" s="900"/>
      <c r="S328" s="745"/>
      <c r="T328" s="746"/>
      <c r="U328" s="744">
        <f>IF(AND(R328="",T328=""),0,(SUM(Q328*R328+S328*T328)))</f>
        <v>0</v>
      </c>
      <c r="V328" s="610">
        <f>IF(AND(P328="",U328=""),"",SUM(P328+U328))</f>
        <v>0</v>
      </c>
      <c r="W328" s="869"/>
      <c r="X328" s="861"/>
      <c r="Y328" s="115"/>
    </row>
    <row r="329" spans="3:25" ht="19.5" customHeight="1">
      <c r="C329" s="864"/>
      <c r="D329" s="887"/>
      <c r="E329" s="867"/>
      <c r="F329" s="887"/>
      <c r="G329" s="893"/>
      <c r="H329" s="896"/>
      <c r="I329" s="589"/>
      <c r="J329" s="666"/>
      <c r="K329" s="590"/>
      <c r="L329" s="591"/>
      <c r="M329" s="591"/>
      <c r="N329" s="592" t="str">
        <f>IF(I329="","",(SUM(L329:M329)))</f>
        <v/>
      </c>
      <c r="O329" s="593"/>
      <c r="P329" s="594" t="str">
        <f t="shared" ref="P329:P332" si="62">IF(O329="","",(N329*O329))</f>
        <v/>
      </c>
      <c r="Q329" s="876"/>
      <c r="R329" s="853"/>
      <c r="S329" s="853"/>
      <c r="T329" s="855"/>
      <c r="U329" s="853"/>
      <c r="V329" s="853"/>
      <c r="W329" s="867"/>
      <c r="X329" s="859"/>
      <c r="Y329" s="115"/>
    </row>
    <row r="330" spans="3:25" ht="19.5" customHeight="1">
      <c r="C330" s="865"/>
      <c r="D330" s="888"/>
      <c r="E330" s="868"/>
      <c r="F330" s="888"/>
      <c r="G330" s="894"/>
      <c r="H330" s="897"/>
      <c r="I330" s="595"/>
      <c r="J330" s="667"/>
      <c r="K330" s="596"/>
      <c r="L330" s="597"/>
      <c r="M330" s="597"/>
      <c r="N330" s="598" t="str">
        <f>IF(I330="","",(SUM(L330:M330)))</f>
        <v/>
      </c>
      <c r="O330" s="599"/>
      <c r="P330" s="600" t="str">
        <f t="shared" si="62"/>
        <v/>
      </c>
      <c r="Q330" s="877"/>
      <c r="R330" s="854"/>
      <c r="S330" s="854"/>
      <c r="T330" s="856"/>
      <c r="U330" s="854"/>
      <c r="V330" s="854"/>
      <c r="W330" s="868"/>
      <c r="X330" s="860"/>
      <c r="Y330" s="115"/>
    </row>
    <row r="331" spans="3:25" ht="19.5" customHeight="1">
      <c r="C331" s="865"/>
      <c r="D331" s="888"/>
      <c r="E331" s="868"/>
      <c r="F331" s="888"/>
      <c r="G331" s="894"/>
      <c r="H331" s="897"/>
      <c r="I331" s="595"/>
      <c r="J331" s="667"/>
      <c r="K331" s="596"/>
      <c r="L331" s="597"/>
      <c r="M331" s="597"/>
      <c r="N331" s="598" t="str">
        <f>IF(I331="","",(SUM(L331:M331)))</f>
        <v/>
      </c>
      <c r="O331" s="599"/>
      <c r="P331" s="600" t="str">
        <f t="shared" si="62"/>
        <v/>
      </c>
      <c r="Q331" s="877"/>
      <c r="R331" s="854"/>
      <c r="S331" s="854"/>
      <c r="T331" s="856"/>
      <c r="U331" s="854"/>
      <c r="V331" s="854"/>
      <c r="W331" s="868"/>
      <c r="X331" s="860"/>
      <c r="Y331" s="115"/>
    </row>
    <row r="332" spans="3:25" ht="19.5" customHeight="1">
      <c r="C332" s="865"/>
      <c r="D332" s="888"/>
      <c r="E332" s="868"/>
      <c r="F332" s="888"/>
      <c r="G332" s="894"/>
      <c r="H332" s="897"/>
      <c r="I332" s="595"/>
      <c r="J332" s="667"/>
      <c r="K332" s="596"/>
      <c r="L332" s="597"/>
      <c r="M332" s="597"/>
      <c r="N332" s="598" t="str">
        <f>IF(I332="","",(SUM(L332:M332)))</f>
        <v/>
      </c>
      <c r="O332" s="599"/>
      <c r="P332" s="600" t="str">
        <f t="shared" si="62"/>
        <v/>
      </c>
      <c r="Q332" s="877"/>
      <c r="R332" s="854"/>
      <c r="S332" s="857"/>
      <c r="T332" s="858"/>
      <c r="U332" s="857"/>
      <c r="V332" s="857"/>
      <c r="W332" s="868"/>
      <c r="X332" s="860"/>
      <c r="Y332" s="115"/>
    </row>
    <row r="333" spans="3:25" ht="19.5" customHeight="1">
      <c r="C333" s="866"/>
      <c r="D333" s="889"/>
      <c r="E333" s="869"/>
      <c r="F333" s="889"/>
      <c r="G333" s="895"/>
      <c r="H333" s="898"/>
      <c r="I333" s="601"/>
      <c r="J333" s="602"/>
      <c r="K333" s="603"/>
      <c r="L333" s="604"/>
      <c r="M333" s="604"/>
      <c r="N333" s="605"/>
      <c r="O333" s="120"/>
      <c r="P333" s="607">
        <f>SUM(P329:P332)</f>
        <v>0</v>
      </c>
      <c r="Q333" s="899"/>
      <c r="R333" s="900"/>
      <c r="S333" s="745"/>
      <c r="T333" s="746"/>
      <c r="U333" s="744">
        <f>IF(AND(R333="",T333=""),0,(SUM(Q333*R333+S333*T333)))</f>
        <v>0</v>
      </c>
      <c r="V333" s="610">
        <f>IF(AND(P333="",U333=""),"",SUM(P333+U333))</f>
        <v>0</v>
      </c>
      <c r="W333" s="869"/>
      <c r="X333" s="861"/>
      <c r="Y333" s="115"/>
    </row>
    <row r="334" spans="3:25" ht="19.5" customHeight="1">
      <c r="C334" s="864"/>
      <c r="D334" s="887"/>
      <c r="E334" s="867"/>
      <c r="F334" s="887"/>
      <c r="G334" s="893"/>
      <c r="H334" s="896"/>
      <c r="I334" s="589"/>
      <c r="J334" s="666"/>
      <c r="K334" s="590"/>
      <c r="L334" s="591"/>
      <c r="M334" s="591"/>
      <c r="N334" s="592" t="str">
        <f>IF(I334="","",(SUM(L334:M334)))</f>
        <v/>
      </c>
      <c r="O334" s="593"/>
      <c r="P334" s="594" t="str">
        <f t="shared" ref="P334:P337" si="63">IF(O334="","",(N334*O334))</f>
        <v/>
      </c>
      <c r="Q334" s="876"/>
      <c r="R334" s="853"/>
      <c r="S334" s="853"/>
      <c r="T334" s="855"/>
      <c r="U334" s="853"/>
      <c r="V334" s="853"/>
      <c r="W334" s="867"/>
      <c r="X334" s="859"/>
      <c r="Y334" s="115"/>
    </row>
    <row r="335" spans="3:25" ht="19.5" customHeight="1">
      <c r="C335" s="865"/>
      <c r="D335" s="888"/>
      <c r="E335" s="868"/>
      <c r="F335" s="888"/>
      <c r="G335" s="894"/>
      <c r="H335" s="897"/>
      <c r="I335" s="595"/>
      <c r="J335" s="667"/>
      <c r="K335" s="596"/>
      <c r="L335" s="597"/>
      <c r="M335" s="597"/>
      <c r="N335" s="598" t="str">
        <f>IF(I335="","",(SUM(L335:M335)))</f>
        <v/>
      </c>
      <c r="O335" s="599"/>
      <c r="P335" s="600" t="str">
        <f t="shared" si="63"/>
        <v/>
      </c>
      <c r="Q335" s="877"/>
      <c r="R335" s="854"/>
      <c r="S335" s="854"/>
      <c r="T335" s="856"/>
      <c r="U335" s="854"/>
      <c r="V335" s="854"/>
      <c r="W335" s="868"/>
      <c r="X335" s="860"/>
      <c r="Y335" s="115"/>
    </row>
    <row r="336" spans="3:25" ht="19.5" customHeight="1">
      <c r="C336" s="865"/>
      <c r="D336" s="888"/>
      <c r="E336" s="868"/>
      <c r="F336" s="888"/>
      <c r="G336" s="894"/>
      <c r="H336" s="897"/>
      <c r="I336" s="595"/>
      <c r="J336" s="667"/>
      <c r="K336" s="596"/>
      <c r="L336" s="597"/>
      <c r="M336" s="597"/>
      <c r="N336" s="598" t="str">
        <f>IF(I336="","",(SUM(L336:M336)))</f>
        <v/>
      </c>
      <c r="O336" s="599"/>
      <c r="P336" s="600" t="str">
        <f t="shared" si="63"/>
        <v/>
      </c>
      <c r="Q336" s="877"/>
      <c r="R336" s="854"/>
      <c r="S336" s="854"/>
      <c r="T336" s="856"/>
      <c r="U336" s="854"/>
      <c r="V336" s="854"/>
      <c r="W336" s="868"/>
      <c r="X336" s="860"/>
      <c r="Y336" s="115"/>
    </row>
    <row r="337" spans="3:25" ht="19.5" customHeight="1">
      <c r="C337" s="865"/>
      <c r="D337" s="888"/>
      <c r="E337" s="868"/>
      <c r="F337" s="888"/>
      <c r="G337" s="894"/>
      <c r="H337" s="897"/>
      <c r="I337" s="595"/>
      <c r="J337" s="667"/>
      <c r="K337" s="596"/>
      <c r="L337" s="597"/>
      <c r="M337" s="597"/>
      <c r="N337" s="598" t="str">
        <f>IF(I337="","",(SUM(L337:M337)))</f>
        <v/>
      </c>
      <c r="O337" s="599"/>
      <c r="P337" s="600" t="str">
        <f t="shared" si="63"/>
        <v/>
      </c>
      <c r="Q337" s="877"/>
      <c r="R337" s="854"/>
      <c r="S337" s="857"/>
      <c r="T337" s="858"/>
      <c r="U337" s="857"/>
      <c r="V337" s="857"/>
      <c r="W337" s="868"/>
      <c r="X337" s="860"/>
      <c r="Y337" s="115"/>
    </row>
    <row r="338" spans="3:25" ht="19.5" customHeight="1">
      <c r="C338" s="866"/>
      <c r="D338" s="889"/>
      <c r="E338" s="869"/>
      <c r="F338" s="889"/>
      <c r="G338" s="895"/>
      <c r="H338" s="898"/>
      <c r="I338" s="601"/>
      <c r="J338" s="602"/>
      <c r="K338" s="603"/>
      <c r="L338" s="604"/>
      <c r="M338" s="604"/>
      <c r="N338" s="605"/>
      <c r="O338" s="120"/>
      <c r="P338" s="607">
        <f>SUM(P334:P337)</f>
        <v>0</v>
      </c>
      <c r="Q338" s="899"/>
      <c r="R338" s="900"/>
      <c r="S338" s="745"/>
      <c r="T338" s="746"/>
      <c r="U338" s="744">
        <f>IF(AND(R338="",T338=""),0,(SUM(Q338*R338+S338*T338)))</f>
        <v>0</v>
      </c>
      <c r="V338" s="610">
        <f>IF(AND(P338="",U338=""),"",SUM(P338+U338))</f>
        <v>0</v>
      </c>
      <c r="W338" s="869"/>
      <c r="X338" s="861"/>
      <c r="Y338" s="115"/>
    </row>
    <row r="339" spans="3:25" ht="19.5" customHeight="1">
      <c r="C339" s="864"/>
      <c r="D339" s="887"/>
      <c r="E339" s="867"/>
      <c r="F339" s="887"/>
      <c r="G339" s="893"/>
      <c r="H339" s="896"/>
      <c r="I339" s="589"/>
      <c r="J339" s="666"/>
      <c r="K339" s="590"/>
      <c r="L339" s="591"/>
      <c r="M339" s="591"/>
      <c r="N339" s="592" t="str">
        <f>IF(I339="","",(SUM(L339:M339)))</f>
        <v/>
      </c>
      <c r="O339" s="593"/>
      <c r="P339" s="594" t="str">
        <f t="shared" ref="P339:P342" si="64">IF(O339="","",(N339*O339))</f>
        <v/>
      </c>
      <c r="Q339" s="876"/>
      <c r="R339" s="853"/>
      <c r="S339" s="853"/>
      <c r="T339" s="855"/>
      <c r="U339" s="853"/>
      <c r="V339" s="853"/>
      <c r="W339" s="867"/>
      <c r="X339" s="859"/>
      <c r="Y339" s="115"/>
    </row>
    <row r="340" spans="3:25" ht="19.5" customHeight="1">
      <c r="C340" s="865"/>
      <c r="D340" s="888"/>
      <c r="E340" s="868"/>
      <c r="F340" s="888"/>
      <c r="G340" s="894"/>
      <c r="H340" s="897"/>
      <c r="I340" s="595"/>
      <c r="J340" s="667"/>
      <c r="K340" s="596"/>
      <c r="L340" s="597"/>
      <c r="M340" s="597"/>
      <c r="N340" s="598" t="str">
        <f>IF(I340="","",(SUM(L340:M340)))</f>
        <v/>
      </c>
      <c r="O340" s="599"/>
      <c r="P340" s="600" t="str">
        <f t="shared" si="64"/>
        <v/>
      </c>
      <c r="Q340" s="877"/>
      <c r="R340" s="854"/>
      <c r="S340" s="854"/>
      <c r="T340" s="856"/>
      <c r="U340" s="854"/>
      <c r="V340" s="854"/>
      <c r="W340" s="868"/>
      <c r="X340" s="860"/>
      <c r="Y340" s="115"/>
    </row>
    <row r="341" spans="3:25" ht="19.5" customHeight="1">
      <c r="C341" s="865"/>
      <c r="D341" s="888"/>
      <c r="E341" s="868"/>
      <c r="F341" s="888"/>
      <c r="G341" s="894"/>
      <c r="H341" s="897"/>
      <c r="I341" s="595"/>
      <c r="J341" s="667"/>
      <c r="K341" s="596"/>
      <c r="L341" s="597"/>
      <c r="M341" s="597"/>
      <c r="N341" s="598" t="str">
        <f>IF(I341="","",(SUM(L341:M341)))</f>
        <v/>
      </c>
      <c r="O341" s="599"/>
      <c r="P341" s="600" t="str">
        <f t="shared" si="64"/>
        <v/>
      </c>
      <c r="Q341" s="877"/>
      <c r="R341" s="854"/>
      <c r="S341" s="854"/>
      <c r="T341" s="856"/>
      <c r="U341" s="854"/>
      <c r="V341" s="854"/>
      <c r="W341" s="868"/>
      <c r="X341" s="860"/>
      <c r="Y341" s="115"/>
    </row>
    <row r="342" spans="3:25" ht="19.5" customHeight="1">
      <c r="C342" s="865"/>
      <c r="D342" s="888"/>
      <c r="E342" s="868"/>
      <c r="F342" s="888"/>
      <c r="G342" s="894"/>
      <c r="H342" s="897"/>
      <c r="I342" s="595"/>
      <c r="J342" s="667"/>
      <c r="K342" s="596"/>
      <c r="L342" s="597"/>
      <c r="M342" s="597"/>
      <c r="N342" s="598" t="str">
        <f>IF(I342="","",(SUM(L342:M342)))</f>
        <v/>
      </c>
      <c r="O342" s="599"/>
      <c r="P342" s="600" t="str">
        <f t="shared" si="64"/>
        <v/>
      </c>
      <c r="Q342" s="877"/>
      <c r="R342" s="854"/>
      <c r="S342" s="857"/>
      <c r="T342" s="858"/>
      <c r="U342" s="857"/>
      <c r="V342" s="857"/>
      <c r="W342" s="868"/>
      <c r="X342" s="860"/>
      <c r="Y342" s="115"/>
    </row>
    <row r="343" spans="3:25" ht="19.5" customHeight="1">
      <c r="C343" s="866"/>
      <c r="D343" s="889"/>
      <c r="E343" s="869"/>
      <c r="F343" s="889"/>
      <c r="G343" s="895"/>
      <c r="H343" s="898"/>
      <c r="I343" s="601"/>
      <c r="J343" s="602"/>
      <c r="K343" s="502"/>
      <c r="L343" s="604"/>
      <c r="M343" s="604"/>
      <c r="N343" s="605"/>
      <c r="O343" s="120"/>
      <c r="P343" s="607">
        <f>SUM(P339:P342)</f>
        <v>0</v>
      </c>
      <c r="Q343" s="899"/>
      <c r="R343" s="900"/>
      <c r="S343" s="745"/>
      <c r="T343" s="746"/>
      <c r="U343" s="744">
        <f>IF(AND(R343="",T343=""),0,(SUM(Q343*R343+S343*T343)))</f>
        <v>0</v>
      </c>
      <c r="V343" s="610">
        <f>IF(AND(P343="",U343=""),"",SUM(P343+U343))</f>
        <v>0</v>
      </c>
      <c r="W343" s="869"/>
      <c r="X343" s="861"/>
      <c r="Y343" s="115"/>
    </row>
    <row r="344" spans="3:25" ht="22.5" customHeight="1">
      <c r="T344" s="862" t="s">
        <v>303</v>
      </c>
      <c r="U344" s="863"/>
      <c r="V344" s="117">
        <f>SUM(V239:V343)</f>
        <v>0</v>
      </c>
      <c r="W344" s="118"/>
      <c r="X344" s="118"/>
      <c r="Y344" s="119"/>
    </row>
    <row r="345" spans="3:25" ht="22.5" customHeight="1">
      <c r="T345" s="862" t="s">
        <v>304</v>
      </c>
      <c r="U345" s="863"/>
      <c r="V345" s="117">
        <f>SUM(V239:V343)/1.1</f>
        <v>0</v>
      </c>
      <c r="W345" s="118"/>
      <c r="X345" s="118"/>
      <c r="Y345" s="119"/>
    </row>
    <row r="346" spans="3:25" ht="19.5" customHeight="1">
      <c r="T346" s="54"/>
      <c r="U346" s="54"/>
      <c r="V346" s="119"/>
      <c r="W346" s="66"/>
      <c r="X346" s="66"/>
      <c r="Y346" s="119"/>
    </row>
    <row r="347" spans="3:25" ht="19.5" customHeight="1">
      <c r="C347" s="43" t="s">
        <v>312</v>
      </c>
      <c r="W347" s="1"/>
      <c r="X347" s="1" t="s">
        <v>224</v>
      </c>
    </row>
    <row r="348" spans="3:25" ht="19.5" customHeight="1">
      <c r="C348" s="901" t="s">
        <v>273</v>
      </c>
      <c r="D348" s="855"/>
      <c r="E348" s="901" t="s">
        <v>313</v>
      </c>
      <c r="F348" s="855"/>
      <c r="G348" s="855"/>
      <c r="H348" s="901" t="s">
        <v>278</v>
      </c>
      <c r="I348" s="904" t="s">
        <v>279</v>
      </c>
      <c r="J348" s="905"/>
      <c r="K348" s="498" t="s">
        <v>280</v>
      </c>
      <c r="L348" s="904" t="s">
        <v>281</v>
      </c>
      <c r="M348" s="908"/>
      <c r="N348" s="905"/>
      <c r="O348" s="499" t="s">
        <v>282</v>
      </c>
      <c r="P348" s="500" t="s">
        <v>307</v>
      </c>
      <c r="Q348" s="906"/>
      <c r="R348" s="855"/>
      <c r="S348" s="883" t="s">
        <v>308</v>
      </c>
      <c r="T348" s="881" t="s">
        <v>309</v>
      </c>
      <c r="U348" s="883" t="s">
        <v>310</v>
      </c>
      <c r="V348" s="332" t="s">
        <v>307</v>
      </c>
      <c r="W348" s="879" t="s">
        <v>288</v>
      </c>
      <c r="X348" s="909" t="s">
        <v>289</v>
      </c>
      <c r="Y348" s="54"/>
    </row>
    <row r="349" spans="3:25" ht="19.5" customHeight="1">
      <c r="C349" s="902"/>
      <c r="D349" s="903"/>
      <c r="E349" s="902"/>
      <c r="F349" s="903"/>
      <c r="G349" s="903"/>
      <c r="H349" s="902"/>
      <c r="I349" s="112" t="s">
        <v>290</v>
      </c>
      <c r="J349" s="461" t="s">
        <v>291</v>
      </c>
      <c r="K349" s="112" t="s">
        <v>292</v>
      </c>
      <c r="L349" s="112" t="s">
        <v>293</v>
      </c>
      <c r="M349" s="112" t="s">
        <v>294</v>
      </c>
      <c r="N349" s="112" t="s">
        <v>295</v>
      </c>
      <c r="O349" s="112" t="s">
        <v>296</v>
      </c>
      <c r="P349" s="113" t="s">
        <v>314</v>
      </c>
      <c r="Q349" s="907"/>
      <c r="R349" s="903"/>
      <c r="S349" s="882"/>
      <c r="T349" s="882"/>
      <c r="U349" s="882"/>
      <c r="V349" s="461" t="s">
        <v>311</v>
      </c>
      <c r="W349" s="880"/>
      <c r="X349" s="909"/>
      <c r="Y349" s="54"/>
    </row>
    <row r="350" spans="3:25" ht="18.75" customHeight="1">
      <c r="C350" s="884"/>
      <c r="D350" s="887"/>
      <c r="E350" s="890"/>
      <c r="F350" s="887"/>
      <c r="G350" s="893"/>
      <c r="H350" s="896"/>
      <c r="I350" s="589"/>
      <c r="J350" s="666"/>
      <c r="K350" s="590"/>
      <c r="L350" s="591"/>
      <c r="M350" s="591"/>
      <c r="N350" s="592" t="str">
        <f>IF(I350="","",(SUM(L350:M350)))</f>
        <v/>
      </c>
      <c r="O350" s="593"/>
      <c r="P350" s="594" t="str">
        <f>IF(O350="","",(N350*O350*E350))</f>
        <v/>
      </c>
      <c r="Q350" s="876"/>
      <c r="R350" s="853"/>
      <c r="S350" s="853"/>
      <c r="T350" s="855"/>
      <c r="U350" s="853"/>
      <c r="V350" s="853"/>
      <c r="W350" s="867"/>
      <c r="X350" s="859"/>
      <c r="Y350" s="115"/>
    </row>
    <row r="351" spans="3:25" ht="18.75" customHeight="1">
      <c r="C351" s="885"/>
      <c r="D351" s="888"/>
      <c r="E351" s="891"/>
      <c r="F351" s="888"/>
      <c r="G351" s="894"/>
      <c r="H351" s="897"/>
      <c r="I351" s="595"/>
      <c r="J351" s="667"/>
      <c r="K351" s="596"/>
      <c r="L351" s="597"/>
      <c r="M351" s="597"/>
      <c r="N351" s="598" t="str">
        <f>IF(I351="","",(SUM(L351:M351)))</f>
        <v/>
      </c>
      <c r="O351" s="599"/>
      <c r="P351" s="600" t="str">
        <f>IF(O351="","",(N351*O351*E350))</f>
        <v/>
      </c>
      <c r="Q351" s="877"/>
      <c r="R351" s="854"/>
      <c r="S351" s="854"/>
      <c r="T351" s="856"/>
      <c r="U351" s="854"/>
      <c r="V351" s="854"/>
      <c r="W351" s="868"/>
      <c r="X351" s="860"/>
      <c r="Y351" s="115"/>
    </row>
    <row r="352" spans="3:25" ht="18.75" customHeight="1">
      <c r="C352" s="885"/>
      <c r="D352" s="888"/>
      <c r="E352" s="891"/>
      <c r="F352" s="888"/>
      <c r="G352" s="894"/>
      <c r="H352" s="897"/>
      <c r="I352" s="595"/>
      <c r="J352" s="667"/>
      <c r="K352" s="596"/>
      <c r="L352" s="597"/>
      <c r="M352" s="597"/>
      <c r="N352" s="598" t="str">
        <f>IF(I352="","",(SUM(L352:M352)))</f>
        <v/>
      </c>
      <c r="O352" s="599"/>
      <c r="P352" s="600" t="str">
        <f>IF(O352="","",(N352*O352*E350))</f>
        <v/>
      </c>
      <c r="Q352" s="877"/>
      <c r="R352" s="854"/>
      <c r="S352" s="854"/>
      <c r="T352" s="856"/>
      <c r="U352" s="854"/>
      <c r="V352" s="854"/>
      <c r="W352" s="868"/>
      <c r="X352" s="860"/>
      <c r="Y352" s="115"/>
    </row>
    <row r="353" spans="3:25" ht="18.75" customHeight="1">
      <c r="C353" s="885"/>
      <c r="D353" s="888"/>
      <c r="E353" s="891"/>
      <c r="F353" s="888"/>
      <c r="G353" s="894"/>
      <c r="H353" s="897"/>
      <c r="I353" s="595"/>
      <c r="J353" s="667"/>
      <c r="K353" s="596"/>
      <c r="L353" s="597"/>
      <c r="M353" s="597"/>
      <c r="N353" s="598" t="str">
        <f>IF(I353="","",(SUM(L353:M353)))</f>
        <v/>
      </c>
      <c r="O353" s="599"/>
      <c r="P353" s="600" t="str">
        <f>IF(O353="","",(N353*O353*E350))</f>
        <v/>
      </c>
      <c r="Q353" s="877"/>
      <c r="R353" s="854"/>
      <c r="S353" s="854"/>
      <c r="T353" s="856"/>
      <c r="U353" s="854"/>
      <c r="V353" s="857"/>
      <c r="W353" s="868"/>
      <c r="X353" s="860"/>
      <c r="Y353" s="115"/>
    </row>
    <row r="354" spans="3:25" ht="18.75" customHeight="1">
      <c r="C354" s="886"/>
      <c r="D354" s="889"/>
      <c r="E354" s="892"/>
      <c r="F354" s="889"/>
      <c r="G354" s="895"/>
      <c r="H354" s="898"/>
      <c r="I354" s="601"/>
      <c r="J354" s="602"/>
      <c r="K354" s="603"/>
      <c r="L354" s="604"/>
      <c r="M354" s="604"/>
      <c r="N354" s="605"/>
      <c r="O354" s="120"/>
      <c r="P354" s="607">
        <f>SUM(P350:P353)</f>
        <v>0</v>
      </c>
      <c r="Q354" s="899"/>
      <c r="R354" s="900"/>
      <c r="S354" s="745"/>
      <c r="T354" s="746"/>
      <c r="U354" s="744">
        <f>IF(AND(R354="",T354=""),0,(SUM(Q354*R354+S354*T354)))</f>
        <v>0</v>
      </c>
      <c r="V354" s="610">
        <f>IF(AND(P354="",U354=""),"",SUM(P354+U354))</f>
        <v>0</v>
      </c>
      <c r="W354" s="869"/>
      <c r="X354" s="861"/>
      <c r="Y354" s="115"/>
    </row>
    <row r="355" spans="3:25" ht="18.75" customHeight="1">
      <c r="C355" s="884"/>
      <c r="D355" s="888"/>
      <c r="E355" s="891"/>
      <c r="F355" s="888"/>
      <c r="G355" s="894"/>
      <c r="H355" s="897"/>
      <c r="I355" s="595"/>
      <c r="J355" s="667"/>
      <c r="K355" s="596"/>
      <c r="L355" s="597"/>
      <c r="M355" s="597"/>
      <c r="N355" s="598" t="str">
        <f>IF(I355="","",(SUM(L355:M355)))</f>
        <v/>
      </c>
      <c r="O355" s="599"/>
      <c r="P355" s="600" t="str">
        <f>IF(O355="","",(N355*O355*E355))</f>
        <v/>
      </c>
      <c r="Q355" s="877"/>
      <c r="R355" s="854"/>
      <c r="S355" s="853"/>
      <c r="T355" s="855"/>
      <c r="U355" s="853"/>
      <c r="V355" s="853"/>
      <c r="W355" s="868"/>
      <c r="X355" s="860"/>
      <c r="Y355" s="115"/>
    </row>
    <row r="356" spans="3:25" ht="18.75" customHeight="1">
      <c r="C356" s="885"/>
      <c r="D356" s="888"/>
      <c r="E356" s="891"/>
      <c r="F356" s="888"/>
      <c r="G356" s="894"/>
      <c r="H356" s="897"/>
      <c r="I356" s="595"/>
      <c r="J356" s="667"/>
      <c r="K356" s="596"/>
      <c r="L356" s="597"/>
      <c r="M356" s="597"/>
      <c r="N356" s="598" t="str">
        <f>IF(I356="","",(SUM(L356:M356)))</f>
        <v/>
      </c>
      <c r="O356" s="599"/>
      <c r="P356" s="600" t="str">
        <f>IF(O356="","",(N356*O356*E355))</f>
        <v/>
      </c>
      <c r="Q356" s="877"/>
      <c r="R356" s="854"/>
      <c r="S356" s="854"/>
      <c r="T356" s="856"/>
      <c r="U356" s="854"/>
      <c r="V356" s="854"/>
      <c r="W356" s="868"/>
      <c r="X356" s="860"/>
      <c r="Y356" s="115"/>
    </row>
    <row r="357" spans="3:25" ht="18.75" customHeight="1">
      <c r="C357" s="885"/>
      <c r="D357" s="888"/>
      <c r="E357" s="891"/>
      <c r="F357" s="888"/>
      <c r="G357" s="894"/>
      <c r="H357" s="897"/>
      <c r="I357" s="595"/>
      <c r="J357" s="667"/>
      <c r="K357" s="596"/>
      <c r="L357" s="597"/>
      <c r="M357" s="597"/>
      <c r="N357" s="598" t="str">
        <f>IF(I357="","",(SUM(L357:M357)))</f>
        <v/>
      </c>
      <c r="O357" s="599"/>
      <c r="P357" s="600" t="str">
        <f>IF(O357="","",(N357*O357*E355))</f>
        <v/>
      </c>
      <c r="Q357" s="877"/>
      <c r="R357" s="854"/>
      <c r="S357" s="854"/>
      <c r="T357" s="856"/>
      <c r="U357" s="854"/>
      <c r="V357" s="854"/>
      <c r="W357" s="868"/>
      <c r="X357" s="860"/>
      <c r="Y357" s="115"/>
    </row>
    <row r="358" spans="3:25" ht="18.75" customHeight="1">
      <c r="C358" s="885"/>
      <c r="D358" s="888"/>
      <c r="E358" s="891"/>
      <c r="F358" s="888"/>
      <c r="G358" s="894"/>
      <c r="H358" s="897"/>
      <c r="I358" s="595"/>
      <c r="J358" s="667"/>
      <c r="K358" s="596"/>
      <c r="L358" s="597"/>
      <c r="M358" s="597"/>
      <c r="N358" s="598" t="str">
        <f>IF(I358="","",(SUM(L358:M358)))</f>
        <v/>
      </c>
      <c r="O358" s="599"/>
      <c r="P358" s="600" t="str">
        <f>IF(O358="","",(N358*O358*E355))</f>
        <v/>
      </c>
      <c r="Q358" s="877"/>
      <c r="R358" s="854"/>
      <c r="S358" s="854"/>
      <c r="T358" s="856"/>
      <c r="U358" s="854"/>
      <c r="V358" s="857"/>
      <c r="W358" s="868"/>
      <c r="X358" s="860"/>
      <c r="Y358" s="115"/>
    </row>
    <row r="359" spans="3:25" ht="18.75" customHeight="1">
      <c r="C359" s="886"/>
      <c r="D359" s="889"/>
      <c r="E359" s="892"/>
      <c r="F359" s="889"/>
      <c r="G359" s="895"/>
      <c r="H359" s="898"/>
      <c r="I359" s="601"/>
      <c r="J359" s="602"/>
      <c r="K359" s="603"/>
      <c r="L359" s="604"/>
      <c r="M359" s="604"/>
      <c r="N359" s="605"/>
      <c r="O359" s="120"/>
      <c r="P359" s="607">
        <f>SUM(P355:P358)</f>
        <v>0</v>
      </c>
      <c r="Q359" s="899"/>
      <c r="R359" s="900"/>
      <c r="S359" s="745"/>
      <c r="T359" s="746"/>
      <c r="U359" s="744">
        <f>IF(AND(R359="",T359=""),0,(SUM(Q359*R359+S359*T359)))</f>
        <v>0</v>
      </c>
      <c r="V359" s="610">
        <f>IF(AND(P359="",U359=""),"",SUM(P359+U359))</f>
        <v>0</v>
      </c>
      <c r="W359" s="869"/>
      <c r="X359" s="861"/>
      <c r="Y359" s="115"/>
    </row>
    <row r="360" spans="3:25" ht="18.75" customHeight="1">
      <c r="C360" s="884"/>
      <c r="D360" s="888"/>
      <c r="E360" s="891"/>
      <c r="F360" s="888"/>
      <c r="G360" s="894"/>
      <c r="H360" s="897"/>
      <c r="I360" s="595"/>
      <c r="J360" s="667"/>
      <c r="K360" s="596"/>
      <c r="L360" s="597"/>
      <c r="M360" s="597"/>
      <c r="N360" s="598" t="str">
        <f>IF(I360="","",(SUM(L360:M360)))</f>
        <v/>
      </c>
      <c r="O360" s="599"/>
      <c r="P360" s="600" t="str">
        <f>IF(O360="","",(N360*O360*E360))</f>
        <v/>
      </c>
      <c r="Q360" s="877"/>
      <c r="R360" s="854"/>
      <c r="S360" s="853"/>
      <c r="T360" s="855"/>
      <c r="U360" s="853"/>
      <c r="V360" s="853"/>
      <c r="W360" s="868"/>
      <c r="X360" s="860"/>
      <c r="Y360" s="115"/>
    </row>
    <row r="361" spans="3:25" ht="18.75" customHeight="1">
      <c r="C361" s="885"/>
      <c r="D361" s="888"/>
      <c r="E361" s="891"/>
      <c r="F361" s="888"/>
      <c r="G361" s="894"/>
      <c r="H361" s="897"/>
      <c r="I361" s="595"/>
      <c r="J361" s="667"/>
      <c r="K361" s="596"/>
      <c r="L361" s="597"/>
      <c r="M361" s="597"/>
      <c r="N361" s="598" t="str">
        <f>IF(I361="","",(SUM(L361:M361)))</f>
        <v/>
      </c>
      <c r="O361" s="599"/>
      <c r="P361" s="600" t="str">
        <f>IF(O361="","",(N361*O361*E360))</f>
        <v/>
      </c>
      <c r="Q361" s="877"/>
      <c r="R361" s="854"/>
      <c r="S361" s="854"/>
      <c r="T361" s="856"/>
      <c r="U361" s="854"/>
      <c r="V361" s="854"/>
      <c r="W361" s="868"/>
      <c r="X361" s="860"/>
      <c r="Y361" s="115"/>
    </row>
    <row r="362" spans="3:25" ht="18.75" customHeight="1">
      <c r="C362" s="885"/>
      <c r="D362" s="888"/>
      <c r="E362" s="891"/>
      <c r="F362" s="888"/>
      <c r="G362" s="894"/>
      <c r="H362" s="897"/>
      <c r="I362" s="595"/>
      <c r="J362" s="667"/>
      <c r="K362" s="596"/>
      <c r="L362" s="597"/>
      <c r="M362" s="597"/>
      <c r="N362" s="598" t="str">
        <f>IF(I362="","",(SUM(L362:M362)))</f>
        <v/>
      </c>
      <c r="O362" s="599"/>
      <c r="P362" s="600" t="str">
        <f>IF(O362="","",(N362*O362*E360))</f>
        <v/>
      </c>
      <c r="Q362" s="877"/>
      <c r="R362" s="854"/>
      <c r="S362" s="854"/>
      <c r="T362" s="856"/>
      <c r="U362" s="854"/>
      <c r="V362" s="854"/>
      <c r="W362" s="868"/>
      <c r="X362" s="860"/>
      <c r="Y362" s="115"/>
    </row>
    <row r="363" spans="3:25" ht="18.75" customHeight="1">
      <c r="C363" s="885"/>
      <c r="D363" s="888"/>
      <c r="E363" s="891"/>
      <c r="F363" s="888"/>
      <c r="G363" s="894"/>
      <c r="H363" s="897"/>
      <c r="I363" s="595"/>
      <c r="J363" s="667"/>
      <c r="K363" s="596"/>
      <c r="L363" s="597"/>
      <c r="M363" s="597"/>
      <c r="N363" s="598" t="str">
        <f>IF(I363="","",(SUM(L363:M363)))</f>
        <v/>
      </c>
      <c r="O363" s="599"/>
      <c r="P363" s="600" t="str">
        <f>IF(O363="","",(N363*O363*E360))</f>
        <v/>
      </c>
      <c r="Q363" s="877"/>
      <c r="R363" s="854"/>
      <c r="S363" s="854"/>
      <c r="T363" s="856"/>
      <c r="U363" s="854"/>
      <c r="V363" s="857"/>
      <c r="W363" s="868"/>
      <c r="X363" s="860"/>
      <c r="Y363" s="115"/>
    </row>
    <row r="364" spans="3:25" ht="18.75" customHeight="1">
      <c r="C364" s="886"/>
      <c r="D364" s="889"/>
      <c r="E364" s="892"/>
      <c r="F364" s="889"/>
      <c r="G364" s="895"/>
      <c r="H364" s="898"/>
      <c r="I364" s="601"/>
      <c r="J364" s="602"/>
      <c r="K364" s="603"/>
      <c r="L364" s="604"/>
      <c r="M364" s="604"/>
      <c r="N364" s="605"/>
      <c r="O364" s="120"/>
      <c r="P364" s="607">
        <f>SUM(P360:P363)</f>
        <v>0</v>
      </c>
      <c r="Q364" s="899"/>
      <c r="R364" s="900"/>
      <c r="S364" s="745"/>
      <c r="T364" s="746"/>
      <c r="U364" s="744">
        <f>IF(AND(R364="",T364=""),0,(SUM(Q364*R364+S364*T364)))</f>
        <v>0</v>
      </c>
      <c r="V364" s="610">
        <f>IF(AND(P364="",U364=""),"",SUM(P364+U364))</f>
        <v>0</v>
      </c>
      <c r="W364" s="869"/>
      <c r="X364" s="861"/>
      <c r="Y364" s="115"/>
    </row>
    <row r="365" spans="3:25" ht="18.75" customHeight="1">
      <c r="C365" s="884"/>
      <c r="D365" s="888"/>
      <c r="E365" s="891"/>
      <c r="F365" s="888"/>
      <c r="G365" s="894"/>
      <c r="H365" s="897"/>
      <c r="I365" s="595"/>
      <c r="J365" s="667"/>
      <c r="K365" s="596"/>
      <c r="L365" s="597"/>
      <c r="M365" s="597"/>
      <c r="N365" s="598" t="str">
        <f>IF(I365="","",(SUM(L365:M365)))</f>
        <v/>
      </c>
      <c r="O365" s="599"/>
      <c r="P365" s="600" t="str">
        <f>IF(O365="","",(N365*O365*E365))</f>
        <v/>
      </c>
      <c r="Q365" s="877"/>
      <c r="R365" s="854"/>
      <c r="S365" s="853"/>
      <c r="T365" s="855"/>
      <c r="U365" s="853"/>
      <c r="V365" s="853"/>
      <c r="W365" s="868"/>
      <c r="X365" s="860"/>
      <c r="Y365" s="115"/>
    </row>
    <row r="366" spans="3:25" ht="18.75" customHeight="1">
      <c r="C366" s="885"/>
      <c r="D366" s="888"/>
      <c r="E366" s="891"/>
      <c r="F366" s="888"/>
      <c r="G366" s="894"/>
      <c r="H366" s="897"/>
      <c r="I366" s="595"/>
      <c r="J366" s="667"/>
      <c r="K366" s="596"/>
      <c r="L366" s="597"/>
      <c r="M366" s="597"/>
      <c r="N366" s="598" t="str">
        <f>IF(I366="","",(SUM(L366:M366)))</f>
        <v/>
      </c>
      <c r="O366" s="599"/>
      <c r="P366" s="600" t="str">
        <f>IF(O366="","",(N366*O366*E365))</f>
        <v/>
      </c>
      <c r="Q366" s="877"/>
      <c r="R366" s="854"/>
      <c r="S366" s="854"/>
      <c r="T366" s="856"/>
      <c r="U366" s="854"/>
      <c r="V366" s="854"/>
      <c r="W366" s="868"/>
      <c r="X366" s="860"/>
      <c r="Y366" s="115"/>
    </row>
    <row r="367" spans="3:25" ht="18.75" customHeight="1">
      <c r="C367" s="885"/>
      <c r="D367" s="888"/>
      <c r="E367" s="891"/>
      <c r="F367" s="888"/>
      <c r="G367" s="894"/>
      <c r="H367" s="897"/>
      <c r="I367" s="595"/>
      <c r="J367" s="667"/>
      <c r="K367" s="596"/>
      <c r="L367" s="597"/>
      <c r="M367" s="597"/>
      <c r="N367" s="598" t="str">
        <f>IF(I367="","",(SUM(L367:M367)))</f>
        <v/>
      </c>
      <c r="O367" s="599"/>
      <c r="P367" s="600" t="str">
        <f>IF(O367="","",(N367*O367*E365))</f>
        <v/>
      </c>
      <c r="Q367" s="877"/>
      <c r="R367" s="854"/>
      <c r="S367" s="854"/>
      <c r="T367" s="856"/>
      <c r="U367" s="854"/>
      <c r="V367" s="854"/>
      <c r="W367" s="868"/>
      <c r="X367" s="860"/>
      <c r="Y367" s="115"/>
    </row>
    <row r="368" spans="3:25" ht="18.75" customHeight="1">
      <c r="C368" s="885"/>
      <c r="D368" s="888"/>
      <c r="E368" s="891"/>
      <c r="F368" s="888"/>
      <c r="G368" s="894"/>
      <c r="H368" s="897"/>
      <c r="I368" s="595"/>
      <c r="J368" s="667"/>
      <c r="K368" s="596"/>
      <c r="L368" s="597"/>
      <c r="M368" s="597"/>
      <c r="N368" s="598" t="str">
        <f>IF(I368="","",(SUM(L368:M368)))</f>
        <v/>
      </c>
      <c r="O368" s="599"/>
      <c r="P368" s="600" t="str">
        <f>IF(O368="","",(N368*O368*E365))</f>
        <v/>
      </c>
      <c r="Q368" s="877"/>
      <c r="R368" s="854"/>
      <c r="S368" s="854"/>
      <c r="T368" s="856"/>
      <c r="U368" s="854"/>
      <c r="V368" s="857"/>
      <c r="W368" s="868"/>
      <c r="X368" s="860"/>
      <c r="Y368" s="115"/>
    </row>
    <row r="369" spans="3:25" ht="18.75" customHeight="1">
      <c r="C369" s="886"/>
      <c r="D369" s="889"/>
      <c r="E369" s="892"/>
      <c r="F369" s="889"/>
      <c r="G369" s="895"/>
      <c r="H369" s="898"/>
      <c r="I369" s="601"/>
      <c r="J369" s="602"/>
      <c r="K369" s="603"/>
      <c r="L369" s="604"/>
      <c r="M369" s="604"/>
      <c r="N369" s="605"/>
      <c r="O369" s="120"/>
      <c r="P369" s="607">
        <f>SUM(P365:P368)</f>
        <v>0</v>
      </c>
      <c r="Q369" s="899"/>
      <c r="R369" s="900"/>
      <c r="S369" s="745"/>
      <c r="T369" s="746"/>
      <c r="U369" s="744">
        <f>IF(AND(R369="",T369=""),0,(SUM(Q369*R369+S369*T369)))</f>
        <v>0</v>
      </c>
      <c r="V369" s="610">
        <f>IF(AND(P369="",U369=""),"",SUM(P369+U369))</f>
        <v>0</v>
      </c>
      <c r="W369" s="869"/>
      <c r="X369" s="861"/>
      <c r="Y369" s="115"/>
    </row>
    <row r="370" spans="3:25" ht="18.75" customHeight="1">
      <c r="C370" s="884"/>
      <c r="D370" s="888"/>
      <c r="E370" s="891"/>
      <c r="F370" s="888"/>
      <c r="G370" s="894"/>
      <c r="H370" s="897"/>
      <c r="I370" s="595"/>
      <c r="J370" s="667"/>
      <c r="K370" s="596"/>
      <c r="L370" s="597"/>
      <c r="M370" s="597"/>
      <c r="N370" s="598" t="str">
        <f>IF(I370="","",(SUM(L370:M370)))</f>
        <v/>
      </c>
      <c r="O370" s="599"/>
      <c r="P370" s="600" t="str">
        <f>IF(O370="","",(N370*O370*E370))</f>
        <v/>
      </c>
      <c r="Q370" s="877"/>
      <c r="R370" s="854"/>
      <c r="S370" s="853"/>
      <c r="T370" s="855"/>
      <c r="U370" s="853"/>
      <c r="V370" s="853"/>
      <c r="W370" s="868"/>
      <c r="X370" s="860"/>
      <c r="Y370" s="115"/>
    </row>
    <row r="371" spans="3:25" ht="18.75" customHeight="1">
      <c r="C371" s="885"/>
      <c r="D371" s="888"/>
      <c r="E371" s="891"/>
      <c r="F371" s="888"/>
      <c r="G371" s="894"/>
      <c r="H371" s="897"/>
      <c r="I371" s="595"/>
      <c r="J371" s="667"/>
      <c r="K371" s="596"/>
      <c r="L371" s="597"/>
      <c r="M371" s="597"/>
      <c r="N371" s="598" t="str">
        <f>IF(I371="","",(SUM(L371:M371)))</f>
        <v/>
      </c>
      <c r="O371" s="599"/>
      <c r="P371" s="600" t="str">
        <f>IF(O371="","",(N371*O371*E370))</f>
        <v/>
      </c>
      <c r="Q371" s="877"/>
      <c r="R371" s="854"/>
      <c r="S371" s="854"/>
      <c r="T371" s="856"/>
      <c r="U371" s="854"/>
      <c r="V371" s="854"/>
      <c r="W371" s="868"/>
      <c r="X371" s="860"/>
      <c r="Y371" s="115"/>
    </row>
    <row r="372" spans="3:25" ht="18.75" customHeight="1">
      <c r="C372" s="885"/>
      <c r="D372" s="888"/>
      <c r="E372" s="891"/>
      <c r="F372" s="888"/>
      <c r="G372" s="894"/>
      <c r="H372" s="897"/>
      <c r="I372" s="595"/>
      <c r="J372" s="667"/>
      <c r="K372" s="596"/>
      <c r="L372" s="597"/>
      <c r="M372" s="597"/>
      <c r="N372" s="598" t="str">
        <f>IF(I372="","",(SUM(L372:M372)))</f>
        <v/>
      </c>
      <c r="O372" s="599"/>
      <c r="P372" s="600" t="str">
        <f>IF(O372="","",(N372*O372*E370))</f>
        <v/>
      </c>
      <c r="Q372" s="877"/>
      <c r="R372" s="854"/>
      <c r="S372" s="854"/>
      <c r="T372" s="856"/>
      <c r="U372" s="854"/>
      <c r="V372" s="854"/>
      <c r="W372" s="868"/>
      <c r="X372" s="860"/>
      <c r="Y372" s="115"/>
    </row>
    <row r="373" spans="3:25" ht="18.75" customHeight="1">
      <c r="C373" s="885"/>
      <c r="D373" s="888"/>
      <c r="E373" s="891"/>
      <c r="F373" s="888"/>
      <c r="G373" s="894"/>
      <c r="H373" s="897"/>
      <c r="I373" s="595"/>
      <c r="J373" s="667"/>
      <c r="K373" s="596"/>
      <c r="L373" s="597"/>
      <c r="M373" s="597"/>
      <c r="N373" s="598" t="str">
        <f>IF(I373="","",(SUM(L373:M373)))</f>
        <v/>
      </c>
      <c r="O373" s="599"/>
      <c r="P373" s="600" t="str">
        <f>IF(O373="","",(N373*O373*E370))</f>
        <v/>
      </c>
      <c r="Q373" s="877"/>
      <c r="R373" s="854"/>
      <c r="S373" s="854"/>
      <c r="T373" s="856"/>
      <c r="U373" s="854"/>
      <c r="V373" s="857"/>
      <c r="W373" s="868"/>
      <c r="X373" s="860"/>
      <c r="Y373" s="115"/>
    </row>
    <row r="374" spans="3:25" ht="18.75" customHeight="1">
      <c r="C374" s="886"/>
      <c r="D374" s="889"/>
      <c r="E374" s="892"/>
      <c r="F374" s="889"/>
      <c r="G374" s="895"/>
      <c r="H374" s="898"/>
      <c r="I374" s="601"/>
      <c r="J374" s="602"/>
      <c r="K374" s="603"/>
      <c r="L374" s="604"/>
      <c r="M374" s="604"/>
      <c r="N374" s="605"/>
      <c r="O374" s="120"/>
      <c r="P374" s="607">
        <f>SUM(P370:P373)</f>
        <v>0</v>
      </c>
      <c r="Q374" s="899"/>
      <c r="R374" s="900"/>
      <c r="S374" s="745"/>
      <c r="T374" s="746"/>
      <c r="U374" s="744">
        <f>IF(AND(R374="",T374=""),0,(SUM(Q374*R374+S374*T374)))</f>
        <v>0</v>
      </c>
      <c r="V374" s="610">
        <f>IF(AND(P374="",U374=""),"",SUM(P374+U374))</f>
        <v>0</v>
      </c>
      <c r="W374" s="869"/>
      <c r="X374" s="861"/>
      <c r="Y374" s="115"/>
    </row>
    <row r="375" spans="3:25" ht="18.75" customHeight="1">
      <c r="C375" s="884"/>
      <c r="D375" s="888"/>
      <c r="E375" s="891"/>
      <c r="F375" s="888"/>
      <c r="G375" s="894"/>
      <c r="H375" s="897"/>
      <c r="I375" s="595"/>
      <c r="J375" s="667"/>
      <c r="K375" s="596"/>
      <c r="L375" s="597"/>
      <c r="M375" s="597"/>
      <c r="N375" s="598" t="str">
        <f>IF(I375="","",(SUM(L375:M375)))</f>
        <v/>
      </c>
      <c r="O375" s="599"/>
      <c r="P375" s="600" t="str">
        <f>IF(O375="","",(N375*O375*E375))</f>
        <v/>
      </c>
      <c r="Q375" s="877"/>
      <c r="R375" s="854"/>
      <c r="S375" s="853"/>
      <c r="T375" s="855"/>
      <c r="U375" s="853"/>
      <c r="V375" s="853"/>
      <c r="W375" s="868"/>
      <c r="X375" s="860"/>
      <c r="Y375" s="115"/>
    </row>
    <row r="376" spans="3:25" ht="18.75" customHeight="1">
      <c r="C376" s="885"/>
      <c r="D376" s="888"/>
      <c r="E376" s="891"/>
      <c r="F376" s="888"/>
      <c r="G376" s="894"/>
      <c r="H376" s="897"/>
      <c r="I376" s="595"/>
      <c r="J376" s="667"/>
      <c r="K376" s="596"/>
      <c r="L376" s="597"/>
      <c r="M376" s="597"/>
      <c r="N376" s="598" t="str">
        <f>IF(I376="","",(SUM(L376:M376)))</f>
        <v/>
      </c>
      <c r="O376" s="599"/>
      <c r="P376" s="600" t="str">
        <f>IF(O376="","",(N376*O376*E375))</f>
        <v/>
      </c>
      <c r="Q376" s="877"/>
      <c r="R376" s="854"/>
      <c r="S376" s="854"/>
      <c r="T376" s="856"/>
      <c r="U376" s="854"/>
      <c r="V376" s="854"/>
      <c r="W376" s="868"/>
      <c r="X376" s="860"/>
      <c r="Y376" s="115"/>
    </row>
    <row r="377" spans="3:25" ht="18.75" customHeight="1">
      <c r="C377" s="885"/>
      <c r="D377" s="888"/>
      <c r="E377" s="891"/>
      <c r="F377" s="888"/>
      <c r="G377" s="894"/>
      <c r="H377" s="897"/>
      <c r="I377" s="595"/>
      <c r="J377" s="667"/>
      <c r="K377" s="596"/>
      <c r="L377" s="597"/>
      <c r="M377" s="597"/>
      <c r="N377" s="598" t="str">
        <f>IF(I377="","",(SUM(L377:M377)))</f>
        <v/>
      </c>
      <c r="O377" s="599"/>
      <c r="P377" s="600" t="str">
        <f>IF(O377="","",(N377*O377*E375))</f>
        <v/>
      </c>
      <c r="Q377" s="877"/>
      <c r="R377" s="854"/>
      <c r="S377" s="854"/>
      <c r="T377" s="856"/>
      <c r="U377" s="854"/>
      <c r="V377" s="854"/>
      <c r="W377" s="868"/>
      <c r="X377" s="860"/>
      <c r="Y377" s="115"/>
    </row>
    <row r="378" spans="3:25" ht="18.75" customHeight="1">
      <c r="C378" s="885"/>
      <c r="D378" s="888"/>
      <c r="E378" s="891"/>
      <c r="F378" s="888"/>
      <c r="G378" s="894"/>
      <c r="H378" s="897"/>
      <c r="I378" s="595"/>
      <c r="J378" s="667"/>
      <c r="K378" s="596"/>
      <c r="L378" s="597"/>
      <c r="M378" s="597"/>
      <c r="N378" s="598" t="str">
        <f>IF(I378="","",(SUM(L378:M378)))</f>
        <v/>
      </c>
      <c r="O378" s="599"/>
      <c r="P378" s="600" t="str">
        <f>IF(O378="","",(N378*O378*E375))</f>
        <v/>
      </c>
      <c r="Q378" s="877"/>
      <c r="R378" s="854"/>
      <c r="S378" s="854"/>
      <c r="T378" s="856"/>
      <c r="U378" s="854"/>
      <c r="V378" s="857"/>
      <c r="W378" s="868"/>
      <c r="X378" s="860"/>
      <c r="Y378" s="115"/>
    </row>
    <row r="379" spans="3:25" ht="18.75" customHeight="1">
      <c r="C379" s="886"/>
      <c r="D379" s="889"/>
      <c r="E379" s="892"/>
      <c r="F379" s="889"/>
      <c r="G379" s="895"/>
      <c r="H379" s="898"/>
      <c r="I379" s="601"/>
      <c r="J379" s="602"/>
      <c r="K379" s="603"/>
      <c r="L379" s="604"/>
      <c r="M379" s="604"/>
      <c r="N379" s="605"/>
      <c r="O379" s="120"/>
      <c r="P379" s="607">
        <f>SUM(P375:P378)</f>
        <v>0</v>
      </c>
      <c r="Q379" s="899"/>
      <c r="R379" s="900"/>
      <c r="S379" s="745"/>
      <c r="T379" s="746"/>
      <c r="U379" s="744">
        <f>IF(AND(R379="",T379=""),0,(SUM(Q379*R379+S379*T379)))</f>
        <v>0</v>
      </c>
      <c r="V379" s="610">
        <f>IF(AND(P379="",U379=""),"",SUM(P379+U379))</f>
        <v>0</v>
      </c>
      <c r="W379" s="869"/>
      <c r="X379" s="861"/>
      <c r="Y379" s="115"/>
    </row>
    <row r="380" spans="3:25" ht="18.75" customHeight="1">
      <c r="C380" s="884"/>
      <c r="D380" s="888"/>
      <c r="E380" s="891"/>
      <c r="F380" s="888"/>
      <c r="G380" s="894"/>
      <c r="H380" s="897"/>
      <c r="I380" s="595"/>
      <c r="J380" s="667"/>
      <c r="K380" s="596"/>
      <c r="L380" s="597"/>
      <c r="M380" s="597"/>
      <c r="N380" s="598" t="str">
        <f>IF(I380="","",(SUM(L380:M380)))</f>
        <v/>
      </c>
      <c r="O380" s="599"/>
      <c r="P380" s="600" t="str">
        <f>IF(O380="","",(N380*O380*E380))</f>
        <v/>
      </c>
      <c r="Q380" s="877"/>
      <c r="R380" s="854"/>
      <c r="S380" s="853"/>
      <c r="T380" s="855"/>
      <c r="U380" s="853"/>
      <c r="V380" s="853"/>
      <c r="W380" s="868"/>
      <c r="X380" s="860"/>
      <c r="Y380" s="115"/>
    </row>
    <row r="381" spans="3:25" ht="18.75" customHeight="1">
      <c r="C381" s="885"/>
      <c r="D381" s="888"/>
      <c r="E381" s="891"/>
      <c r="F381" s="888"/>
      <c r="G381" s="894"/>
      <c r="H381" s="897"/>
      <c r="I381" s="595"/>
      <c r="J381" s="667"/>
      <c r="K381" s="596"/>
      <c r="L381" s="597"/>
      <c r="M381" s="597"/>
      <c r="N381" s="598" t="str">
        <f>IF(I381="","",(SUM(L381:M381)))</f>
        <v/>
      </c>
      <c r="O381" s="599"/>
      <c r="P381" s="600" t="str">
        <f>IF(O381="","",(N381*O381*E380))</f>
        <v/>
      </c>
      <c r="Q381" s="877"/>
      <c r="R381" s="854"/>
      <c r="S381" s="854"/>
      <c r="T381" s="856"/>
      <c r="U381" s="854"/>
      <c r="V381" s="854"/>
      <c r="W381" s="868"/>
      <c r="X381" s="860"/>
      <c r="Y381" s="115"/>
    </row>
    <row r="382" spans="3:25" ht="18.75" customHeight="1">
      <c r="C382" s="885"/>
      <c r="D382" s="888"/>
      <c r="E382" s="891"/>
      <c r="F382" s="888"/>
      <c r="G382" s="894"/>
      <c r="H382" s="897"/>
      <c r="I382" s="595"/>
      <c r="J382" s="667"/>
      <c r="K382" s="596"/>
      <c r="L382" s="597"/>
      <c r="M382" s="597"/>
      <c r="N382" s="598" t="str">
        <f>IF(I382="","",(SUM(L382:M382)))</f>
        <v/>
      </c>
      <c r="O382" s="599"/>
      <c r="P382" s="600" t="str">
        <f>IF(O382="","",(N382*O382*E380))</f>
        <v/>
      </c>
      <c r="Q382" s="877"/>
      <c r="R382" s="854"/>
      <c r="S382" s="854"/>
      <c r="T382" s="856"/>
      <c r="U382" s="854"/>
      <c r="V382" s="854"/>
      <c r="W382" s="868"/>
      <c r="X382" s="860"/>
      <c r="Y382" s="115"/>
    </row>
    <row r="383" spans="3:25" ht="18.75" customHeight="1">
      <c r="C383" s="885"/>
      <c r="D383" s="888"/>
      <c r="E383" s="891"/>
      <c r="F383" s="888"/>
      <c r="G383" s="894"/>
      <c r="H383" s="897"/>
      <c r="I383" s="595"/>
      <c r="J383" s="667"/>
      <c r="K383" s="596"/>
      <c r="L383" s="597"/>
      <c r="M383" s="597"/>
      <c r="N383" s="598" t="str">
        <f>IF(I383="","",(SUM(L383:M383)))</f>
        <v/>
      </c>
      <c r="O383" s="599"/>
      <c r="P383" s="600" t="str">
        <f>IF(O383="","",(N383*O383*E380))</f>
        <v/>
      </c>
      <c r="Q383" s="877"/>
      <c r="R383" s="854"/>
      <c r="S383" s="854"/>
      <c r="T383" s="856"/>
      <c r="U383" s="854"/>
      <c r="V383" s="857"/>
      <c r="W383" s="868"/>
      <c r="X383" s="860"/>
      <c r="Y383" s="115"/>
    </row>
    <row r="384" spans="3:25" ht="18.75" customHeight="1">
      <c r="C384" s="886"/>
      <c r="D384" s="889"/>
      <c r="E384" s="892"/>
      <c r="F384" s="889"/>
      <c r="G384" s="895"/>
      <c r="H384" s="898"/>
      <c r="I384" s="601"/>
      <c r="J384" s="602"/>
      <c r="K384" s="603"/>
      <c r="L384" s="604"/>
      <c r="M384" s="604"/>
      <c r="N384" s="605"/>
      <c r="O384" s="120"/>
      <c r="P384" s="607">
        <f>SUM(P380:P383)</f>
        <v>0</v>
      </c>
      <c r="Q384" s="899"/>
      <c r="R384" s="900"/>
      <c r="S384" s="745"/>
      <c r="T384" s="746"/>
      <c r="U384" s="744">
        <f>IF(AND(R384="",T384=""),0,(SUM(Q384*R384+S384*T384)))</f>
        <v>0</v>
      </c>
      <c r="V384" s="610">
        <f>IF(AND(P384="",U384=""),"",SUM(P384+U384))</f>
        <v>0</v>
      </c>
      <c r="W384" s="869"/>
      <c r="X384" s="861"/>
      <c r="Y384" s="115"/>
    </row>
    <row r="385" spans="3:25" ht="18.75" customHeight="1">
      <c r="C385" s="884"/>
      <c r="D385" s="888"/>
      <c r="E385" s="891"/>
      <c r="F385" s="888"/>
      <c r="G385" s="894"/>
      <c r="H385" s="897"/>
      <c r="I385" s="595"/>
      <c r="J385" s="667"/>
      <c r="K385" s="596"/>
      <c r="L385" s="597"/>
      <c r="M385" s="597"/>
      <c r="N385" s="598" t="str">
        <f>IF(I385="","",(SUM(L385:M385)))</f>
        <v/>
      </c>
      <c r="O385" s="599"/>
      <c r="P385" s="600" t="str">
        <f>IF(O385="","",(N385*O385*E385))</f>
        <v/>
      </c>
      <c r="Q385" s="877"/>
      <c r="R385" s="854"/>
      <c r="S385" s="853"/>
      <c r="T385" s="855"/>
      <c r="U385" s="853"/>
      <c r="V385" s="853"/>
      <c r="W385" s="868"/>
      <c r="X385" s="860"/>
      <c r="Y385" s="115"/>
    </row>
    <row r="386" spans="3:25" ht="18.75" customHeight="1">
      <c r="C386" s="885"/>
      <c r="D386" s="888"/>
      <c r="E386" s="891"/>
      <c r="F386" s="888"/>
      <c r="G386" s="894"/>
      <c r="H386" s="897"/>
      <c r="I386" s="595"/>
      <c r="J386" s="667"/>
      <c r="K386" s="596"/>
      <c r="L386" s="597"/>
      <c r="M386" s="597"/>
      <c r="N386" s="598" t="str">
        <f>IF(I386="","",(SUM(L386:M386)))</f>
        <v/>
      </c>
      <c r="O386" s="599"/>
      <c r="P386" s="600" t="str">
        <f>IF(O386="","",(N386*O386*E385))</f>
        <v/>
      </c>
      <c r="Q386" s="877"/>
      <c r="R386" s="854"/>
      <c r="S386" s="854"/>
      <c r="T386" s="856"/>
      <c r="U386" s="854"/>
      <c r="V386" s="854"/>
      <c r="W386" s="868"/>
      <c r="X386" s="860"/>
      <c r="Y386" s="115"/>
    </row>
    <row r="387" spans="3:25" ht="18.75" customHeight="1">
      <c r="C387" s="885"/>
      <c r="D387" s="888"/>
      <c r="E387" s="891"/>
      <c r="F387" s="888"/>
      <c r="G387" s="894"/>
      <c r="H387" s="897"/>
      <c r="I387" s="595"/>
      <c r="J387" s="667"/>
      <c r="K387" s="596"/>
      <c r="L387" s="597"/>
      <c r="M387" s="597"/>
      <c r="N387" s="598" t="str">
        <f>IF(I387="","",(SUM(L387:M387)))</f>
        <v/>
      </c>
      <c r="O387" s="599"/>
      <c r="P387" s="600" t="str">
        <f>IF(O387="","",(N387*O387*E385))</f>
        <v/>
      </c>
      <c r="Q387" s="877"/>
      <c r="R387" s="854"/>
      <c r="S387" s="854"/>
      <c r="T387" s="856"/>
      <c r="U387" s="854"/>
      <c r="V387" s="854"/>
      <c r="W387" s="868"/>
      <c r="X387" s="860"/>
      <c r="Y387" s="115"/>
    </row>
    <row r="388" spans="3:25" ht="18.75" customHeight="1">
      <c r="C388" s="885"/>
      <c r="D388" s="888"/>
      <c r="E388" s="891"/>
      <c r="F388" s="888"/>
      <c r="G388" s="894"/>
      <c r="H388" s="897"/>
      <c r="I388" s="595"/>
      <c r="J388" s="667"/>
      <c r="K388" s="596"/>
      <c r="L388" s="597"/>
      <c r="M388" s="597"/>
      <c r="N388" s="598" t="str">
        <f>IF(I388="","",(SUM(L388:M388)))</f>
        <v/>
      </c>
      <c r="O388" s="599"/>
      <c r="P388" s="600" t="str">
        <f>IF(O388="","",(N388*O388*E385))</f>
        <v/>
      </c>
      <c r="Q388" s="877"/>
      <c r="R388" s="854"/>
      <c r="S388" s="854"/>
      <c r="T388" s="856"/>
      <c r="U388" s="854"/>
      <c r="V388" s="857"/>
      <c r="W388" s="868"/>
      <c r="X388" s="860"/>
      <c r="Y388" s="115"/>
    </row>
    <row r="389" spans="3:25" ht="18.75" customHeight="1">
      <c r="C389" s="886"/>
      <c r="D389" s="889"/>
      <c r="E389" s="892"/>
      <c r="F389" s="889"/>
      <c r="G389" s="895"/>
      <c r="H389" s="898"/>
      <c r="I389" s="601"/>
      <c r="J389" s="602"/>
      <c r="K389" s="603"/>
      <c r="L389" s="604"/>
      <c r="M389" s="604"/>
      <c r="N389" s="605"/>
      <c r="O389" s="120"/>
      <c r="P389" s="607">
        <f>SUM(P385:P388)</f>
        <v>0</v>
      </c>
      <c r="Q389" s="899"/>
      <c r="R389" s="900"/>
      <c r="S389" s="745"/>
      <c r="T389" s="746"/>
      <c r="U389" s="744">
        <f>IF(AND(R389="",T389=""),0,(SUM(Q389*R389+S389*T389)))</f>
        <v>0</v>
      </c>
      <c r="V389" s="610">
        <f>IF(AND(P389="",U389=""),"",SUM(P389+U389))</f>
        <v>0</v>
      </c>
      <c r="W389" s="869"/>
      <c r="X389" s="861"/>
      <c r="Y389" s="115"/>
    </row>
    <row r="390" spans="3:25" ht="18.75" customHeight="1">
      <c r="C390" s="884"/>
      <c r="D390" s="888"/>
      <c r="E390" s="891"/>
      <c r="F390" s="888"/>
      <c r="G390" s="894"/>
      <c r="H390" s="897"/>
      <c r="I390" s="595"/>
      <c r="J390" s="667"/>
      <c r="K390" s="596"/>
      <c r="L390" s="597"/>
      <c r="M390" s="597"/>
      <c r="N390" s="598" t="str">
        <f>IF(I390="","",(SUM(L390:M390)))</f>
        <v/>
      </c>
      <c r="O390" s="599"/>
      <c r="P390" s="600" t="str">
        <f>IF(O390="","",(N390*O390*E390))</f>
        <v/>
      </c>
      <c r="Q390" s="877"/>
      <c r="R390" s="854"/>
      <c r="S390" s="853"/>
      <c r="T390" s="855"/>
      <c r="U390" s="853"/>
      <c r="V390" s="853"/>
      <c r="W390" s="868"/>
      <c r="X390" s="860"/>
      <c r="Y390" s="115"/>
    </row>
    <row r="391" spans="3:25" ht="18.75" customHeight="1">
      <c r="C391" s="885"/>
      <c r="D391" s="888"/>
      <c r="E391" s="891"/>
      <c r="F391" s="888"/>
      <c r="G391" s="894"/>
      <c r="H391" s="897"/>
      <c r="I391" s="595"/>
      <c r="J391" s="667"/>
      <c r="K391" s="596"/>
      <c r="L391" s="597"/>
      <c r="M391" s="597"/>
      <c r="N391" s="598" t="str">
        <f>IF(I391="","",(SUM(L391:M391)))</f>
        <v/>
      </c>
      <c r="O391" s="599"/>
      <c r="P391" s="600" t="str">
        <f>IF(O391="","",(N391*O391*E390))</f>
        <v/>
      </c>
      <c r="Q391" s="877"/>
      <c r="R391" s="854"/>
      <c r="S391" s="854"/>
      <c r="T391" s="856"/>
      <c r="U391" s="854"/>
      <c r="V391" s="854"/>
      <c r="W391" s="868"/>
      <c r="X391" s="860"/>
      <c r="Y391" s="115"/>
    </row>
    <row r="392" spans="3:25" ht="18.75" customHeight="1">
      <c r="C392" s="885"/>
      <c r="D392" s="888"/>
      <c r="E392" s="891"/>
      <c r="F392" s="888"/>
      <c r="G392" s="894"/>
      <c r="H392" s="897"/>
      <c r="I392" s="595"/>
      <c r="J392" s="667"/>
      <c r="K392" s="596"/>
      <c r="L392" s="597"/>
      <c r="M392" s="597"/>
      <c r="N392" s="598" t="str">
        <f>IF(I392="","",(SUM(L392:M392)))</f>
        <v/>
      </c>
      <c r="O392" s="599"/>
      <c r="P392" s="600" t="str">
        <f>IF(O392="","",(N392*O392*E390))</f>
        <v/>
      </c>
      <c r="Q392" s="877"/>
      <c r="R392" s="854"/>
      <c r="S392" s="854"/>
      <c r="T392" s="856"/>
      <c r="U392" s="854"/>
      <c r="V392" s="854"/>
      <c r="W392" s="868"/>
      <c r="X392" s="860"/>
      <c r="Y392" s="115"/>
    </row>
    <row r="393" spans="3:25" ht="18.75" customHeight="1">
      <c r="C393" s="885"/>
      <c r="D393" s="888"/>
      <c r="E393" s="891"/>
      <c r="F393" s="888"/>
      <c r="G393" s="894"/>
      <c r="H393" s="897"/>
      <c r="I393" s="595"/>
      <c r="J393" s="667"/>
      <c r="K393" s="596"/>
      <c r="L393" s="597"/>
      <c r="M393" s="597"/>
      <c r="N393" s="598" t="str">
        <f>IF(I393="","",(SUM(L393:M393)))</f>
        <v/>
      </c>
      <c r="O393" s="599"/>
      <c r="P393" s="600" t="str">
        <f>IF(O393="","",(N393*O393*E390))</f>
        <v/>
      </c>
      <c r="Q393" s="877"/>
      <c r="R393" s="854"/>
      <c r="S393" s="854"/>
      <c r="T393" s="856"/>
      <c r="U393" s="854"/>
      <c r="V393" s="857"/>
      <c r="W393" s="868"/>
      <c r="X393" s="860"/>
      <c r="Y393" s="115"/>
    </row>
    <row r="394" spans="3:25" ht="18.75" customHeight="1">
      <c r="C394" s="886"/>
      <c r="D394" s="889"/>
      <c r="E394" s="892"/>
      <c r="F394" s="889"/>
      <c r="G394" s="895"/>
      <c r="H394" s="898"/>
      <c r="I394" s="601"/>
      <c r="J394" s="602"/>
      <c r="K394" s="603"/>
      <c r="L394" s="604"/>
      <c r="M394" s="604"/>
      <c r="N394" s="605"/>
      <c r="O394" s="120"/>
      <c r="P394" s="607">
        <f>SUM(P390:P393)</f>
        <v>0</v>
      </c>
      <c r="Q394" s="899"/>
      <c r="R394" s="900"/>
      <c r="S394" s="745"/>
      <c r="T394" s="746"/>
      <c r="U394" s="744">
        <f>IF(AND(R394="",T394=""),0,(SUM(Q394*R394+S394*T394)))</f>
        <v>0</v>
      </c>
      <c r="V394" s="610">
        <f>IF(AND(P394="",U394=""),"",SUM(P394+U394))</f>
        <v>0</v>
      </c>
      <c r="W394" s="869"/>
      <c r="X394" s="861"/>
      <c r="Y394" s="115"/>
    </row>
    <row r="395" spans="3:25" ht="18.75" customHeight="1">
      <c r="C395" s="884"/>
      <c r="D395" s="888"/>
      <c r="E395" s="891"/>
      <c r="F395" s="888"/>
      <c r="G395" s="894"/>
      <c r="H395" s="897"/>
      <c r="I395" s="595"/>
      <c r="J395" s="667"/>
      <c r="K395" s="596"/>
      <c r="L395" s="597"/>
      <c r="M395" s="597"/>
      <c r="N395" s="598" t="str">
        <f>IF(I395="","",(SUM(L395:M395)))</f>
        <v/>
      </c>
      <c r="O395" s="599"/>
      <c r="P395" s="600" t="str">
        <f>IF(O395="","",(N395*O395*E395))</f>
        <v/>
      </c>
      <c r="Q395" s="877"/>
      <c r="R395" s="854"/>
      <c r="S395" s="853"/>
      <c r="T395" s="855"/>
      <c r="U395" s="853"/>
      <c r="V395" s="853"/>
      <c r="W395" s="868"/>
      <c r="X395" s="860"/>
      <c r="Y395" s="115"/>
    </row>
    <row r="396" spans="3:25" ht="18.75" customHeight="1">
      <c r="C396" s="885"/>
      <c r="D396" s="888"/>
      <c r="E396" s="891"/>
      <c r="F396" s="888"/>
      <c r="G396" s="894"/>
      <c r="H396" s="897"/>
      <c r="I396" s="595"/>
      <c r="J396" s="667"/>
      <c r="K396" s="596"/>
      <c r="L396" s="597"/>
      <c r="M396" s="597"/>
      <c r="N396" s="598" t="str">
        <f>IF(I396="","",(SUM(L396:M396)))</f>
        <v/>
      </c>
      <c r="O396" s="599"/>
      <c r="P396" s="600" t="str">
        <f>IF(O396="","",(N396*O396*E395))</f>
        <v/>
      </c>
      <c r="Q396" s="877"/>
      <c r="R396" s="854"/>
      <c r="S396" s="854"/>
      <c r="T396" s="856"/>
      <c r="U396" s="854"/>
      <c r="V396" s="854"/>
      <c r="W396" s="868"/>
      <c r="X396" s="860"/>
      <c r="Y396" s="115"/>
    </row>
    <row r="397" spans="3:25" ht="18.75" customHeight="1">
      <c r="C397" s="885"/>
      <c r="D397" s="888"/>
      <c r="E397" s="891"/>
      <c r="F397" s="888"/>
      <c r="G397" s="894"/>
      <c r="H397" s="897"/>
      <c r="I397" s="595"/>
      <c r="J397" s="667"/>
      <c r="K397" s="596"/>
      <c r="L397" s="597"/>
      <c r="M397" s="597"/>
      <c r="N397" s="598" t="str">
        <f>IF(I397="","",(SUM(L397:M397)))</f>
        <v/>
      </c>
      <c r="O397" s="599"/>
      <c r="P397" s="600" t="str">
        <f>IF(O397="","",(N397*O397*E395))</f>
        <v/>
      </c>
      <c r="Q397" s="877"/>
      <c r="R397" s="854"/>
      <c r="S397" s="854"/>
      <c r="T397" s="856"/>
      <c r="U397" s="854"/>
      <c r="V397" s="854"/>
      <c r="W397" s="868"/>
      <c r="X397" s="860"/>
      <c r="Y397" s="115"/>
    </row>
    <row r="398" spans="3:25" ht="18.75" customHeight="1">
      <c r="C398" s="885"/>
      <c r="D398" s="888"/>
      <c r="E398" s="891"/>
      <c r="F398" s="888"/>
      <c r="G398" s="894"/>
      <c r="H398" s="897"/>
      <c r="I398" s="595"/>
      <c r="J398" s="667"/>
      <c r="K398" s="596"/>
      <c r="L398" s="597"/>
      <c r="M398" s="597"/>
      <c r="N398" s="598" t="str">
        <f>IF(I398="","",(SUM(L398:M398)))</f>
        <v/>
      </c>
      <c r="O398" s="599"/>
      <c r="P398" s="600" t="str">
        <f>IF(O398="","",(N398*O398*E395))</f>
        <v/>
      </c>
      <c r="Q398" s="877"/>
      <c r="R398" s="854"/>
      <c r="S398" s="854"/>
      <c r="T398" s="856"/>
      <c r="U398" s="854"/>
      <c r="V398" s="857"/>
      <c r="W398" s="868"/>
      <c r="X398" s="860"/>
      <c r="Y398" s="115"/>
    </row>
    <row r="399" spans="3:25" ht="18.75" customHeight="1">
      <c r="C399" s="886"/>
      <c r="D399" s="889"/>
      <c r="E399" s="892"/>
      <c r="F399" s="889"/>
      <c r="G399" s="895"/>
      <c r="H399" s="898"/>
      <c r="I399" s="601"/>
      <c r="J399" s="602"/>
      <c r="K399" s="603"/>
      <c r="L399" s="604"/>
      <c r="M399" s="604"/>
      <c r="N399" s="605"/>
      <c r="O399" s="120"/>
      <c r="P399" s="607">
        <f>SUM(P395:P398)</f>
        <v>0</v>
      </c>
      <c r="Q399" s="899"/>
      <c r="R399" s="900"/>
      <c r="S399" s="745"/>
      <c r="T399" s="746"/>
      <c r="U399" s="744">
        <f>IF(AND(R399="",T399=""),0,(SUM(Q399*R399+S399*T399)))</f>
        <v>0</v>
      </c>
      <c r="V399" s="610">
        <f>IF(AND(P399="",U399=""),"",SUM(P399+U399))</f>
        <v>0</v>
      </c>
      <c r="W399" s="869"/>
      <c r="X399" s="861"/>
      <c r="Y399" s="115"/>
    </row>
    <row r="400" spans="3:25" ht="19.5" customHeight="1">
      <c r="C400" s="884"/>
      <c r="D400" s="887"/>
      <c r="E400" s="890"/>
      <c r="F400" s="887"/>
      <c r="G400" s="893"/>
      <c r="H400" s="896"/>
      <c r="I400" s="589"/>
      <c r="J400" s="666"/>
      <c r="K400" s="590"/>
      <c r="L400" s="591"/>
      <c r="M400" s="591"/>
      <c r="N400" s="592" t="str">
        <f>IF(I400="","",(SUM(L400:M400)))</f>
        <v/>
      </c>
      <c r="O400" s="593"/>
      <c r="P400" s="594" t="str">
        <f>IF(O400="","",(N400*O400*E400))</f>
        <v/>
      </c>
      <c r="Q400" s="876"/>
      <c r="R400" s="853"/>
      <c r="S400" s="853"/>
      <c r="T400" s="855"/>
      <c r="U400" s="853"/>
      <c r="V400" s="853"/>
      <c r="W400" s="867"/>
      <c r="X400" s="859"/>
      <c r="Y400" s="115"/>
    </row>
    <row r="401" spans="3:25" ht="19.5" customHeight="1">
      <c r="C401" s="885"/>
      <c r="D401" s="888"/>
      <c r="E401" s="891"/>
      <c r="F401" s="888"/>
      <c r="G401" s="894"/>
      <c r="H401" s="897"/>
      <c r="I401" s="595"/>
      <c r="J401" s="667"/>
      <c r="K401" s="596"/>
      <c r="L401" s="597"/>
      <c r="M401" s="597"/>
      <c r="N401" s="598" t="str">
        <f>IF(I401="","",(SUM(L401:M401)))</f>
        <v/>
      </c>
      <c r="O401" s="599"/>
      <c r="P401" s="600" t="str">
        <f>IF(O401="","",(N401*O401*E400))</f>
        <v/>
      </c>
      <c r="Q401" s="877"/>
      <c r="R401" s="854"/>
      <c r="S401" s="854"/>
      <c r="T401" s="856"/>
      <c r="U401" s="854"/>
      <c r="V401" s="854"/>
      <c r="W401" s="868"/>
      <c r="X401" s="860"/>
      <c r="Y401" s="115"/>
    </row>
    <row r="402" spans="3:25" ht="19.5" customHeight="1">
      <c r="C402" s="885"/>
      <c r="D402" s="888"/>
      <c r="E402" s="891"/>
      <c r="F402" s="888"/>
      <c r="G402" s="894"/>
      <c r="H402" s="897"/>
      <c r="I402" s="595"/>
      <c r="J402" s="667"/>
      <c r="K402" s="596"/>
      <c r="L402" s="597"/>
      <c r="M402" s="597"/>
      <c r="N402" s="598" t="str">
        <f>IF(I402="","",(SUM(L402:M402)))</f>
        <v/>
      </c>
      <c r="O402" s="599"/>
      <c r="P402" s="600" t="str">
        <f>IF(O402="","",(N402*O402*E400))</f>
        <v/>
      </c>
      <c r="Q402" s="877"/>
      <c r="R402" s="854"/>
      <c r="S402" s="854"/>
      <c r="T402" s="856"/>
      <c r="U402" s="854"/>
      <c r="V402" s="854"/>
      <c r="W402" s="868"/>
      <c r="X402" s="860"/>
      <c r="Y402" s="115"/>
    </row>
    <row r="403" spans="3:25" ht="19.5" customHeight="1">
      <c r="C403" s="885"/>
      <c r="D403" s="888"/>
      <c r="E403" s="891"/>
      <c r="F403" s="888"/>
      <c r="G403" s="894"/>
      <c r="H403" s="897"/>
      <c r="I403" s="595"/>
      <c r="J403" s="667"/>
      <c r="K403" s="596"/>
      <c r="L403" s="597"/>
      <c r="M403" s="597"/>
      <c r="N403" s="598" t="str">
        <f>IF(I403="","",(SUM(L403:M403)))</f>
        <v/>
      </c>
      <c r="O403" s="599"/>
      <c r="P403" s="600" t="str">
        <f>IF(O403="","",(N403*O403*E400))</f>
        <v/>
      </c>
      <c r="Q403" s="877"/>
      <c r="R403" s="854"/>
      <c r="S403" s="854"/>
      <c r="T403" s="856"/>
      <c r="U403" s="854"/>
      <c r="V403" s="857"/>
      <c r="W403" s="868"/>
      <c r="X403" s="860"/>
      <c r="Y403" s="115"/>
    </row>
    <row r="404" spans="3:25" ht="19.5" customHeight="1">
      <c r="C404" s="886"/>
      <c r="D404" s="889"/>
      <c r="E404" s="892"/>
      <c r="F404" s="889"/>
      <c r="G404" s="895"/>
      <c r="H404" s="898"/>
      <c r="I404" s="601"/>
      <c r="J404" s="602"/>
      <c r="K404" s="603"/>
      <c r="L404" s="604"/>
      <c r="M404" s="604"/>
      <c r="N404" s="605"/>
      <c r="O404" s="120"/>
      <c r="P404" s="607">
        <f>SUM(P400:P403)</f>
        <v>0</v>
      </c>
      <c r="Q404" s="899"/>
      <c r="R404" s="900"/>
      <c r="S404" s="745"/>
      <c r="T404" s="746"/>
      <c r="U404" s="744">
        <f>IF(AND(R404="",T404=""),0,(SUM(Q404*R404+S404*T404)))</f>
        <v>0</v>
      </c>
      <c r="V404" s="610">
        <f>IF(AND(P404="",U404=""),"",SUM(P404+U404))</f>
        <v>0</v>
      </c>
      <c r="W404" s="869"/>
      <c r="X404" s="861"/>
      <c r="Y404" s="115"/>
    </row>
    <row r="405" spans="3:25" ht="19.5" customHeight="1">
      <c r="C405" s="884"/>
      <c r="D405" s="887"/>
      <c r="E405" s="890"/>
      <c r="F405" s="887"/>
      <c r="G405" s="893"/>
      <c r="H405" s="896"/>
      <c r="I405" s="589"/>
      <c r="J405" s="666"/>
      <c r="K405" s="590"/>
      <c r="L405" s="591"/>
      <c r="M405" s="591"/>
      <c r="N405" s="592" t="str">
        <f>IF(I405="","",(SUM(L405:M405)))</f>
        <v/>
      </c>
      <c r="O405" s="593"/>
      <c r="P405" s="594" t="str">
        <f>IF(O405="","",(N405*O405*E405))</f>
        <v/>
      </c>
      <c r="Q405" s="876"/>
      <c r="R405" s="853"/>
      <c r="S405" s="853"/>
      <c r="T405" s="855"/>
      <c r="U405" s="853"/>
      <c r="V405" s="853"/>
      <c r="W405" s="867"/>
      <c r="X405" s="859"/>
      <c r="Y405" s="115"/>
    </row>
    <row r="406" spans="3:25" ht="19.5" customHeight="1">
      <c r="C406" s="885"/>
      <c r="D406" s="888"/>
      <c r="E406" s="891"/>
      <c r="F406" s="888"/>
      <c r="G406" s="894"/>
      <c r="H406" s="897"/>
      <c r="I406" s="595"/>
      <c r="J406" s="667"/>
      <c r="K406" s="596"/>
      <c r="L406" s="597"/>
      <c r="M406" s="597"/>
      <c r="N406" s="598" t="str">
        <f>IF(I406="","",(SUM(L406:M406)))</f>
        <v/>
      </c>
      <c r="O406" s="599"/>
      <c r="P406" s="600" t="str">
        <f>IF(O406="","",(N406*O406*E405))</f>
        <v/>
      </c>
      <c r="Q406" s="877"/>
      <c r="R406" s="854"/>
      <c r="S406" s="854"/>
      <c r="T406" s="856"/>
      <c r="U406" s="854"/>
      <c r="V406" s="854"/>
      <c r="W406" s="868"/>
      <c r="X406" s="860"/>
      <c r="Y406" s="115"/>
    </row>
    <row r="407" spans="3:25" ht="19.5" customHeight="1">
      <c r="C407" s="885"/>
      <c r="D407" s="888"/>
      <c r="E407" s="891"/>
      <c r="F407" s="888"/>
      <c r="G407" s="894"/>
      <c r="H407" s="897"/>
      <c r="I407" s="595"/>
      <c r="J407" s="667"/>
      <c r="K407" s="596"/>
      <c r="L407" s="597"/>
      <c r="M407" s="597"/>
      <c r="N407" s="598" t="str">
        <f>IF(I407="","",(SUM(L407:M407)))</f>
        <v/>
      </c>
      <c r="O407" s="599"/>
      <c r="P407" s="600" t="str">
        <f>IF(O407="","",(N407*O407*E405))</f>
        <v/>
      </c>
      <c r="Q407" s="877"/>
      <c r="R407" s="854"/>
      <c r="S407" s="854"/>
      <c r="T407" s="856"/>
      <c r="U407" s="854"/>
      <c r="V407" s="854"/>
      <c r="W407" s="868"/>
      <c r="X407" s="860"/>
      <c r="Y407" s="115"/>
    </row>
    <row r="408" spans="3:25" ht="19.5" customHeight="1">
      <c r="C408" s="885"/>
      <c r="D408" s="888"/>
      <c r="E408" s="891"/>
      <c r="F408" s="888"/>
      <c r="G408" s="894"/>
      <c r="H408" s="897"/>
      <c r="I408" s="595"/>
      <c r="J408" s="667"/>
      <c r="K408" s="596"/>
      <c r="L408" s="597"/>
      <c r="M408" s="597"/>
      <c r="N408" s="598" t="str">
        <f>IF(I408="","",(SUM(L408:M408)))</f>
        <v/>
      </c>
      <c r="O408" s="599"/>
      <c r="P408" s="600" t="str">
        <f>IF(O408="","",(N408*O408*E405))</f>
        <v/>
      </c>
      <c r="Q408" s="877"/>
      <c r="R408" s="854"/>
      <c r="S408" s="854"/>
      <c r="T408" s="856"/>
      <c r="U408" s="854"/>
      <c r="V408" s="857"/>
      <c r="W408" s="868"/>
      <c r="X408" s="860"/>
      <c r="Y408" s="115"/>
    </row>
    <row r="409" spans="3:25" ht="19.5" customHeight="1">
      <c r="C409" s="886"/>
      <c r="D409" s="889"/>
      <c r="E409" s="892"/>
      <c r="F409" s="889"/>
      <c r="G409" s="895"/>
      <c r="H409" s="898"/>
      <c r="I409" s="601"/>
      <c r="J409" s="602"/>
      <c r="K409" s="603"/>
      <c r="L409" s="604"/>
      <c r="M409" s="604"/>
      <c r="N409" s="605"/>
      <c r="O409" s="120"/>
      <c r="P409" s="607">
        <f>SUM(P405:P408)</f>
        <v>0</v>
      </c>
      <c r="Q409" s="899"/>
      <c r="R409" s="900"/>
      <c r="S409" s="745"/>
      <c r="T409" s="746"/>
      <c r="U409" s="744">
        <f>IF(AND(R409="",T409=""),0,(SUM(Q409*R409+S409*T409)))</f>
        <v>0</v>
      </c>
      <c r="V409" s="610">
        <f>IF(AND(P409="",U409=""),"",SUM(P409+U409))</f>
        <v>0</v>
      </c>
      <c r="W409" s="869"/>
      <c r="X409" s="861"/>
      <c r="Y409" s="115"/>
    </row>
    <row r="410" spans="3:25" ht="19.5" customHeight="1">
      <c r="C410" s="884"/>
      <c r="D410" s="887"/>
      <c r="E410" s="890"/>
      <c r="F410" s="887"/>
      <c r="G410" s="893"/>
      <c r="H410" s="896"/>
      <c r="I410" s="589"/>
      <c r="J410" s="666"/>
      <c r="K410" s="590"/>
      <c r="L410" s="591"/>
      <c r="M410" s="591"/>
      <c r="N410" s="592" t="str">
        <f>IF(I410="","",(SUM(L410:M410)))</f>
        <v/>
      </c>
      <c r="O410" s="593"/>
      <c r="P410" s="594" t="str">
        <f>IF(O410="","",(N410*O410*E410))</f>
        <v/>
      </c>
      <c r="Q410" s="876"/>
      <c r="R410" s="853"/>
      <c r="S410" s="853"/>
      <c r="T410" s="855"/>
      <c r="U410" s="853"/>
      <c r="V410" s="853"/>
      <c r="W410" s="867"/>
      <c r="X410" s="859"/>
      <c r="Y410" s="115"/>
    </row>
    <row r="411" spans="3:25" ht="19.5" customHeight="1">
      <c r="C411" s="885"/>
      <c r="D411" s="888"/>
      <c r="E411" s="891"/>
      <c r="F411" s="888"/>
      <c r="G411" s="894"/>
      <c r="H411" s="897"/>
      <c r="I411" s="595"/>
      <c r="J411" s="667"/>
      <c r="K411" s="596"/>
      <c r="L411" s="597"/>
      <c r="M411" s="597"/>
      <c r="N411" s="598" t="str">
        <f>IF(I411="","",(SUM(L411:M411)))</f>
        <v/>
      </c>
      <c r="O411" s="599"/>
      <c r="P411" s="600" t="str">
        <f>IF(O411="","",(N411*O411*E410))</f>
        <v/>
      </c>
      <c r="Q411" s="877"/>
      <c r="R411" s="854"/>
      <c r="S411" s="854"/>
      <c r="T411" s="856"/>
      <c r="U411" s="854"/>
      <c r="V411" s="854"/>
      <c r="W411" s="868"/>
      <c r="X411" s="860"/>
      <c r="Y411" s="115"/>
    </row>
    <row r="412" spans="3:25" ht="19.5" customHeight="1">
      <c r="C412" s="885"/>
      <c r="D412" s="888"/>
      <c r="E412" s="891"/>
      <c r="F412" s="888"/>
      <c r="G412" s="894"/>
      <c r="H412" s="897"/>
      <c r="I412" s="595"/>
      <c r="J412" s="667"/>
      <c r="K412" s="596"/>
      <c r="L412" s="597"/>
      <c r="M412" s="597"/>
      <c r="N412" s="598" t="str">
        <f>IF(I412="","",(SUM(L412:M412)))</f>
        <v/>
      </c>
      <c r="O412" s="599"/>
      <c r="P412" s="600" t="str">
        <f>IF(O412="","",(N412*O412*E410))</f>
        <v/>
      </c>
      <c r="Q412" s="877"/>
      <c r="R412" s="854"/>
      <c r="S412" s="854"/>
      <c r="T412" s="856"/>
      <c r="U412" s="854"/>
      <c r="V412" s="854"/>
      <c r="W412" s="868"/>
      <c r="X412" s="860"/>
      <c r="Y412" s="115"/>
    </row>
    <row r="413" spans="3:25" ht="19.5" customHeight="1">
      <c r="C413" s="885"/>
      <c r="D413" s="888"/>
      <c r="E413" s="891"/>
      <c r="F413" s="888"/>
      <c r="G413" s="894"/>
      <c r="H413" s="897"/>
      <c r="I413" s="595"/>
      <c r="J413" s="667"/>
      <c r="K413" s="596"/>
      <c r="L413" s="597"/>
      <c r="M413" s="597"/>
      <c r="N413" s="598" t="str">
        <f>IF(I413="","",(SUM(L413:M413)))</f>
        <v/>
      </c>
      <c r="O413" s="599"/>
      <c r="P413" s="600" t="str">
        <f>IF(O413="","",(N413*O413*E410))</f>
        <v/>
      </c>
      <c r="Q413" s="877"/>
      <c r="R413" s="854"/>
      <c r="S413" s="854"/>
      <c r="T413" s="856"/>
      <c r="U413" s="854"/>
      <c r="V413" s="857"/>
      <c r="W413" s="868"/>
      <c r="X413" s="860"/>
      <c r="Y413" s="115"/>
    </row>
    <row r="414" spans="3:25" ht="19.5" customHeight="1">
      <c r="C414" s="886"/>
      <c r="D414" s="889"/>
      <c r="E414" s="892"/>
      <c r="F414" s="889"/>
      <c r="G414" s="895"/>
      <c r="H414" s="898"/>
      <c r="I414" s="601"/>
      <c r="J414" s="602"/>
      <c r="K414" s="603"/>
      <c r="L414" s="604"/>
      <c r="M414" s="604"/>
      <c r="N414" s="605"/>
      <c r="O414" s="120"/>
      <c r="P414" s="607">
        <f>SUM(P410:P413)</f>
        <v>0</v>
      </c>
      <c r="Q414" s="899"/>
      <c r="R414" s="900"/>
      <c r="S414" s="745"/>
      <c r="T414" s="746"/>
      <c r="U414" s="744">
        <f>IF(AND(R414="",T414=""),0,(SUM(Q414*R414+S414*T414)))</f>
        <v>0</v>
      </c>
      <c r="V414" s="610">
        <f>IF(AND(P414="",U414=""),"",SUM(P414+U414))</f>
        <v>0</v>
      </c>
      <c r="W414" s="869"/>
      <c r="X414" s="861"/>
      <c r="Y414" s="115"/>
    </row>
    <row r="415" spans="3:25" ht="19.5" customHeight="1">
      <c r="C415" s="884"/>
      <c r="D415" s="887"/>
      <c r="E415" s="890"/>
      <c r="F415" s="887"/>
      <c r="G415" s="893"/>
      <c r="H415" s="896"/>
      <c r="I415" s="589"/>
      <c r="J415" s="666"/>
      <c r="K415" s="590"/>
      <c r="L415" s="591"/>
      <c r="M415" s="591"/>
      <c r="N415" s="592" t="str">
        <f>IF(I415="","",(SUM(L415:M415)))</f>
        <v/>
      </c>
      <c r="O415" s="593"/>
      <c r="P415" s="594" t="str">
        <f>IF(O415="","",(N415*O415*E415))</f>
        <v/>
      </c>
      <c r="Q415" s="876"/>
      <c r="R415" s="853"/>
      <c r="S415" s="853"/>
      <c r="T415" s="855"/>
      <c r="U415" s="853"/>
      <c r="V415" s="853"/>
      <c r="W415" s="867"/>
      <c r="X415" s="859"/>
      <c r="Y415" s="115"/>
    </row>
    <row r="416" spans="3:25" ht="19.5" customHeight="1">
      <c r="C416" s="885"/>
      <c r="D416" s="888"/>
      <c r="E416" s="891"/>
      <c r="F416" s="888"/>
      <c r="G416" s="894"/>
      <c r="H416" s="897"/>
      <c r="I416" s="595"/>
      <c r="J416" s="667"/>
      <c r="K416" s="596"/>
      <c r="L416" s="597"/>
      <c r="M416" s="597"/>
      <c r="N416" s="598" t="str">
        <f>IF(I416="","",(SUM(L416:M416)))</f>
        <v/>
      </c>
      <c r="O416" s="599"/>
      <c r="P416" s="600" t="str">
        <f>IF(O416="","",(N416*O416*E415))</f>
        <v/>
      </c>
      <c r="Q416" s="877"/>
      <c r="R416" s="854"/>
      <c r="S416" s="854"/>
      <c r="T416" s="856"/>
      <c r="U416" s="854"/>
      <c r="V416" s="854"/>
      <c r="W416" s="868"/>
      <c r="X416" s="860"/>
      <c r="Y416" s="115"/>
    </row>
    <row r="417" spans="3:25" ht="19.5" customHeight="1">
      <c r="C417" s="885"/>
      <c r="D417" s="888"/>
      <c r="E417" s="891"/>
      <c r="F417" s="888"/>
      <c r="G417" s="894"/>
      <c r="H417" s="897"/>
      <c r="I417" s="595"/>
      <c r="J417" s="667"/>
      <c r="K417" s="596"/>
      <c r="L417" s="597"/>
      <c r="M417" s="597"/>
      <c r="N417" s="598" t="str">
        <f>IF(I417="","",(SUM(L417:M417)))</f>
        <v/>
      </c>
      <c r="O417" s="599"/>
      <c r="P417" s="600" t="str">
        <f>IF(O417="","",(N417*O417*E415))</f>
        <v/>
      </c>
      <c r="Q417" s="877"/>
      <c r="R417" s="854"/>
      <c r="S417" s="854"/>
      <c r="T417" s="856"/>
      <c r="U417" s="854"/>
      <c r="V417" s="854"/>
      <c r="W417" s="868"/>
      <c r="X417" s="860"/>
      <c r="Y417" s="115"/>
    </row>
    <row r="418" spans="3:25" ht="19.5" customHeight="1">
      <c r="C418" s="885"/>
      <c r="D418" s="888"/>
      <c r="E418" s="891"/>
      <c r="F418" s="888"/>
      <c r="G418" s="894"/>
      <c r="H418" s="897"/>
      <c r="I418" s="595"/>
      <c r="J418" s="667"/>
      <c r="K418" s="596"/>
      <c r="L418" s="597"/>
      <c r="M418" s="597"/>
      <c r="N418" s="598" t="str">
        <f>IF(I418="","",(SUM(L418:M418)))</f>
        <v/>
      </c>
      <c r="O418" s="599"/>
      <c r="P418" s="600" t="str">
        <f>IF(O418="","",(N418*O418*E415))</f>
        <v/>
      </c>
      <c r="Q418" s="877"/>
      <c r="R418" s="854"/>
      <c r="S418" s="854"/>
      <c r="T418" s="856"/>
      <c r="U418" s="854"/>
      <c r="V418" s="857"/>
      <c r="W418" s="868"/>
      <c r="X418" s="860"/>
      <c r="Y418" s="115"/>
    </row>
    <row r="419" spans="3:25" ht="19.5" customHeight="1">
      <c r="C419" s="886"/>
      <c r="D419" s="889"/>
      <c r="E419" s="892"/>
      <c r="F419" s="889"/>
      <c r="G419" s="895"/>
      <c r="H419" s="898"/>
      <c r="I419" s="601"/>
      <c r="J419" s="602"/>
      <c r="K419" s="603"/>
      <c r="L419" s="604"/>
      <c r="M419" s="604"/>
      <c r="N419" s="605"/>
      <c r="O419" s="120"/>
      <c r="P419" s="607">
        <f>SUM(P415:P418)</f>
        <v>0</v>
      </c>
      <c r="Q419" s="899"/>
      <c r="R419" s="900"/>
      <c r="S419" s="745"/>
      <c r="T419" s="746"/>
      <c r="U419" s="744">
        <f>IF(AND(R419="",T419=""),0,(SUM(Q419*R419+S419*T419)))</f>
        <v>0</v>
      </c>
      <c r="V419" s="610">
        <f>IF(AND(P419="",U419=""),"",SUM(P419+U419))</f>
        <v>0</v>
      </c>
      <c r="W419" s="869"/>
      <c r="X419" s="861"/>
      <c r="Y419" s="115"/>
    </row>
    <row r="420" spans="3:25" ht="19.5" customHeight="1">
      <c r="C420" s="884"/>
      <c r="D420" s="887"/>
      <c r="E420" s="890"/>
      <c r="F420" s="887"/>
      <c r="G420" s="893"/>
      <c r="H420" s="896"/>
      <c r="I420" s="589"/>
      <c r="J420" s="666"/>
      <c r="K420" s="590"/>
      <c r="L420" s="591"/>
      <c r="M420" s="591"/>
      <c r="N420" s="592" t="str">
        <f>IF(I420="","",(SUM(L420:M420)))</f>
        <v/>
      </c>
      <c r="O420" s="593"/>
      <c r="P420" s="594" t="str">
        <f>IF(O420="","",(N420*O420*E420))</f>
        <v/>
      </c>
      <c r="Q420" s="876"/>
      <c r="R420" s="853"/>
      <c r="S420" s="853"/>
      <c r="T420" s="855"/>
      <c r="U420" s="853"/>
      <c r="V420" s="853"/>
      <c r="W420" s="867"/>
      <c r="X420" s="859"/>
      <c r="Y420" s="115"/>
    </row>
    <row r="421" spans="3:25" ht="19.5" customHeight="1">
      <c r="C421" s="885"/>
      <c r="D421" s="888"/>
      <c r="E421" s="891"/>
      <c r="F421" s="888"/>
      <c r="G421" s="894"/>
      <c r="H421" s="897"/>
      <c r="I421" s="595"/>
      <c r="J421" s="667"/>
      <c r="K421" s="596"/>
      <c r="L421" s="597"/>
      <c r="M421" s="597"/>
      <c r="N421" s="598" t="str">
        <f>IF(I421="","",(SUM(L421:M421)))</f>
        <v/>
      </c>
      <c r="O421" s="599"/>
      <c r="P421" s="600" t="str">
        <f>IF(O421="","",(N421*O421*E420))</f>
        <v/>
      </c>
      <c r="Q421" s="877"/>
      <c r="R421" s="854"/>
      <c r="S421" s="854"/>
      <c r="T421" s="856"/>
      <c r="U421" s="854"/>
      <c r="V421" s="854"/>
      <c r="W421" s="868"/>
      <c r="X421" s="860"/>
      <c r="Y421" s="115"/>
    </row>
    <row r="422" spans="3:25" ht="19.5" customHeight="1">
      <c r="C422" s="885"/>
      <c r="D422" s="888"/>
      <c r="E422" s="891"/>
      <c r="F422" s="888"/>
      <c r="G422" s="894"/>
      <c r="H422" s="897"/>
      <c r="I422" s="595"/>
      <c r="J422" s="667"/>
      <c r="K422" s="596"/>
      <c r="L422" s="597"/>
      <c r="M422" s="597"/>
      <c r="N422" s="598" t="str">
        <f>IF(I422="","",(SUM(L422:M422)))</f>
        <v/>
      </c>
      <c r="O422" s="599"/>
      <c r="P422" s="600" t="str">
        <f>IF(O422="","",(N422*O422*E420))</f>
        <v/>
      </c>
      <c r="Q422" s="877"/>
      <c r="R422" s="854"/>
      <c r="S422" s="854"/>
      <c r="T422" s="856"/>
      <c r="U422" s="854"/>
      <c r="V422" s="854"/>
      <c r="W422" s="868"/>
      <c r="X422" s="860"/>
      <c r="Y422" s="115"/>
    </row>
    <row r="423" spans="3:25" ht="19.5" customHeight="1">
      <c r="C423" s="885"/>
      <c r="D423" s="888"/>
      <c r="E423" s="891"/>
      <c r="F423" s="888"/>
      <c r="G423" s="894"/>
      <c r="H423" s="897"/>
      <c r="I423" s="595"/>
      <c r="J423" s="667"/>
      <c r="K423" s="596"/>
      <c r="L423" s="597"/>
      <c r="M423" s="597"/>
      <c r="N423" s="598" t="str">
        <f>IF(I423="","",(SUM(L423:M423)))</f>
        <v/>
      </c>
      <c r="O423" s="599"/>
      <c r="P423" s="600" t="str">
        <f>IF(O423="","",(N423*O423*E420))</f>
        <v/>
      </c>
      <c r="Q423" s="877"/>
      <c r="R423" s="854"/>
      <c r="S423" s="854"/>
      <c r="T423" s="856"/>
      <c r="U423" s="854"/>
      <c r="V423" s="857"/>
      <c r="W423" s="868"/>
      <c r="X423" s="860"/>
      <c r="Y423" s="115"/>
    </row>
    <row r="424" spans="3:25" ht="19.5" customHeight="1">
      <c r="C424" s="886"/>
      <c r="D424" s="889"/>
      <c r="E424" s="892"/>
      <c r="F424" s="889"/>
      <c r="G424" s="895"/>
      <c r="H424" s="898"/>
      <c r="I424" s="601"/>
      <c r="J424" s="602"/>
      <c r="K424" s="603"/>
      <c r="L424" s="604"/>
      <c r="M424" s="604"/>
      <c r="N424" s="605"/>
      <c r="O424" s="120"/>
      <c r="P424" s="607">
        <f>SUM(P420:P423)</f>
        <v>0</v>
      </c>
      <c r="Q424" s="899"/>
      <c r="R424" s="900"/>
      <c r="S424" s="745"/>
      <c r="T424" s="746"/>
      <c r="U424" s="744">
        <f>IF(AND(R424="",T424=""),0,(SUM(Q424*R424+S424*T424)))</f>
        <v>0</v>
      </c>
      <c r="V424" s="610">
        <f>IF(AND(P424="",U424=""),"",SUM(P424+U424))</f>
        <v>0</v>
      </c>
      <c r="W424" s="869"/>
      <c r="X424" s="861"/>
      <c r="Y424" s="115"/>
    </row>
    <row r="425" spans="3:25" ht="19.5" customHeight="1">
      <c r="C425" s="884"/>
      <c r="D425" s="887"/>
      <c r="E425" s="890"/>
      <c r="F425" s="887"/>
      <c r="G425" s="893"/>
      <c r="H425" s="896"/>
      <c r="I425" s="589"/>
      <c r="J425" s="666"/>
      <c r="K425" s="590"/>
      <c r="L425" s="591"/>
      <c r="M425" s="591"/>
      <c r="N425" s="592" t="str">
        <f>IF(I425="","",(SUM(L425:M425)))</f>
        <v/>
      </c>
      <c r="O425" s="593"/>
      <c r="P425" s="594" t="str">
        <f>IF(O425="","",(N425*O425*E425))</f>
        <v/>
      </c>
      <c r="Q425" s="876"/>
      <c r="R425" s="853"/>
      <c r="S425" s="853"/>
      <c r="T425" s="855"/>
      <c r="U425" s="853"/>
      <c r="V425" s="853"/>
      <c r="W425" s="867"/>
      <c r="X425" s="859"/>
      <c r="Y425" s="115"/>
    </row>
    <row r="426" spans="3:25" ht="19.5" customHeight="1">
      <c r="C426" s="885"/>
      <c r="D426" s="888"/>
      <c r="E426" s="891"/>
      <c r="F426" s="888"/>
      <c r="G426" s="894"/>
      <c r="H426" s="897"/>
      <c r="I426" s="595"/>
      <c r="J426" s="667"/>
      <c r="K426" s="596"/>
      <c r="L426" s="597"/>
      <c r="M426" s="597"/>
      <c r="N426" s="598" t="str">
        <f>IF(I426="","",(SUM(L426:M426)))</f>
        <v/>
      </c>
      <c r="O426" s="599"/>
      <c r="P426" s="600" t="str">
        <f>IF(O426="","",(N426*O426*E425))</f>
        <v/>
      </c>
      <c r="Q426" s="877"/>
      <c r="R426" s="854"/>
      <c r="S426" s="854"/>
      <c r="T426" s="856"/>
      <c r="U426" s="854"/>
      <c r="V426" s="854"/>
      <c r="W426" s="868"/>
      <c r="X426" s="860"/>
      <c r="Y426" s="115"/>
    </row>
    <row r="427" spans="3:25" ht="19.5" customHeight="1">
      <c r="C427" s="885"/>
      <c r="D427" s="888"/>
      <c r="E427" s="891"/>
      <c r="F427" s="888"/>
      <c r="G427" s="894"/>
      <c r="H427" s="897"/>
      <c r="I427" s="595"/>
      <c r="J427" s="667"/>
      <c r="K427" s="596"/>
      <c r="L427" s="597"/>
      <c r="M427" s="597"/>
      <c r="N427" s="598" t="str">
        <f>IF(I427="","",(SUM(L427:M427)))</f>
        <v/>
      </c>
      <c r="O427" s="599"/>
      <c r="P427" s="600" t="str">
        <f>IF(O427="","",(N427*O427*E425))</f>
        <v/>
      </c>
      <c r="Q427" s="877"/>
      <c r="R427" s="854"/>
      <c r="S427" s="854"/>
      <c r="T427" s="856"/>
      <c r="U427" s="854"/>
      <c r="V427" s="854"/>
      <c r="W427" s="868"/>
      <c r="X427" s="860"/>
      <c r="Y427" s="115"/>
    </row>
    <row r="428" spans="3:25" ht="19.5" customHeight="1">
      <c r="C428" s="885"/>
      <c r="D428" s="888"/>
      <c r="E428" s="891"/>
      <c r="F428" s="888"/>
      <c r="G428" s="894"/>
      <c r="H428" s="897"/>
      <c r="I428" s="595"/>
      <c r="J428" s="667"/>
      <c r="K428" s="596"/>
      <c r="L428" s="597"/>
      <c r="M428" s="597"/>
      <c r="N428" s="598" t="str">
        <f>IF(I428="","",(SUM(L428:M428)))</f>
        <v/>
      </c>
      <c r="O428" s="599"/>
      <c r="P428" s="600" t="str">
        <f>IF(O428="","",(N428*O428*E425))</f>
        <v/>
      </c>
      <c r="Q428" s="877"/>
      <c r="R428" s="854"/>
      <c r="S428" s="854"/>
      <c r="T428" s="856"/>
      <c r="U428" s="854"/>
      <c r="V428" s="857"/>
      <c r="W428" s="868"/>
      <c r="X428" s="860"/>
      <c r="Y428" s="115"/>
    </row>
    <row r="429" spans="3:25" ht="19.5" customHeight="1">
      <c r="C429" s="886"/>
      <c r="D429" s="889"/>
      <c r="E429" s="892"/>
      <c r="F429" s="889"/>
      <c r="G429" s="895"/>
      <c r="H429" s="898"/>
      <c r="I429" s="601"/>
      <c r="J429" s="602"/>
      <c r="K429" s="603"/>
      <c r="L429" s="604"/>
      <c r="M429" s="604"/>
      <c r="N429" s="605"/>
      <c r="O429" s="120"/>
      <c r="P429" s="607">
        <f>SUM(P425:P428)</f>
        <v>0</v>
      </c>
      <c r="Q429" s="899"/>
      <c r="R429" s="900"/>
      <c r="S429" s="745"/>
      <c r="T429" s="746"/>
      <c r="U429" s="744">
        <f>IF(AND(R429="",T429=""),0,(SUM(Q429*R429+S429*T429)))</f>
        <v>0</v>
      </c>
      <c r="V429" s="610">
        <f>IF(AND(P429="",U429=""),"",SUM(P429+U429))</f>
        <v>0</v>
      </c>
      <c r="W429" s="869"/>
      <c r="X429" s="861"/>
      <c r="Y429" s="115"/>
    </row>
    <row r="430" spans="3:25" ht="19.5" customHeight="1">
      <c r="C430" s="884"/>
      <c r="D430" s="887"/>
      <c r="E430" s="890"/>
      <c r="F430" s="887"/>
      <c r="G430" s="893"/>
      <c r="H430" s="896"/>
      <c r="I430" s="589"/>
      <c r="J430" s="666"/>
      <c r="K430" s="590"/>
      <c r="L430" s="591"/>
      <c r="M430" s="591"/>
      <c r="N430" s="592" t="str">
        <f>IF(I430="","",(SUM(L430:M430)))</f>
        <v/>
      </c>
      <c r="O430" s="593"/>
      <c r="P430" s="594" t="str">
        <f>IF(O430="","",(N430*O430*E430))</f>
        <v/>
      </c>
      <c r="Q430" s="876"/>
      <c r="R430" s="853"/>
      <c r="S430" s="853"/>
      <c r="T430" s="855"/>
      <c r="U430" s="853"/>
      <c r="V430" s="853"/>
      <c r="W430" s="867"/>
      <c r="X430" s="859"/>
      <c r="Y430" s="115"/>
    </row>
    <row r="431" spans="3:25" ht="19.5" customHeight="1">
      <c r="C431" s="885"/>
      <c r="D431" s="888"/>
      <c r="E431" s="891"/>
      <c r="F431" s="888"/>
      <c r="G431" s="894"/>
      <c r="H431" s="897"/>
      <c r="I431" s="595"/>
      <c r="J431" s="667"/>
      <c r="K431" s="596"/>
      <c r="L431" s="597"/>
      <c r="M431" s="597"/>
      <c r="N431" s="598" t="str">
        <f>IF(I431="","",(SUM(L431:M431)))</f>
        <v/>
      </c>
      <c r="O431" s="599"/>
      <c r="P431" s="600" t="str">
        <f>IF(O431="","",(N431*O431*E430))</f>
        <v/>
      </c>
      <c r="Q431" s="877"/>
      <c r="R431" s="854"/>
      <c r="S431" s="854"/>
      <c r="T431" s="856"/>
      <c r="U431" s="854"/>
      <c r="V431" s="854"/>
      <c r="W431" s="868"/>
      <c r="X431" s="860"/>
      <c r="Y431" s="115"/>
    </row>
    <row r="432" spans="3:25" ht="19.5" customHeight="1">
      <c r="C432" s="885"/>
      <c r="D432" s="888"/>
      <c r="E432" s="891"/>
      <c r="F432" s="888"/>
      <c r="G432" s="894"/>
      <c r="H432" s="897"/>
      <c r="I432" s="595"/>
      <c r="J432" s="667"/>
      <c r="K432" s="596"/>
      <c r="L432" s="597"/>
      <c r="M432" s="597"/>
      <c r="N432" s="598" t="str">
        <f>IF(I432="","",(SUM(L432:M432)))</f>
        <v/>
      </c>
      <c r="O432" s="599"/>
      <c r="P432" s="600" t="str">
        <f>IF(O432="","",(N432*O432*E430))</f>
        <v/>
      </c>
      <c r="Q432" s="877"/>
      <c r="R432" s="854"/>
      <c r="S432" s="854"/>
      <c r="T432" s="856"/>
      <c r="U432" s="854"/>
      <c r="V432" s="854"/>
      <c r="W432" s="868"/>
      <c r="X432" s="860"/>
      <c r="Y432" s="115"/>
    </row>
    <row r="433" spans="3:25" ht="19.5" customHeight="1">
      <c r="C433" s="885"/>
      <c r="D433" s="888"/>
      <c r="E433" s="891"/>
      <c r="F433" s="888"/>
      <c r="G433" s="894"/>
      <c r="H433" s="897"/>
      <c r="I433" s="595"/>
      <c r="J433" s="667"/>
      <c r="K433" s="596"/>
      <c r="L433" s="597"/>
      <c r="M433" s="597"/>
      <c r="N433" s="598" t="str">
        <f>IF(I433="","",(SUM(L433:M433)))</f>
        <v/>
      </c>
      <c r="O433" s="599"/>
      <c r="P433" s="600" t="str">
        <f>IF(O433="","",(N433*O433*E430))</f>
        <v/>
      </c>
      <c r="Q433" s="877"/>
      <c r="R433" s="854"/>
      <c r="S433" s="854"/>
      <c r="T433" s="856"/>
      <c r="U433" s="854"/>
      <c r="V433" s="857"/>
      <c r="W433" s="868"/>
      <c r="X433" s="860"/>
      <c r="Y433" s="115"/>
    </row>
    <row r="434" spans="3:25" ht="19.5" customHeight="1">
      <c r="C434" s="886"/>
      <c r="D434" s="889"/>
      <c r="E434" s="892"/>
      <c r="F434" s="889"/>
      <c r="G434" s="895"/>
      <c r="H434" s="898"/>
      <c r="I434" s="601"/>
      <c r="J434" s="602"/>
      <c r="K434" s="603"/>
      <c r="L434" s="604"/>
      <c r="M434" s="604"/>
      <c r="N434" s="605"/>
      <c r="O434" s="120"/>
      <c r="P434" s="607">
        <f>SUM(P430:P433)</f>
        <v>0</v>
      </c>
      <c r="Q434" s="899"/>
      <c r="R434" s="900"/>
      <c r="S434" s="745"/>
      <c r="T434" s="746"/>
      <c r="U434" s="744">
        <f>IF(AND(R434="",T434=""),0,(SUM(Q434*R434+S434*T434)))</f>
        <v>0</v>
      </c>
      <c r="V434" s="610">
        <f>IF(AND(P434="",U434=""),"",SUM(P434+U434))</f>
        <v>0</v>
      </c>
      <c r="W434" s="869"/>
      <c r="X434" s="861"/>
      <c r="Y434" s="115"/>
    </row>
    <row r="435" spans="3:25" ht="19.5" customHeight="1">
      <c r="C435" s="884"/>
      <c r="D435" s="887"/>
      <c r="E435" s="890"/>
      <c r="F435" s="887"/>
      <c r="G435" s="893"/>
      <c r="H435" s="896"/>
      <c r="I435" s="589"/>
      <c r="J435" s="666"/>
      <c r="K435" s="590"/>
      <c r="L435" s="591"/>
      <c r="M435" s="591"/>
      <c r="N435" s="592" t="str">
        <f>IF(I435="","",(SUM(L435:M435)))</f>
        <v/>
      </c>
      <c r="O435" s="593"/>
      <c r="P435" s="594" t="str">
        <f>IF(O435="","",(N435*O435*E435))</f>
        <v/>
      </c>
      <c r="Q435" s="876"/>
      <c r="R435" s="853"/>
      <c r="S435" s="853"/>
      <c r="T435" s="855"/>
      <c r="U435" s="853"/>
      <c r="V435" s="853"/>
      <c r="W435" s="867"/>
      <c r="X435" s="859"/>
      <c r="Y435" s="115"/>
    </row>
    <row r="436" spans="3:25" ht="19.5" customHeight="1">
      <c r="C436" s="885"/>
      <c r="D436" s="888"/>
      <c r="E436" s="891"/>
      <c r="F436" s="888"/>
      <c r="G436" s="894"/>
      <c r="H436" s="897"/>
      <c r="I436" s="595"/>
      <c r="J436" s="667"/>
      <c r="K436" s="596"/>
      <c r="L436" s="597"/>
      <c r="M436" s="597"/>
      <c r="N436" s="598" t="str">
        <f>IF(I436="","",(SUM(L436:M436)))</f>
        <v/>
      </c>
      <c r="O436" s="599"/>
      <c r="P436" s="600" t="str">
        <f>IF(O436="","",(N436*O436*E435))</f>
        <v/>
      </c>
      <c r="Q436" s="877"/>
      <c r="R436" s="854"/>
      <c r="S436" s="854"/>
      <c r="T436" s="856"/>
      <c r="U436" s="854"/>
      <c r="V436" s="854"/>
      <c r="W436" s="868"/>
      <c r="X436" s="860"/>
      <c r="Y436" s="115"/>
    </row>
    <row r="437" spans="3:25" ht="19.5" customHeight="1">
      <c r="C437" s="885"/>
      <c r="D437" s="888"/>
      <c r="E437" s="891"/>
      <c r="F437" s="888"/>
      <c r="G437" s="894"/>
      <c r="H437" s="897"/>
      <c r="I437" s="595"/>
      <c r="J437" s="667"/>
      <c r="K437" s="596"/>
      <c r="L437" s="597"/>
      <c r="M437" s="597"/>
      <c r="N437" s="598" t="str">
        <f>IF(I437="","",(SUM(L437:M437)))</f>
        <v/>
      </c>
      <c r="O437" s="599"/>
      <c r="P437" s="600" t="str">
        <f>IF(O437="","",(N437*O437*E435))</f>
        <v/>
      </c>
      <c r="Q437" s="877"/>
      <c r="R437" s="854"/>
      <c r="S437" s="854"/>
      <c r="T437" s="856"/>
      <c r="U437" s="854"/>
      <c r="V437" s="854"/>
      <c r="W437" s="868"/>
      <c r="X437" s="860"/>
      <c r="Y437" s="115"/>
    </row>
    <row r="438" spans="3:25" ht="19.5" customHeight="1">
      <c r="C438" s="885"/>
      <c r="D438" s="888"/>
      <c r="E438" s="891"/>
      <c r="F438" s="888"/>
      <c r="G438" s="894"/>
      <c r="H438" s="897"/>
      <c r="I438" s="595"/>
      <c r="J438" s="667"/>
      <c r="K438" s="596"/>
      <c r="L438" s="597"/>
      <c r="M438" s="597"/>
      <c r="N438" s="598" t="str">
        <f>IF(I438="","",(SUM(L438:M438)))</f>
        <v/>
      </c>
      <c r="O438" s="599"/>
      <c r="P438" s="600" t="str">
        <f>IF(O438="","",(N438*O438*E435))</f>
        <v/>
      </c>
      <c r="Q438" s="877"/>
      <c r="R438" s="854"/>
      <c r="S438" s="854"/>
      <c r="T438" s="856"/>
      <c r="U438" s="854"/>
      <c r="V438" s="857"/>
      <c r="W438" s="868"/>
      <c r="X438" s="860"/>
      <c r="Y438" s="115"/>
    </row>
    <row r="439" spans="3:25" ht="19.5" customHeight="1">
      <c r="C439" s="886"/>
      <c r="D439" s="889"/>
      <c r="E439" s="892"/>
      <c r="F439" s="889"/>
      <c r="G439" s="895"/>
      <c r="H439" s="898"/>
      <c r="I439" s="601"/>
      <c r="J439" s="602"/>
      <c r="K439" s="603"/>
      <c r="L439" s="604"/>
      <c r="M439" s="604"/>
      <c r="N439" s="605"/>
      <c r="O439" s="120"/>
      <c r="P439" s="607">
        <f>SUM(P435:P438)</f>
        <v>0</v>
      </c>
      <c r="Q439" s="899"/>
      <c r="R439" s="900"/>
      <c r="S439" s="745"/>
      <c r="T439" s="746"/>
      <c r="U439" s="744">
        <f>IF(AND(R439="",T439=""),0,(SUM(Q439*R439+S439*T439)))</f>
        <v>0</v>
      </c>
      <c r="V439" s="610">
        <f>IF(AND(P439="",U439=""),"",SUM(P439+U439))</f>
        <v>0</v>
      </c>
      <c r="W439" s="869"/>
      <c r="X439" s="861"/>
      <c r="Y439" s="115"/>
    </row>
    <row r="440" spans="3:25" ht="19.5" customHeight="1">
      <c r="C440" s="884"/>
      <c r="D440" s="887"/>
      <c r="E440" s="890"/>
      <c r="F440" s="887"/>
      <c r="G440" s="893"/>
      <c r="H440" s="896"/>
      <c r="I440" s="589"/>
      <c r="J440" s="666"/>
      <c r="K440" s="590"/>
      <c r="L440" s="591"/>
      <c r="M440" s="591"/>
      <c r="N440" s="592" t="str">
        <f>IF(I440="","",(SUM(L440:M440)))</f>
        <v/>
      </c>
      <c r="O440" s="593"/>
      <c r="P440" s="594" t="str">
        <f>IF(O440="","",(N440*O440*E440))</f>
        <v/>
      </c>
      <c r="Q440" s="876"/>
      <c r="R440" s="853"/>
      <c r="S440" s="853"/>
      <c r="T440" s="855"/>
      <c r="U440" s="853"/>
      <c r="V440" s="853"/>
      <c r="W440" s="867"/>
      <c r="X440" s="859"/>
      <c r="Y440" s="115"/>
    </row>
    <row r="441" spans="3:25" ht="19.5" customHeight="1">
      <c r="C441" s="885"/>
      <c r="D441" s="888"/>
      <c r="E441" s="891"/>
      <c r="F441" s="888"/>
      <c r="G441" s="894"/>
      <c r="H441" s="897"/>
      <c r="I441" s="595"/>
      <c r="J441" s="667"/>
      <c r="K441" s="596"/>
      <c r="L441" s="597"/>
      <c r="M441" s="597"/>
      <c r="N441" s="598" t="str">
        <f>IF(I441="","",(SUM(L441:M441)))</f>
        <v/>
      </c>
      <c r="O441" s="599"/>
      <c r="P441" s="600" t="str">
        <f>IF(O441="","",(N441*O441*E440))</f>
        <v/>
      </c>
      <c r="Q441" s="877"/>
      <c r="R441" s="854"/>
      <c r="S441" s="854"/>
      <c r="T441" s="856"/>
      <c r="U441" s="854"/>
      <c r="V441" s="854"/>
      <c r="W441" s="868"/>
      <c r="X441" s="860"/>
      <c r="Y441" s="115"/>
    </row>
    <row r="442" spans="3:25" ht="19.5" customHeight="1">
      <c r="C442" s="885"/>
      <c r="D442" s="888"/>
      <c r="E442" s="891"/>
      <c r="F442" s="888"/>
      <c r="G442" s="894"/>
      <c r="H442" s="897"/>
      <c r="I442" s="595"/>
      <c r="J442" s="667"/>
      <c r="K442" s="596"/>
      <c r="L442" s="597"/>
      <c r="M442" s="597"/>
      <c r="N442" s="598" t="str">
        <f>IF(I442="","",(SUM(L442:M442)))</f>
        <v/>
      </c>
      <c r="O442" s="599"/>
      <c r="P442" s="600" t="str">
        <f>IF(O442="","",(N442*O442*E440))</f>
        <v/>
      </c>
      <c r="Q442" s="877"/>
      <c r="R442" s="854"/>
      <c r="S442" s="854"/>
      <c r="T442" s="856"/>
      <c r="U442" s="854"/>
      <c r="V442" s="854"/>
      <c r="W442" s="868"/>
      <c r="X442" s="860"/>
      <c r="Y442" s="115"/>
    </row>
    <row r="443" spans="3:25" ht="19.5" customHeight="1">
      <c r="C443" s="885"/>
      <c r="D443" s="888"/>
      <c r="E443" s="891"/>
      <c r="F443" s="888"/>
      <c r="G443" s="894"/>
      <c r="H443" s="897"/>
      <c r="I443" s="595"/>
      <c r="J443" s="667"/>
      <c r="K443" s="596"/>
      <c r="L443" s="597"/>
      <c r="M443" s="597"/>
      <c r="N443" s="598" t="str">
        <f>IF(I443="","",(SUM(L443:M443)))</f>
        <v/>
      </c>
      <c r="O443" s="599"/>
      <c r="P443" s="600" t="str">
        <f>IF(O443="","",(N443*O443*E440))</f>
        <v/>
      </c>
      <c r="Q443" s="877"/>
      <c r="R443" s="854"/>
      <c r="S443" s="854"/>
      <c r="T443" s="856"/>
      <c r="U443" s="854"/>
      <c r="V443" s="857"/>
      <c r="W443" s="868"/>
      <c r="X443" s="860"/>
      <c r="Y443" s="115"/>
    </row>
    <row r="444" spans="3:25" ht="19.5" customHeight="1">
      <c r="C444" s="886"/>
      <c r="D444" s="889"/>
      <c r="E444" s="892"/>
      <c r="F444" s="889"/>
      <c r="G444" s="895"/>
      <c r="H444" s="898"/>
      <c r="I444" s="601"/>
      <c r="J444" s="602"/>
      <c r="K444" s="603"/>
      <c r="L444" s="604"/>
      <c r="M444" s="604"/>
      <c r="N444" s="605"/>
      <c r="O444" s="120"/>
      <c r="P444" s="607">
        <f>SUM(P440:P443)</f>
        <v>0</v>
      </c>
      <c r="Q444" s="899"/>
      <c r="R444" s="900"/>
      <c r="S444" s="745"/>
      <c r="T444" s="746"/>
      <c r="U444" s="744">
        <f>IF(AND(R444="",T444=""),0,(SUM(Q444*R444+S444*T444)))</f>
        <v>0</v>
      </c>
      <c r="V444" s="610">
        <f>IF(AND(P444="",U444=""),"",SUM(P444+U444))</f>
        <v>0</v>
      </c>
      <c r="W444" s="869"/>
      <c r="X444" s="861"/>
      <c r="Y444" s="115"/>
    </row>
    <row r="445" spans="3:25" ht="19.5" customHeight="1">
      <c r="C445" s="884"/>
      <c r="D445" s="887"/>
      <c r="E445" s="890"/>
      <c r="F445" s="887"/>
      <c r="G445" s="893"/>
      <c r="H445" s="896"/>
      <c r="I445" s="589"/>
      <c r="J445" s="666"/>
      <c r="K445" s="590"/>
      <c r="L445" s="591"/>
      <c r="M445" s="591"/>
      <c r="N445" s="592" t="str">
        <f>IF(I445="","",(SUM(L445:M445)))</f>
        <v/>
      </c>
      <c r="O445" s="593"/>
      <c r="P445" s="594" t="str">
        <f>IF(O445="","",(N445*O445*E445))</f>
        <v/>
      </c>
      <c r="Q445" s="876"/>
      <c r="R445" s="853"/>
      <c r="S445" s="853"/>
      <c r="T445" s="855"/>
      <c r="U445" s="853"/>
      <c r="V445" s="853"/>
      <c r="W445" s="867"/>
      <c r="X445" s="859"/>
      <c r="Y445" s="115"/>
    </row>
    <row r="446" spans="3:25" ht="19.5" customHeight="1">
      <c r="C446" s="885"/>
      <c r="D446" s="888"/>
      <c r="E446" s="891"/>
      <c r="F446" s="888"/>
      <c r="G446" s="894"/>
      <c r="H446" s="897"/>
      <c r="I446" s="595"/>
      <c r="J446" s="667"/>
      <c r="K446" s="596"/>
      <c r="L446" s="597"/>
      <c r="M446" s="597"/>
      <c r="N446" s="598" t="str">
        <f>IF(I446="","",(SUM(L446:M446)))</f>
        <v/>
      </c>
      <c r="O446" s="599"/>
      <c r="P446" s="600" t="str">
        <f>IF(O446="","",(N446*O446*E445))</f>
        <v/>
      </c>
      <c r="Q446" s="877"/>
      <c r="R446" s="854"/>
      <c r="S446" s="854"/>
      <c r="T446" s="856"/>
      <c r="U446" s="854"/>
      <c r="V446" s="854"/>
      <c r="W446" s="868"/>
      <c r="X446" s="860"/>
      <c r="Y446" s="115"/>
    </row>
    <row r="447" spans="3:25" ht="19.5" customHeight="1">
      <c r="C447" s="885"/>
      <c r="D447" s="888"/>
      <c r="E447" s="891"/>
      <c r="F447" s="888"/>
      <c r="G447" s="894"/>
      <c r="H447" s="897"/>
      <c r="I447" s="595"/>
      <c r="J447" s="667"/>
      <c r="K447" s="596"/>
      <c r="L447" s="597"/>
      <c r="M447" s="597"/>
      <c r="N447" s="598" t="str">
        <f>IF(I447="","",(SUM(L447:M447)))</f>
        <v/>
      </c>
      <c r="O447" s="599"/>
      <c r="P447" s="600" t="str">
        <f>IF(O447="","",(N447*O447*E445))</f>
        <v/>
      </c>
      <c r="Q447" s="877"/>
      <c r="R447" s="854"/>
      <c r="S447" s="854"/>
      <c r="T447" s="856"/>
      <c r="U447" s="854"/>
      <c r="V447" s="854"/>
      <c r="W447" s="868"/>
      <c r="X447" s="860"/>
      <c r="Y447" s="115"/>
    </row>
    <row r="448" spans="3:25" ht="19.5" customHeight="1">
      <c r="C448" s="885"/>
      <c r="D448" s="888"/>
      <c r="E448" s="891"/>
      <c r="F448" s="888"/>
      <c r="G448" s="894"/>
      <c r="H448" s="897"/>
      <c r="I448" s="595"/>
      <c r="J448" s="667"/>
      <c r="K448" s="596"/>
      <c r="L448" s="597"/>
      <c r="M448" s="597"/>
      <c r="N448" s="598" t="str">
        <f>IF(I448="","",(SUM(L448:M448)))</f>
        <v/>
      </c>
      <c r="O448" s="599"/>
      <c r="P448" s="600" t="str">
        <f>IF(O448="","",(N448*O448*E445))</f>
        <v/>
      </c>
      <c r="Q448" s="877"/>
      <c r="R448" s="854"/>
      <c r="S448" s="854"/>
      <c r="T448" s="856"/>
      <c r="U448" s="854"/>
      <c r="V448" s="857"/>
      <c r="W448" s="868"/>
      <c r="X448" s="860"/>
      <c r="Y448" s="115"/>
    </row>
    <row r="449" spans="3:25" ht="19.5" customHeight="1">
      <c r="C449" s="886"/>
      <c r="D449" s="889"/>
      <c r="E449" s="892"/>
      <c r="F449" s="889"/>
      <c r="G449" s="895"/>
      <c r="H449" s="898"/>
      <c r="I449" s="601"/>
      <c r="J449" s="602"/>
      <c r="K449" s="603"/>
      <c r="L449" s="604"/>
      <c r="M449" s="604"/>
      <c r="N449" s="605"/>
      <c r="O449" s="120"/>
      <c r="P449" s="607">
        <f>SUM(P445:P448)</f>
        <v>0</v>
      </c>
      <c r="Q449" s="899"/>
      <c r="R449" s="900"/>
      <c r="S449" s="745"/>
      <c r="T449" s="746"/>
      <c r="U449" s="744">
        <f>IF(AND(R449="",T449=""),0,(SUM(Q449*R449+S449*T449)))</f>
        <v>0</v>
      </c>
      <c r="V449" s="610">
        <f>IF(AND(P449="",U449=""),"",SUM(P449+U449))</f>
        <v>0</v>
      </c>
      <c r="W449" s="869"/>
      <c r="X449" s="861"/>
      <c r="Y449" s="115"/>
    </row>
    <row r="450" spans="3:25" ht="19.5" customHeight="1">
      <c r="C450" s="884"/>
      <c r="D450" s="887"/>
      <c r="E450" s="890"/>
      <c r="F450" s="887"/>
      <c r="G450" s="893"/>
      <c r="H450" s="896"/>
      <c r="I450" s="589"/>
      <c r="J450" s="666"/>
      <c r="K450" s="590"/>
      <c r="L450" s="591"/>
      <c r="M450" s="591"/>
      <c r="N450" s="592" t="str">
        <f>IF(I450="","",(SUM(L450:M450)))</f>
        <v/>
      </c>
      <c r="O450" s="593"/>
      <c r="P450" s="594" t="str">
        <f>IF(O450="","",(N450*O450*E450))</f>
        <v/>
      </c>
      <c r="Q450" s="876"/>
      <c r="R450" s="853"/>
      <c r="S450" s="853"/>
      <c r="T450" s="855"/>
      <c r="U450" s="853"/>
      <c r="V450" s="853"/>
      <c r="W450" s="867"/>
      <c r="X450" s="859"/>
      <c r="Y450" s="115"/>
    </row>
    <row r="451" spans="3:25" ht="19.5" customHeight="1">
      <c r="C451" s="885"/>
      <c r="D451" s="888"/>
      <c r="E451" s="891"/>
      <c r="F451" s="888"/>
      <c r="G451" s="894"/>
      <c r="H451" s="897"/>
      <c r="I451" s="595"/>
      <c r="J451" s="667"/>
      <c r="K451" s="596"/>
      <c r="L451" s="597"/>
      <c r="M451" s="597"/>
      <c r="N451" s="598" t="str">
        <f>IF(I451="","",(SUM(L451:M451)))</f>
        <v/>
      </c>
      <c r="O451" s="599"/>
      <c r="P451" s="600" t="str">
        <f>IF(O451="","",(N451*O451*E450))</f>
        <v/>
      </c>
      <c r="Q451" s="877"/>
      <c r="R451" s="854"/>
      <c r="S451" s="854"/>
      <c r="T451" s="856"/>
      <c r="U451" s="854"/>
      <c r="V451" s="854"/>
      <c r="W451" s="868"/>
      <c r="X451" s="860"/>
      <c r="Y451" s="115"/>
    </row>
    <row r="452" spans="3:25" ht="19.5" customHeight="1">
      <c r="C452" s="885"/>
      <c r="D452" s="888"/>
      <c r="E452" s="891"/>
      <c r="F452" s="888"/>
      <c r="G452" s="894"/>
      <c r="H452" s="897"/>
      <c r="I452" s="595"/>
      <c r="J452" s="667"/>
      <c r="K452" s="596"/>
      <c r="L452" s="597"/>
      <c r="M452" s="597"/>
      <c r="N452" s="598" t="str">
        <f>IF(I452="","",(SUM(L452:M452)))</f>
        <v/>
      </c>
      <c r="O452" s="599"/>
      <c r="P452" s="600" t="str">
        <f>IF(O452="","",(N452*O452*E450))</f>
        <v/>
      </c>
      <c r="Q452" s="877"/>
      <c r="R452" s="854"/>
      <c r="S452" s="854"/>
      <c r="T452" s="856"/>
      <c r="U452" s="854"/>
      <c r="V452" s="854"/>
      <c r="W452" s="868"/>
      <c r="X452" s="860"/>
      <c r="Y452" s="115"/>
    </row>
    <row r="453" spans="3:25" ht="19.5" customHeight="1">
      <c r="C453" s="885"/>
      <c r="D453" s="888"/>
      <c r="E453" s="891"/>
      <c r="F453" s="888"/>
      <c r="G453" s="894"/>
      <c r="H453" s="897"/>
      <c r="I453" s="595"/>
      <c r="J453" s="667"/>
      <c r="K453" s="596"/>
      <c r="L453" s="597"/>
      <c r="M453" s="597"/>
      <c r="N453" s="598" t="str">
        <f>IF(I453="","",(SUM(L453:M453)))</f>
        <v/>
      </c>
      <c r="O453" s="599"/>
      <c r="P453" s="600" t="str">
        <f>IF(O453="","",(N453*O453*E450))</f>
        <v/>
      </c>
      <c r="Q453" s="877"/>
      <c r="R453" s="854"/>
      <c r="S453" s="854"/>
      <c r="T453" s="856"/>
      <c r="U453" s="854"/>
      <c r="V453" s="857"/>
      <c r="W453" s="868"/>
      <c r="X453" s="860"/>
      <c r="Y453" s="115"/>
    </row>
    <row r="454" spans="3:25" ht="19.5" customHeight="1">
      <c r="C454" s="886"/>
      <c r="D454" s="889"/>
      <c r="E454" s="892"/>
      <c r="F454" s="889"/>
      <c r="G454" s="895"/>
      <c r="H454" s="898"/>
      <c r="I454" s="601"/>
      <c r="J454" s="602"/>
      <c r="K454" s="603"/>
      <c r="L454" s="604"/>
      <c r="M454" s="604"/>
      <c r="N454" s="605"/>
      <c r="O454" s="120"/>
      <c r="P454" s="607">
        <f>SUM(P450:P453)</f>
        <v>0</v>
      </c>
      <c r="Q454" s="899"/>
      <c r="R454" s="900"/>
      <c r="S454" s="745"/>
      <c r="T454" s="746"/>
      <c r="U454" s="744">
        <f>IF(AND(R454="",T454=""),0,(SUM(Q454*R454+S454*T454)))</f>
        <v>0</v>
      </c>
      <c r="V454" s="610">
        <f>IF(AND(P454="",U454=""),"",SUM(P454+U454))</f>
        <v>0</v>
      </c>
      <c r="W454" s="869"/>
      <c r="X454" s="861"/>
      <c r="Y454" s="115"/>
    </row>
    <row r="455" spans="3:25" ht="19.5" customHeight="1">
      <c r="C455" s="884"/>
      <c r="D455" s="887"/>
      <c r="E455" s="890"/>
      <c r="F455" s="887"/>
      <c r="G455" s="893"/>
      <c r="H455" s="896"/>
      <c r="I455" s="589"/>
      <c r="J455" s="666"/>
      <c r="K455" s="590"/>
      <c r="L455" s="591"/>
      <c r="M455" s="591"/>
      <c r="N455" s="592" t="str">
        <f>IF(I455="","",(SUM(L455:M455)))</f>
        <v/>
      </c>
      <c r="O455" s="593"/>
      <c r="P455" s="594" t="str">
        <f>IF(O455="","",(N455*O455*E455))</f>
        <v/>
      </c>
      <c r="Q455" s="876"/>
      <c r="R455" s="853"/>
      <c r="S455" s="853"/>
      <c r="T455" s="855"/>
      <c r="U455" s="853"/>
      <c r="V455" s="853"/>
      <c r="W455" s="867"/>
      <c r="X455" s="859"/>
      <c r="Y455" s="115"/>
    </row>
    <row r="456" spans="3:25" ht="19.5" customHeight="1">
      <c r="C456" s="885"/>
      <c r="D456" s="888"/>
      <c r="E456" s="891"/>
      <c r="F456" s="888"/>
      <c r="G456" s="894"/>
      <c r="H456" s="897"/>
      <c r="I456" s="595"/>
      <c r="J456" s="667"/>
      <c r="K456" s="596"/>
      <c r="L456" s="597"/>
      <c r="M456" s="597"/>
      <c r="N456" s="598" t="str">
        <f>IF(I456="","",(SUM(L456:M456)))</f>
        <v/>
      </c>
      <c r="O456" s="599"/>
      <c r="P456" s="600" t="str">
        <f>IF(O456="","",(N456*O456*E455))</f>
        <v/>
      </c>
      <c r="Q456" s="877"/>
      <c r="R456" s="854"/>
      <c r="S456" s="854"/>
      <c r="T456" s="856"/>
      <c r="U456" s="854"/>
      <c r="V456" s="854"/>
      <c r="W456" s="868"/>
      <c r="X456" s="860"/>
      <c r="Y456" s="115"/>
    </row>
    <row r="457" spans="3:25" ht="19.5" customHeight="1">
      <c r="C457" s="885"/>
      <c r="D457" s="888"/>
      <c r="E457" s="891"/>
      <c r="F457" s="888"/>
      <c r="G457" s="894"/>
      <c r="H457" s="897"/>
      <c r="I457" s="595"/>
      <c r="J457" s="667"/>
      <c r="K457" s="596"/>
      <c r="L457" s="597"/>
      <c r="M457" s="597"/>
      <c r="N457" s="598" t="str">
        <f>IF(I457="","",(SUM(L457:M457)))</f>
        <v/>
      </c>
      <c r="O457" s="599"/>
      <c r="P457" s="600" t="str">
        <f>IF(O457="","",(N457*O457*E455))</f>
        <v/>
      </c>
      <c r="Q457" s="877"/>
      <c r="R457" s="854"/>
      <c r="S457" s="854"/>
      <c r="T457" s="856"/>
      <c r="U457" s="854"/>
      <c r="V457" s="854"/>
      <c r="W457" s="868"/>
      <c r="X457" s="860"/>
      <c r="Y457" s="115"/>
    </row>
    <row r="458" spans="3:25" ht="19.5" customHeight="1">
      <c r="C458" s="885"/>
      <c r="D458" s="888"/>
      <c r="E458" s="891"/>
      <c r="F458" s="888"/>
      <c r="G458" s="894"/>
      <c r="H458" s="897"/>
      <c r="I458" s="595"/>
      <c r="J458" s="667"/>
      <c r="K458" s="596"/>
      <c r="L458" s="597"/>
      <c r="M458" s="597"/>
      <c r="N458" s="598" t="str">
        <f>IF(I458="","",(SUM(L458:M458)))</f>
        <v/>
      </c>
      <c r="O458" s="599"/>
      <c r="P458" s="600" t="str">
        <f>IF(O458="","",(N458*O458*E455))</f>
        <v/>
      </c>
      <c r="Q458" s="877"/>
      <c r="R458" s="854"/>
      <c r="S458" s="854"/>
      <c r="T458" s="856"/>
      <c r="U458" s="854"/>
      <c r="V458" s="857"/>
      <c r="W458" s="868"/>
      <c r="X458" s="860"/>
      <c r="Y458" s="115"/>
    </row>
    <row r="459" spans="3:25" ht="19.5" customHeight="1">
      <c r="C459" s="886"/>
      <c r="D459" s="889"/>
      <c r="E459" s="892"/>
      <c r="F459" s="889"/>
      <c r="G459" s="895"/>
      <c r="H459" s="898"/>
      <c r="I459" s="601"/>
      <c r="J459" s="602"/>
      <c r="K459" s="603"/>
      <c r="L459" s="604"/>
      <c r="M459" s="604"/>
      <c r="N459" s="605"/>
      <c r="O459" s="606"/>
      <c r="P459" s="607">
        <f>SUM(P455:P458)</f>
        <v>0</v>
      </c>
      <c r="Q459" s="899"/>
      <c r="R459" s="900"/>
      <c r="S459" s="745"/>
      <c r="T459" s="746"/>
      <c r="U459" s="744">
        <f>IF(AND(R459="",T459=""),0,(SUM(Q459*R459+S459*T459)))</f>
        <v>0</v>
      </c>
      <c r="V459" s="610">
        <f>IF(AND(P459="",U459=""),"",SUM(P459+U459))</f>
        <v>0</v>
      </c>
      <c r="W459" s="869"/>
      <c r="X459" s="861"/>
      <c r="Y459" s="115"/>
    </row>
    <row r="460" spans="3:25" ht="22.5" customHeight="1">
      <c r="T460" s="862" t="s">
        <v>303</v>
      </c>
      <c r="U460" s="863"/>
      <c r="V460" s="117">
        <f>SUM(V350:V459)</f>
        <v>0</v>
      </c>
      <c r="W460" s="118"/>
      <c r="X460" s="118"/>
      <c r="Y460" s="119"/>
    </row>
    <row r="461" spans="3:25" ht="22.5" customHeight="1">
      <c r="T461" s="862" t="s">
        <v>304</v>
      </c>
      <c r="U461" s="863"/>
      <c r="V461" s="117">
        <f>SUM(V350:V459)/1.1</f>
        <v>0</v>
      </c>
    </row>
  </sheetData>
  <mergeCells count="1278">
    <mergeCell ref="G3:H3"/>
    <mergeCell ref="E3:F3"/>
    <mergeCell ref="Q188:Q191"/>
    <mergeCell ref="R188:R191"/>
    <mergeCell ref="S188:S191"/>
    <mergeCell ref="T188:T191"/>
    <mergeCell ref="U188:U191"/>
    <mergeCell ref="V188:V191"/>
    <mergeCell ref="X188:X192"/>
    <mergeCell ref="T37:T40"/>
    <mergeCell ref="U37:U40"/>
    <mergeCell ref="V37:V40"/>
    <mergeCell ref="X37:X41"/>
    <mergeCell ref="C435:C439"/>
    <mergeCell ref="D435:D439"/>
    <mergeCell ref="E435:E439"/>
    <mergeCell ref="F435:F439"/>
    <mergeCell ref="G435:G439"/>
    <mergeCell ref="H435:H439"/>
    <mergeCell ref="Q435:Q439"/>
    <mergeCell ref="R435:R439"/>
    <mergeCell ref="V435:V438"/>
    <mergeCell ref="X435:X439"/>
    <mergeCell ref="C37:C41"/>
    <mergeCell ref="D37:D41"/>
    <mergeCell ref="E37:E41"/>
    <mergeCell ref="F37:F41"/>
    <mergeCell ref="G37:G41"/>
    <mergeCell ref="H37:H41"/>
    <mergeCell ref="Q37:Q40"/>
    <mergeCell ref="R37:R40"/>
    <mergeCell ref="S37:S40"/>
    <mergeCell ref="T62:T65"/>
    <mergeCell ref="U62:U65"/>
    <mergeCell ref="V62:V65"/>
    <mergeCell ref="X62:X66"/>
    <mergeCell ref="C77:C81"/>
    <mergeCell ref="D77:D81"/>
    <mergeCell ref="E77:E81"/>
    <mergeCell ref="F77:F81"/>
    <mergeCell ref="G77:G81"/>
    <mergeCell ref="H77:H81"/>
    <mergeCell ref="Q77:Q80"/>
    <mergeCell ref="R77:R80"/>
    <mergeCell ref="S77:S80"/>
    <mergeCell ref="T77:T80"/>
    <mergeCell ref="U77:U80"/>
    <mergeCell ref="V77:V80"/>
    <mergeCell ref="X77:X81"/>
    <mergeCell ref="C62:C66"/>
    <mergeCell ref="D62:D66"/>
    <mergeCell ref="E62:E66"/>
    <mergeCell ref="F62:F66"/>
    <mergeCell ref="G62:G66"/>
    <mergeCell ref="H62:H66"/>
    <mergeCell ref="Q62:Q65"/>
    <mergeCell ref="R62:R65"/>
    <mergeCell ref="S62:S65"/>
    <mergeCell ref="X67:X71"/>
    <mergeCell ref="C72:C76"/>
    <mergeCell ref="D72:D76"/>
    <mergeCell ref="E72:E76"/>
    <mergeCell ref="F72:F76"/>
    <mergeCell ref="G72:G76"/>
    <mergeCell ref="T52:T55"/>
    <mergeCell ref="U52:U55"/>
    <mergeCell ref="V52:V55"/>
    <mergeCell ref="X52:X56"/>
    <mergeCell ref="C57:C61"/>
    <mergeCell ref="D57:D61"/>
    <mergeCell ref="E57:E61"/>
    <mergeCell ref="F57:F61"/>
    <mergeCell ref="G57:G61"/>
    <mergeCell ref="H57:H61"/>
    <mergeCell ref="Q57:Q60"/>
    <mergeCell ref="R57:R60"/>
    <mergeCell ref="S57:S60"/>
    <mergeCell ref="T57:T60"/>
    <mergeCell ref="U57:U60"/>
    <mergeCell ref="V57:V60"/>
    <mergeCell ref="X57:X61"/>
    <mergeCell ref="C52:C56"/>
    <mergeCell ref="D52:D56"/>
    <mergeCell ref="E52:E56"/>
    <mergeCell ref="F52:F56"/>
    <mergeCell ref="G52:G56"/>
    <mergeCell ref="H52:H56"/>
    <mergeCell ref="Q52:Q55"/>
    <mergeCell ref="R52:R55"/>
    <mergeCell ref="S52:S55"/>
    <mergeCell ref="S42:S45"/>
    <mergeCell ref="T42:T45"/>
    <mergeCell ref="U42:U45"/>
    <mergeCell ref="V42:V45"/>
    <mergeCell ref="X42:X46"/>
    <mergeCell ref="C47:C51"/>
    <mergeCell ref="D47:D51"/>
    <mergeCell ref="E47:E51"/>
    <mergeCell ref="F47:F51"/>
    <mergeCell ref="G47:G51"/>
    <mergeCell ref="H47:H51"/>
    <mergeCell ref="Q47:Q50"/>
    <mergeCell ref="R47:R50"/>
    <mergeCell ref="S47:S50"/>
    <mergeCell ref="T47:T50"/>
    <mergeCell ref="U47:U50"/>
    <mergeCell ref="V47:V50"/>
    <mergeCell ref="X47:X51"/>
    <mergeCell ref="H82:H86"/>
    <mergeCell ref="T87:T90"/>
    <mergeCell ref="U87:U90"/>
    <mergeCell ref="V87:V90"/>
    <mergeCell ref="X87:X91"/>
    <mergeCell ref="C32:C36"/>
    <mergeCell ref="D32:D36"/>
    <mergeCell ref="E32:E36"/>
    <mergeCell ref="F32:F36"/>
    <mergeCell ref="G32:G36"/>
    <mergeCell ref="H32:H36"/>
    <mergeCell ref="Q32:Q35"/>
    <mergeCell ref="R32:R35"/>
    <mergeCell ref="S32:S35"/>
    <mergeCell ref="T32:T35"/>
    <mergeCell ref="U32:U35"/>
    <mergeCell ref="V32:V35"/>
    <mergeCell ref="X32:X36"/>
    <mergeCell ref="C42:C46"/>
    <mergeCell ref="D42:D46"/>
    <mergeCell ref="E42:E46"/>
    <mergeCell ref="F42:F46"/>
    <mergeCell ref="G42:G46"/>
    <mergeCell ref="H42:H46"/>
    <mergeCell ref="Q42:Q45"/>
    <mergeCell ref="C87:C91"/>
    <mergeCell ref="D87:D91"/>
    <mergeCell ref="E87:E91"/>
    <mergeCell ref="F87:F91"/>
    <mergeCell ref="G87:G91"/>
    <mergeCell ref="H87:H91"/>
    <mergeCell ref="Q87:Q90"/>
    <mergeCell ref="H72:H76"/>
    <mergeCell ref="Q72:Q75"/>
    <mergeCell ref="R72:R75"/>
    <mergeCell ref="S72:S75"/>
    <mergeCell ref="T72:T75"/>
    <mergeCell ref="U72:U75"/>
    <mergeCell ref="V72:V75"/>
    <mergeCell ref="X72:X76"/>
    <mergeCell ref="C67:C71"/>
    <mergeCell ref="D67:D71"/>
    <mergeCell ref="E67:E71"/>
    <mergeCell ref="F67:F71"/>
    <mergeCell ref="G67:G71"/>
    <mergeCell ref="H67:H71"/>
    <mergeCell ref="Q67:Q70"/>
    <mergeCell ref="R67:R70"/>
    <mergeCell ref="S67:S70"/>
    <mergeCell ref="C420:C424"/>
    <mergeCell ref="D420:D424"/>
    <mergeCell ref="E420:E424"/>
    <mergeCell ref="F420:F424"/>
    <mergeCell ref="V420:V423"/>
    <mergeCell ref="X420:X424"/>
    <mergeCell ref="C279:C283"/>
    <mergeCell ref="D279:D283"/>
    <mergeCell ref="E279:E283"/>
    <mergeCell ref="F279:F283"/>
    <mergeCell ref="G279:G283"/>
    <mergeCell ref="H279:H283"/>
    <mergeCell ref="Q279:Q283"/>
    <mergeCell ref="R279:R283"/>
    <mergeCell ref="V279:V282"/>
    <mergeCell ref="X279:X283"/>
    <mergeCell ref="Q309:Q313"/>
    <mergeCell ref="R309:R313"/>
    <mergeCell ref="V309:V312"/>
    <mergeCell ref="X309:X313"/>
    <mergeCell ref="C304:C308"/>
    <mergeCell ref="D304:D308"/>
    <mergeCell ref="E304:E308"/>
    <mergeCell ref="F304:F308"/>
    <mergeCell ref="G304:G308"/>
    <mergeCell ref="H304:H308"/>
    <mergeCell ref="Q304:Q308"/>
    <mergeCell ref="R304:R308"/>
    <mergeCell ref="X304:X308"/>
    <mergeCell ref="C309:C313"/>
    <mergeCell ref="D309:D313"/>
    <mergeCell ref="X284:X288"/>
    <mergeCell ref="X294:X298"/>
    <mergeCell ref="C299:C303"/>
    <mergeCell ref="D299:D303"/>
    <mergeCell ref="E299:E303"/>
    <mergeCell ref="F299:F303"/>
    <mergeCell ref="G299:G303"/>
    <mergeCell ref="H299:H303"/>
    <mergeCell ref="Q299:Q303"/>
    <mergeCell ref="R299:R303"/>
    <mergeCell ref="V299:V302"/>
    <mergeCell ref="X299:X303"/>
    <mergeCell ref="D294:D298"/>
    <mergeCell ref="E294:E298"/>
    <mergeCell ref="F294:F298"/>
    <mergeCell ref="G294:G298"/>
    <mergeCell ref="H294:H298"/>
    <mergeCell ref="Q294:Q298"/>
    <mergeCell ref="R294:R298"/>
    <mergeCell ref="S299:S302"/>
    <mergeCell ref="S294:S297"/>
    <mergeCell ref="T294:T297"/>
    <mergeCell ref="U294:U297"/>
    <mergeCell ref="U208:U211"/>
    <mergeCell ref="V208:V211"/>
    <mergeCell ref="X208:X212"/>
    <mergeCell ref="C208:C212"/>
    <mergeCell ref="D208:D212"/>
    <mergeCell ref="E208:E212"/>
    <mergeCell ref="F208:F212"/>
    <mergeCell ref="G208:G212"/>
    <mergeCell ref="H208:H212"/>
    <mergeCell ref="Q208:Q211"/>
    <mergeCell ref="R208:R211"/>
    <mergeCell ref="S208:S211"/>
    <mergeCell ref="G198:G202"/>
    <mergeCell ref="H198:H202"/>
    <mergeCell ref="Q198:Q201"/>
    <mergeCell ref="T213:T216"/>
    <mergeCell ref="U213:U216"/>
    <mergeCell ref="V213:V216"/>
    <mergeCell ref="X213:X217"/>
    <mergeCell ref="C213:C217"/>
    <mergeCell ref="D213:D217"/>
    <mergeCell ref="E213:E217"/>
    <mergeCell ref="F213:F217"/>
    <mergeCell ref="G213:G217"/>
    <mergeCell ref="H213:H217"/>
    <mergeCell ref="Q213:Q216"/>
    <mergeCell ref="R213:R216"/>
    <mergeCell ref="S213:S216"/>
    <mergeCell ref="C193:C197"/>
    <mergeCell ref="D193:D197"/>
    <mergeCell ref="E193:E197"/>
    <mergeCell ref="F193:F197"/>
    <mergeCell ref="G193:G197"/>
    <mergeCell ref="H193:H197"/>
    <mergeCell ref="Q193:Q196"/>
    <mergeCell ref="R193:R196"/>
    <mergeCell ref="S193:S196"/>
    <mergeCell ref="Q203:Q206"/>
    <mergeCell ref="R203:R206"/>
    <mergeCell ref="S203:S206"/>
    <mergeCell ref="T203:T206"/>
    <mergeCell ref="U203:U206"/>
    <mergeCell ref="X198:X202"/>
    <mergeCell ref="C203:C207"/>
    <mergeCell ref="D203:D207"/>
    <mergeCell ref="E203:E207"/>
    <mergeCell ref="F203:F207"/>
    <mergeCell ref="G203:G207"/>
    <mergeCell ref="X193:X197"/>
    <mergeCell ref="T198:T201"/>
    <mergeCell ref="V203:V206"/>
    <mergeCell ref="X203:X207"/>
    <mergeCell ref="R198:R201"/>
    <mergeCell ref="S198:S201"/>
    <mergeCell ref="C188:C192"/>
    <mergeCell ref="D188:D192"/>
    <mergeCell ref="E188:E192"/>
    <mergeCell ref="F188:F192"/>
    <mergeCell ref="G188:G192"/>
    <mergeCell ref="C355:C359"/>
    <mergeCell ref="D355:D359"/>
    <mergeCell ref="E355:E359"/>
    <mergeCell ref="F355:F359"/>
    <mergeCell ref="G355:G359"/>
    <mergeCell ref="H355:H359"/>
    <mergeCell ref="Q355:Q359"/>
    <mergeCell ref="R355:R359"/>
    <mergeCell ref="V355:V358"/>
    <mergeCell ref="C294:C298"/>
    <mergeCell ref="C289:C293"/>
    <mergeCell ref="D289:D293"/>
    <mergeCell ref="E289:E293"/>
    <mergeCell ref="C284:C288"/>
    <mergeCell ref="D284:D288"/>
    <mergeCell ref="T193:T196"/>
    <mergeCell ref="U193:U196"/>
    <mergeCell ref="V193:V196"/>
    <mergeCell ref="C198:C202"/>
    <mergeCell ref="C254:C258"/>
    <mergeCell ref="D254:D258"/>
    <mergeCell ref="E254:E258"/>
    <mergeCell ref="F254:F258"/>
    <mergeCell ref="G254:G258"/>
    <mergeCell ref="H254:H258"/>
    <mergeCell ref="Q254:Q258"/>
    <mergeCell ref="R254:R258"/>
    <mergeCell ref="X390:X394"/>
    <mergeCell ref="C395:C399"/>
    <mergeCell ref="D395:D399"/>
    <mergeCell ref="E395:E399"/>
    <mergeCell ref="F395:F399"/>
    <mergeCell ref="G395:G399"/>
    <mergeCell ref="H395:H399"/>
    <mergeCell ref="Q395:Q399"/>
    <mergeCell ref="R395:R399"/>
    <mergeCell ref="V395:V398"/>
    <mergeCell ref="X395:X399"/>
    <mergeCell ref="C390:C394"/>
    <mergeCell ref="D390:D394"/>
    <mergeCell ref="E390:E394"/>
    <mergeCell ref="F390:F394"/>
    <mergeCell ref="G390:G394"/>
    <mergeCell ref="H390:H394"/>
    <mergeCell ref="Q390:Q394"/>
    <mergeCell ref="R390:R394"/>
    <mergeCell ref="S390:S393"/>
    <mergeCell ref="T390:T393"/>
    <mergeCell ref="U390:U393"/>
    <mergeCell ref="S395:S398"/>
    <mergeCell ref="T395:T398"/>
    <mergeCell ref="U395:U398"/>
    <mergeCell ref="V390:V393"/>
    <mergeCell ref="X380:X384"/>
    <mergeCell ref="C385:C389"/>
    <mergeCell ref="D385:D389"/>
    <mergeCell ref="E385:E389"/>
    <mergeCell ref="F385:F389"/>
    <mergeCell ref="G385:G389"/>
    <mergeCell ref="H385:H389"/>
    <mergeCell ref="Q385:Q389"/>
    <mergeCell ref="R385:R389"/>
    <mergeCell ref="V385:V388"/>
    <mergeCell ref="X385:X389"/>
    <mergeCell ref="C380:C384"/>
    <mergeCell ref="D380:D384"/>
    <mergeCell ref="E380:E384"/>
    <mergeCell ref="F380:F384"/>
    <mergeCell ref="G380:G384"/>
    <mergeCell ref="S380:S383"/>
    <mergeCell ref="T380:T383"/>
    <mergeCell ref="U380:U383"/>
    <mergeCell ref="S385:S388"/>
    <mergeCell ref="T385:T388"/>
    <mergeCell ref="U385:U388"/>
    <mergeCell ref="H380:H384"/>
    <mergeCell ref="Q380:Q384"/>
    <mergeCell ref="R380:R384"/>
    <mergeCell ref="V380:V383"/>
    <mergeCell ref="X370:X374"/>
    <mergeCell ref="C375:C379"/>
    <mergeCell ref="D375:D379"/>
    <mergeCell ref="E375:E379"/>
    <mergeCell ref="F375:F379"/>
    <mergeCell ref="G375:G379"/>
    <mergeCell ref="H375:H379"/>
    <mergeCell ref="Q375:Q379"/>
    <mergeCell ref="R375:R379"/>
    <mergeCell ref="V375:V378"/>
    <mergeCell ref="X375:X379"/>
    <mergeCell ref="C370:C374"/>
    <mergeCell ref="D370:D374"/>
    <mergeCell ref="E370:E374"/>
    <mergeCell ref="F370:F374"/>
    <mergeCell ref="G370:G374"/>
    <mergeCell ref="H370:H374"/>
    <mergeCell ref="Q370:Q374"/>
    <mergeCell ref="S370:S373"/>
    <mergeCell ref="T370:T373"/>
    <mergeCell ref="U370:U373"/>
    <mergeCell ref="S375:S378"/>
    <mergeCell ref="T375:T378"/>
    <mergeCell ref="U375:U378"/>
    <mergeCell ref="R370:R374"/>
    <mergeCell ref="X289:X293"/>
    <mergeCell ref="X274:X278"/>
    <mergeCell ref="C269:C273"/>
    <mergeCell ref="D269:D273"/>
    <mergeCell ref="E269:E273"/>
    <mergeCell ref="F269:F273"/>
    <mergeCell ref="V365:V368"/>
    <mergeCell ref="X365:X369"/>
    <mergeCell ref="R360:R364"/>
    <mergeCell ref="V360:V363"/>
    <mergeCell ref="X360:X364"/>
    <mergeCell ref="C365:C369"/>
    <mergeCell ref="D365:D369"/>
    <mergeCell ref="E365:E369"/>
    <mergeCell ref="F365:F369"/>
    <mergeCell ref="G365:G369"/>
    <mergeCell ref="H365:H369"/>
    <mergeCell ref="Q365:Q369"/>
    <mergeCell ref="R365:R369"/>
    <mergeCell ref="X355:X359"/>
    <mergeCell ref="X319:X323"/>
    <mergeCell ref="C324:C328"/>
    <mergeCell ref="H289:H293"/>
    <mergeCell ref="Q289:Q293"/>
    <mergeCell ref="R289:R293"/>
    <mergeCell ref="R269:R273"/>
    <mergeCell ref="V284:V287"/>
    <mergeCell ref="C360:C364"/>
    <mergeCell ref="D360:D364"/>
    <mergeCell ref="E360:E364"/>
    <mergeCell ref="F360:F364"/>
    <mergeCell ref="G360:G364"/>
    <mergeCell ref="H445:H449"/>
    <mergeCell ref="Q445:Q449"/>
    <mergeCell ref="R445:R449"/>
    <mergeCell ref="G420:G424"/>
    <mergeCell ref="H420:H424"/>
    <mergeCell ref="Q420:Q424"/>
    <mergeCell ref="R420:R424"/>
    <mergeCell ref="V445:V448"/>
    <mergeCell ref="X445:X449"/>
    <mergeCell ref="C410:C414"/>
    <mergeCell ref="D410:D414"/>
    <mergeCell ref="E410:E414"/>
    <mergeCell ref="F410:F414"/>
    <mergeCell ref="G410:G414"/>
    <mergeCell ref="H410:H414"/>
    <mergeCell ref="Q410:Q414"/>
    <mergeCell ref="R410:R414"/>
    <mergeCell ref="V410:V413"/>
    <mergeCell ref="X410:X414"/>
    <mergeCell ref="C430:C434"/>
    <mergeCell ref="D430:D434"/>
    <mergeCell ref="E430:E434"/>
    <mergeCell ref="F430:F434"/>
    <mergeCell ref="G430:G434"/>
    <mergeCell ref="H430:H434"/>
    <mergeCell ref="Q430:Q434"/>
    <mergeCell ref="C445:C449"/>
    <mergeCell ref="F415:F419"/>
    <mergeCell ref="X425:X429"/>
    <mergeCell ref="C425:C429"/>
    <mergeCell ref="D425:D429"/>
    <mergeCell ref="E425:E429"/>
    <mergeCell ref="X405:X409"/>
    <mergeCell ref="C440:C444"/>
    <mergeCell ref="D440:D444"/>
    <mergeCell ref="E440:E444"/>
    <mergeCell ref="F440:F444"/>
    <mergeCell ref="G440:G444"/>
    <mergeCell ref="H440:H444"/>
    <mergeCell ref="Q440:Q444"/>
    <mergeCell ref="R440:R444"/>
    <mergeCell ref="V440:V443"/>
    <mergeCell ref="X440:X444"/>
    <mergeCell ref="R430:R434"/>
    <mergeCell ref="V430:V433"/>
    <mergeCell ref="X430:X434"/>
    <mergeCell ref="C415:C419"/>
    <mergeCell ref="D415:D419"/>
    <mergeCell ref="E415:E419"/>
    <mergeCell ref="R405:R409"/>
    <mergeCell ref="C405:C409"/>
    <mergeCell ref="D405:D409"/>
    <mergeCell ref="E405:E409"/>
    <mergeCell ref="F405:F409"/>
    <mergeCell ref="G405:G409"/>
    <mergeCell ref="H405:H409"/>
    <mergeCell ref="Q405:Q409"/>
    <mergeCell ref="F425:F429"/>
    <mergeCell ref="G425:G429"/>
    <mergeCell ref="H425:H429"/>
    <mergeCell ref="Q425:Q429"/>
    <mergeCell ref="R425:R429"/>
    <mergeCell ref="V415:V418"/>
    <mergeCell ref="X415:X419"/>
    <mergeCell ref="X259:X263"/>
    <mergeCell ref="C264:C268"/>
    <mergeCell ref="D264:D268"/>
    <mergeCell ref="E264:E268"/>
    <mergeCell ref="F264:F268"/>
    <mergeCell ref="G264:G268"/>
    <mergeCell ref="H264:H268"/>
    <mergeCell ref="D319:D323"/>
    <mergeCell ref="C319:C323"/>
    <mergeCell ref="V269:V272"/>
    <mergeCell ref="X269:X273"/>
    <mergeCell ref="C274:C278"/>
    <mergeCell ref="D274:D278"/>
    <mergeCell ref="E274:E278"/>
    <mergeCell ref="F274:F278"/>
    <mergeCell ref="G274:G278"/>
    <mergeCell ref="R274:R278"/>
    <mergeCell ref="G269:G273"/>
    <mergeCell ref="H269:H273"/>
    <mergeCell ref="Q269:Q273"/>
    <mergeCell ref="R264:R268"/>
    <mergeCell ref="V264:V267"/>
    <mergeCell ref="X264:X268"/>
    <mergeCell ref="C259:C263"/>
    <mergeCell ref="D259:D263"/>
    <mergeCell ref="E259:E263"/>
    <mergeCell ref="F259:F263"/>
    <mergeCell ref="G259:G263"/>
    <mergeCell ref="H259:H263"/>
    <mergeCell ref="Q259:Q263"/>
    <mergeCell ref="R259:R263"/>
    <mergeCell ref="E284:E288"/>
    <mergeCell ref="X254:X258"/>
    <mergeCell ref="C244:C248"/>
    <mergeCell ref="D244:D248"/>
    <mergeCell ref="E244:E248"/>
    <mergeCell ref="R244:R248"/>
    <mergeCell ref="C218:C222"/>
    <mergeCell ref="D218:D222"/>
    <mergeCell ref="E218:E222"/>
    <mergeCell ref="F218:F222"/>
    <mergeCell ref="G218:G222"/>
    <mergeCell ref="H218:H222"/>
    <mergeCell ref="Q218:Q221"/>
    <mergeCell ref="R218:R221"/>
    <mergeCell ref="V249:V252"/>
    <mergeCell ref="X249:X253"/>
    <mergeCell ref="X223:X227"/>
    <mergeCell ref="C223:C227"/>
    <mergeCell ref="D223:D227"/>
    <mergeCell ref="E223:E227"/>
    <mergeCell ref="F223:F227"/>
    <mergeCell ref="G223:G227"/>
    <mergeCell ref="H223:H227"/>
    <mergeCell ref="Q223:Q226"/>
    <mergeCell ref="R223:R226"/>
    <mergeCell ref="T218:T221"/>
    <mergeCell ref="U218:U221"/>
    <mergeCell ref="V218:V221"/>
    <mergeCell ref="X218:X222"/>
    <mergeCell ref="C178:C182"/>
    <mergeCell ref="D178:D182"/>
    <mergeCell ref="E178:E182"/>
    <mergeCell ref="F178:F182"/>
    <mergeCell ref="G178:G182"/>
    <mergeCell ref="H178:H182"/>
    <mergeCell ref="Q178:Q181"/>
    <mergeCell ref="R178:R181"/>
    <mergeCell ref="S178:S181"/>
    <mergeCell ref="C183:C187"/>
    <mergeCell ref="D183:D187"/>
    <mergeCell ref="E183:E187"/>
    <mergeCell ref="F183:F187"/>
    <mergeCell ref="G183:G187"/>
    <mergeCell ref="H183:H187"/>
    <mergeCell ref="Q183:Q186"/>
    <mergeCell ref="R183:R186"/>
    <mergeCell ref="S183:S186"/>
    <mergeCell ref="C97:C101"/>
    <mergeCell ref="D97:D101"/>
    <mergeCell ref="E97:E101"/>
    <mergeCell ref="F97:F101"/>
    <mergeCell ref="G97:G101"/>
    <mergeCell ref="H97:H101"/>
    <mergeCell ref="Q97:Q100"/>
    <mergeCell ref="R97:R100"/>
    <mergeCell ref="S97:S100"/>
    <mergeCell ref="U112:U115"/>
    <mergeCell ref="V112:V115"/>
    <mergeCell ref="X112:X116"/>
    <mergeCell ref="H92:H96"/>
    <mergeCell ref="Q92:Q95"/>
    <mergeCell ref="R92:R95"/>
    <mergeCell ref="S92:S95"/>
    <mergeCell ref="T92:T95"/>
    <mergeCell ref="U92:U95"/>
    <mergeCell ref="V92:V95"/>
    <mergeCell ref="X92:X96"/>
    <mergeCell ref="T97:T100"/>
    <mergeCell ref="U97:U100"/>
    <mergeCell ref="H107:H111"/>
    <mergeCell ref="Q107:Q110"/>
    <mergeCell ref="R107:R110"/>
    <mergeCell ref="S107:S110"/>
    <mergeCell ref="T107:T110"/>
    <mergeCell ref="U107:U110"/>
    <mergeCell ref="V107:V110"/>
    <mergeCell ref="X107:X111"/>
    <mergeCell ref="C112:C116"/>
    <mergeCell ref="D112:D116"/>
    <mergeCell ref="C158:C162"/>
    <mergeCell ref="D158:D162"/>
    <mergeCell ref="E158:E162"/>
    <mergeCell ref="I121:J121"/>
    <mergeCell ref="R123:R126"/>
    <mergeCell ref="S123:S126"/>
    <mergeCell ref="Q128:Q131"/>
    <mergeCell ref="H128:H132"/>
    <mergeCell ref="L121:N121"/>
    <mergeCell ref="C133:C137"/>
    <mergeCell ref="D133:D137"/>
    <mergeCell ref="E133:E137"/>
    <mergeCell ref="F133:F137"/>
    <mergeCell ref="G133:G137"/>
    <mergeCell ref="H133:H137"/>
    <mergeCell ref="Q133:Q136"/>
    <mergeCell ref="R133:R136"/>
    <mergeCell ref="C143:C147"/>
    <mergeCell ref="D143:D147"/>
    <mergeCell ref="H123:H127"/>
    <mergeCell ref="F123:F127"/>
    <mergeCell ref="D123:D127"/>
    <mergeCell ref="E148:E152"/>
    <mergeCell ref="H158:H162"/>
    <mergeCell ref="F153:F157"/>
    <mergeCell ref="G153:G157"/>
    <mergeCell ref="H153:H157"/>
    <mergeCell ref="Q153:Q156"/>
    <mergeCell ref="R153:R156"/>
    <mergeCell ref="S153:S156"/>
    <mergeCell ref="F138:F142"/>
    <mergeCell ref="D138:D142"/>
    <mergeCell ref="V153:V156"/>
    <mergeCell ref="X153:X157"/>
    <mergeCell ref="S148:S151"/>
    <mergeCell ref="T148:T151"/>
    <mergeCell ref="F148:F152"/>
    <mergeCell ref="G148:G152"/>
    <mergeCell ref="E112:E116"/>
    <mergeCell ref="F112:F116"/>
    <mergeCell ref="G112:G116"/>
    <mergeCell ref="H112:H116"/>
    <mergeCell ref="Q112:Q115"/>
    <mergeCell ref="R112:R115"/>
    <mergeCell ref="S112:S115"/>
    <mergeCell ref="U138:U141"/>
    <mergeCell ref="V138:V141"/>
    <mergeCell ref="T138:T141"/>
    <mergeCell ref="R128:R131"/>
    <mergeCell ref="S128:S131"/>
    <mergeCell ref="T128:T131"/>
    <mergeCell ref="U128:U131"/>
    <mergeCell ref="V128:V131"/>
    <mergeCell ref="V123:V126"/>
    <mergeCell ref="Q143:Q146"/>
    <mergeCell ref="R143:R146"/>
    <mergeCell ref="S143:S146"/>
    <mergeCell ref="Q148:Q151"/>
    <mergeCell ref="V148:V151"/>
    <mergeCell ref="V143:V146"/>
    <mergeCell ref="V133:V136"/>
    <mergeCell ref="H148:H152"/>
    <mergeCell ref="E138:E142"/>
    <mergeCell ref="T153:T156"/>
    <mergeCell ref="C27:C31"/>
    <mergeCell ref="D27:D31"/>
    <mergeCell ref="E27:E31"/>
    <mergeCell ref="S133:S136"/>
    <mergeCell ref="X138:X142"/>
    <mergeCell ref="C153:C157"/>
    <mergeCell ref="D153:D157"/>
    <mergeCell ref="E153:E157"/>
    <mergeCell ref="C148:C152"/>
    <mergeCell ref="V97:V100"/>
    <mergeCell ref="X97:X101"/>
    <mergeCell ref="E143:E147"/>
    <mergeCell ref="R138:R141"/>
    <mergeCell ref="S138:S141"/>
    <mergeCell ref="G138:G142"/>
    <mergeCell ref="H138:H142"/>
    <mergeCell ref="Q138:Q141"/>
    <mergeCell ref="C121:C122"/>
    <mergeCell ref="D121:D122"/>
    <mergeCell ref="E121:E122"/>
    <mergeCell ref="F121:F122"/>
    <mergeCell ref="G121:G122"/>
    <mergeCell ref="H121:H122"/>
    <mergeCell ref="E128:E132"/>
    <mergeCell ref="F128:F132"/>
    <mergeCell ref="G128:G132"/>
    <mergeCell ref="D128:D132"/>
    <mergeCell ref="G123:G127"/>
    <mergeCell ref="F143:F147"/>
    <mergeCell ref="G143:G147"/>
    <mergeCell ref="H143:H147"/>
    <mergeCell ref="U143:U146"/>
    <mergeCell ref="R27:R30"/>
    <mergeCell ref="Q22:Q25"/>
    <mergeCell ref="R22:R25"/>
    <mergeCell ref="S22:S25"/>
    <mergeCell ref="T22:T25"/>
    <mergeCell ref="H22:H26"/>
    <mergeCell ref="H17:H21"/>
    <mergeCell ref="F22:F26"/>
    <mergeCell ref="G22:G26"/>
    <mergeCell ref="X5:X6"/>
    <mergeCell ref="I5:J5"/>
    <mergeCell ref="L5:N5"/>
    <mergeCell ref="F5:F6"/>
    <mergeCell ref="G5:G6"/>
    <mergeCell ref="V7:V10"/>
    <mergeCell ref="U7:U10"/>
    <mergeCell ref="T7:T10"/>
    <mergeCell ref="S7:S10"/>
    <mergeCell ref="R7:R10"/>
    <mergeCell ref="G7:G11"/>
    <mergeCell ref="H7:H11"/>
    <mergeCell ref="F7:F11"/>
    <mergeCell ref="Q7:Q10"/>
    <mergeCell ref="H5:H6"/>
    <mergeCell ref="H12:H16"/>
    <mergeCell ref="H27:H31"/>
    <mergeCell ref="V12:V15"/>
    <mergeCell ref="Q12:Q15"/>
    <mergeCell ref="R12:R15"/>
    <mergeCell ref="T27:T30"/>
    <mergeCell ref="W5:W6"/>
    <mergeCell ref="W7:W11"/>
    <mergeCell ref="X455:X459"/>
    <mergeCell ref="X7:X11"/>
    <mergeCell ref="X123:X127"/>
    <mergeCell ref="X168:X172"/>
    <mergeCell ref="X173:X177"/>
    <mergeCell ref="X228:X232"/>
    <mergeCell ref="X239:X243"/>
    <mergeCell ref="X82:X86"/>
    <mergeCell ref="X334:X338"/>
    <mergeCell ref="X148:X152"/>
    <mergeCell ref="X12:X16"/>
    <mergeCell ref="X133:X137"/>
    <mergeCell ref="X339:X343"/>
    <mergeCell ref="X350:X354"/>
    <mergeCell ref="X450:X454"/>
    <mergeCell ref="X348:X349"/>
    <mergeCell ref="X163:X167"/>
    <mergeCell ref="X128:X132"/>
    <mergeCell ref="X17:X21"/>
    <mergeCell ref="X22:X26"/>
    <mergeCell ref="X183:X187"/>
    <mergeCell ref="X178:X182"/>
    <mergeCell ref="X324:X328"/>
    <mergeCell ref="X244:X248"/>
    <mergeCell ref="X329:X333"/>
    <mergeCell ref="X121:X122"/>
    <mergeCell ref="X237:X238"/>
    <mergeCell ref="X143:X147"/>
    <mergeCell ref="X400:X404"/>
    <mergeCell ref="X314:X318"/>
    <mergeCell ref="X27:X31"/>
    <mergeCell ref="X158:X162"/>
    <mergeCell ref="Q163:Q166"/>
    <mergeCell ref="V173:V176"/>
    <mergeCell ref="T233:U233"/>
    <mergeCell ref="V228:V231"/>
    <mergeCell ref="V163:V166"/>
    <mergeCell ref="H329:H333"/>
    <mergeCell ref="Q329:Q333"/>
    <mergeCell ref="R329:R333"/>
    <mergeCell ref="T228:T231"/>
    <mergeCell ref="G249:G253"/>
    <mergeCell ref="H249:H253"/>
    <mergeCell ref="Q249:Q253"/>
    <mergeCell ref="G237:G238"/>
    <mergeCell ref="H237:H238"/>
    <mergeCell ref="S173:S176"/>
    <mergeCell ref="V158:V161"/>
    <mergeCell ref="Q158:Q161"/>
    <mergeCell ref="G158:G162"/>
    <mergeCell ref="S218:S221"/>
    <mergeCell ref="R249:R253"/>
    <mergeCell ref="Q264:Q268"/>
    <mergeCell ref="R158:R161"/>
    <mergeCell ref="S158:S161"/>
    <mergeCell ref="T158:T161"/>
    <mergeCell ref="H163:H167"/>
    <mergeCell ref="S239:S242"/>
    <mergeCell ref="S244:S247"/>
    <mergeCell ref="S249:S252"/>
    <mergeCell ref="S254:S257"/>
    <mergeCell ref="S259:S262"/>
    <mergeCell ref="Q274:Q278"/>
    <mergeCell ref="S264:S267"/>
    <mergeCell ref="U153:U156"/>
    <mergeCell ref="G415:G419"/>
    <mergeCell ref="H415:H419"/>
    <mergeCell ref="Q415:Q419"/>
    <mergeCell ref="R415:R419"/>
    <mergeCell ref="Q334:Q338"/>
    <mergeCell ref="R334:R338"/>
    <mergeCell ref="Q239:Q243"/>
    <mergeCell ref="Q339:Q343"/>
    <mergeCell ref="R339:R343"/>
    <mergeCell ref="G244:G248"/>
    <mergeCell ref="H244:H248"/>
    <mergeCell ref="Q244:Q248"/>
    <mergeCell ref="G319:G323"/>
    <mergeCell ref="H319:H323"/>
    <mergeCell ref="Q319:Q323"/>
    <mergeCell ref="R319:R323"/>
    <mergeCell ref="U158:U161"/>
    <mergeCell ref="G324:G328"/>
    <mergeCell ref="H324:H328"/>
    <mergeCell ref="Q324:Q328"/>
    <mergeCell ref="R324:R328"/>
    <mergeCell ref="G284:G288"/>
    <mergeCell ref="H284:H288"/>
    <mergeCell ref="Q284:Q288"/>
    <mergeCell ref="R284:R288"/>
    <mergeCell ref="H360:H364"/>
    <mergeCell ref="Q360:Q364"/>
    <mergeCell ref="G289:G293"/>
    <mergeCell ref="G309:G313"/>
    <mergeCell ref="H309:H313"/>
    <mergeCell ref="H274:H278"/>
    <mergeCell ref="D163:D167"/>
    <mergeCell ref="E163:E167"/>
    <mergeCell ref="F163:F167"/>
    <mergeCell ref="G163:G167"/>
    <mergeCell ref="S223:S226"/>
    <mergeCell ref="T183:T186"/>
    <mergeCell ref="U183:U186"/>
    <mergeCell ref="V183:V186"/>
    <mergeCell ref="T178:T181"/>
    <mergeCell ref="U178:U181"/>
    <mergeCell ref="V178:V181"/>
    <mergeCell ref="T223:T226"/>
    <mergeCell ref="U223:U226"/>
    <mergeCell ref="V223:V226"/>
    <mergeCell ref="D324:D328"/>
    <mergeCell ref="E324:E328"/>
    <mergeCell ref="F324:F328"/>
    <mergeCell ref="V259:V262"/>
    <mergeCell ref="F284:F288"/>
    <mergeCell ref="V289:V292"/>
    <mergeCell ref="F289:F293"/>
    <mergeCell ref="E309:E313"/>
    <mergeCell ref="F309:F313"/>
    <mergeCell ref="U198:U201"/>
    <mergeCell ref="V198:V201"/>
    <mergeCell ref="D198:D202"/>
    <mergeCell ref="E198:E202"/>
    <mergeCell ref="F198:F202"/>
    <mergeCell ref="G168:G172"/>
    <mergeCell ref="H168:H172"/>
    <mergeCell ref="V254:V257"/>
    <mergeCell ref="T208:T211"/>
    <mergeCell ref="D350:D354"/>
    <mergeCell ref="G350:G354"/>
    <mergeCell ref="G348:G349"/>
    <mergeCell ref="Q350:Q354"/>
    <mergeCell ref="R350:R354"/>
    <mergeCell ref="H350:H354"/>
    <mergeCell ref="H348:H349"/>
    <mergeCell ref="I348:J348"/>
    <mergeCell ref="L348:N348"/>
    <mergeCell ref="Q348:Q349"/>
    <mergeCell ref="R348:R349"/>
    <mergeCell ref="E329:E333"/>
    <mergeCell ref="F329:F333"/>
    <mergeCell ref="F244:F248"/>
    <mergeCell ref="E319:E323"/>
    <mergeCell ref="F319:F323"/>
    <mergeCell ref="C249:C253"/>
    <mergeCell ref="D249:D253"/>
    <mergeCell ref="E249:E253"/>
    <mergeCell ref="F249:F253"/>
    <mergeCell ref="E350:E354"/>
    <mergeCell ref="F350:F354"/>
    <mergeCell ref="G329:G333"/>
    <mergeCell ref="D450:D454"/>
    <mergeCell ref="E450:E454"/>
    <mergeCell ref="F450:F454"/>
    <mergeCell ref="G450:G454"/>
    <mergeCell ref="H450:H454"/>
    <mergeCell ref="Q450:Q454"/>
    <mergeCell ref="R450:R454"/>
    <mergeCell ref="F339:F343"/>
    <mergeCell ref="G339:G343"/>
    <mergeCell ref="L237:N237"/>
    <mergeCell ref="C239:C243"/>
    <mergeCell ref="D239:D243"/>
    <mergeCell ref="E239:E243"/>
    <mergeCell ref="F239:F243"/>
    <mergeCell ref="G239:G243"/>
    <mergeCell ref="H239:H243"/>
    <mergeCell ref="C237:C238"/>
    <mergeCell ref="D237:D238"/>
    <mergeCell ref="E237:E238"/>
    <mergeCell ref="C339:C343"/>
    <mergeCell ref="D339:D343"/>
    <mergeCell ref="E339:E343"/>
    <mergeCell ref="H339:H343"/>
    <mergeCell ref="G334:G338"/>
    <mergeCell ref="H334:H338"/>
    <mergeCell ref="R239:R243"/>
    <mergeCell ref="D445:D449"/>
    <mergeCell ref="E445:E449"/>
    <mergeCell ref="F445:F449"/>
    <mergeCell ref="G445:G449"/>
    <mergeCell ref="R314:R318"/>
    <mergeCell ref="C350:C354"/>
    <mergeCell ref="T460:U460"/>
    <mergeCell ref="S237:S238"/>
    <mergeCell ref="T237:T238"/>
    <mergeCell ref="U237:U238"/>
    <mergeCell ref="S348:S349"/>
    <mergeCell ref="V168:V171"/>
    <mergeCell ref="R148:R151"/>
    <mergeCell ref="U148:U151"/>
    <mergeCell ref="Q228:Q231"/>
    <mergeCell ref="R228:R231"/>
    <mergeCell ref="S228:S231"/>
    <mergeCell ref="Q123:Q126"/>
    <mergeCell ref="R237:R238"/>
    <mergeCell ref="I237:J237"/>
    <mergeCell ref="Q237:Q238"/>
    <mergeCell ref="U228:U231"/>
    <mergeCell ref="Q168:Q171"/>
    <mergeCell ref="R168:R171"/>
    <mergeCell ref="S168:S171"/>
    <mergeCell ref="T168:T171"/>
    <mergeCell ref="U168:U171"/>
    <mergeCell ref="R163:R166"/>
    <mergeCell ref="S163:S166"/>
    <mergeCell ref="T163:T166"/>
    <mergeCell ref="U163:U166"/>
    <mergeCell ref="T133:T136"/>
    <mergeCell ref="U133:U136"/>
    <mergeCell ref="Q173:Q176"/>
    <mergeCell ref="R173:R176"/>
    <mergeCell ref="T173:T176"/>
    <mergeCell ref="U173:U176"/>
    <mergeCell ref="T143:T146"/>
    <mergeCell ref="C5:C6"/>
    <mergeCell ref="D5:D6"/>
    <mergeCell ref="E5:E6"/>
    <mergeCell ref="D7:D11"/>
    <mergeCell ref="C7:C11"/>
    <mergeCell ref="C82:C86"/>
    <mergeCell ref="D82:D86"/>
    <mergeCell ref="E82:E86"/>
    <mergeCell ref="C92:C96"/>
    <mergeCell ref="D92:D96"/>
    <mergeCell ref="E92:E96"/>
    <mergeCell ref="F92:F96"/>
    <mergeCell ref="G92:G96"/>
    <mergeCell ref="C107:C111"/>
    <mergeCell ref="D107:D111"/>
    <mergeCell ref="E107:E111"/>
    <mergeCell ref="F107:F111"/>
    <mergeCell ref="F27:F31"/>
    <mergeCell ref="G27:G31"/>
    <mergeCell ref="D12:D16"/>
    <mergeCell ref="E12:E16"/>
    <mergeCell ref="F12:F16"/>
    <mergeCell ref="G12:G16"/>
    <mergeCell ref="G17:G21"/>
    <mergeCell ref="G107:G111"/>
    <mergeCell ref="F82:F86"/>
    <mergeCell ref="G82:G86"/>
    <mergeCell ref="D17:D21"/>
    <mergeCell ref="E17:E21"/>
    <mergeCell ref="D22:D26"/>
    <mergeCell ref="E22:E26"/>
    <mergeCell ref="C22:C26"/>
    <mergeCell ref="D148:D152"/>
    <mergeCell ref="H203:H207"/>
    <mergeCell ref="H188:H192"/>
    <mergeCell ref="C228:C232"/>
    <mergeCell ref="E228:E232"/>
    <mergeCell ref="F334:F338"/>
    <mergeCell ref="F17:F21"/>
    <mergeCell ref="E7:E11"/>
    <mergeCell ref="F237:F238"/>
    <mergeCell ref="C334:C338"/>
    <mergeCell ref="D334:D338"/>
    <mergeCell ref="E334:E338"/>
    <mergeCell ref="C123:C127"/>
    <mergeCell ref="E123:E127"/>
    <mergeCell ref="C168:C172"/>
    <mergeCell ref="D168:D172"/>
    <mergeCell ref="E168:E172"/>
    <mergeCell ref="F168:F172"/>
    <mergeCell ref="F158:F162"/>
    <mergeCell ref="C128:C132"/>
    <mergeCell ref="C12:C16"/>
    <mergeCell ref="C329:C333"/>
    <mergeCell ref="D329:D333"/>
    <mergeCell ref="C138:C142"/>
    <mergeCell ref="C17:C21"/>
    <mergeCell ref="C163:C167"/>
    <mergeCell ref="G228:G232"/>
    <mergeCell ref="H228:H232"/>
    <mergeCell ref="F173:F177"/>
    <mergeCell ref="F228:F232"/>
    <mergeCell ref="D173:D177"/>
    <mergeCell ref="D228:D232"/>
    <mergeCell ref="C455:C459"/>
    <mergeCell ref="D455:D459"/>
    <mergeCell ref="E455:E459"/>
    <mergeCell ref="F455:F459"/>
    <mergeCell ref="G455:G459"/>
    <mergeCell ref="H455:H459"/>
    <mergeCell ref="Q455:Q459"/>
    <mergeCell ref="R455:R459"/>
    <mergeCell ref="C173:C177"/>
    <mergeCell ref="E173:E177"/>
    <mergeCell ref="G173:G177"/>
    <mergeCell ref="H173:H177"/>
    <mergeCell ref="C400:C404"/>
    <mergeCell ref="D400:D404"/>
    <mergeCell ref="E400:E404"/>
    <mergeCell ref="F400:F404"/>
    <mergeCell ref="G400:G404"/>
    <mergeCell ref="H400:H404"/>
    <mergeCell ref="Q400:Q404"/>
    <mergeCell ref="R400:R404"/>
    <mergeCell ref="C348:C349"/>
    <mergeCell ref="D348:D349"/>
    <mergeCell ref="E348:E349"/>
    <mergeCell ref="F348:F349"/>
    <mergeCell ref="C314:C318"/>
    <mergeCell ref="D314:D318"/>
    <mergeCell ref="E314:E318"/>
    <mergeCell ref="F314:F318"/>
    <mergeCell ref="G314:G318"/>
    <mergeCell ref="H314:H318"/>
    <mergeCell ref="Q314:Q318"/>
    <mergeCell ref="C450:C454"/>
    <mergeCell ref="V455:V458"/>
    <mergeCell ref="T348:T349"/>
    <mergeCell ref="U348:U349"/>
    <mergeCell ref="V339:V342"/>
    <mergeCell ref="V239:V242"/>
    <mergeCell ref="V329:V332"/>
    <mergeCell ref="V334:V337"/>
    <mergeCell ref="V450:V453"/>
    <mergeCell ref="V350:V353"/>
    <mergeCell ref="V319:V322"/>
    <mergeCell ref="V405:V408"/>
    <mergeCell ref="V400:V403"/>
    <mergeCell ref="V324:V327"/>
    <mergeCell ref="V244:V247"/>
    <mergeCell ref="V314:V317"/>
    <mergeCell ref="V370:V373"/>
    <mergeCell ref="V304:V307"/>
    <mergeCell ref="V425:V428"/>
    <mergeCell ref="V274:V277"/>
    <mergeCell ref="V294:V297"/>
    <mergeCell ref="T299:T302"/>
    <mergeCell ref="U299:U302"/>
    <mergeCell ref="U239:U242"/>
    <mergeCell ref="T239:T242"/>
    <mergeCell ref="T244:T247"/>
    <mergeCell ref="U244:U247"/>
    <mergeCell ref="T249:T252"/>
    <mergeCell ref="U249:U252"/>
    <mergeCell ref="T254:T257"/>
    <mergeCell ref="U254:U257"/>
    <mergeCell ref="T259:T262"/>
    <mergeCell ref="U259:U262"/>
    <mergeCell ref="T82:T85"/>
    <mergeCell ref="U82:U85"/>
    <mergeCell ref="V82:V85"/>
    <mergeCell ref="T12:T15"/>
    <mergeCell ref="U12:U15"/>
    <mergeCell ref="V27:V30"/>
    <mergeCell ref="S82:S85"/>
    <mergeCell ref="T123:T126"/>
    <mergeCell ref="U123:U126"/>
    <mergeCell ref="Q82:Q85"/>
    <mergeCell ref="R82:R85"/>
    <mergeCell ref="S12:S15"/>
    <mergeCell ref="U22:U25"/>
    <mergeCell ref="U17:U20"/>
    <mergeCell ref="V17:V20"/>
    <mergeCell ref="V22:V25"/>
    <mergeCell ref="T112:T115"/>
    <mergeCell ref="U27:U30"/>
    <mergeCell ref="S27:S30"/>
    <mergeCell ref="S87:S90"/>
    <mergeCell ref="T67:T70"/>
    <mergeCell ref="U67:U70"/>
    <mergeCell ref="V67:V70"/>
    <mergeCell ref="R87:R90"/>
    <mergeCell ref="R42:R45"/>
    <mergeCell ref="S17:S20"/>
    <mergeCell ref="T17:T20"/>
    <mergeCell ref="T117:U117"/>
    <mergeCell ref="T118:U118"/>
    <mergeCell ref="Q17:Q20"/>
    <mergeCell ref="R17:R20"/>
    <mergeCell ref="Q27:Q30"/>
    <mergeCell ref="W12:W16"/>
    <mergeCell ref="W17:W21"/>
    <mergeCell ref="W22:W26"/>
    <mergeCell ref="W27:W31"/>
    <mergeCell ref="W32:W36"/>
    <mergeCell ref="W37:W41"/>
    <mergeCell ref="W42:W46"/>
    <mergeCell ref="W47:W51"/>
    <mergeCell ref="W52:W56"/>
    <mergeCell ref="W57:W61"/>
    <mergeCell ref="W62:W66"/>
    <mergeCell ref="W67:W71"/>
    <mergeCell ref="W72:W76"/>
    <mergeCell ref="W77:W81"/>
    <mergeCell ref="W82:W86"/>
    <mergeCell ref="W87:W91"/>
    <mergeCell ref="W92:W96"/>
    <mergeCell ref="W97:W101"/>
    <mergeCell ref="W107:W111"/>
    <mergeCell ref="W112:W116"/>
    <mergeCell ref="W121:W122"/>
    <mergeCell ref="W123:W127"/>
    <mergeCell ref="W128:W132"/>
    <mergeCell ref="W133:W137"/>
    <mergeCell ref="W138:W142"/>
    <mergeCell ref="W143:W147"/>
    <mergeCell ref="W148:W152"/>
    <mergeCell ref="W153:W157"/>
    <mergeCell ref="W158:W162"/>
    <mergeCell ref="W163:W167"/>
    <mergeCell ref="W168:W172"/>
    <mergeCell ref="W173:W177"/>
    <mergeCell ref="W102:W106"/>
    <mergeCell ref="W178:W182"/>
    <mergeCell ref="W183:W187"/>
    <mergeCell ref="W188:W192"/>
    <mergeCell ref="W193:W197"/>
    <mergeCell ref="W198:W202"/>
    <mergeCell ref="W203:W207"/>
    <mergeCell ref="W208:W212"/>
    <mergeCell ref="W213:W217"/>
    <mergeCell ref="W218:W222"/>
    <mergeCell ref="W223:W227"/>
    <mergeCell ref="W228:W232"/>
    <mergeCell ref="W237:W238"/>
    <mergeCell ref="W239:W243"/>
    <mergeCell ref="W244:W248"/>
    <mergeCell ref="W249:W253"/>
    <mergeCell ref="W254:W258"/>
    <mergeCell ref="W259:W263"/>
    <mergeCell ref="W400:W404"/>
    <mergeCell ref="W264:W268"/>
    <mergeCell ref="W269:W273"/>
    <mergeCell ref="W274:W278"/>
    <mergeCell ref="W279:W283"/>
    <mergeCell ref="W284:W288"/>
    <mergeCell ref="W289:W293"/>
    <mergeCell ref="W294:W298"/>
    <mergeCell ref="W299:W303"/>
    <mergeCell ref="W304:W308"/>
    <mergeCell ref="W309:W313"/>
    <mergeCell ref="W314:W318"/>
    <mergeCell ref="W319:W323"/>
    <mergeCell ref="W324:W328"/>
    <mergeCell ref="W329:W333"/>
    <mergeCell ref="W334:W338"/>
    <mergeCell ref="W339:W343"/>
    <mergeCell ref="W348:W349"/>
    <mergeCell ref="W455:W459"/>
    <mergeCell ref="W350:W354"/>
    <mergeCell ref="W355:W359"/>
    <mergeCell ref="W360:W364"/>
    <mergeCell ref="W365:W369"/>
    <mergeCell ref="W370:W374"/>
    <mergeCell ref="W375:W379"/>
    <mergeCell ref="W380:W384"/>
    <mergeCell ref="W385:W389"/>
    <mergeCell ref="W390:W394"/>
    <mergeCell ref="W395:W399"/>
    <mergeCell ref="W405:W409"/>
    <mergeCell ref="W410:W414"/>
    <mergeCell ref="W415:W419"/>
    <mergeCell ref="W420:W424"/>
    <mergeCell ref="W425:W429"/>
    <mergeCell ref="W430:W434"/>
    <mergeCell ref="S304:S307"/>
    <mergeCell ref="T304:T307"/>
    <mergeCell ref="U304:U307"/>
    <mergeCell ref="S309:S312"/>
    <mergeCell ref="T309:T312"/>
    <mergeCell ref="U309:U312"/>
    <mergeCell ref="S314:S317"/>
    <mergeCell ref="T314:T317"/>
    <mergeCell ref="U314:U317"/>
    <mergeCell ref="S319:S322"/>
    <mergeCell ref="T319:T322"/>
    <mergeCell ref="X102:X106"/>
    <mergeCell ref="T234:U234"/>
    <mergeCell ref="T345:U345"/>
    <mergeCell ref="T344:U344"/>
    <mergeCell ref="T461:U461"/>
    <mergeCell ref="C102:C106"/>
    <mergeCell ref="D102:D106"/>
    <mergeCell ref="E102:E106"/>
    <mergeCell ref="F102:F106"/>
    <mergeCell ref="G102:G106"/>
    <mergeCell ref="H102:H106"/>
    <mergeCell ref="Q102:Q105"/>
    <mergeCell ref="R102:R105"/>
    <mergeCell ref="S102:S105"/>
    <mergeCell ref="T102:T105"/>
    <mergeCell ref="U102:U105"/>
    <mergeCell ref="V102:V105"/>
    <mergeCell ref="W435:W439"/>
    <mergeCell ref="W440:W444"/>
    <mergeCell ref="W445:W449"/>
    <mergeCell ref="W450:W454"/>
    <mergeCell ref="T264:T267"/>
    <mergeCell ref="U264:U267"/>
    <mergeCell ref="S269:S272"/>
    <mergeCell ref="T269:T272"/>
    <mergeCell ref="U269:U272"/>
    <mergeCell ref="S274:S277"/>
    <mergeCell ref="T274:T277"/>
    <mergeCell ref="U274:U277"/>
    <mergeCell ref="S279:S282"/>
    <mergeCell ref="T279:T282"/>
    <mergeCell ref="U279:U282"/>
    <mergeCell ref="S284:S287"/>
    <mergeCell ref="T284:T287"/>
    <mergeCell ref="U284:U287"/>
    <mergeCell ref="S289:S292"/>
    <mergeCell ref="T289:T292"/>
    <mergeCell ref="U289:U292"/>
    <mergeCell ref="U319:U322"/>
    <mergeCell ref="S324:S327"/>
    <mergeCell ref="T324:T327"/>
    <mergeCell ref="U324:U327"/>
    <mergeCell ref="S329:S332"/>
    <mergeCell ref="T329:T332"/>
    <mergeCell ref="U329:U332"/>
    <mergeCell ref="T339:T342"/>
    <mergeCell ref="U339:U342"/>
    <mergeCell ref="U350:U353"/>
    <mergeCell ref="T350:T353"/>
    <mergeCell ref="S350:S353"/>
    <mergeCell ref="S355:S358"/>
    <mergeCell ref="T355:T358"/>
    <mergeCell ref="U355:U358"/>
    <mergeCell ref="S360:S363"/>
    <mergeCell ref="T360:T363"/>
    <mergeCell ref="U360:U363"/>
    <mergeCell ref="S334:S337"/>
    <mergeCell ref="T334:T337"/>
    <mergeCell ref="U334:U337"/>
    <mergeCell ref="S339:S342"/>
    <mergeCell ref="S365:S368"/>
    <mergeCell ref="T365:T368"/>
    <mergeCell ref="U365:U368"/>
    <mergeCell ref="T415:T418"/>
    <mergeCell ref="U415:U418"/>
    <mergeCell ref="S420:S423"/>
    <mergeCell ref="T420:T423"/>
    <mergeCell ref="U420:U423"/>
    <mergeCell ref="S400:S403"/>
    <mergeCell ref="T400:T403"/>
    <mergeCell ref="U400:U403"/>
    <mergeCell ref="S405:S408"/>
    <mergeCell ref="T405:T408"/>
    <mergeCell ref="U405:U408"/>
    <mergeCell ref="S410:S413"/>
    <mergeCell ref="T410:T413"/>
    <mergeCell ref="U410:U413"/>
    <mergeCell ref="S415:S418"/>
    <mergeCell ref="S455:S458"/>
    <mergeCell ref="T455:T458"/>
    <mergeCell ref="U455:U458"/>
    <mergeCell ref="S425:S428"/>
    <mergeCell ref="T425:T428"/>
    <mergeCell ref="U425:U428"/>
    <mergeCell ref="S430:S433"/>
    <mergeCell ref="T430:T433"/>
    <mergeCell ref="U430:U433"/>
    <mergeCell ref="S435:S438"/>
    <mergeCell ref="T435:T438"/>
    <mergeCell ref="U435:U438"/>
    <mergeCell ref="S440:S443"/>
    <mergeCell ref="T440:T443"/>
    <mergeCell ref="U440:U443"/>
    <mergeCell ref="S445:S448"/>
    <mergeCell ref="T445:T448"/>
    <mergeCell ref="U445:U448"/>
    <mergeCell ref="S450:S453"/>
    <mergeCell ref="T450:T453"/>
    <mergeCell ref="U450:U453"/>
  </mergeCells>
  <phoneticPr fontId="6"/>
  <dataValidations count="2">
    <dataValidation imeMode="off" allowBlank="1" showInputMessage="1" showErrorMessage="1" sqref="T11 R16 T132 R127 T137 T142 T147 R222 T152 T157 R11 T162 T167 T127 T21 T172 T177 T232 T16 R132 R137 R142 R147 R152 R157 R162 R167 R172 R232 R26 R21 T26 R96 T101 R111 T96 T111 R182 T227 R227 T182 T222 R116 K239:M343 T217 R187 T207 R207 R212 R202 T197 R197 T202 T212 R217 R177 T116 O350:O459 T41 O239:O343 R31 T91 T71 R71 T76 R91 T31 T56 R56 R61 R66 T61 T66 T51 R36 R46 R51 T46 T81 R76 R81 R86 T86 R192 T36 R41 K350:M459 E350:E459 K123:M232 O123:O232 T187 T192 O7:O116 K7:M116 R101 R106 T106" xr:uid="{00000000-0002-0000-0600-000000000000}"/>
    <dataValidation imeMode="on" allowBlank="1" showInputMessage="1" showErrorMessage="1" sqref="E239:E343 W350:X459 H239:J343 W239:X343 D123:F232 H350:J459 W123:X232 H123:J232 W7:X116 H7:J116 D7:F116" xr:uid="{00000000-0002-0000-0600-000001000000}"/>
  </dataValidations>
  <pageMargins left="0.59055118110236227" right="0.59055118110236227" top="0.59055118110236227" bottom="0.59055118110236227" header="0.31496062992125984" footer="0.31496062992125984"/>
  <pageSetup paperSize="9" scale="68" fitToHeight="0" orientation="landscape" r:id="rId1"/>
  <rowBreaks count="11" manualBreakCount="11">
    <brk id="41" min="2" max="23" man="1"/>
    <brk id="81" min="2" max="23" man="1"/>
    <brk id="118" min="2" max="23" man="1"/>
    <brk id="157" min="2" max="23" man="1"/>
    <brk id="197" min="2" max="23" man="1"/>
    <brk id="234" min="2" max="23" man="1"/>
    <brk id="273" min="2" max="23" man="1"/>
    <brk id="313" min="2" max="23" man="1"/>
    <brk id="345" min="2" max="23" man="1"/>
    <brk id="384" min="2" max="23" man="1"/>
    <brk id="424" min="2" max="2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2000000}">
          <x14:formula1>
            <xm:f>"1,2,3,4"</xm:f>
          </x14:formula1>
          <xm:sqref>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JD126 SZ126 ACV126 AMR126 AWN126 BGJ126 BQF126 CAB126 CJX126 CTT126 DDP126 DNL126 DXH126 EHD126 EQZ126 FAV126 FKR126 FUN126 GEJ126 GOF126 GYB126 HHX126 HRT126 IBP126 ILL126 IVH126 JFD126 JOZ126 JYV126 KIR126 KSN126 LCJ126 LMF126 LWB126 MFX126 MPT126 MZP126 NJL126 NTH126 ODD126 OMZ126 OWV126 PGR126 PQN126 QAJ126 QKF126 QUB126 RDX126 RNT126 RXP126 SHL126 SRH126 TBD126 TKZ126 TUV126 UER126 UON126 UYJ126 VIF126 VSB126 WBX126 WLT126 WVP126 JD123 SZ123 ACV123 AMR123 AWN123 BGJ123 BQF123 CAB123 CJX123 CTT123 DDP123 DNL123 DXH123 EHD123 EQZ123 FAV123 FKR123 FUN123 GEJ123 GOF123 GYB123 HHX123 HRT123 IBP123 ILL123 IVH123 JFD123 JOZ123 JYV123 KIR123 KSN123 LCJ123 LMF123 LWB123 MFX123 MPT123 MZP123 NJL123 NTH123 ODD123 OMZ123 OWV123 PGR123 PQN123 QAJ123 QKF123 QUB123 RDX123 RNT123 RXP123 SHL123 SRH123 TBD123 TKZ123 TUV123 UER123 UON123 UYJ123 VIF123 VSB123 WBX123 WLT123 WVP123 JD176 SZ176 ACV176 AMR176 AWN176 BGJ176 BQF176 CAB176 CJX176 CTT176 DDP176 DNL176 DXH176 EHD176 EQZ176 FAV176 FKR176 FUN176 GEJ176 GOF176 GYB176 HHX176 HRT176 IBP176 ILL176 IVH176 JFD176 JOZ176 JYV176 KIR176 KSN176 LCJ176 LMF176 LWB176 MFX176 MPT176 MZP176 NJL176 NTH176 ODD176 OMZ176 OWV176 PGR176 PQN176 QAJ176 QKF176 QUB176 RDX176 RNT176 RXP176 SHL176 SRH176 TBD176 TKZ176 TUV176 UER176 UON176 UYJ176 VIF176 VSB176 WBX176 WLT176 WVP176 JD173 SZ173 ACV173 AMR173 AWN173 BGJ173 BQF173 CAB173 CJX173 CTT173 DDP173 DNL173 DXH173 EHD173 EQZ173 FAV173 FKR173 FUN173 GEJ173 GOF173 GYB173 HHX173 HRT173 IBP173 ILL173 IVH173 JFD173 JOZ173 JYV173 KIR173 KSN173 LCJ173 LMF173 LWB173 MFX173 MPT173 MZP173 NJL173 NTH173 ODD173 OMZ173 OWV173 PGR173 PQN173 QAJ173 QKF173 QUB173 RDX173 RNT173 RXP173 SHL173 SRH173 TBD173 TKZ173 TUV173 UER173 UON173 UYJ173 VIF173 VSB173 WBX173 WLT173 WVP173 JD231 SZ231 ACV231 AMR231 AWN231 BGJ231 BQF231 CAB231 CJX231 CTT231 DDP231 DNL231 DXH231 EHD231 EQZ231 FAV231 FKR231 FUN231 GEJ231 GOF231 GYB231 HHX231 HRT231 IBP231 ILL231 IVH231 JFD231 JOZ231 JYV231 KIR231 KSN231 LCJ231 LMF231 LWB231 MFX231 MPT231 MZP231 NJL231 NTH231 ODD231 OMZ231 OWV231 PGR231 PQN231 QAJ231 QKF231 QUB231 RDX231 RNT231 RXP231 SHL231 SRH231 TBD231 TKZ231 TUV231 UER231 UON231 UYJ231 VIF231 VSB231 WBX231 WLT231 WVP231 JD228 SZ228 ACV228 AMR228 AWN228 BGJ228 BQF228 CAB228 CJX228 CTT228 DDP228 DNL228 DXH228 EHD228 EQZ228 FAV228 FKR228 FUN228 GEJ228 GOF228 GYB228 HHX228 HRT228 IBP228 ILL228 IVH228 JFD228 JOZ228 JYV228 KIR228 KSN228 LCJ228 LMF228 LWB228 MFX228 MPT228 MZP228 NJL228 NTH228 ODD228 OMZ228 OWV228 PGR228 PQN228 QAJ228 QKF228 QUB228 RDX228 RNT228 RXP228 SHL228 SRH228 TBD228 TKZ228 TUV228 UER228 UON228 UYJ228 VIF228 VSB228 WBX228 WLT228 WVP228 G242 JD242 SZ242 ACV242 AMR242 AWN242 BGJ242 BQF242 CAB242 CJX242 CTT242 DDP242 DNL242 DXH242 EHD242 EQZ242 FAV242 FKR242 FUN242 GEJ242 GOF242 GYB242 HHX242 HRT242 IBP242 ILL242 IVH242 JFD242 JOZ242 JYV242 KIR242 KSN242 LCJ242 LMF242 LWB242 MFX242 MPT242 MZP242 NJL242 NTH242 ODD242 OMZ242 OWV242 PGR242 PQN242 QAJ242 QKF242 QUB242 RDX242 RNT242 RXP242 SHL242 SRH242 TBD242 TKZ242 TUV242 UER242 UON242 UYJ242 VIF242 VSB242 WBX242 WLT242 WVP242 G239 JD239 SZ239 ACV239 AMR239 AWN239 BGJ239 BQF239 CAB239 CJX239 CTT239 DDP239 DNL239 DXH239 EHD239 EQZ239 FAV239 FKR239 FUN239 GEJ239 GOF239 GYB239 HHX239 HRT239 IBP239 ILL239 IVH239 JFD239 JOZ239 JYV239 KIR239 KSN239 LCJ239 LMF239 LWB239 MFX239 MPT239 MZP239 NJL239 NTH239 ODD239 OMZ239 OWV239 PGR239 PQN239 QAJ239 QKF239 QUB239 RDX239 RNT239 RXP239 SHL239 SRH239 TBD239 TKZ239 TUV239 UER239 UON239 UYJ239 VIF239 VSB239 WBX239 WLT239 WVP239 G342 JD342 SZ342 ACV342 AMR342 AWN342 BGJ342 BQF342 CAB342 CJX342 CTT342 DDP342 DNL342 DXH342 EHD342 EQZ342 FAV342 FKR342 FUN342 GEJ342 GOF342 GYB342 HHX342 HRT342 IBP342 ILL342 IVH342 JFD342 JOZ342 JYV342 KIR342 KSN342 LCJ342 LMF342 LWB342 MFX342 MPT342 MZP342 NJL342 NTH342 ODD342 OMZ342 OWV342 PGR342 PQN342 QAJ342 QKF342 QUB342 RDX342 RNT342 RXP342 SHL342 SRH342 TBD342 TKZ342 TUV342 UER342 UON342 UYJ342 VIF342 VSB342 WBX342 WLT342 WVP342 G339 JD339 SZ339 ACV339 AMR339 AWN339 BGJ339 BQF339 CAB339 CJX339 CTT339 DDP339 DNL339 DXH339 EHD339 EQZ339 FAV339 FKR339 FUN339 GEJ339 GOF339 GYB339 HHX339 HRT339 IBP339 ILL339 IVH339 JFD339 JOZ339 JYV339 KIR339 KSN339 LCJ339 LMF339 LWB339 MFX339 MPT339 MZP339 NJL339 NTH339 ODD339 OMZ339 OWV339 PGR339 PQN339 QAJ339 QKF339 QUB339 RDX339 RNT339 RXP339 SHL339 SRH339 TBD339 TKZ339 TUV339 UER339 UON339 UYJ339 VIF339 VSB339 WBX339 WLT339 WVP339 G353 JD353 SZ353 ACV353 AMR353 AWN353 BGJ353 BQF353 CAB353 CJX353 CTT353 DDP353 DNL353 DXH353 EHD353 EQZ353 FAV353 FKR353 FUN353 GEJ353 GOF353 GYB353 HHX353 HRT353 IBP353 ILL353 IVH353 JFD353 JOZ353 JYV353 KIR353 KSN353 LCJ353 LMF353 LWB353 MFX353 MPT353 MZP353 NJL353 NTH353 ODD353 OMZ353 OWV353 PGR353 PQN353 QAJ353 QKF353 QUB353 RDX353 RNT353 RXP353 SHL353 SRH353 TBD353 TKZ353 TUV353 UER353 UON353 UYJ353 VIF353 VSB353 WBX353 WLT353 WVP353 G350 JD350 SZ350 ACV350 AMR350 AWN350 BGJ350 BQF350 CAB350 CJX350 CTT350 DDP350 DNL350 DXH350 EHD350 EQZ350 FAV350 FKR350 FUN350 GEJ350 GOF350 GYB350 HHX350 HRT350 IBP350 ILL350 IVH350 JFD350 JOZ350 JYV350 KIR350 KSN350 LCJ350 LMF350 LWB350 MFX350 MPT350 MZP350 NJL350 NTH350 ODD350 OMZ350 OWV350 PGR350 PQN350 QAJ350 QKF350 QUB350 RDX350 RNT350 RXP350 SHL350 SRH350 TBD350 TKZ350 TUV350 UER350 UON350 UYJ350 VIF350 VSB350 WBX350 WLT350 WVP350 G458 JD458 SZ458 ACV458 AMR458 AWN458 BGJ458 BQF458 CAB458 CJX458 CTT458 DDP458 DNL458 DXH458 EHD458 EQZ458 FAV458 FKR458 FUN458 GEJ458 GOF458 GYB458 HHX458 HRT458 IBP458 ILL458 IVH458 JFD458 JOZ458 JYV458 KIR458 KSN458 LCJ458 LMF458 LWB458 MFX458 MPT458 MZP458 NJL458 NTH458 ODD458 OMZ458 OWV458 PGR458 PQN458 QAJ458 QKF458 QUB458 RDX458 RNT458 RXP458 SHL458 SRH458 TBD458 TKZ458 TUV458 UER458 UON458 UYJ458 VIF458 VSB458 WBX458 WLT458 WVP458 G455 JD455 SZ455 ACV455 AMR455 AWN455 BGJ455 BQF455 CAB455 CJX455 CTT455 DDP455 DNL455 DXH455 EHD455 EQZ455 FAV455 FKR455 FUN455 GEJ455 GOF455 GYB455 HHX455 HRT455 IBP455 ILL455 IVH455 JFD455 JOZ455 JYV455 KIR455 KSN455 LCJ455 LMF455 LWB455 MFX455 MPT455 MZP455 NJL455 NTH455 ODD455 OMZ455 OWV455 PGR455 PQN455 QAJ455 QKF455 QUB455 RDX455 RNT455 RXP455 SHL455 SRH455 TBD455 TKZ455 TUV455 UER455 UON455 UYJ455 VIF455 VSB455 WBX455 WLT455 WVP455 VSB12 JD171 SZ171 ACV171 AMR171 AWN171 BGJ171 BQF171 CAB171 CJX171 CTT171 DDP171 DNL171 DXH171 EHD171 EQZ171 FAV171 FKR171 FUN171 GEJ171 GOF171 GYB171 HHX171 HRT171 IBP171 ILL171 IVH171 JFD171 JOZ171 JYV171 KIR171 KSN171 LCJ171 LMF171 LWB171 MFX171 MPT171 MZP171 NJL171 NTH171 ODD171 OMZ171 OWV171 PGR171 PQN171 QAJ171 QKF171 QUB171 RDX171 RNT171 RXP171 SHL171 SRH171 TBD171 TKZ171 TUV171 UER171 UON171 UYJ171 VIF171 VSB171 WBX171 WLT171 WVP171 JD168 SZ168 ACV168 AMR168 AWN168 BGJ168 BQF168 CAB168 CJX168 CTT168 DDP168 DNL168 DXH168 EHD168 EQZ168 FAV168 FKR168 FUN168 GEJ168 GOF168 GYB168 HHX168 HRT168 IBP168 ILL168 IVH168 JFD168 JOZ168 JYV168 KIR168 KSN168 LCJ168 LMF168 LWB168 MFX168 MPT168 MZP168 NJL168 NTH168 ODD168 OMZ168 OWV168 PGR168 PQN168 QAJ168 QKF168 QUB168 RDX168 RNT168 RXP168 SHL168 SRH168 TBD168 TKZ168 TUV168 UER168 UON168 UYJ168 VIF168 VSB168 WBX168 WLT168 WVP168 G337 JD337 SZ337 ACV337 AMR337 AWN337 BGJ337 BQF337 CAB337 CJX337 CTT337 DDP337 DNL337 DXH337 EHD337 EQZ337 FAV337 FKR337 FUN337 GEJ337 GOF337 GYB337 HHX337 HRT337 IBP337 ILL337 IVH337 JFD337 JOZ337 JYV337 KIR337 KSN337 LCJ337 LMF337 LWB337 MFX337 MPT337 MZP337 NJL337 NTH337 ODD337 OMZ337 OWV337 PGR337 PQN337 QAJ337 QKF337 QUB337 RDX337 RNT337 RXP337 SHL337 SRH337 TBD337 TKZ337 TUV337 UER337 UON337 UYJ337 VIF337 VSB337 WBX337 WLT337 WVP337 G334 JD334 SZ334 ACV334 AMR334 AWN334 BGJ334 BQF334 CAB334 CJX334 CTT334 DDP334 DNL334 DXH334 EHD334 EQZ334 FAV334 FKR334 FUN334 GEJ334 GOF334 GYB334 HHX334 HRT334 IBP334 ILL334 IVH334 JFD334 JOZ334 JYV334 KIR334 KSN334 LCJ334 LMF334 LWB334 MFX334 MPT334 MZP334 NJL334 NTH334 ODD334 OMZ334 OWV334 PGR334 PQN334 QAJ334 QKF334 QUB334 RDX334 RNT334 RXP334 SHL334 SRH334 TBD334 TKZ334 TUV334 UER334 UON334 UYJ334 VIF334 VSB334 WBX334 WLT334 WVP334 G332 JD332 SZ332 ACV332 AMR332 AWN332 BGJ332 BQF332 CAB332 CJX332 CTT332 DDP332 DNL332 DXH332 EHD332 EQZ332 FAV332 FKR332 FUN332 GEJ332 GOF332 GYB332 HHX332 HRT332 IBP332 ILL332 IVH332 JFD332 JOZ332 JYV332 KIR332 KSN332 LCJ332 LMF332 LWB332 MFX332 MPT332 MZP332 NJL332 NTH332 ODD332 OMZ332 OWV332 PGR332 PQN332 QAJ332 QKF332 QUB332 RDX332 RNT332 RXP332 SHL332 SRH332 TBD332 TKZ332 TUV332 UER332 UON332 UYJ332 VIF332 VSB332 WBX332 WLT332 WVP332 G329 JD329 SZ329 ACV329 AMR329 AWN329 BGJ329 BQF329 CAB329 CJX329 CTT329 DDP329 DNL329 DXH329 EHD329 EQZ329 FAV329 FKR329 FUN329 GEJ329 GOF329 GYB329 HHX329 HRT329 IBP329 ILL329 IVH329 JFD329 JOZ329 JYV329 KIR329 KSN329 LCJ329 LMF329 LWB329 MFX329 MPT329 MZP329 NJL329 NTH329 ODD329 OMZ329 OWV329 PGR329 PQN329 QAJ329 QKF329 QUB329 RDX329 RNT329 RXP329 SHL329 SRH329 TBD329 TKZ329 TUV329 UER329 UON329 UYJ329 VIF329 VSB329 WBX329 WLT329 WVP329 G453 JD453 SZ453 ACV453 AMR453 AWN453 BGJ453 BQF453 CAB453 CJX453 CTT453 DDP453 DNL453 DXH453 EHD453 EQZ453 FAV453 FKR453 FUN453 GEJ453 GOF453 GYB453 HHX453 HRT453 IBP453 ILL453 IVH453 JFD453 JOZ453 JYV453 KIR453 KSN453 LCJ453 LMF453 LWB453 MFX453 MPT453 MZP453 NJL453 NTH453 ODD453 OMZ453 OWV453 PGR453 PQN453 QAJ453 QKF453 QUB453 RDX453 RNT453 RXP453 SHL453 SRH453 TBD453 TKZ453 TUV453 UER453 UON453 UYJ453 VIF453 VSB453 WBX453 WLT453 WVP453 G450 JD450 SZ450 ACV450 AMR450 AWN450 BGJ450 BQF450 CAB450 CJX450 CTT450 DDP450 DNL450 DXH450 EHD450 EQZ450 FAV450 FKR450 FUN450 GEJ450 GOF450 GYB450 HHX450 HRT450 IBP450 ILL450 IVH450 JFD450 JOZ450 JYV450 KIR450 KSN450 LCJ450 LMF450 LWB450 MFX450 MPT450 MZP450 NJL450 NTH450 ODD450 OMZ450 OWV450 PGR450 PQN450 QAJ450 QKF450 QUB450 RDX450 RNT450 RXP450 SHL450 SRH450 TBD450 TKZ450 TUV450 UER450 UON450 UYJ450 VIF450 VSB450 WBX450 WLT450 WVP450 WBX12 WLT12 WVP17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WVP12 JD15 SZ15 ACV15 AMR15 AWN15 BGJ15 BQF15 CAB15 CJX15 CTT15 DDP15 DNL15 DXH15 EHD15 EQZ15 FAV15 FKR15 FUN15 GEJ15 GOF15 GYB15 HHX15 HRT15 IBP15 ILL15 IVH15 JFD15 JOZ15 JYV15 KIR15 KSN15 LCJ15 LMF15 LWB15 MFX15 MPT15 MZP15 NJL15 NTH15 ODD15 OMZ15 OWV15 PGR15 PQN15 QAJ15 QKF15 QUB15 RDX15 RNT15 RXP15 SHL15 SRH15 TBD15 TKZ15 TUV15 UER15 UON15 UYJ15 VIF15 VSB15 WBX15 WLT15 WVP15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JD156 SZ156 ACV156 AMR156 AWN156 BGJ156 BQF156 CAB156 CJX156 CTT156 DDP156 DNL156 DXH156 EHD156 EQZ156 FAV156 FKR156 FUN156 GEJ156 GOF156 GYB156 HHX156 HRT156 IBP156 ILL156 IVH156 JFD156 JOZ156 JYV156 KIR156 KSN156 LCJ156 LMF156 LWB156 MFX156 MPT156 MZP156 NJL156 NTH156 ODD156 OMZ156 OWV156 PGR156 PQN156 QAJ156 QKF156 QUB156 RDX156 RNT156 RXP156 SHL156 SRH156 TBD156 TKZ156 TUV156 UER156 UON156 UYJ156 VIF156 VSB156 WBX156 WLT156 WVP156 JD153 SZ153 ACV153 AMR153 AWN153 BGJ153 BQF153 CAB153 CJX153 CTT153 DDP153 DNL153 DXH153 EHD153 EQZ153 FAV153 FKR153 FUN153 GEJ153 GOF153 GYB153 HHX153 HRT153 IBP153 ILL153 IVH153 JFD153 JOZ153 JYV153 KIR153 KSN153 LCJ153 LMF153 LWB153 MFX153 MPT153 MZP153 NJL153 NTH153 ODD153 OMZ153 OWV153 PGR153 PQN153 QAJ153 QKF153 QUB153 RDX153 RNT153 RXP153 SHL153 SRH153 TBD153 TKZ153 TUV153 UER153 UON153 UYJ153 VIF153 VSB153 WBX153 WLT153 WVP153 JD146 SZ146 ACV146 AMR146 AWN146 BGJ146 BQF146 CAB146 CJX146 CTT146 DDP146 DNL146 DXH146 EHD146 EQZ146 FAV146 FKR146 FUN146 GEJ146 GOF146 GYB146 HHX146 HRT146 IBP146 ILL146 IVH146 JFD146 JOZ146 JYV146 KIR146 KSN146 LCJ146 LMF146 LWB146 MFX146 MPT146 MZP146 NJL146 NTH146 ODD146 OMZ146 OWV146 PGR146 PQN146 QAJ146 QKF146 QUB146 RDX146 RNT146 RXP146 SHL146 SRH146 TBD146 TKZ146 TUV146 UER146 UON146 UYJ146 VIF146 VSB146 WBX146 WLT146 WVP146 JD143 SZ143 ACV143 AMR143 AWN143 BGJ143 BQF143 CAB143 CJX143 CTT143 DDP143 DNL143 DXH143 EHD143 EQZ143 FAV143 FKR143 FUN143 GEJ143 GOF143 GYB143 HHX143 HRT143 IBP143 ILL143 IVH143 JFD143 JOZ143 JYV143 KIR143 KSN143 LCJ143 LMF143 LWB143 MFX143 MPT143 MZP143 NJL143 NTH143 ODD143 OMZ143 OWV143 PGR143 PQN143 QAJ143 QKF143 QUB143 RDX143 RNT143 RXP143 SHL143 SRH143 TBD143 TKZ143 TUV143 UER143 UON143 UYJ143 VIF143 VSB143 WBX143 WLT143 WVP143 JD151 SZ151 ACV151 AMR151 AWN151 BGJ151 BQF151 CAB151 CJX151 CTT151 DDP151 DNL151 DXH151 EHD151 EQZ151 FAV151 FKR151 FUN151 GEJ151 GOF151 GYB151 HHX151 HRT151 IBP151 ILL151 IVH151 JFD151 JOZ151 JYV151 KIR151 KSN151 LCJ151 LMF151 LWB151 MFX151 MPT151 MZP151 NJL151 NTH151 ODD151 OMZ151 OWV151 PGR151 PQN151 QAJ151 QKF151 QUB151 RDX151 RNT151 RXP151 SHL151 SRH151 TBD151 TKZ151 TUV151 UER151 UON151 UYJ151 VIF151 VSB151 WBX151 WLT151 WVP151 JD148 SZ148 ACV148 AMR148 AWN148 BGJ148 BQF148 CAB148 CJX148 CTT148 DDP148 DNL148 DXH148 EHD148 EQZ148 FAV148 FKR148 FUN148 GEJ148 GOF148 GYB148 HHX148 HRT148 IBP148 ILL148 IVH148 JFD148 JOZ148 JYV148 KIR148 KSN148 LCJ148 LMF148 LWB148 MFX148 MPT148 MZP148 NJL148 NTH148 ODD148 OMZ148 OWV148 PGR148 PQN148 QAJ148 QKF148 QUB148 RDX148 RNT148 RXP148 SHL148 SRH148 TBD148 TKZ148 TUV148 UER148 UON148 UYJ148 VIF148 VSB148 WBX148 WLT148 WVP148 WVP133 JD141 SZ141 ACV141 AMR141 AWN141 BGJ141 BQF141 CAB141 CJX141 CTT141 DDP141 DNL141 DXH141 EHD141 EQZ141 FAV141 FKR141 FUN141 GEJ141 GOF141 GYB141 HHX141 HRT141 IBP141 ILL141 IVH141 JFD141 JOZ141 JYV141 KIR141 KSN141 LCJ141 LMF141 LWB141 MFX141 MPT141 MZP141 NJL141 NTH141 ODD141 OMZ141 OWV141 PGR141 PQN141 QAJ141 QKF141 QUB141 RDX141 RNT141 RXP141 SHL141 SRH141 TBD141 TKZ141 TUV141 UER141 UON141 UYJ141 VIF141 VSB141 WBX141 WLT141 WVP141 JD138 SZ138 ACV138 AMR138 AWN138 BGJ138 BQF138 CAB138 CJX138 CTT138 DDP138 DNL138 DXH138 EHD138 EQZ138 FAV138 FKR138 FUN138 GEJ138 GOF138 GYB138 HHX138 HRT138 IBP138 ILL138 IVH138 JFD138 JOZ138 JYV138 KIR138 KSN138 LCJ138 LMF138 LWB138 MFX138 MPT138 MZP138 NJL138 NTH138 ODD138 OMZ138 OWV138 PGR138 PQN138 QAJ138 QKF138 QUB138 RDX138 RNT138 RXP138 SHL138 SRH138 TBD138 TKZ138 TUV138 UER138 UON138 UYJ138 VIF138 VSB138 WBX138 WLT138 WVP138 JD131 SZ131 ACV131 AMR131 AWN131 BGJ131 BQF131 CAB131 CJX131 CTT131 DDP131 DNL131 DXH131 EHD131 EQZ131 FAV131 FKR131 FUN131 GEJ131 GOF131 GYB131 HHX131 HRT131 IBP131 ILL131 IVH131 JFD131 JOZ131 JYV131 KIR131 KSN131 LCJ131 LMF131 LWB131 MFX131 MPT131 MZP131 NJL131 NTH131 ODD131 OMZ131 OWV131 PGR131 PQN131 QAJ131 QKF131 QUB131 RDX131 RNT131 RXP131 SHL131 SRH131 TBD131 TKZ131 TUV131 UER131 UON131 UYJ131 VIF131 VSB131 WBX131 WLT131 WVP131 JD128 SZ128 ACV128 AMR128 AWN128 BGJ128 BQF128 CAB128 CJX128 CTT128 DDP128 DNL128 DXH128 EHD128 EQZ128 FAV128 FKR128 FUN128 GEJ128 GOF128 GYB128 HHX128 HRT128 IBP128 ILL128 IVH128 JFD128 JOZ128 JYV128 KIR128 KSN128 LCJ128 LMF128 LWB128 MFX128 MPT128 MZP128 NJL128 NTH128 ODD128 OMZ128 OWV128 PGR128 PQN128 QAJ128 QKF128 QUB128 RDX128 RNT128 RXP128 SHL128 SRH128 TBD128 TKZ128 TUV128 UER128 UON128 UYJ128 VIF128 VSB128 WBX128 WLT128 WVP128 JD136 SZ136 ACV136 AMR136 AWN136 BGJ136 BQF136 CAB136 CJX136 CTT136 DDP136 DNL136 DXH136 EHD136 EQZ136 FAV136 FKR136 FUN136 GEJ136 GOF136 GYB136 HHX136 HRT136 IBP136 ILL136 IVH136 JFD136 JOZ136 JYV136 KIR136 KSN136 LCJ136 LMF136 LWB136 MFX136 MPT136 MZP136 NJL136 NTH136 ODD136 OMZ136 OWV136 PGR136 PQN136 QAJ136 QKF136 QUB136 RDX136 RNT136 RXP136 SHL136 SRH136 TBD136 TKZ136 TUV136 UER136 UON136 UYJ136 VIF136 VSB136 WBX136 WLT136 WVP136 JD133 SZ133 ACV133 AMR133 AWN133 BGJ133 BQF133 CAB133 CJX133 CTT133 DDP133 DNL133 DXH133 EHD133 EQZ133 FAV133 FKR133 FUN133 GEJ133 GOF133 GYB133 HHX133 HRT133 IBP133 ILL133 IVH133 JFD133 JOZ133 JYV133 KIR133 KSN133 LCJ133 LMF133 LWB133 MFX133 MPT133 MZP133 NJL133 NTH133 ODD133 OMZ133 OWV133 PGR133 PQN133 QAJ133 QKF133 QUB133 RDX133 RNT133 RXP133 SHL133 SRH133 TBD133 TKZ133 TUV133 UER133 UON133 UYJ133 VIF133 VSB133 WBX133 WLT133 JD166 SZ166 ACV166 AMR166 AWN166 BGJ166 BQF166 CAB166 CJX166 CTT166 DDP166 DNL166 DXH166 EHD166 EQZ166 FAV166 FKR166 FUN166 GEJ166 GOF166 GYB166 HHX166 HRT166 IBP166 ILL166 IVH166 JFD166 JOZ166 JYV166 KIR166 KSN166 LCJ166 LMF166 LWB166 MFX166 MPT166 MZP166 NJL166 NTH166 ODD166 OMZ166 OWV166 PGR166 PQN166 QAJ166 QKF166 QUB166 RDX166 RNT166 RXP166 SHL166 SRH166 TBD166 TKZ166 TUV166 UER166 UON166 UYJ166 VIF166 VSB166 WBX166 WLT166 WVP166 JD163 SZ163 ACV163 AMR163 AWN163 BGJ163 BQF163 CAB163 CJX163 CTT163 DDP163 DNL163 DXH163 EHD163 EQZ163 FAV163 FKR163 FUN163 GEJ163 GOF163 GYB163 HHX163 HRT163 IBP163 ILL163 IVH163 JFD163 JOZ163 JYV163 KIR163 KSN163 LCJ163 LMF163 LWB163 MFX163 MPT163 MZP163 NJL163 NTH163 ODD163 OMZ163 OWV163 PGR163 PQN163 QAJ163 QKF163 QUB163 RDX163 RNT163 RXP163 SHL163 SRH163 TBD163 TKZ163 TUV163 UER163 UON163 UYJ163 VIF163 VSB163 WBX163 WLT163 WVP163 JD161 SZ161 ACV161 AMR161 AWN161 BGJ161 BQF161 CAB161 CJX161 CTT161 DDP161 DNL161 DXH161 EHD161 EQZ161 FAV161 FKR161 FUN161 GEJ161 GOF161 GYB161 HHX161 HRT161 IBP161 ILL161 IVH161 JFD161 JOZ161 JYV161 KIR161 KSN161 LCJ161 LMF161 LWB161 MFX161 MPT161 MZP161 NJL161 NTH161 ODD161 OMZ161 OWV161 PGR161 PQN161 QAJ161 QKF161 QUB161 RDX161 RNT161 RXP161 SHL161 SRH161 TBD161 TKZ161 TUV161 UER161 UON161 UYJ161 VIF161 VSB161 WBX161 WLT161 WVP161 JD158 SZ158 ACV158 AMR158 AWN158 BGJ158 BQF158 CAB158 CJX158 CTT158 DDP158 DNL158 DXH158 EHD158 EQZ158 FAV158 FKR158 FUN158 GEJ158 GOF158 GYB158 HHX158 HRT158 IBP158 ILL158 IVH158 JFD158 JOZ158 JYV158 KIR158 KSN158 LCJ158 LMF158 LWB158 MFX158 MPT158 MZP158 NJL158 NTH158 ODD158 OMZ158 OWV158 PGR158 PQN158 QAJ158 QKF158 QUB158 RDX158 RNT158 RXP158 SHL158 SRH158 TBD158 TKZ158 TUV158 UER158 UON158 UYJ158 VIF158 VSB158 WBX158 WLT158 WVP158 WBX22 WLT22 WVP22 JD25 SZ25 ACV25 AMR25 AWN25 BGJ25 BQF25 CAB25 CJX25 CTT25 DDP25 DNL25 DXH25 EHD25 EQZ25 FAV25 FKR25 FUN25 GEJ25 GOF25 GYB25 HHX25 HRT25 IBP25 ILL25 IVH25 JFD25 JOZ25 JYV25 KIR25 KSN25 LCJ25 LMF25 LWB25 MFX25 MPT25 MZP25 NJL25 NTH25 ODD25 OMZ25 OWV25 PGR25 PQN25 QAJ25 QKF25 QUB25 RDX25 RNT25 RXP25 SHL25 SRH25 TBD25 TKZ25 TUV25 UER25 UON25 UYJ25 VIF25 VSB25 WBX25 WLT25 WVP25 JD22 SZ22 ACV22 AMR22 AWN22 BGJ22 BQF22 CAB22 CJX22 CTT22 DDP22 DNL22 DXH22 EHD22 EQZ22 FAV22 FKR22 FUN22 GEJ22 GOF22 GYB22 HHX22 HRT22 IBP22 ILL22 IVH22 JFD22 JOZ22 JYV22 KIR22 KSN22 LCJ22 LMF22 LWB22 MFX22 MPT22 MZP22 NJL22 NTH22 ODD22 OMZ22 OWV22 PGR22 PQN22 QAJ22 QKF22 QUB22 RDX22 RNT22 RXP22 SHL22 SRH22 TBD22 TKZ22 TUV22 UER22 UON22 UYJ22 VIF22 VSB22 WBX27 WLT27 WVP27 JD30 SZ30 ACV30 AMR30 AWN30 BGJ30 BQF30 CAB30 CJX30 CTT30 DDP30 DNL30 DXH30 EHD30 EQZ30 FAV30 FKR30 FUN30 GEJ30 GOF30 GYB30 HHX30 HRT30 IBP30 ILL30 IVH30 JFD30 JOZ30 JYV30 KIR30 KSN30 LCJ30 LMF30 LWB30 MFX30 MPT30 MZP30 NJL30 NTH30 ODD30 OMZ30 OWV30 PGR30 PQN30 QAJ30 QKF30 QUB30 RDX30 RNT30 RXP30 SHL30 SRH30 TBD30 TKZ30 TUV30 UER30 UON30 UYJ30 VIF30 VSB30 WBX30 WLT30 WVP30 JD27 SZ27 ACV27 AMR27 AWN27 BGJ27 BQF27 CAB27 CJX27 CTT27 DDP27 DNL27 DXH27 EHD27 EQZ27 FAV27 FKR27 FUN27 GEJ27 GOF27 GYB27 HHX27 HRT27 IBP27 ILL27 IVH27 JFD27 JOZ27 JYV27 KIR27 KSN27 LCJ27 LMF27 LWB27 MFX27 MPT27 MZP27 NJL27 NTH27 ODD27 OMZ27 OWV27 PGR27 PQN27 QAJ27 QKF27 QUB27 RDX27 RNT27 RXP27 SHL27 SRH27 TBD27 TKZ27 TUV27 UER27 UON27 UYJ27 VIF27 VSB27 WLT92 WLT107 WVP112 JD115 SZ115 ACV115 AMR115 AWN115 BGJ115 BQF115 CAB115 CJX115 CTT115 DDP115 DNL115 DXH115 EHD115 EQZ115 FAV115 FKR115 FUN115 GEJ115 GOF115 GYB115 HHX115 HRT115 IBP115 ILL115 IVH115 JFD115 JOZ115 JYV115 KIR115 KSN115 LCJ115 LMF115 LWB115 MFX115 MPT115 MZP115 NJL115 NTH115 ODD115 OMZ115 OWV115 PGR115 PQN115 QAJ115 QKF115 QUB115 RDX115 RNT115 RXP115 SHL115 SRH115 TBD115 TKZ115 TUV115 UER115 UON115 UYJ115 VIF115 VSB115 WBX115 WLT115 WVP115 JD112 SZ112 ACV112 AMR112 AWN112 BGJ112 BQF112 CAB112 CJX112 CTT112 DDP112 DNL112 DXH112 EHD112 EQZ112 FAV112 FKR112 FUN112 GEJ112 GOF112 GYB112 HHX112 HRT112 IBP112 ILL112 IVH112 JFD112 JOZ112 JYV112 KIR112 KSN112 LCJ112 LMF112 LWB112 MFX112 MPT112 MZP112 NJL112 NTH112 ODD112 OMZ112 OWV112 PGR112 PQN112 QAJ112 QKF112 QUB112 RDX112 RNT112 RXP112 SHL112 SRH112 TBD112 TKZ112 TUV112 UER112 UON112 UYJ112 VIF112 VSB112 WBX112 WLT112 WVP107 JD110 SZ110 ACV110 AMR110 AWN110 BGJ110 BQF110 CAB110 CJX110 CTT110 DDP110 DNL110 DXH110 EHD110 EQZ110 FAV110 FKR110 FUN110 GEJ110 GOF110 GYB110 HHX110 HRT110 IBP110 ILL110 IVH110 JFD110 JOZ110 JYV110 KIR110 KSN110 LCJ110 LMF110 LWB110 MFX110 MPT110 MZP110 NJL110 NTH110 ODD110 OMZ110 OWV110 PGR110 PQN110 QAJ110 QKF110 QUB110 RDX110 RNT110 RXP110 SHL110 SRH110 TBD110 TKZ110 TUV110 UER110 UON110 UYJ110 VIF110 VSB110 WBX110 WLT110 WVP110 JD107 SZ107 ACV107 AMR107 AWN107 BGJ107 BQF107 CAB107 CJX107 CTT107 DDP107 DNL107 DXH107 EHD107 EQZ107 FAV107 FKR107 FUN107 GEJ107 GOF107 GYB107 HHX107 HRT107 IBP107 ILL107 IVH107 JFD107 JOZ107 JYV107 KIR107 KSN107 LCJ107 LMF107 LWB107 MFX107 MPT107 MZP107 NJL107 NTH107 ODD107 OMZ107 OWV107 PGR107 PQN107 QAJ107 QKF107 QUB107 RDX107 RNT107 RXP107 SHL107 SRH107 TBD107 TKZ107 TUV107 UER107 UON107 UYJ107 VIF107 VSB107 WBX107 JD100 SZ100 ACV100 AMR100 AWN100 BGJ100 BQF100 CAB100 CJX100 CTT100 DDP100 DNL100 DXH100 EHD100 EQZ100 FAV100 FKR100 FUN100 GEJ100 GOF100 GYB100 HHX100 HRT100 IBP100 ILL100 IVH100 JFD100 JOZ100 JYV100 KIR100 KSN100 LCJ100 LMF100 LWB100 MFX100 MPT100 MZP100 NJL100 NTH100 ODD100 OMZ100 OWV100 PGR100 PQN100 QAJ100 QKF100 QUB100 RDX100 RNT100 RXP100 SHL100 SRH100 TBD100 TKZ100 TUV100 UER100 UON100 UYJ100 VIF100 VSB100 WBX100 WLT100 WVP100 JD97 SZ97 ACV97 AMR97 AWN97 BGJ97 BQF97 CAB97 CJX97 CTT97 DDP97 DNL97 DXH97 EHD97 EQZ97 FAV97 FKR97 FUN97 GEJ97 GOF97 GYB97 HHX97 HRT97 IBP97 ILL97 IVH97 JFD97 JOZ97 JYV97 KIR97 KSN97 LCJ97 LMF97 LWB97 MFX97 MPT97 MZP97 NJL97 NTH97 ODD97 OMZ97 OWV97 PGR97 PQN97 QAJ97 QKF97 QUB97 RDX97 RNT97 RXP97 SHL97 SRH97 TBD97 TKZ97 TUV97 UER97 UON97 UYJ97 VIF97 VSB97 WBX97 WLT97 WVP97 WVP92 JD95 SZ95 ACV95 AMR95 AWN95 BGJ95 BQF95 CAB95 CJX95 CTT95 DDP95 DNL95 DXH95 EHD95 EQZ95 FAV95 FKR95 FUN95 GEJ95 GOF95 GYB95 HHX95 HRT95 IBP95 ILL95 IVH95 JFD95 JOZ95 JYV95 KIR95 KSN95 LCJ95 LMF95 LWB95 MFX95 MPT95 MZP95 NJL95 NTH95 ODD95 OMZ95 OWV95 PGR95 PQN95 QAJ95 QKF95 QUB95 RDX95 RNT95 RXP95 SHL95 SRH95 TBD95 TKZ95 TUV95 UER95 UON95 UYJ95 VIF95 VSB95 WBX95 WLT95 WVP95 JD92 SZ92 ACV92 AMR92 AWN92 BGJ92 BQF92 CAB92 CJX92 CTT92 DDP92 DNL92 DXH92 EHD92 EQZ92 FAV92 FKR92 FUN92 GEJ92 GOF92 GYB92 HHX92 HRT92 IBP92 ILL92 IVH92 JFD92 JOZ92 JYV92 KIR92 KSN92 LCJ92 LMF92 LWB92 MFX92 MPT92 MZP92 NJL92 NTH92 ODD92 OMZ92 OWV92 PGR92 PQN92 QAJ92 QKF92 QUB92 RDX92 RNT92 RXP92 SHL92 SRH92 TBD92 TKZ92 TUV92 UER92 UON92 UYJ92 VIF92 VSB92 WBX92 WVP360 WVP223 JD186 SZ186 ACV186 AMR186 AWN186 BGJ186 BQF186 CAB186 CJX186 CTT186 DDP186 DNL186 DXH186 EHD186 EQZ186 FAV186 FKR186 FUN186 GEJ186 GOF186 GYB186 HHX186 HRT186 IBP186 ILL186 IVH186 JFD186 JOZ186 JYV186 KIR186 KSN186 LCJ186 LMF186 LWB186 MFX186 MPT186 MZP186 NJL186 NTH186 ODD186 OMZ186 OWV186 PGR186 PQN186 QAJ186 QKF186 QUB186 RDX186 RNT186 RXP186 SHL186 SRH186 TBD186 TKZ186 TUV186 UER186 UON186 UYJ186 VIF186 VSB186 WBX186 WLT186 WVP186 JD183 SZ183 ACV183 AMR183 AWN183 BGJ183 BQF183 CAB183 CJX183 CTT183 DDP183 DNL183 DXH183 EHD183 EQZ183 FAV183 FKR183 FUN183 GEJ183 GOF183 GYB183 HHX183 HRT183 IBP183 ILL183 IVH183 JFD183 JOZ183 JYV183 KIR183 KSN183 LCJ183 LMF183 LWB183 MFX183 MPT183 MZP183 NJL183 NTH183 ODD183 OMZ183 OWV183 PGR183 PQN183 QAJ183 QKF183 QUB183 RDX183 RNT183 RXP183 SHL183 SRH183 TBD183 TKZ183 TUV183 UER183 UON183 UYJ183 VIF183 VSB183 WBX183 WLT183 WVP183 JD181 SZ181 ACV181 AMR181 AWN181 BGJ181 BQF181 CAB181 CJX181 CTT181 DDP181 DNL181 DXH181 EHD181 EQZ181 FAV181 FKR181 FUN181 GEJ181 GOF181 GYB181 HHX181 HRT181 IBP181 ILL181 IVH181 JFD181 JOZ181 JYV181 KIR181 KSN181 LCJ181 LMF181 LWB181 MFX181 MPT181 MZP181 NJL181 NTH181 ODD181 OMZ181 OWV181 PGR181 PQN181 QAJ181 QKF181 QUB181 RDX181 RNT181 RXP181 SHL181 SRH181 TBD181 TKZ181 TUV181 UER181 UON181 UYJ181 VIF181 VSB181 WBX181 WLT181 WVP181 JD178 SZ178 ACV178 AMR178 AWN178 BGJ178 BQF178 CAB178 CJX178 CTT178 DDP178 DNL178 DXH178 EHD178 EQZ178 FAV178 FKR178 FUN178 GEJ178 GOF178 GYB178 HHX178 HRT178 IBP178 ILL178 IVH178 JFD178 JOZ178 JYV178 KIR178 KSN178 LCJ178 LMF178 LWB178 MFX178 MPT178 MZP178 NJL178 NTH178 ODD178 OMZ178 OWV178 PGR178 PQN178 QAJ178 QKF178 QUB178 RDX178 RNT178 RXP178 SHL178 SRH178 TBD178 TKZ178 TUV178 UER178 UON178 UYJ178 VIF178 VSB178 WBX178 WLT178 WVP178 JD226 SZ226 ACV226 AMR226 AWN226 BGJ226 BQF226 CAB226 CJX226 CTT226 DDP226 DNL226 DXH226 EHD226 EQZ226 FAV226 FKR226 FUN226 GEJ226 GOF226 GYB226 HHX226 HRT226 IBP226 ILL226 IVH226 JFD226 JOZ226 JYV226 KIR226 KSN226 LCJ226 LMF226 LWB226 MFX226 MPT226 MZP226 NJL226 NTH226 ODD226 OMZ226 OWV226 PGR226 PQN226 QAJ226 QKF226 QUB226 RDX226 RNT226 RXP226 SHL226 SRH226 TBD226 TKZ226 TUV226 UER226 UON226 UYJ226 VIF226 VSB226 WBX226 WLT226 WVP226 JD223 SZ223 ACV223 AMR223 AWN223 BGJ223 BQF223 CAB223 CJX223 CTT223 DDP223 DNL223 DXH223 EHD223 EQZ223 FAV223 FKR223 FUN223 GEJ223 GOF223 GYB223 HHX223 HRT223 IBP223 ILL223 IVH223 JFD223 JOZ223 JYV223 KIR223 KSN223 LCJ223 LMF223 LWB223 MFX223 MPT223 MZP223 NJL223 NTH223 ODD223 OMZ223 OWV223 PGR223 PQN223 QAJ223 QKF223 QUB223 RDX223 RNT223 RXP223 SHL223 SRH223 TBD223 TKZ223 TUV223 UER223 UON223 UYJ223 VIF223 VSB223 WBX223 WLT223 WVP218 JD221 SZ221 ACV221 AMR221 AWN221 BGJ221 BQF221 CAB221 CJX221 CTT221 DDP221 DNL221 DXH221 EHD221 EQZ221 FAV221 FKR221 FUN221 GEJ221 GOF221 GYB221 HHX221 HRT221 IBP221 ILL221 IVH221 JFD221 JOZ221 JYV221 KIR221 KSN221 LCJ221 LMF221 LWB221 MFX221 MPT221 MZP221 NJL221 NTH221 ODD221 OMZ221 OWV221 PGR221 PQN221 QAJ221 QKF221 QUB221 RDX221 RNT221 RXP221 SHL221 SRH221 TBD221 TKZ221 TUV221 UER221 UON221 UYJ221 VIF221 VSB221 WBX221 WLT221 WVP221 JD218 SZ218 ACV218 AMR218 AWN218 BGJ218 BQF218 CAB218 CJX218 CTT218 DDP218 DNL218 DXH218 EHD218 EQZ218 FAV218 FKR218 FUN218 GEJ218 GOF218 GYB218 HHX218 HRT218 IBP218 ILL218 IVH218 JFD218 JOZ218 JYV218 KIR218 KSN218 LCJ218 LMF218 LWB218 MFX218 MPT218 MZP218 NJL218 NTH218 ODD218 OMZ218 OWV218 PGR218 PQN218 QAJ218 QKF218 QUB218 RDX218 RNT218 RXP218 SHL218 SRH218 TBD218 TKZ218 TUV218 UER218 UON218 UYJ218 VIF218 VSB218 WBX218 WLT218 G327 JD327 SZ327 ACV327 AMR327 AWN327 BGJ327 BQF327 CAB327 CJX327 CTT327 DDP327 DNL327 DXH327 EHD327 EQZ327 FAV327 FKR327 FUN327 GEJ327 GOF327 GYB327 HHX327 HRT327 IBP327 ILL327 IVH327 JFD327 JOZ327 JYV327 KIR327 KSN327 LCJ327 LMF327 LWB327 MFX327 MPT327 MZP327 NJL327 NTH327 ODD327 OMZ327 OWV327 PGR327 PQN327 QAJ327 QKF327 QUB327 RDX327 RNT327 RXP327 SHL327 SRH327 TBD327 TKZ327 TUV327 UER327 UON327 UYJ327 VIF327 VSB327 WBX327 WLT327 WVP327 G324 JD324 SZ324 ACV324 AMR324 AWN324 BGJ324 BQF324 CAB324 CJX324 CTT324 DDP324 DNL324 DXH324 EHD324 EQZ324 FAV324 FKR324 FUN324 GEJ324 GOF324 GYB324 HHX324 HRT324 IBP324 ILL324 IVH324 JFD324 JOZ324 JYV324 KIR324 KSN324 LCJ324 LMF324 LWB324 MFX324 MPT324 MZP324 NJL324 NTH324 ODD324 OMZ324 OWV324 PGR324 PQN324 QAJ324 QKF324 QUB324 RDX324 RNT324 RXP324 SHL324 SRH324 TBD324 TKZ324 TUV324 UER324 UON324 UYJ324 VIF324 VSB324 WBX324 WLT324 WVP324 G322 JD322 SZ322 ACV322 AMR322 AWN322 BGJ322 BQF322 CAB322 CJX322 CTT322 DDP322 DNL322 DXH322 EHD322 EQZ322 FAV322 FKR322 FUN322 GEJ322 GOF322 GYB322 HHX322 HRT322 IBP322 ILL322 IVH322 JFD322 JOZ322 JYV322 KIR322 KSN322 LCJ322 LMF322 LWB322 MFX322 MPT322 MZP322 NJL322 NTH322 ODD322 OMZ322 OWV322 PGR322 PQN322 QAJ322 QKF322 QUB322 RDX322 RNT322 RXP322 SHL322 SRH322 TBD322 TKZ322 TUV322 UER322 UON322 UYJ322 VIF322 VSB322 WBX322 WLT322 WVP322 G319 JD319 SZ319 ACV319 AMR319 AWN319 BGJ319 BQF319 CAB319 CJX319 CTT319 DDP319 DNL319 DXH319 EHD319 EQZ319 FAV319 FKR319 FUN319 GEJ319 GOF319 GYB319 HHX319 HRT319 IBP319 ILL319 IVH319 JFD319 JOZ319 JYV319 KIR319 KSN319 LCJ319 LMF319 LWB319 MFX319 MPT319 MZP319 NJL319 NTH319 ODD319 OMZ319 OWV319 PGR319 PQN319 QAJ319 QKF319 QUB319 RDX319 RNT319 RXP319 SHL319 SRH319 TBD319 TKZ319 TUV319 UER319 UON319 UYJ319 VIF319 VSB319 WBX319 WLT319 WVP319 G257 JD257 SZ257 ACV257 AMR257 AWN257 BGJ257 BQF257 CAB257 CJX257 CTT257 DDP257 DNL257 DXH257 EHD257 EQZ257 FAV257 FKR257 FUN257 GEJ257 GOF257 GYB257 HHX257 HRT257 IBP257 ILL257 IVH257 JFD257 JOZ257 JYV257 KIR257 KSN257 LCJ257 LMF257 LWB257 MFX257 MPT257 MZP257 NJL257 NTH257 ODD257 OMZ257 OWV257 PGR257 PQN257 QAJ257 QKF257 QUB257 RDX257 RNT257 RXP257 SHL257 SRH257 TBD257 TKZ257 TUV257 UER257 UON257 UYJ257 VIF257 VSB257 WBX257 WLT257 WVP257 G254 JD254 SZ254 ACV254 AMR254 AWN254 BGJ254 BQF254 CAB254 CJX254 CTT254 DDP254 DNL254 DXH254 EHD254 EQZ254 FAV254 FKR254 FUN254 GEJ254 GOF254 GYB254 HHX254 HRT254 IBP254 ILL254 IVH254 JFD254 JOZ254 JYV254 KIR254 KSN254 LCJ254 LMF254 LWB254 MFX254 MPT254 MZP254 NJL254 NTH254 ODD254 OMZ254 OWV254 PGR254 PQN254 QAJ254 QKF254 QUB254 RDX254 RNT254 RXP254 SHL254 SRH254 TBD254 TKZ254 TUV254 UER254 UON254 UYJ254 VIF254 VSB254 WBX254 WLT254 WVP254 G252 JD252 SZ252 ACV252 AMR252 AWN252 BGJ252 BQF252 CAB252 CJX252 CTT252 DDP252 DNL252 DXH252 EHD252 EQZ252 FAV252 FKR252 FUN252 GEJ252 GOF252 GYB252 HHX252 HRT252 IBP252 ILL252 IVH252 JFD252 JOZ252 JYV252 KIR252 KSN252 LCJ252 LMF252 LWB252 MFX252 MPT252 MZP252 NJL252 NTH252 ODD252 OMZ252 OWV252 PGR252 PQN252 QAJ252 QKF252 QUB252 RDX252 RNT252 RXP252 SHL252 SRH252 TBD252 TKZ252 TUV252 UER252 UON252 UYJ252 VIF252 VSB252 WBX252 WLT252 WVP252 G249 JD249 SZ249 ACV249 AMR249 AWN249 BGJ249 BQF249 CAB249 CJX249 CTT249 DDP249 DNL249 DXH249 EHD249 EQZ249 FAV249 FKR249 FUN249 GEJ249 GOF249 GYB249 HHX249 HRT249 IBP249 ILL249 IVH249 JFD249 JOZ249 JYV249 KIR249 KSN249 LCJ249 LMF249 LWB249 MFX249 MPT249 MZP249 NJL249 NTH249 ODD249 OMZ249 OWV249 PGR249 PQN249 QAJ249 QKF249 QUB249 RDX249 RNT249 RXP249 SHL249 SRH249 TBD249 TKZ249 TUV249 UER249 UON249 UYJ249 VIF249 VSB249 WBX249 WLT249 WVP249 G247 JD247 SZ247 ACV247 AMR247 AWN247 BGJ247 BQF247 CAB247 CJX247 CTT247 DDP247 DNL247 DXH247 EHD247 EQZ247 FAV247 FKR247 FUN247 GEJ247 GOF247 GYB247 HHX247 HRT247 IBP247 ILL247 IVH247 JFD247 JOZ247 JYV247 KIR247 KSN247 LCJ247 LMF247 LWB247 MFX247 MPT247 MZP247 NJL247 NTH247 ODD247 OMZ247 OWV247 PGR247 PQN247 QAJ247 QKF247 QUB247 RDX247 RNT247 RXP247 SHL247 SRH247 TBD247 TKZ247 TUV247 UER247 UON247 UYJ247 VIF247 VSB247 WBX247 WLT247 WVP247 G244 JD244 SZ244 ACV244 AMR244 AWN244 BGJ244 BQF244 CAB244 CJX244 CTT244 DDP244 DNL244 DXH244 EHD244 EQZ244 FAV244 FKR244 FUN244 GEJ244 GOF244 GYB244 HHX244 HRT244 IBP244 ILL244 IVH244 JFD244 JOZ244 JYV244 KIR244 KSN244 LCJ244 LMF244 LWB244 MFX244 MPT244 MZP244 NJL244 NTH244 ODD244 OMZ244 OWV244 PGR244 PQN244 QAJ244 QKF244 QUB244 RDX244 RNT244 RXP244 SHL244 SRH244 TBD244 TKZ244 TUV244 UER244 UON244 UYJ244 VIF244 VSB244 WBX244 WLT244 WVP244 G448 JD448 SZ448 ACV448 AMR448 AWN448 BGJ448 BQF448 CAB448 CJX448 CTT448 DDP448 DNL448 DXH448 EHD448 EQZ448 FAV448 FKR448 FUN448 GEJ448 GOF448 GYB448 HHX448 HRT448 IBP448 ILL448 IVH448 JFD448 JOZ448 JYV448 KIR448 KSN448 LCJ448 LMF448 LWB448 MFX448 MPT448 MZP448 NJL448 NTH448 ODD448 OMZ448 OWV448 PGR448 PQN448 QAJ448 QKF448 QUB448 RDX448 RNT448 RXP448 SHL448 SRH448 TBD448 TKZ448 TUV448 UER448 UON448 UYJ448 VIF448 VSB448 WBX448 WLT448 WVP448 G445 JD445 SZ445 ACV445 AMR445 AWN445 BGJ445 BQF445 CAB445 CJX445 CTT445 DDP445 DNL445 DXH445 EHD445 EQZ445 FAV445 FKR445 FUN445 GEJ445 GOF445 GYB445 HHX445 HRT445 IBP445 ILL445 IVH445 JFD445 JOZ445 JYV445 KIR445 KSN445 LCJ445 LMF445 LWB445 MFX445 MPT445 MZP445 NJL445 NTH445 ODD445 OMZ445 OWV445 PGR445 PQN445 QAJ445 QKF445 QUB445 RDX445 RNT445 RXP445 SHL445 SRH445 TBD445 TKZ445 TUV445 UER445 UON445 UYJ445 VIF445 VSB445 WBX445 WLT445 WVP445 G443 JD443 SZ443 ACV443 AMR443 AWN443 BGJ443 BQF443 CAB443 CJX443 CTT443 DDP443 DNL443 DXH443 EHD443 EQZ443 FAV443 FKR443 FUN443 GEJ443 GOF443 GYB443 HHX443 HRT443 IBP443 ILL443 IVH443 JFD443 JOZ443 JYV443 KIR443 KSN443 LCJ443 LMF443 LWB443 MFX443 MPT443 MZP443 NJL443 NTH443 ODD443 OMZ443 OWV443 PGR443 PQN443 QAJ443 QKF443 QUB443 RDX443 RNT443 RXP443 SHL443 SRH443 TBD443 TKZ443 TUV443 UER443 UON443 UYJ443 VIF443 VSB443 WBX443 WLT443 WVP443 G440 JD440 SZ440 ACV440 AMR440 AWN440 BGJ440 BQF440 CAB440 CJX440 CTT440 DDP440 DNL440 DXH440 EHD440 EQZ440 FAV440 FKR440 FUN440 GEJ440 GOF440 GYB440 HHX440 HRT440 IBP440 ILL440 IVH440 JFD440 JOZ440 JYV440 KIR440 KSN440 LCJ440 LMF440 LWB440 MFX440 MPT440 MZP440 NJL440 NTH440 ODD440 OMZ440 OWV440 PGR440 PQN440 QAJ440 QKF440 QUB440 RDX440 RNT440 RXP440 SHL440 SRH440 TBD440 TKZ440 TUV440 UER440 UON440 UYJ440 VIF440 VSB440 WBX440 WLT440 WVP440 G408 JD408 SZ408 ACV408 AMR408 AWN408 BGJ408 BQF408 CAB408 CJX408 CTT408 DDP408 DNL408 DXH408 EHD408 EQZ408 FAV408 FKR408 FUN408 GEJ408 GOF408 GYB408 HHX408 HRT408 IBP408 ILL408 IVH408 JFD408 JOZ408 JYV408 KIR408 KSN408 LCJ408 LMF408 LWB408 MFX408 MPT408 MZP408 NJL408 NTH408 ODD408 OMZ408 OWV408 PGR408 PQN408 QAJ408 QKF408 QUB408 RDX408 RNT408 RXP408 SHL408 SRH408 TBD408 TKZ408 TUV408 UER408 UON408 UYJ408 VIF408 VSB408 WBX408 WLT408 WVP408 G405 JD405 SZ405 ACV405 AMR405 AWN405 BGJ405 BQF405 CAB405 CJX405 CTT405 DDP405 DNL405 DXH405 EHD405 EQZ405 FAV405 FKR405 FUN405 GEJ405 GOF405 GYB405 HHX405 HRT405 IBP405 ILL405 IVH405 JFD405 JOZ405 JYV405 KIR405 KSN405 LCJ405 LMF405 LWB405 MFX405 MPT405 MZP405 NJL405 NTH405 ODD405 OMZ405 OWV405 PGR405 PQN405 QAJ405 QKF405 QUB405 RDX405 RNT405 RXP405 SHL405 SRH405 TBD405 TKZ405 TUV405 UER405 UON405 UYJ405 VIF405 VSB405 WBX405 WLT405 WVP405 G433 JD433 SZ433 ACV433 AMR433 AWN433 BGJ433 BQF433 CAB433 CJX433 CTT433 DDP433 DNL433 DXH433 EHD433 EQZ433 FAV433 FKR433 FUN433 GEJ433 GOF433 GYB433 HHX433 HRT433 IBP433 ILL433 IVH433 JFD433 JOZ433 JYV433 KIR433 KSN433 LCJ433 LMF433 LWB433 MFX433 MPT433 MZP433 NJL433 NTH433 ODD433 OMZ433 OWV433 PGR433 PQN433 QAJ433 QKF433 QUB433 RDX433 RNT433 RXP433 SHL433 SRH433 TBD433 TKZ433 TUV433 UER433 UON433 UYJ433 VIF433 VSB433 WBX433 WLT433 WVP433 G430 JD430 SZ430 ACV430 AMR430 AWN430 BGJ430 BQF430 CAB430 CJX430 CTT430 DDP430 DNL430 DXH430 EHD430 EQZ430 FAV430 FKR430 FUN430 GEJ430 GOF430 GYB430 HHX430 HRT430 IBP430 ILL430 IVH430 JFD430 JOZ430 JYV430 KIR430 KSN430 LCJ430 LMF430 LWB430 MFX430 MPT430 MZP430 NJL430 NTH430 ODD430 OMZ430 OWV430 PGR430 PQN430 QAJ430 QKF430 QUB430 RDX430 RNT430 RXP430 SHL430 SRH430 TBD430 TKZ430 TUV430 UER430 UON430 UYJ430 VIF430 VSB430 WBX430 WLT430 WVP430 G413 JD413 SZ413 ACV413 AMR413 AWN413 BGJ413 BQF413 CAB413 CJX413 CTT413 DDP413 DNL413 DXH413 EHD413 EQZ413 FAV413 FKR413 FUN413 GEJ413 GOF413 GYB413 HHX413 HRT413 IBP413 ILL413 IVH413 JFD413 JOZ413 JYV413 KIR413 KSN413 LCJ413 LMF413 LWB413 MFX413 MPT413 MZP413 NJL413 NTH413 ODD413 OMZ413 OWV413 PGR413 PQN413 QAJ413 QKF413 QUB413 RDX413 RNT413 RXP413 SHL413 SRH413 TBD413 TKZ413 TUV413 UER413 UON413 UYJ413 VIF413 VSB413 WBX413 WLT413 WVP413 G410 JD410 SZ410 ACV410 AMR410 AWN410 BGJ410 BQF410 CAB410 CJX410 CTT410 DDP410 DNL410 DXH410 EHD410 EQZ410 FAV410 FKR410 FUN410 GEJ410 GOF410 GYB410 HHX410 HRT410 IBP410 ILL410 IVH410 JFD410 JOZ410 JYV410 KIR410 KSN410 LCJ410 LMF410 LWB410 MFX410 MPT410 MZP410 NJL410 NTH410 ODD410 OMZ410 OWV410 PGR410 PQN410 QAJ410 QKF410 QUB410 RDX410 RNT410 RXP410 SHL410 SRH410 TBD410 TKZ410 TUV410 UER410 UON410 UYJ410 VIF410 VSB410 WBX410 WLT410 WVP410 G267 JD267 SZ267 ACV267 AMR267 AWN267 BGJ267 BQF267 CAB267 CJX267 CTT267 DDP267 DNL267 DXH267 EHD267 EQZ267 FAV267 FKR267 FUN267 GEJ267 GOF267 GYB267 HHX267 HRT267 IBP267 ILL267 IVH267 JFD267 JOZ267 JYV267 KIR267 KSN267 LCJ267 LMF267 LWB267 MFX267 MPT267 MZP267 NJL267 NTH267 ODD267 OMZ267 OWV267 PGR267 PQN267 QAJ267 QKF267 QUB267 RDX267 RNT267 RXP267 SHL267 SRH267 TBD267 TKZ267 TUV267 UER267 UON267 UYJ267 VIF267 VSB267 WBX267 WLT267 WVP267 G264 JD264 SZ264 ACV264 AMR264 AWN264 BGJ264 BQF264 CAB264 CJX264 CTT264 DDP264 DNL264 DXH264 EHD264 EQZ264 FAV264 FKR264 FUN264 GEJ264 GOF264 GYB264 HHX264 HRT264 IBP264 ILL264 IVH264 JFD264 JOZ264 JYV264 KIR264 KSN264 LCJ264 LMF264 LWB264 MFX264 MPT264 MZP264 NJL264 NTH264 ODD264 OMZ264 OWV264 PGR264 PQN264 QAJ264 QKF264 QUB264 RDX264 RNT264 RXP264 SHL264 SRH264 TBD264 TKZ264 TUV264 UER264 UON264 UYJ264 VIF264 VSB264 WBX264 WLT264 WVP264 G262 JD262 SZ262 ACV262 AMR262 AWN262 BGJ262 BQF262 CAB262 CJX262 CTT262 DDP262 DNL262 DXH262 EHD262 EQZ262 FAV262 FKR262 FUN262 GEJ262 GOF262 GYB262 HHX262 HRT262 IBP262 ILL262 IVH262 JFD262 JOZ262 JYV262 KIR262 KSN262 LCJ262 LMF262 LWB262 MFX262 MPT262 MZP262 NJL262 NTH262 ODD262 OMZ262 OWV262 PGR262 PQN262 QAJ262 QKF262 QUB262 RDX262 RNT262 RXP262 SHL262 SRH262 TBD262 TKZ262 TUV262 UER262 UON262 UYJ262 VIF262 VSB262 WBX262 WLT262 WVP262 G259 JD259 SZ259 ACV259 AMR259 AWN259 BGJ259 BQF259 CAB259 CJX259 CTT259 DDP259 DNL259 DXH259 EHD259 EQZ259 FAV259 FKR259 FUN259 GEJ259 GOF259 GYB259 HHX259 HRT259 IBP259 ILL259 IVH259 JFD259 JOZ259 JYV259 KIR259 KSN259 LCJ259 LMF259 LWB259 MFX259 MPT259 MZP259 NJL259 NTH259 ODD259 OMZ259 OWV259 PGR259 PQN259 QAJ259 QKF259 QUB259 RDX259 RNT259 RXP259 SHL259 SRH259 TBD259 TKZ259 TUV259 UER259 UON259 UYJ259 VIF259 VSB259 WBX259 WLT259 WVP259 G292 JD292 SZ292 ACV292 AMR292 AWN292 BGJ292 BQF292 CAB292 CJX292 CTT292 DDP292 DNL292 DXH292 EHD292 EQZ292 FAV292 FKR292 FUN292 GEJ292 GOF292 GYB292 HHX292 HRT292 IBP292 ILL292 IVH292 JFD292 JOZ292 JYV292 KIR292 KSN292 LCJ292 LMF292 LWB292 MFX292 MPT292 MZP292 NJL292 NTH292 ODD292 OMZ292 OWV292 PGR292 PQN292 QAJ292 QKF292 QUB292 RDX292 RNT292 RXP292 SHL292 SRH292 TBD292 TKZ292 TUV292 UER292 UON292 UYJ292 VIF292 VSB292 WBX292 WLT292 WVP292 G289 JD289 SZ289 ACV289 AMR289 AWN289 BGJ289 BQF289 CAB289 CJX289 CTT289 DDP289 DNL289 DXH289 EHD289 EQZ289 FAV289 FKR289 FUN289 GEJ289 GOF289 GYB289 HHX289 HRT289 IBP289 ILL289 IVH289 JFD289 JOZ289 JYV289 KIR289 KSN289 LCJ289 LMF289 LWB289 MFX289 MPT289 MZP289 NJL289 NTH289 ODD289 OMZ289 OWV289 PGR289 PQN289 QAJ289 QKF289 QUB289 RDX289 RNT289 RXP289 SHL289 SRH289 TBD289 TKZ289 TUV289 UER289 UON289 UYJ289 VIF289 VSB289 WBX289 WLT289 WVP289 G287 JD287 SZ287 ACV287 AMR287 AWN287 BGJ287 BQF287 CAB287 CJX287 CTT287 DDP287 DNL287 DXH287 EHD287 EQZ287 FAV287 FKR287 FUN287 GEJ287 GOF287 GYB287 HHX287 HRT287 IBP287 ILL287 IVH287 JFD287 JOZ287 JYV287 KIR287 KSN287 LCJ287 LMF287 LWB287 MFX287 MPT287 MZP287 NJL287 NTH287 ODD287 OMZ287 OWV287 PGR287 PQN287 QAJ287 QKF287 QUB287 RDX287 RNT287 RXP287 SHL287 SRH287 TBD287 TKZ287 TUV287 UER287 UON287 UYJ287 VIF287 VSB287 WBX287 WLT287 WVP287 G284 JD284 SZ284 ACV284 AMR284 AWN284 BGJ284 BQF284 CAB284 CJX284 CTT284 DDP284 DNL284 DXH284 EHD284 EQZ284 FAV284 FKR284 FUN284 GEJ284 GOF284 GYB284 HHX284 HRT284 IBP284 ILL284 IVH284 JFD284 JOZ284 JYV284 KIR284 KSN284 LCJ284 LMF284 LWB284 MFX284 MPT284 MZP284 NJL284 NTH284 ODD284 OMZ284 OWV284 PGR284 PQN284 QAJ284 QKF284 QUB284 RDX284 RNT284 RXP284 SHL284 SRH284 TBD284 TKZ284 TUV284 UER284 UON284 UYJ284 VIF284 VSB284 WBX284 WLT284 WVP284 G277 JD277 SZ277 ACV277 AMR277 AWN277 BGJ277 BQF277 CAB277 CJX277 CTT277 DDP277 DNL277 DXH277 EHD277 EQZ277 FAV277 FKR277 FUN277 GEJ277 GOF277 GYB277 HHX277 HRT277 IBP277 ILL277 IVH277 JFD277 JOZ277 JYV277 KIR277 KSN277 LCJ277 LMF277 LWB277 MFX277 MPT277 MZP277 NJL277 NTH277 ODD277 OMZ277 OWV277 PGR277 PQN277 QAJ277 QKF277 QUB277 RDX277 RNT277 RXP277 SHL277 SRH277 TBD277 TKZ277 TUV277 UER277 UON277 UYJ277 VIF277 VSB277 WBX277 WLT277 WVP277 G274 JD274 SZ274 ACV274 AMR274 AWN274 BGJ274 BQF274 CAB274 CJX274 CTT274 DDP274 DNL274 DXH274 EHD274 EQZ274 FAV274 FKR274 FUN274 GEJ274 GOF274 GYB274 HHX274 HRT274 IBP274 ILL274 IVH274 JFD274 JOZ274 JYV274 KIR274 KSN274 LCJ274 LMF274 LWB274 MFX274 MPT274 MZP274 NJL274 NTH274 ODD274 OMZ274 OWV274 PGR274 PQN274 QAJ274 QKF274 QUB274 RDX274 RNT274 RXP274 SHL274 SRH274 TBD274 TKZ274 TUV274 UER274 UON274 UYJ274 VIF274 VSB274 WBX274 WLT274 WVP274 G272 JD272 SZ272 ACV272 AMR272 AWN272 BGJ272 BQF272 CAB272 CJX272 CTT272 DDP272 DNL272 DXH272 EHD272 EQZ272 FAV272 FKR272 FUN272 GEJ272 GOF272 GYB272 HHX272 HRT272 IBP272 ILL272 IVH272 JFD272 JOZ272 JYV272 KIR272 KSN272 LCJ272 LMF272 LWB272 MFX272 MPT272 MZP272 NJL272 NTH272 ODD272 OMZ272 OWV272 PGR272 PQN272 QAJ272 QKF272 QUB272 RDX272 RNT272 RXP272 SHL272 SRH272 TBD272 TKZ272 TUV272 UER272 UON272 UYJ272 VIF272 VSB272 WBX272 WLT272 WVP272 G269 JD269 SZ269 ACV269 AMR269 AWN269 BGJ269 BQF269 CAB269 CJX269 CTT269 DDP269 DNL269 DXH269 EHD269 EQZ269 FAV269 FKR269 FUN269 GEJ269 GOF269 GYB269 HHX269 HRT269 IBP269 ILL269 IVH269 JFD269 JOZ269 JYV269 KIR269 KSN269 LCJ269 LMF269 LWB269 MFX269 MPT269 MZP269 NJL269 NTH269 ODD269 OMZ269 OWV269 PGR269 PQN269 QAJ269 QKF269 QUB269 RDX269 RNT269 RXP269 SHL269 SRH269 TBD269 TKZ269 TUV269 UER269 UON269 UYJ269 VIF269 VSB269 WBX269 WLT269 WVP269 G398 JD398 SZ398 ACV398 AMR398 AWN398 BGJ398 BQF398 CAB398 CJX398 CTT398 DDP398 DNL398 DXH398 EHD398 EQZ398 FAV398 FKR398 FUN398 GEJ398 GOF398 GYB398 HHX398 HRT398 IBP398 ILL398 IVH398 JFD398 JOZ398 JYV398 KIR398 KSN398 LCJ398 LMF398 LWB398 MFX398 MPT398 MZP398 NJL398 NTH398 ODD398 OMZ398 OWV398 PGR398 PQN398 QAJ398 QKF398 QUB398 RDX398 RNT398 RXP398 SHL398 SRH398 TBD398 TKZ398 TUV398 UER398 UON398 UYJ398 VIF398 VSB398 WBX398 WLT398 WVP398 G395 JD395 SZ395 ACV395 AMR395 AWN395 BGJ395 BQF395 CAB395 CJX395 CTT395 DDP395 DNL395 DXH395 EHD395 EQZ395 FAV395 FKR395 FUN395 GEJ395 GOF395 GYB395 HHX395 HRT395 IBP395 ILL395 IVH395 JFD395 JOZ395 JYV395 KIR395 KSN395 LCJ395 LMF395 LWB395 MFX395 MPT395 MZP395 NJL395 NTH395 ODD395 OMZ395 OWV395 PGR395 PQN395 QAJ395 QKF395 QUB395 RDX395 RNT395 RXP395 SHL395 SRH395 TBD395 TKZ395 TUV395 UER395 UON395 UYJ395 VIF395 VSB395 WBX395 WLT395 WVP395 G393 JD393 SZ393 ACV393 AMR393 AWN393 BGJ393 BQF393 CAB393 CJX393 CTT393 DDP393 DNL393 DXH393 EHD393 EQZ393 FAV393 FKR393 FUN393 GEJ393 GOF393 GYB393 HHX393 HRT393 IBP393 ILL393 IVH393 JFD393 JOZ393 JYV393 KIR393 KSN393 LCJ393 LMF393 LWB393 MFX393 MPT393 MZP393 NJL393 NTH393 ODD393 OMZ393 OWV393 PGR393 PQN393 QAJ393 QKF393 QUB393 RDX393 RNT393 RXP393 SHL393 SRH393 TBD393 TKZ393 TUV393 UER393 UON393 UYJ393 VIF393 VSB393 WBX393 WLT393 WVP393 G390 JD390 SZ390 ACV390 AMR390 AWN390 BGJ390 BQF390 CAB390 CJX390 CTT390 DDP390 DNL390 DXH390 EHD390 EQZ390 FAV390 FKR390 FUN390 GEJ390 GOF390 GYB390 HHX390 HRT390 IBP390 ILL390 IVH390 JFD390 JOZ390 JYV390 KIR390 KSN390 LCJ390 LMF390 LWB390 MFX390 MPT390 MZP390 NJL390 NTH390 ODD390 OMZ390 OWV390 PGR390 PQN390 QAJ390 QKF390 QUB390 RDX390 RNT390 RXP390 SHL390 SRH390 TBD390 TKZ390 TUV390 UER390 UON390 UYJ390 VIF390 VSB390 WBX390 WLT390 WVP390 G388 JD388 SZ388 ACV388 AMR388 AWN388 BGJ388 BQF388 CAB388 CJX388 CTT388 DDP388 DNL388 DXH388 EHD388 EQZ388 FAV388 FKR388 FUN388 GEJ388 GOF388 GYB388 HHX388 HRT388 IBP388 ILL388 IVH388 JFD388 JOZ388 JYV388 KIR388 KSN388 LCJ388 LMF388 LWB388 MFX388 MPT388 MZP388 NJL388 NTH388 ODD388 OMZ388 OWV388 PGR388 PQN388 QAJ388 QKF388 QUB388 RDX388 RNT388 RXP388 SHL388 SRH388 TBD388 TKZ388 TUV388 UER388 UON388 UYJ388 VIF388 VSB388 WBX388 WLT388 WVP388 G385 JD385 SZ385 ACV385 AMR385 AWN385 BGJ385 BQF385 CAB385 CJX385 CTT385 DDP385 DNL385 DXH385 EHD385 EQZ385 FAV385 FKR385 FUN385 GEJ385 GOF385 GYB385 HHX385 HRT385 IBP385 ILL385 IVH385 JFD385 JOZ385 JYV385 KIR385 KSN385 LCJ385 LMF385 LWB385 MFX385 MPT385 MZP385 NJL385 NTH385 ODD385 OMZ385 OWV385 PGR385 PQN385 QAJ385 QKF385 QUB385 RDX385 RNT385 RXP385 SHL385 SRH385 TBD385 TKZ385 TUV385 UER385 UON385 UYJ385 VIF385 VSB385 WBX385 WLT385 WVP385 G383 JD383 SZ383 ACV383 AMR383 AWN383 BGJ383 BQF383 CAB383 CJX383 CTT383 DDP383 DNL383 DXH383 EHD383 EQZ383 FAV383 FKR383 FUN383 GEJ383 GOF383 GYB383 HHX383 HRT383 IBP383 ILL383 IVH383 JFD383 JOZ383 JYV383 KIR383 KSN383 LCJ383 LMF383 LWB383 MFX383 MPT383 MZP383 NJL383 NTH383 ODD383 OMZ383 OWV383 PGR383 PQN383 QAJ383 QKF383 QUB383 RDX383 RNT383 RXP383 SHL383 SRH383 TBD383 TKZ383 TUV383 UER383 UON383 UYJ383 VIF383 VSB383 WBX383 WLT383 WVP383 G380 JD380 SZ380 ACV380 AMR380 AWN380 BGJ380 BQF380 CAB380 CJX380 CTT380 DDP380 DNL380 DXH380 EHD380 EQZ380 FAV380 FKR380 FUN380 GEJ380 GOF380 GYB380 HHX380 HRT380 IBP380 ILL380 IVH380 JFD380 JOZ380 JYV380 KIR380 KSN380 LCJ380 LMF380 LWB380 MFX380 MPT380 MZP380 NJL380 NTH380 ODD380 OMZ380 OWV380 PGR380 PQN380 QAJ380 QKF380 QUB380 RDX380 RNT380 RXP380 SHL380 SRH380 TBD380 TKZ380 TUV380 UER380 UON380 UYJ380 VIF380 VSB380 WBX380 WLT380 WVP380 G368 JD368 SZ368 ACV368 AMR368 AWN368 BGJ368 BQF368 CAB368 CJX368 CTT368 DDP368 DNL368 DXH368 EHD368 EQZ368 FAV368 FKR368 FUN368 GEJ368 GOF368 GYB368 HHX368 HRT368 IBP368 ILL368 IVH368 JFD368 JOZ368 JYV368 KIR368 KSN368 LCJ368 LMF368 LWB368 MFX368 MPT368 MZP368 NJL368 NTH368 ODD368 OMZ368 OWV368 PGR368 PQN368 QAJ368 QKF368 QUB368 RDX368 RNT368 RXP368 SHL368 SRH368 TBD368 TKZ368 TUV368 UER368 UON368 UYJ368 VIF368 VSB368 WBX368 WLT368 WVP368 G365 JD365 SZ365 ACV365 AMR365 AWN365 BGJ365 BQF365 CAB365 CJX365 CTT365 DDP365 DNL365 DXH365 EHD365 EQZ365 FAV365 FKR365 FUN365 GEJ365 GOF365 GYB365 HHX365 HRT365 IBP365 ILL365 IVH365 JFD365 JOZ365 JYV365 KIR365 KSN365 LCJ365 LMF365 LWB365 MFX365 MPT365 MZP365 NJL365 NTH365 ODD365 OMZ365 OWV365 PGR365 PQN365 QAJ365 QKF365 QUB365 RDX365 RNT365 RXP365 SHL365 SRH365 TBD365 TKZ365 TUV365 UER365 UON365 UYJ365 VIF365 VSB365 WBX365 WLT365 WVP365 G378 JD378 SZ378 ACV378 AMR378 AWN378 BGJ378 BQF378 CAB378 CJX378 CTT378 DDP378 DNL378 DXH378 EHD378 EQZ378 FAV378 FKR378 FUN378 GEJ378 GOF378 GYB378 HHX378 HRT378 IBP378 ILL378 IVH378 JFD378 JOZ378 JYV378 KIR378 KSN378 LCJ378 LMF378 LWB378 MFX378 MPT378 MZP378 NJL378 NTH378 ODD378 OMZ378 OWV378 PGR378 PQN378 QAJ378 QKF378 QUB378 RDX378 RNT378 RXP378 SHL378 SRH378 TBD378 TKZ378 TUV378 UER378 UON378 UYJ378 VIF378 VSB378 WBX378 WLT378 WVP378 G375 JD375 SZ375 ACV375 AMR375 AWN375 BGJ375 BQF375 CAB375 CJX375 CTT375 DDP375 DNL375 DXH375 EHD375 EQZ375 FAV375 FKR375 FUN375 GEJ375 GOF375 GYB375 HHX375 HRT375 IBP375 ILL375 IVH375 JFD375 JOZ375 JYV375 KIR375 KSN375 LCJ375 LMF375 LWB375 MFX375 MPT375 MZP375 NJL375 NTH375 ODD375 OMZ375 OWV375 PGR375 PQN375 QAJ375 QKF375 QUB375 RDX375 RNT375 RXP375 SHL375 SRH375 TBD375 TKZ375 TUV375 UER375 UON375 UYJ375 VIF375 VSB375 WBX375 WLT375 WVP375 G373 JD373 SZ373 ACV373 AMR373 AWN373 BGJ373 BQF373 CAB373 CJX373 CTT373 DDP373 DNL373 DXH373 EHD373 EQZ373 FAV373 FKR373 FUN373 GEJ373 GOF373 GYB373 HHX373 HRT373 IBP373 ILL373 IVH373 JFD373 JOZ373 JYV373 KIR373 KSN373 LCJ373 LMF373 LWB373 MFX373 MPT373 MZP373 NJL373 NTH373 ODD373 OMZ373 OWV373 PGR373 PQN373 QAJ373 QKF373 QUB373 RDX373 RNT373 RXP373 SHL373 SRH373 TBD373 TKZ373 TUV373 UER373 UON373 UYJ373 VIF373 VSB373 WBX373 WLT373 WVP373 G370 JD370 SZ370 ACV370 AMR370 AWN370 BGJ370 BQF370 CAB370 CJX370 CTT370 DDP370 DNL370 DXH370 EHD370 EQZ370 FAV370 FKR370 FUN370 GEJ370 GOF370 GYB370 HHX370 HRT370 IBP370 ILL370 IVH370 JFD370 JOZ370 JYV370 KIR370 KSN370 LCJ370 LMF370 LWB370 MFX370 MPT370 MZP370 NJL370 NTH370 ODD370 OMZ370 OWV370 PGR370 PQN370 QAJ370 QKF370 QUB370 RDX370 RNT370 RXP370 SHL370 SRH370 TBD370 TKZ370 TUV370 UER370 UON370 UYJ370 VIF370 VSB370 WBX370 WLT370 WVP370 G358 JD358 SZ358 ACV358 AMR358 AWN358 BGJ358 BQF358 CAB358 CJX358 CTT358 DDP358 DNL358 DXH358 EHD358 EQZ358 FAV358 FKR358 FUN358 GEJ358 GOF358 GYB358 HHX358 HRT358 IBP358 ILL358 IVH358 JFD358 JOZ358 JYV358 KIR358 KSN358 LCJ358 LMF358 LWB358 MFX358 MPT358 MZP358 NJL358 NTH358 ODD358 OMZ358 OWV358 PGR358 PQN358 QAJ358 QKF358 QUB358 RDX358 RNT358 RXP358 SHL358 SRH358 TBD358 TKZ358 TUV358 UER358 UON358 UYJ358 VIF358 VSB358 WBX358 WLT358 WVP358 G355 JD355 SZ355 ACV355 AMR355 AWN355 BGJ355 BQF355 CAB355 CJX355 CTT355 DDP355 DNL355 DXH355 EHD355 EQZ355 FAV355 FKR355 FUN355 GEJ355 GOF355 GYB355 HHX355 HRT355 IBP355 ILL355 IVH355 JFD355 JOZ355 JYV355 KIR355 KSN355 LCJ355 LMF355 LWB355 MFX355 MPT355 MZP355 NJL355 NTH355 ODD355 OMZ355 OWV355 PGR355 PQN355 QAJ355 QKF355 QUB355 RDX355 RNT355 RXP355 SHL355 SRH355 TBD355 TKZ355 TUV355 UER355 UON355 UYJ355 VIF355 VSB355 WBX355 WLT355 WVP355 G363 JD363 SZ363 ACV363 AMR363 AWN363 BGJ363 BQF363 CAB363 CJX363 CTT363 DDP363 DNL363 DXH363 EHD363 EQZ363 FAV363 FKR363 FUN363 GEJ363 GOF363 GYB363 HHX363 HRT363 IBP363 ILL363 IVH363 JFD363 JOZ363 JYV363 KIR363 KSN363 LCJ363 LMF363 LWB363 MFX363 MPT363 MZP363 NJL363 NTH363 ODD363 OMZ363 OWV363 PGR363 PQN363 QAJ363 QKF363 QUB363 RDX363 RNT363 RXP363 SHL363 SRH363 TBD363 TKZ363 TUV363 UER363 UON363 UYJ363 VIF363 VSB363 WBX363 WLT363 WVP363 G360 JD360 SZ360 ACV360 AMR360 AWN360 BGJ360 BQF360 CAB360 CJX360 CTT360 DDP360 DNL360 DXH360 EHD360 EQZ360 FAV360 FKR360 FUN360 GEJ360 GOF360 GYB360 HHX360 HRT360 IBP360 ILL360 IVH360 JFD360 JOZ360 JYV360 KIR360 KSN360 LCJ360 LMF360 LWB360 MFX360 MPT360 MZP360 NJL360 NTH360 ODD360 OMZ360 OWV360 PGR360 PQN360 QAJ360 QKF360 QUB360 RDX360 RNT360 RXP360 SHL360 SRH360 TBD360 TKZ360 TUV360 UER360 UON360 UYJ360 VIF360 VSB360 WBX360 WLT360 WLT213 WLT203 WVP208 JD211 SZ211 ACV211 AMR211 AWN211 BGJ211 BQF211 CAB211 CJX211 CTT211 DDP211 DNL211 DXH211 EHD211 EQZ211 FAV211 FKR211 FUN211 GEJ211 GOF211 GYB211 HHX211 HRT211 IBP211 ILL211 IVH211 JFD211 JOZ211 JYV211 KIR211 KSN211 LCJ211 LMF211 LWB211 MFX211 MPT211 MZP211 NJL211 NTH211 ODD211 OMZ211 OWV211 PGR211 PQN211 QAJ211 QKF211 QUB211 RDX211 RNT211 RXP211 SHL211 SRH211 TBD211 TKZ211 TUV211 UER211 UON211 UYJ211 VIF211 VSB211 WBX211 WLT211 WVP211 JD208 SZ208 ACV208 AMR208 AWN208 BGJ208 BQF208 CAB208 CJX208 CTT208 DDP208 DNL208 DXH208 EHD208 EQZ208 FAV208 FKR208 FUN208 GEJ208 GOF208 GYB208 HHX208 HRT208 IBP208 ILL208 IVH208 JFD208 JOZ208 JYV208 KIR208 KSN208 LCJ208 LMF208 LWB208 MFX208 MPT208 MZP208 NJL208 NTH208 ODD208 OMZ208 OWV208 PGR208 PQN208 QAJ208 QKF208 QUB208 RDX208 RNT208 RXP208 SHL208 SRH208 TBD208 TKZ208 TUV208 UER208 UON208 UYJ208 VIF208 VSB208 WBX208 WLT208 WVP203 JD206 SZ206 ACV206 AMR206 AWN206 BGJ206 BQF206 CAB206 CJX206 CTT206 DDP206 DNL206 DXH206 EHD206 EQZ206 FAV206 FKR206 FUN206 GEJ206 GOF206 GYB206 HHX206 HRT206 IBP206 ILL206 IVH206 JFD206 JOZ206 JYV206 KIR206 KSN206 LCJ206 LMF206 LWB206 MFX206 MPT206 MZP206 NJL206 NTH206 ODD206 OMZ206 OWV206 PGR206 PQN206 QAJ206 QKF206 QUB206 RDX206 RNT206 RXP206 SHL206 SRH206 TBD206 TKZ206 TUV206 UER206 UON206 UYJ206 VIF206 VSB206 WBX206 WLT206 WVP206 JD203 SZ203 ACV203 AMR203 AWN203 BGJ203 BQF203 CAB203 CJX203 CTT203 DDP203 DNL203 DXH203 EHD203 EQZ203 FAV203 FKR203 FUN203 GEJ203 GOF203 GYB203 HHX203 HRT203 IBP203 ILL203 IVH203 JFD203 JOZ203 JYV203 KIR203 KSN203 LCJ203 LMF203 LWB203 MFX203 MPT203 MZP203 NJL203 NTH203 ODD203 OMZ203 OWV203 PGR203 PQN203 QAJ203 QKF203 QUB203 RDX203 RNT203 RXP203 SHL203 SRH203 TBD203 TKZ203 TUV203 UER203 UON203 UYJ203 VIF203 VSB203 WBX203 WBX193 WLT193 WVP198 JD201 SZ201 ACV201 AMR201 AWN201 BGJ201 BQF201 CAB201 CJX201 CTT201 DDP201 DNL201 DXH201 EHD201 EQZ201 FAV201 FKR201 FUN201 GEJ201 GOF201 GYB201 HHX201 HRT201 IBP201 ILL201 IVH201 JFD201 JOZ201 JYV201 KIR201 KSN201 LCJ201 LMF201 LWB201 MFX201 MPT201 MZP201 NJL201 NTH201 ODD201 OMZ201 OWV201 PGR201 PQN201 QAJ201 QKF201 QUB201 RDX201 RNT201 RXP201 SHL201 SRH201 TBD201 TKZ201 TUV201 UER201 UON201 UYJ201 VIF201 VSB201 WBX201 WLT201 WVP201 JD198 SZ198 ACV198 AMR198 AWN198 BGJ198 BQF198 CAB198 CJX198 CTT198 DDP198 DNL198 DXH198 EHD198 EQZ198 FAV198 FKR198 FUN198 GEJ198 GOF198 GYB198 HHX198 HRT198 IBP198 ILL198 IVH198 JFD198 JOZ198 JYV198 KIR198 KSN198 LCJ198 LMF198 LWB198 MFX198 MPT198 MZP198 NJL198 NTH198 ODD198 OMZ198 OWV198 PGR198 PQN198 QAJ198 QKF198 QUB198 RDX198 RNT198 RXP198 SHL198 SRH198 TBD198 TKZ198 TUV198 UER198 UON198 UYJ198 VIF198 VSB198 WBX198 WLT198 WVP193 JD196 SZ196 ACV196 AMR196 AWN196 BGJ196 BQF196 CAB196 CJX196 CTT196 DDP196 DNL196 DXH196 EHD196 EQZ196 FAV196 FKR196 FUN196 GEJ196 GOF196 GYB196 HHX196 HRT196 IBP196 ILL196 IVH196 JFD196 JOZ196 JYV196 KIR196 KSN196 LCJ196 LMF196 LWB196 MFX196 MPT196 MZP196 NJL196 NTH196 ODD196 OMZ196 OWV196 PGR196 PQN196 QAJ196 QKF196 QUB196 RDX196 RNT196 RXP196 SHL196 SRH196 TBD196 TKZ196 TUV196 UER196 UON196 UYJ196 VIF196 VSB196 WBX196 WLT196 WVP196 JD193 SZ193 ACV193 AMR193 AWN193 BGJ193 BQF193 CAB193 CJX193 CTT193 DDP193 DNL193 DXH193 EHD193 EQZ193 FAV193 FKR193 FUN193 GEJ193 GOF193 GYB193 HHX193 HRT193 IBP193 ILL193 IVH193 JFD193 JOZ193 JYV193 KIR193 KSN193 LCJ193 LMF193 LWB193 MFX193 MPT193 MZP193 NJL193 NTH193 ODD193 OMZ193 OWV193 PGR193 PQN193 QAJ193 QKF193 QUB193 RDX193 RNT193 RXP193 SHL193 SRH193 TBD193 TKZ193 TUV193 UER193 UON193 UYJ193 VIF193 VSB193 WVP213 JD216 SZ216 ACV216 AMR216 AWN216 BGJ216 BQF216 CAB216 CJX216 CTT216 DDP216 DNL216 DXH216 EHD216 EQZ216 FAV216 FKR216 FUN216 GEJ216 GOF216 GYB216 HHX216 HRT216 IBP216 ILL216 IVH216 JFD216 JOZ216 JYV216 KIR216 KSN216 LCJ216 LMF216 LWB216 MFX216 MPT216 MZP216 NJL216 NTH216 ODD216 OMZ216 OWV216 PGR216 PQN216 QAJ216 QKF216 QUB216 RDX216 RNT216 RXP216 SHL216 SRH216 TBD216 TKZ216 TUV216 UER216 UON216 UYJ216 VIF216 VSB216 WBX216 WLT216 WVP216 JD213 SZ213 ACV213 AMR213 AWN213 BGJ213 BQF213 CAB213 CJX213 CTT213 DDP213 DNL213 DXH213 EHD213 EQZ213 FAV213 FKR213 FUN213 GEJ213 GOF213 GYB213 HHX213 HRT213 IBP213 ILL213 IVH213 JFD213 JOZ213 JYV213 KIR213 KSN213 LCJ213 LMF213 LWB213 MFX213 MPT213 MZP213 NJL213 NTH213 ODD213 OMZ213 OWV213 PGR213 PQN213 QAJ213 QKF213 QUB213 RDX213 RNT213 RXP213 SHL213 SRH213 TBD213 TKZ213 TUV213 UER213 UON213 UYJ213 VIF213 VSB213 WBX213 WVP279 G312 JD312 SZ312 ACV312 AMR312 AWN312 BGJ312 BQF312 CAB312 CJX312 CTT312 DDP312 DNL312 DXH312 EHD312 EQZ312 FAV312 FKR312 FUN312 GEJ312 GOF312 GYB312 HHX312 HRT312 IBP312 ILL312 IVH312 JFD312 JOZ312 JYV312 KIR312 KSN312 LCJ312 LMF312 LWB312 MFX312 MPT312 MZP312 NJL312 NTH312 ODD312 OMZ312 OWV312 PGR312 PQN312 QAJ312 QKF312 QUB312 RDX312 RNT312 RXP312 SHL312 SRH312 TBD312 TKZ312 TUV312 UER312 UON312 UYJ312 VIF312 VSB312 WBX312 WLT312 WVP312 G309 JD309 SZ309 ACV309 AMR309 AWN309 BGJ309 BQF309 CAB309 CJX309 CTT309 DDP309 DNL309 DXH309 EHD309 EQZ309 FAV309 FKR309 FUN309 GEJ309 GOF309 GYB309 HHX309 HRT309 IBP309 ILL309 IVH309 JFD309 JOZ309 JYV309 KIR309 KSN309 LCJ309 LMF309 LWB309 MFX309 MPT309 MZP309 NJL309 NTH309 ODD309 OMZ309 OWV309 PGR309 PQN309 QAJ309 QKF309 QUB309 RDX309 RNT309 RXP309 SHL309 SRH309 TBD309 TKZ309 TUV309 UER309 UON309 UYJ309 VIF309 VSB309 WBX309 WLT309 WVP309 G302 JD302 SZ302 ACV302 AMR302 AWN302 BGJ302 BQF302 CAB302 CJX302 CTT302 DDP302 DNL302 DXH302 EHD302 EQZ302 FAV302 FKR302 FUN302 GEJ302 GOF302 GYB302 HHX302 HRT302 IBP302 ILL302 IVH302 JFD302 JOZ302 JYV302 KIR302 KSN302 LCJ302 LMF302 LWB302 MFX302 MPT302 MZP302 NJL302 NTH302 ODD302 OMZ302 OWV302 PGR302 PQN302 QAJ302 QKF302 QUB302 RDX302 RNT302 RXP302 SHL302 SRH302 TBD302 TKZ302 TUV302 UER302 UON302 UYJ302 VIF302 VSB302 WBX302 WLT302 WVP302 G299 JD299 SZ299 ACV299 AMR299 AWN299 BGJ299 BQF299 CAB299 CJX299 CTT299 DDP299 DNL299 DXH299 EHD299 EQZ299 FAV299 FKR299 FUN299 GEJ299 GOF299 GYB299 HHX299 HRT299 IBP299 ILL299 IVH299 JFD299 JOZ299 JYV299 KIR299 KSN299 LCJ299 LMF299 LWB299 MFX299 MPT299 MZP299 NJL299 NTH299 ODD299 OMZ299 OWV299 PGR299 PQN299 QAJ299 QKF299 QUB299 RDX299 RNT299 RXP299 SHL299 SRH299 TBD299 TKZ299 TUV299 UER299 UON299 UYJ299 VIF299 VSB299 WBX299 WLT299 WVP299 G297 JD297 SZ297 ACV297 AMR297 AWN297 BGJ297 BQF297 CAB297 CJX297 CTT297 DDP297 DNL297 DXH297 EHD297 EQZ297 FAV297 FKR297 FUN297 GEJ297 GOF297 GYB297 HHX297 HRT297 IBP297 ILL297 IVH297 JFD297 JOZ297 JYV297 KIR297 KSN297 LCJ297 LMF297 LWB297 MFX297 MPT297 MZP297 NJL297 NTH297 ODD297 OMZ297 OWV297 PGR297 PQN297 QAJ297 QKF297 QUB297 RDX297 RNT297 RXP297 SHL297 SRH297 TBD297 TKZ297 TUV297 UER297 UON297 UYJ297 VIF297 VSB297 WBX297 WLT297 WVP297 G294 JD294 SZ294 ACV294 AMR294 AWN294 BGJ294 BQF294 CAB294 CJX294 CTT294 DDP294 DNL294 DXH294 EHD294 EQZ294 FAV294 FKR294 FUN294 GEJ294 GOF294 GYB294 HHX294 HRT294 IBP294 ILL294 IVH294 JFD294 JOZ294 JYV294 KIR294 KSN294 LCJ294 LMF294 LWB294 MFX294 MPT294 MZP294 NJL294 NTH294 ODD294 OMZ294 OWV294 PGR294 PQN294 QAJ294 QKF294 QUB294 RDX294 RNT294 RXP294 SHL294 SRH294 TBD294 TKZ294 TUV294 UER294 UON294 UYJ294 VIF294 VSB294 WBX294 WLT294 WVP294 G307 JD307 SZ307 ACV307 AMR307 AWN307 BGJ307 BQF307 CAB307 CJX307 CTT307 DDP307 DNL307 DXH307 EHD307 EQZ307 FAV307 FKR307 FUN307 GEJ307 GOF307 GYB307 HHX307 HRT307 IBP307 ILL307 IVH307 JFD307 JOZ307 JYV307 KIR307 KSN307 LCJ307 LMF307 LWB307 MFX307 MPT307 MZP307 NJL307 NTH307 ODD307 OMZ307 OWV307 PGR307 PQN307 QAJ307 QKF307 QUB307 RDX307 RNT307 RXP307 SHL307 SRH307 TBD307 TKZ307 TUV307 UER307 UON307 UYJ307 VIF307 VSB307 WBX307 WLT307 WVP307 G304 JD304 SZ304 ACV304 AMR304 AWN304 BGJ304 BQF304 CAB304 CJX304 CTT304 DDP304 DNL304 DXH304 EHD304 EQZ304 FAV304 FKR304 FUN304 GEJ304 GOF304 GYB304 HHX304 HRT304 IBP304 ILL304 IVH304 JFD304 JOZ304 JYV304 KIR304 KSN304 LCJ304 LMF304 LWB304 MFX304 MPT304 MZP304 NJL304 NTH304 ODD304 OMZ304 OWV304 PGR304 PQN304 QAJ304 QKF304 QUB304 RDX304 RNT304 RXP304 SHL304 SRH304 TBD304 TKZ304 TUV304 UER304 UON304 UYJ304 VIF304 VSB304 WBX304 WLT304 WVP304 G428 JD428 SZ428 ACV428 AMR428 AWN428 BGJ428 BQF428 CAB428 CJX428 CTT428 DDP428 DNL428 DXH428 EHD428 EQZ428 FAV428 FKR428 FUN428 GEJ428 GOF428 GYB428 HHX428 HRT428 IBP428 ILL428 IVH428 JFD428 JOZ428 JYV428 KIR428 KSN428 LCJ428 LMF428 LWB428 MFX428 MPT428 MZP428 NJL428 NTH428 ODD428 OMZ428 OWV428 PGR428 PQN428 QAJ428 QKF428 QUB428 RDX428 RNT428 RXP428 SHL428 SRH428 TBD428 TKZ428 TUV428 UER428 UON428 UYJ428 VIF428 VSB428 WBX428 WLT428 WVP428 G425 JD425 SZ425 ACV425 AMR425 AWN425 BGJ425 BQF425 CAB425 CJX425 CTT425 DDP425 DNL425 DXH425 EHD425 EQZ425 FAV425 FKR425 FUN425 GEJ425 GOF425 GYB425 HHX425 HRT425 IBP425 ILL425 IVH425 JFD425 JOZ425 JYV425 KIR425 KSN425 LCJ425 LMF425 LWB425 MFX425 MPT425 MZP425 NJL425 NTH425 ODD425 OMZ425 OWV425 PGR425 PQN425 QAJ425 QKF425 QUB425 RDX425 RNT425 RXP425 SHL425 SRH425 TBD425 TKZ425 TUV425 UER425 UON425 UYJ425 VIF425 VSB425 WBX425 WLT425 WVP425 G423 JD423 SZ423 ACV423 AMR423 AWN423 BGJ423 BQF423 CAB423 CJX423 CTT423 DDP423 DNL423 DXH423 EHD423 EQZ423 FAV423 FKR423 FUN423 GEJ423 GOF423 GYB423 HHX423 HRT423 IBP423 ILL423 IVH423 JFD423 JOZ423 JYV423 KIR423 KSN423 LCJ423 LMF423 LWB423 MFX423 MPT423 MZP423 NJL423 NTH423 ODD423 OMZ423 OWV423 PGR423 PQN423 QAJ423 QKF423 QUB423 RDX423 RNT423 RXP423 SHL423 SRH423 TBD423 TKZ423 TUV423 UER423 UON423 UYJ423 VIF423 VSB423 WBX423 WLT423 WVP423 G420 JD420 SZ420 ACV420 AMR420 AWN420 BGJ420 BQF420 CAB420 CJX420 CTT420 DDP420 DNL420 DXH420 EHD420 EQZ420 FAV420 FKR420 FUN420 GEJ420 GOF420 GYB420 HHX420 HRT420 IBP420 ILL420 IVH420 JFD420 JOZ420 JYV420 KIR420 KSN420 LCJ420 LMF420 LWB420 MFX420 MPT420 MZP420 NJL420 NTH420 ODD420 OMZ420 OWV420 PGR420 PQN420 QAJ420 QKF420 QUB420 RDX420 RNT420 RXP420 SHL420 SRH420 TBD420 TKZ420 TUV420 UER420 UON420 UYJ420 VIF420 VSB420 WBX420 WLT420 WVP420 G418 JD418 SZ418 ACV418 AMR418 AWN418 BGJ418 BQF418 CAB418 CJX418 CTT418 DDP418 DNL418 DXH418 EHD418 EQZ418 FAV418 FKR418 FUN418 GEJ418 GOF418 GYB418 HHX418 HRT418 IBP418 ILL418 IVH418 JFD418 JOZ418 JYV418 KIR418 KSN418 LCJ418 LMF418 LWB418 MFX418 MPT418 MZP418 NJL418 NTH418 ODD418 OMZ418 OWV418 PGR418 PQN418 QAJ418 QKF418 QUB418 RDX418 RNT418 RXP418 SHL418 SRH418 TBD418 TKZ418 TUV418 UER418 UON418 UYJ418 VIF418 VSB418 WBX418 WLT418 WVP418 G415 JD415 SZ415 ACV415 AMR415 AWN415 BGJ415 BQF415 CAB415 CJX415 CTT415 DDP415 DNL415 DXH415 EHD415 EQZ415 FAV415 FKR415 FUN415 GEJ415 GOF415 GYB415 HHX415 HRT415 IBP415 ILL415 IVH415 JFD415 JOZ415 JYV415 KIR415 KSN415 LCJ415 LMF415 LWB415 MFX415 MPT415 MZP415 NJL415 NTH415 ODD415 OMZ415 OWV415 PGR415 PQN415 QAJ415 QKF415 QUB415 RDX415 RNT415 RXP415 SHL415 SRH415 TBD415 TKZ415 TUV415 UER415 UON415 UYJ415 VIF415 VSB415 WBX415 WLT415 WVP415 WVP435 G403 JD403 SZ403 ACV403 AMR403 AWN403 BGJ403 BQF403 CAB403 CJX403 CTT403 DDP403 DNL403 DXH403 EHD403 EQZ403 FAV403 FKR403 FUN403 GEJ403 GOF403 GYB403 HHX403 HRT403 IBP403 ILL403 IVH403 JFD403 JOZ403 JYV403 KIR403 KSN403 LCJ403 LMF403 LWB403 MFX403 MPT403 MZP403 NJL403 NTH403 ODD403 OMZ403 OWV403 PGR403 PQN403 QAJ403 QKF403 QUB403 RDX403 RNT403 RXP403 SHL403 SRH403 TBD403 TKZ403 TUV403 UER403 UON403 UYJ403 VIF403 VSB403 WBX403 WLT403 WVP403 G400 JD400 SZ400 ACV400 AMR400 AWN400 BGJ400 BQF400 CAB400 CJX400 CTT400 DDP400 DNL400 DXH400 EHD400 EQZ400 FAV400 FKR400 FUN400 GEJ400 GOF400 GYB400 HHX400 HRT400 IBP400 ILL400 IVH400 JFD400 JOZ400 JYV400 KIR400 KSN400 LCJ400 LMF400 LWB400 MFX400 MPT400 MZP400 NJL400 NTH400 ODD400 OMZ400 OWV400 PGR400 PQN400 QAJ400 QKF400 QUB400 RDX400 RNT400 RXP400 SHL400 SRH400 TBD400 TKZ400 TUV400 UER400 UON400 UYJ400 VIF400 VSB400 WBX400 WLT400 WVP400 G317 JD317 SZ317 ACV317 AMR317 AWN317 BGJ317 BQF317 CAB317 CJX317 CTT317 DDP317 DNL317 DXH317 EHD317 EQZ317 FAV317 FKR317 FUN317 GEJ317 GOF317 GYB317 HHX317 HRT317 IBP317 ILL317 IVH317 JFD317 JOZ317 JYV317 KIR317 KSN317 LCJ317 LMF317 LWB317 MFX317 MPT317 MZP317 NJL317 NTH317 ODD317 OMZ317 OWV317 PGR317 PQN317 QAJ317 QKF317 QUB317 RDX317 RNT317 RXP317 SHL317 SRH317 TBD317 TKZ317 TUV317 UER317 UON317 UYJ317 VIF317 VSB317 WBX317 WLT317 WVP317 G314 JD314 SZ314 ACV314 AMR314 AWN314 BGJ314 BQF314 CAB314 CJX314 CTT314 DDP314 DNL314 DXH314 EHD314 EQZ314 FAV314 FKR314 FUN314 GEJ314 GOF314 GYB314 HHX314 HRT314 IBP314 ILL314 IVH314 JFD314 JOZ314 JYV314 KIR314 KSN314 LCJ314 LMF314 LWB314 MFX314 MPT314 MZP314 NJL314 NTH314 ODD314 OMZ314 OWV314 PGR314 PQN314 QAJ314 QKF314 QUB314 RDX314 RNT314 RXP314 SHL314 SRH314 TBD314 TKZ314 TUV314 UER314 UON314 UYJ314 VIF314 VSB314 WBX314 WLT314 WVP314 G282 JD282 SZ282 ACV282 AMR282 AWN282 BGJ282 BQF282 CAB282 CJX282 CTT282 DDP282 DNL282 DXH282 EHD282 EQZ282 FAV282 FKR282 FUN282 GEJ282 GOF282 GYB282 HHX282 HRT282 IBP282 ILL282 IVH282 JFD282 JOZ282 JYV282 KIR282 KSN282 LCJ282 LMF282 LWB282 MFX282 MPT282 MZP282 NJL282 NTH282 ODD282 OMZ282 OWV282 PGR282 PQN282 QAJ282 QKF282 QUB282 RDX282 RNT282 RXP282 SHL282 SRH282 TBD282 TKZ282 TUV282 UER282 UON282 UYJ282 VIF282 VSB282 WBX282 WLT282 WVP282 G279 JD279 SZ279 ACV279 AMR279 AWN279 BGJ279 BQF279 CAB279 CJX279 CTT279 DDP279 DNL279 DXH279 EHD279 EQZ279 FAV279 FKR279 FUN279 GEJ279 GOF279 GYB279 HHX279 HRT279 IBP279 ILL279 IVH279 JFD279 JOZ279 JYV279 KIR279 KSN279 LCJ279 LMF279 LWB279 MFX279 MPT279 MZP279 NJL279 NTH279 ODD279 OMZ279 OWV279 PGR279 PQN279 QAJ279 QKF279 QUB279 RDX279 RNT279 RXP279 SHL279 SRH279 TBD279 TKZ279 TUV279 UER279 UON279 UYJ279 VIF279 VSB279 WBX279 WLT279 WBX72 WBX67 WLT67 WVP67 JD70 SZ70 ACV70 AMR70 AWN70 BGJ70 BQF70 CAB70 CJX70 CTT70 DDP70 DNL70 DXH70 EHD70 EQZ70 FAV70 FKR70 FUN70 GEJ70 GOF70 GYB70 HHX70 HRT70 IBP70 ILL70 IVH70 JFD70 JOZ70 JYV70 KIR70 KSN70 LCJ70 LMF70 LWB70 MFX70 MPT70 MZP70 NJL70 NTH70 ODD70 OMZ70 OWV70 PGR70 PQN70 QAJ70 QKF70 QUB70 RDX70 RNT70 RXP70 SHL70 SRH70 TBD70 TKZ70 TUV70 UER70 UON70 UYJ70 VIF70 VSB70 WBX70 WLT70 WVP70 JD67 SZ67 ACV67 AMR67 AWN67 BGJ67 BQF67 CAB67 CJX67 CTT67 DDP67 DNL67 DXH67 EHD67 EQZ67 FAV67 FKR67 FUN67 GEJ67 GOF67 GYB67 HHX67 HRT67 IBP67 ILL67 IVH67 JFD67 JOZ67 JYV67 KIR67 KSN67 LCJ67 LMF67 LWB67 MFX67 MPT67 MZP67 NJL67 NTH67 ODD67 OMZ67 OWV67 PGR67 PQN67 QAJ67 QKF67 QUB67 RDX67 RNT67 RXP67 SHL67 SRH67 TBD67 TKZ67 TUV67 UER67 UON67 UYJ67 VIF67 VSB67 WLT72 JD90 SZ90 ACV90 AMR90 AWN90 BGJ90 BQF90 CAB90 CJX90 CTT90 DDP90 DNL90 DXH90 EHD90 EQZ90 FAV90 FKR90 FUN90 GEJ90 GOF90 GYB90 HHX90 HRT90 IBP90 ILL90 IVH90 JFD90 JOZ90 JYV90 KIR90 KSN90 LCJ90 LMF90 LWB90 MFX90 MPT90 MZP90 NJL90 NTH90 ODD90 OMZ90 OWV90 PGR90 PQN90 QAJ90 QKF90 QUB90 RDX90 RNT90 RXP90 SHL90 SRH90 TBD90 TKZ90 TUV90 UER90 UON90 UYJ90 VIF90 VSB90 WBX90 WLT90 WVP90 JD87 SZ87 ACV87 AMR87 AWN87 BGJ87 BQF87 CAB87 CJX87 CTT87 DDP87 DNL87 DXH87 EHD87 EQZ87 FAV87 FKR87 FUN87 GEJ87 GOF87 GYB87 HHX87 HRT87 IBP87 ILL87 IVH87 JFD87 JOZ87 JYV87 KIR87 KSN87 LCJ87 LMF87 LWB87 MFX87 MPT87 MZP87 NJL87 NTH87 ODD87 OMZ87 OWV87 PGR87 PQN87 QAJ87 QKF87 QUB87 RDX87 RNT87 RXP87 SHL87 SRH87 TBD87 TKZ87 TUV87 UER87 UON87 UYJ87 VIF87 VSB87 WBX87 WLT87 WVP87 WVP72 JD75 SZ75 ACV75 AMR75 AWN75 BGJ75 BQF75 CAB75 CJX75 CTT75 DDP75 DNL75 DXH75 EHD75 EQZ75 FAV75 FKR75 FUN75 GEJ75 GOF75 GYB75 HHX75 HRT75 IBP75 ILL75 IVH75 JFD75 JOZ75 JYV75 KIR75 KSN75 LCJ75 LMF75 LWB75 MFX75 MPT75 MZP75 NJL75 NTH75 ODD75 OMZ75 OWV75 PGR75 PQN75 QAJ75 QKF75 QUB75 RDX75 RNT75 RXP75 SHL75 SRH75 TBD75 TKZ75 TUV75 UER75 UON75 UYJ75 VIF75 VSB75 WBX75 WLT75 WVP75 JD72 SZ72 ACV72 AMR72 AWN72 BGJ72 BQF72 CAB72 CJX72 CTT72 DDP72 DNL72 DXH72 EHD72 EQZ72 FAV72 FKR72 FUN72 GEJ72 GOF72 GYB72 HHX72 HRT72 IBP72 ILL72 IVH72 JFD72 JOZ72 JYV72 KIR72 KSN72 LCJ72 LMF72 LWB72 MFX72 MPT72 MZP72 NJL72 NTH72 ODD72 OMZ72 OWV72 PGR72 PQN72 QAJ72 QKF72 QUB72 RDX72 RNT72 RXP72 SHL72 SRH72 TBD72 TKZ72 TUV72 UER72 UON72 UYJ72 VIF72 VSB72 WBX52 WLT52 WVP52 JD55 SZ55 ACV55 AMR55 AWN55 BGJ55 BQF55 CAB55 CJX55 CTT55 DDP55 DNL55 DXH55 EHD55 EQZ55 FAV55 FKR55 FUN55 GEJ55 GOF55 GYB55 HHX55 HRT55 IBP55 ILL55 IVH55 JFD55 JOZ55 JYV55 KIR55 KSN55 LCJ55 LMF55 LWB55 MFX55 MPT55 MZP55 NJL55 NTH55 ODD55 OMZ55 OWV55 PGR55 PQN55 QAJ55 QKF55 QUB55 RDX55 RNT55 RXP55 SHL55 SRH55 TBD55 TKZ55 TUV55 UER55 UON55 UYJ55 VIF55 VSB55 WBX55 WLT55 WVP55 JD52 SZ52 ACV52 AMR52 AWN52 BGJ52 BQF52 CAB52 CJX52 CTT52 DDP52 DNL52 DXH52 EHD52 EQZ52 FAV52 FKR52 FUN52 GEJ52 GOF52 GYB52 HHX52 HRT52 IBP52 ILL52 IVH52 JFD52 JOZ52 JYV52 KIR52 KSN52 LCJ52 LMF52 LWB52 MFX52 MPT52 MZP52 NJL52 NTH52 ODD52 OMZ52 OWV52 PGR52 PQN52 QAJ52 QKF52 QUB52 RDX52 RNT52 RXP52 SHL52 SRH52 TBD52 TKZ52 TUV52 UER52 UON52 UYJ52 VIF52 VSB52 WLT57 JD65 SZ65 ACV65 AMR65 AWN65 BGJ65 BQF65 CAB65 CJX65 CTT65 DDP65 DNL65 DXH65 EHD65 EQZ65 FAV65 FKR65 FUN65 GEJ65 GOF65 GYB65 HHX65 HRT65 IBP65 ILL65 IVH65 JFD65 JOZ65 JYV65 KIR65 KSN65 LCJ65 LMF65 LWB65 MFX65 MPT65 MZP65 NJL65 NTH65 ODD65 OMZ65 OWV65 PGR65 PQN65 QAJ65 QKF65 QUB65 RDX65 RNT65 RXP65 SHL65 SRH65 TBD65 TKZ65 TUV65 UER65 UON65 UYJ65 VIF65 VSB65 WBX65 WLT65 WVP65 JD62 SZ62 ACV62 AMR62 AWN62 BGJ62 BQF62 CAB62 CJX62 CTT62 DDP62 DNL62 DXH62 EHD62 EQZ62 FAV62 FKR62 FUN62 GEJ62 GOF62 GYB62 HHX62 HRT62 IBP62 ILL62 IVH62 JFD62 JOZ62 JYV62 KIR62 KSN62 LCJ62 LMF62 LWB62 MFX62 MPT62 MZP62 NJL62 NTH62 ODD62 OMZ62 OWV62 PGR62 PQN62 QAJ62 QKF62 QUB62 RDX62 RNT62 RXP62 SHL62 SRH62 TBD62 TKZ62 TUV62 UER62 UON62 UYJ62 VIF62 VSB62 WBX62 WLT62 WVP62 WVP57 JD60 SZ60 ACV60 AMR60 AWN60 BGJ60 BQF60 CAB60 CJX60 CTT60 DDP60 DNL60 DXH60 EHD60 EQZ60 FAV60 FKR60 FUN60 GEJ60 GOF60 GYB60 HHX60 HRT60 IBP60 ILL60 IVH60 JFD60 JOZ60 JYV60 KIR60 KSN60 LCJ60 LMF60 LWB60 MFX60 MPT60 MZP60 NJL60 NTH60 ODD60 OMZ60 OWV60 PGR60 PQN60 QAJ60 QKF60 QUB60 RDX60 RNT60 RXP60 SHL60 SRH60 TBD60 TKZ60 TUV60 UER60 UON60 UYJ60 VIF60 VSB60 WBX60 WLT60 WVP60 JD57 SZ57 ACV57 AMR57 AWN57 BGJ57 BQF57 CAB57 CJX57 CTT57 DDP57 DNL57 DXH57 EHD57 EQZ57 FAV57 FKR57 FUN57 GEJ57 GOF57 GYB57 HHX57 HRT57 IBP57 ILL57 IVH57 JFD57 JOZ57 JYV57 KIR57 KSN57 LCJ57 LMF57 LWB57 MFX57 MPT57 MZP57 NJL57 NTH57 ODD57 OMZ57 OWV57 PGR57 PQN57 QAJ57 QKF57 QUB57 RDX57 RNT57 RXP57 SHL57 SRH57 TBD57 TKZ57 TUV57 UER57 UON57 UYJ57 VIF57 VSB57 WBX57 WBX42 WBX32 WLT32 WVP32 JD35 SZ35 ACV35 AMR35 AWN35 BGJ35 BQF35 CAB35 CJX35 CTT35 DDP35 DNL35 DXH35 EHD35 EQZ35 FAV35 FKR35 FUN35 GEJ35 GOF35 GYB35 HHX35 HRT35 IBP35 ILL35 IVH35 JFD35 JOZ35 JYV35 KIR35 KSN35 LCJ35 LMF35 LWB35 MFX35 MPT35 MZP35 NJL35 NTH35 ODD35 OMZ35 OWV35 PGR35 PQN35 QAJ35 QKF35 QUB35 RDX35 RNT35 RXP35 SHL35 SRH35 TBD35 TKZ35 TUV35 UER35 UON35 UYJ35 VIF35 VSB35 WBX35 WLT35 WVP35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WLT42 JD50 SZ50 ACV50 AMR50 AWN50 BGJ50 BQF50 CAB50 CJX50 CTT50 DDP50 DNL50 DXH50 EHD50 EQZ50 FAV50 FKR50 FUN50 GEJ50 GOF50 GYB50 HHX50 HRT50 IBP50 ILL50 IVH50 JFD50 JOZ50 JYV50 KIR50 KSN50 LCJ50 LMF50 LWB50 MFX50 MPT50 MZP50 NJL50 NTH50 ODD50 OMZ50 OWV50 PGR50 PQN50 QAJ50 QKF50 QUB50 RDX50 RNT50 RXP50 SHL50 SRH50 TBD50 TKZ50 TUV50 UER50 UON50 UYJ50 VIF50 VSB50 WBX50 WLT50 WVP50 JD47 SZ47 ACV47 AMR47 AWN47 BGJ47 BQF47 CAB47 CJX47 CTT47 DDP47 DNL47 DXH47 EHD47 EQZ47 FAV47 FKR47 FUN47 GEJ47 GOF47 GYB47 HHX47 HRT47 IBP47 ILL47 IVH47 JFD47 JOZ47 JYV47 KIR47 KSN47 LCJ47 LMF47 LWB47 MFX47 MPT47 MZP47 NJL47 NTH47 ODD47 OMZ47 OWV47 PGR47 PQN47 QAJ47 QKF47 QUB47 RDX47 RNT47 RXP47 SHL47 SRH47 TBD47 TKZ47 TUV47 UER47 UON47 UYJ47 VIF47 VSB47 WBX47 WLT47 WVP47 WVP42 JD45 SZ45 ACV45 AMR45 AWN45 BGJ45 BQF45 CAB45 CJX45 CTT45 DDP45 DNL45 DXH45 EHD45 EQZ45 FAV45 FKR45 FUN45 GEJ45 GOF45 GYB45 HHX45 HRT45 IBP45 ILL45 IVH45 JFD45 JOZ45 JYV45 KIR45 KSN45 LCJ45 LMF45 LWB45 MFX45 MPT45 MZP45 NJL45 NTH45 ODD45 OMZ45 OWV45 PGR45 PQN45 QAJ45 QKF45 QUB45 RDX45 RNT45 RXP45 SHL45 SRH45 TBD45 TKZ45 TUV45 UER45 UON45 UYJ45 VIF45 VSB45 WBX45 WLT45 WVP45 JD42 SZ42 ACV42 AMR42 AWN42 BGJ42 BQF42 CAB42 CJX42 CTT42 DDP42 DNL42 DXH42 EHD42 EQZ42 FAV42 FKR42 FUN42 GEJ42 GOF42 GYB42 HHX42 HRT42 IBP42 ILL42 IVH42 JFD42 JOZ42 JYV42 KIR42 KSN42 LCJ42 LMF42 LWB42 MFX42 MPT42 MZP42 NJL42 NTH42 ODD42 OMZ42 OWV42 PGR42 PQN42 QAJ42 QKF42 QUB42 RDX42 RNT42 RXP42 SHL42 SRH42 TBD42 TKZ42 TUV42 UER42 UON42 UYJ42 VIF42 VSB42 WVP77 JD80 SZ80 ACV80 AMR80 AWN80 BGJ80 BQF80 CAB80 CJX80 CTT80 DDP80 DNL80 DXH80 EHD80 EQZ80 FAV80 FKR80 FUN80 GEJ80 GOF80 GYB80 HHX80 HRT80 IBP80 ILL80 IVH80 JFD80 JOZ80 JYV80 KIR80 KSN80 LCJ80 LMF80 LWB80 MFX80 MPT80 MZP80 NJL80 NTH80 ODD80 OMZ80 OWV80 PGR80 PQN80 QAJ80 QKF80 QUB80 RDX80 RNT80 RXP80 SHL80 SRH80 TBD80 TKZ80 TUV80 UER80 UON80 UYJ80 VIF80 VSB80 WBX80 WLT80 WVP80 JD77 SZ77 ACV77 AMR77 AWN77 BGJ77 BQF77 CAB77 CJX77 CTT77 DDP77 DNL77 DXH77 EHD77 EQZ77 FAV77 FKR77 FUN77 GEJ77 GOF77 GYB77 HHX77 HRT77 IBP77 ILL77 IVH77 JFD77 JOZ77 JYV77 KIR77 KSN77 LCJ77 LMF77 LWB77 MFX77 MPT77 MZP77 NJL77 NTH77 ODD77 OMZ77 OWV77 PGR77 PQN77 QAJ77 QKF77 QUB77 RDX77 RNT77 RXP77 SHL77 SRH77 TBD77 TKZ77 TUV77 UER77 UON77 UYJ77 VIF77 VSB77 WBX77 WLT77 WVP82 JD85 SZ85 ACV85 AMR85 AWN85 BGJ85 BQF85 CAB85 CJX85 CTT85 DDP85 DNL85 DXH85 EHD85 EQZ85 FAV85 FKR85 FUN85 GEJ85 GOF85 GYB85 HHX85 HRT85 IBP85 ILL85 IVH85 JFD85 JOZ85 JYV85 KIR85 KSN85 LCJ85 LMF85 LWB85 MFX85 MPT85 MZP85 NJL85 NTH85 ODD85 OMZ85 OWV85 PGR85 PQN85 QAJ85 QKF85 QUB85 RDX85 RNT85 RXP85 SHL85 SRH85 TBD85 TKZ85 TUV85 UER85 UON85 UYJ85 VIF85 VSB85 WBX85 WLT85 WVP85 JD82 SZ82 ACV82 AMR82 AWN82 BGJ82 BQF82 CAB82 CJX82 CTT82 DDP82 DNL82 DXH82 EHD82 EQZ82 FAV82 FKR82 FUN82 GEJ82 GOF82 GYB82 HHX82 HRT82 IBP82 ILL82 IVH82 JFD82 JOZ82 JYV82 KIR82 KSN82 LCJ82 LMF82 LWB82 MFX82 MPT82 MZP82 NJL82 NTH82 ODD82 OMZ82 OWV82 PGR82 PQN82 QAJ82 QKF82 QUB82 RDX82 RNT82 RXP82 SHL82 SRH82 TBD82 TKZ82 TUV82 UER82 UON82 UYJ82 VIF82 VSB82 WBX82 WLT82 VSB188 WBX37 WLT37 WVP37 JD40 SZ40 ACV40 AMR40 AWN40 BGJ40 BQF40 CAB40 CJX40 CTT40 DDP40 DNL40 DXH40 EHD40 EQZ40 FAV40 FKR40 FUN40 GEJ40 GOF40 GYB40 HHX40 HRT40 IBP40 ILL40 IVH40 JFD40 JOZ40 JYV40 KIR40 KSN40 LCJ40 LMF40 LWB40 MFX40 MPT40 MZP40 NJL40 NTH40 ODD40 OMZ40 OWV40 PGR40 PQN40 QAJ40 QKF40 QUB40 RDX40 RNT40 RXP40 SHL40 SRH40 TBD40 TKZ40 TUV40 UER40 UON40 UYJ40 VIF40 VSB40 WBX40 WLT40 WVP40 JD37 SZ37 ACV37 AMR37 AWN37 BGJ37 BQF37 CAB37 CJX37 CTT37 DDP37 DNL37 DXH37 EHD37 EQZ37 FAV37 FKR37 FUN37 GEJ37 GOF37 GYB37 HHX37 HRT37 IBP37 ILL37 IVH37 JFD37 JOZ37 JYV37 KIR37 KSN37 LCJ37 LMF37 LWB37 MFX37 MPT37 MZP37 NJL37 NTH37 ODD37 OMZ37 OWV37 PGR37 PQN37 QAJ37 QKF37 QUB37 RDX37 RNT37 RXP37 SHL37 SRH37 TBD37 TKZ37 TUV37 UER37 UON37 UYJ37 VIF37 VSB37 G438 JD438 SZ438 ACV438 AMR438 AWN438 BGJ438 BQF438 CAB438 CJX438 CTT438 DDP438 DNL438 DXH438 EHD438 EQZ438 FAV438 FKR438 FUN438 GEJ438 GOF438 GYB438 HHX438 HRT438 IBP438 ILL438 IVH438 JFD438 JOZ438 JYV438 KIR438 KSN438 LCJ438 LMF438 LWB438 MFX438 MPT438 MZP438 NJL438 NTH438 ODD438 OMZ438 OWV438 PGR438 PQN438 QAJ438 QKF438 QUB438 RDX438 RNT438 RXP438 SHL438 SRH438 TBD438 TKZ438 TUV438 UER438 UON438 UYJ438 VIF438 VSB438 WBX438 WLT438 WVP438 G435 JD435 SZ435 ACV435 AMR435 AWN435 BGJ435 BQF435 CAB435 CJX435 CTT435 DDP435 DNL435 DXH435 EHD435 EQZ435 FAV435 FKR435 FUN435 GEJ435 GOF435 GYB435 HHX435 HRT435 IBP435 ILL435 IVH435 JFD435 JOZ435 JYV435 KIR435 KSN435 LCJ435 LMF435 LWB435 MFX435 MPT435 MZP435 NJL435 NTH435 ODD435 OMZ435 OWV435 PGR435 PQN435 QAJ435 QKF435 QUB435 RDX435 RNT435 RXP435 SHL435 SRH435 TBD435 TKZ435 TUV435 UER435 UON435 UYJ435 VIF435 VSB435 WBX435 WLT435 G123:G232 WBX188 WLT188 WVP188 JD191 SZ191 ACV191 AMR191 AWN191 BGJ191 BQF191 CAB191 CJX191 CTT191 DDP191 DNL191 DXH191 EHD191 EQZ191 FAV191 FKR191 FUN191 GEJ191 GOF191 GYB191 HHX191 HRT191 IBP191 ILL191 IVH191 JFD191 JOZ191 JYV191 KIR191 KSN191 LCJ191 LMF191 LWB191 MFX191 MPT191 MZP191 NJL191 NTH191 ODD191 OMZ191 OWV191 PGR191 PQN191 QAJ191 QKF191 QUB191 RDX191 RNT191 RXP191 SHL191 SRH191 TBD191 TKZ191 TUV191 UER191 UON191 UYJ191 VIF191 VSB191 WBX191 WLT191 WVP191 JD188 SZ188 ACV188 AMR188 AWN188 BGJ188 BQF188 CAB188 CJX188 CTT188 DDP188 DNL188 DXH188 EHD188 EQZ188 FAV188 FKR188 FUN188 GEJ188 GOF188 GYB188 HHX188 HRT188 IBP188 ILL188 IVH188 JFD188 JOZ188 JYV188 KIR188 KSN188 LCJ188 LMF188 LWB188 MFX188 MPT188 MZP188 NJL188 NTH188 ODD188 OMZ188 OWV188 PGR188 PQN188 QAJ188 QKF188 QUB188 RDX188 RNT188 RXP188 SHL188 SRH188 TBD188 TKZ188 TUV188 UER188 UON188 UYJ188 VIF188 G7:G116 WLT102 WVP102 JD105 SZ105 ACV105 AMR105 AWN105 BGJ105 BQF105 CAB105 CJX105 CTT105 DDP105 DNL105 DXH105 EHD105 EQZ105 FAV105 FKR105 FUN105 GEJ105 GOF105 GYB105 HHX105 HRT105 IBP105 ILL105 IVH105 JFD105 JOZ105 JYV105 KIR105 KSN105 LCJ105 LMF105 LWB105 MFX105 MPT105 MZP105 NJL105 NTH105 ODD105 OMZ105 OWV105 PGR105 PQN105 QAJ105 QKF105 QUB105 RDX105 RNT105 RXP105 SHL105 SRH105 TBD105 TKZ105 TUV105 UER105 UON105 UYJ105 VIF105 VSB105 WBX105 WLT105 WVP105 JD102 SZ102 ACV102 AMR102 AWN102 BGJ102 BQF102 CAB102 CJX102 CTT102 DDP102 DNL102 DXH102 EHD102 EQZ102 FAV102 FKR102 FUN102 GEJ102 GOF102 GYB102 HHX102 HRT102 IBP102 ILL102 IVH102 JFD102 JOZ102 JYV102 KIR102 KSN102 LCJ102 LMF102 LWB102 MFX102 MPT102 MZP102 NJL102 NTH102 ODD102 OMZ102 OWV102 PGR102 PQN102 QAJ102 QKF102 QUB102 RDX102 RNT102 RXP102 SHL102 SRH102 TBD102 TKZ102 TUV102 UER102 UON102 UYJ102 VIF102 VSB102 WBX102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00FF"/>
    <pageSetUpPr fitToPage="1"/>
  </sheetPr>
  <dimension ref="B1:AS198"/>
  <sheetViews>
    <sheetView showGridLines="0" view="pageBreakPreview" topLeftCell="B1" zoomScale="80" zoomScaleNormal="100" zoomScaleSheetLayoutView="80" workbookViewId="0">
      <selection activeCell="E35" sqref="E35:E36"/>
    </sheetView>
  </sheetViews>
  <sheetFormatPr defaultColWidth="7" defaultRowHeight="19.5" customHeight="1"/>
  <cols>
    <col min="1" max="1" width="73" style="121" customWidth="1"/>
    <col min="2" max="3" width="5.625" style="121" customWidth="1"/>
    <col min="4" max="4" width="13.875" style="121" customWidth="1"/>
    <col min="5" max="5" width="17.75" style="121" customWidth="1"/>
    <col min="6" max="6" width="12" style="121" customWidth="1"/>
    <col min="7" max="7" width="32.875" style="121" customWidth="1"/>
    <col min="8" max="8" width="12.875" style="121" customWidth="1"/>
    <col min="9" max="9" width="11.375" style="124" customWidth="1"/>
    <col min="10" max="10" width="7.125" style="124" customWidth="1"/>
    <col min="11" max="11" width="17.375" style="124" customWidth="1"/>
    <col min="12" max="12" width="2.125" style="128" customWidth="1"/>
    <col min="13" max="14" width="5.625" style="121" customWidth="1"/>
    <col min="15" max="15" width="20.875" style="121" customWidth="1"/>
    <col min="16" max="16" width="31.625" style="121" customWidth="1"/>
    <col min="17" max="17" width="20.625" style="121" customWidth="1"/>
    <col min="18" max="18" width="49.375" style="121" customWidth="1"/>
    <col min="19" max="19" width="10.625" style="121" customWidth="1"/>
    <col min="20" max="20" width="12.75" style="121" customWidth="1"/>
    <col min="21" max="21" width="8.625" style="127" customWidth="1"/>
    <col min="22" max="22" width="18.25" style="121" customWidth="1"/>
    <col min="23" max="16384" width="7" style="121"/>
  </cols>
  <sheetData>
    <row r="1" spans="2:45" ht="19.5" customHeight="1">
      <c r="F1" s="122"/>
      <c r="H1" s="123"/>
      <c r="J1" s="125"/>
      <c r="K1" s="125" t="str">
        <f>IF(基本情報!E31="見積書","見積書　別紙４",IF(基本情報!E31="契約書","別紙４"))</f>
        <v>見積書　別紙４</v>
      </c>
      <c r="L1" s="126"/>
    </row>
    <row r="2" spans="2:45" ht="19.5" customHeight="1">
      <c r="B2" s="2" t="s">
        <v>269</v>
      </c>
      <c r="C2" s="224"/>
      <c r="D2" s="224"/>
      <c r="E2" s="224"/>
      <c r="F2" s="224"/>
      <c r="G2" s="224"/>
      <c r="H2" s="224"/>
      <c r="I2" s="128"/>
      <c r="J2" s="128"/>
      <c r="K2" s="128"/>
    </row>
    <row r="3" spans="2:45" ht="24" customHeight="1">
      <c r="B3" s="43" t="s">
        <v>315</v>
      </c>
      <c r="E3" s="577" t="s">
        <v>316</v>
      </c>
      <c r="F3" s="129">
        <f>SUM(I62,I124,I185)</f>
        <v>0</v>
      </c>
      <c r="I3" s="130"/>
      <c r="J3" s="130"/>
      <c r="K3" s="130"/>
      <c r="L3" s="130"/>
    </row>
    <row r="4" spans="2:45" s="43" customFormat="1" ht="19.5" customHeight="1">
      <c r="B4" s="43" t="s">
        <v>272</v>
      </c>
      <c r="J4" s="108"/>
      <c r="K4" s="108" t="s">
        <v>224</v>
      </c>
      <c r="AS4" s="54"/>
    </row>
    <row r="5" spans="2:45" s="132" customFormat="1" ht="19.5" customHeight="1">
      <c r="B5" s="934" t="s">
        <v>273</v>
      </c>
      <c r="C5" s="934"/>
      <c r="D5" s="934" t="s">
        <v>275</v>
      </c>
      <c r="E5" s="934" t="s">
        <v>317</v>
      </c>
      <c r="F5" s="936" t="s">
        <v>278</v>
      </c>
      <c r="G5" s="504" t="s">
        <v>318</v>
      </c>
      <c r="H5" s="934" t="s">
        <v>319</v>
      </c>
      <c r="I5" s="920" t="s">
        <v>307</v>
      </c>
      <c r="J5" s="921" t="s">
        <v>288</v>
      </c>
      <c r="K5" s="920" t="s">
        <v>289</v>
      </c>
      <c r="L5" s="131"/>
    </row>
    <row r="6" spans="2:45" s="132" customFormat="1" ht="19.5" customHeight="1">
      <c r="B6" s="935"/>
      <c r="C6" s="935"/>
      <c r="D6" s="935"/>
      <c r="E6" s="935"/>
      <c r="F6" s="936"/>
      <c r="G6" s="133" t="s">
        <v>320</v>
      </c>
      <c r="H6" s="935"/>
      <c r="I6" s="920"/>
      <c r="J6" s="921"/>
      <c r="K6" s="920"/>
      <c r="L6" s="131"/>
    </row>
    <row r="7" spans="2:45" ht="17.25" customHeight="1">
      <c r="B7" s="924"/>
      <c r="C7" s="924"/>
      <c r="D7" s="928"/>
      <c r="E7" s="928"/>
      <c r="F7" s="928"/>
      <c r="G7" s="669"/>
      <c r="H7" s="932"/>
      <c r="I7" s="930" t="str">
        <f>IF(H7="","",(IF(H7="往復",(G8*2),G8)))</f>
        <v/>
      </c>
      <c r="J7" s="918"/>
      <c r="K7" s="918"/>
      <c r="L7" s="115"/>
    </row>
    <row r="8" spans="2:45" ht="17.25" customHeight="1">
      <c r="B8" s="925"/>
      <c r="C8" s="925"/>
      <c r="D8" s="929"/>
      <c r="E8" s="929"/>
      <c r="F8" s="929"/>
      <c r="G8" s="134"/>
      <c r="H8" s="933"/>
      <c r="I8" s="931"/>
      <c r="J8" s="919"/>
      <c r="K8" s="919"/>
      <c r="L8" s="115"/>
    </row>
    <row r="9" spans="2:45" ht="17.25" customHeight="1">
      <c r="B9" s="924"/>
      <c r="C9" s="924"/>
      <c r="D9" s="928"/>
      <c r="E9" s="928"/>
      <c r="F9" s="928"/>
      <c r="G9" s="669"/>
      <c r="H9" s="932"/>
      <c r="I9" s="930" t="str">
        <f t="shared" ref="I9" si="0">IF(H9="","",(IF(H9="往復",(G10*2),G10)))</f>
        <v/>
      </c>
      <c r="J9" s="918"/>
      <c r="K9" s="918"/>
      <c r="L9" s="115"/>
    </row>
    <row r="10" spans="2:45" ht="17.25" customHeight="1">
      <c r="B10" s="925"/>
      <c r="C10" s="925"/>
      <c r="D10" s="929"/>
      <c r="E10" s="929"/>
      <c r="F10" s="929"/>
      <c r="G10" s="134"/>
      <c r="H10" s="933"/>
      <c r="I10" s="931"/>
      <c r="J10" s="919"/>
      <c r="K10" s="919"/>
      <c r="L10" s="115"/>
    </row>
    <row r="11" spans="2:45" ht="17.25" customHeight="1">
      <c r="B11" s="924"/>
      <c r="C11" s="924"/>
      <c r="D11" s="928"/>
      <c r="E11" s="928"/>
      <c r="F11" s="928"/>
      <c r="G11" s="669"/>
      <c r="H11" s="932"/>
      <c r="I11" s="930" t="str">
        <f t="shared" ref="I11" si="1">IF(H11="","",(IF(H11="往復",(G12*2),G12)))</f>
        <v/>
      </c>
      <c r="J11" s="918"/>
      <c r="K11" s="918"/>
      <c r="L11" s="115"/>
    </row>
    <row r="12" spans="2:45" ht="17.25" customHeight="1">
      <c r="B12" s="925"/>
      <c r="C12" s="925"/>
      <c r="D12" s="929"/>
      <c r="E12" s="929"/>
      <c r="F12" s="929"/>
      <c r="G12" s="134"/>
      <c r="H12" s="933"/>
      <c r="I12" s="931"/>
      <c r="J12" s="919"/>
      <c r="K12" s="919"/>
      <c r="L12" s="115"/>
    </row>
    <row r="13" spans="2:45" ht="17.25" customHeight="1">
      <c r="B13" s="924"/>
      <c r="C13" s="924"/>
      <c r="D13" s="928"/>
      <c r="E13" s="928"/>
      <c r="F13" s="928"/>
      <c r="G13" s="669"/>
      <c r="H13" s="932"/>
      <c r="I13" s="930" t="str">
        <f t="shared" ref="I13" si="2">IF(H13="","",(IF(H13="往復",(G14*2),G14)))</f>
        <v/>
      </c>
      <c r="J13" s="918"/>
      <c r="K13" s="918"/>
      <c r="L13" s="115"/>
    </row>
    <row r="14" spans="2:45" ht="17.25" customHeight="1">
      <c r="B14" s="925"/>
      <c r="C14" s="925"/>
      <c r="D14" s="929"/>
      <c r="E14" s="929"/>
      <c r="F14" s="929"/>
      <c r="G14" s="134"/>
      <c r="H14" s="933"/>
      <c r="I14" s="931"/>
      <c r="J14" s="919"/>
      <c r="K14" s="919"/>
      <c r="L14" s="115"/>
    </row>
    <row r="15" spans="2:45" ht="17.25" customHeight="1">
      <c r="B15" s="924"/>
      <c r="C15" s="924"/>
      <c r="D15" s="928"/>
      <c r="E15" s="928"/>
      <c r="F15" s="928"/>
      <c r="G15" s="669"/>
      <c r="H15" s="932"/>
      <c r="I15" s="930" t="str">
        <f t="shared" ref="I15" si="3">IF(H15="","",(IF(H15="往復",(G16*2),G16)))</f>
        <v/>
      </c>
      <c r="J15" s="918"/>
      <c r="K15" s="918"/>
      <c r="L15" s="115"/>
    </row>
    <row r="16" spans="2:45" ht="17.25" customHeight="1">
      <c r="B16" s="925"/>
      <c r="C16" s="925"/>
      <c r="D16" s="929"/>
      <c r="E16" s="929"/>
      <c r="F16" s="929"/>
      <c r="G16" s="134"/>
      <c r="H16" s="933"/>
      <c r="I16" s="931"/>
      <c r="J16" s="919"/>
      <c r="K16" s="919"/>
      <c r="L16" s="115"/>
    </row>
    <row r="17" spans="2:12" ht="17.25" customHeight="1">
      <c r="B17" s="924"/>
      <c r="C17" s="924"/>
      <c r="D17" s="928"/>
      <c r="E17" s="928"/>
      <c r="F17" s="928"/>
      <c r="G17" s="669"/>
      <c r="H17" s="932"/>
      <c r="I17" s="930" t="str">
        <f t="shared" ref="I17" si="4">IF(H17="","",(IF(H17="往復",(G18*2),G18)))</f>
        <v/>
      </c>
      <c r="J17" s="918"/>
      <c r="K17" s="918"/>
      <c r="L17" s="115"/>
    </row>
    <row r="18" spans="2:12" ht="17.25" customHeight="1">
      <c r="B18" s="925"/>
      <c r="C18" s="925"/>
      <c r="D18" s="929"/>
      <c r="E18" s="929"/>
      <c r="F18" s="929"/>
      <c r="G18" s="134"/>
      <c r="H18" s="933"/>
      <c r="I18" s="931"/>
      <c r="J18" s="919"/>
      <c r="K18" s="919"/>
      <c r="L18" s="115"/>
    </row>
    <row r="19" spans="2:12" ht="17.25" customHeight="1">
      <c r="B19" s="924"/>
      <c r="C19" s="924"/>
      <c r="D19" s="928"/>
      <c r="E19" s="928"/>
      <c r="F19" s="928"/>
      <c r="G19" s="669"/>
      <c r="H19" s="932"/>
      <c r="I19" s="930" t="str">
        <f t="shared" ref="I19" si="5">IF(H19="","",(IF(H19="往復",(G20*2),G20)))</f>
        <v/>
      </c>
      <c r="J19" s="918"/>
      <c r="K19" s="918"/>
      <c r="L19" s="115"/>
    </row>
    <row r="20" spans="2:12" ht="17.25" customHeight="1">
      <c r="B20" s="925"/>
      <c r="C20" s="925"/>
      <c r="D20" s="929"/>
      <c r="E20" s="929"/>
      <c r="F20" s="929"/>
      <c r="G20" s="134"/>
      <c r="H20" s="933"/>
      <c r="I20" s="931"/>
      <c r="J20" s="919"/>
      <c r="K20" s="919"/>
      <c r="L20" s="115"/>
    </row>
    <row r="21" spans="2:12" ht="17.25" customHeight="1">
      <c r="B21" s="924"/>
      <c r="C21" s="924"/>
      <c r="D21" s="928"/>
      <c r="E21" s="928"/>
      <c r="F21" s="928"/>
      <c r="G21" s="669"/>
      <c r="H21" s="932"/>
      <c r="I21" s="930" t="str">
        <f t="shared" ref="I21" si="6">IF(H21="","",(IF(H21="往復",(G22*2),G22)))</f>
        <v/>
      </c>
      <c r="J21" s="918"/>
      <c r="K21" s="918"/>
      <c r="L21" s="115"/>
    </row>
    <row r="22" spans="2:12" ht="17.25" customHeight="1">
      <c r="B22" s="925"/>
      <c r="C22" s="925"/>
      <c r="D22" s="929"/>
      <c r="E22" s="929"/>
      <c r="F22" s="929"/>
      <c r="G22" s="134"/>
      <c r="H22" s="933"/>
      <c r="I22" s="931"/>
      <c r="J22" s="919"/>
      <c r="K22" s="919"/>
      <c r="L22" s="115"/>
    </row>
    <row r="23" spans="2:12" ht="17.25" customHeight="1">
      <c r="B23" s="924"/>
      <c r="C23" s="924"/>
      <c r="D23" s="928"/>
      <c r="E23" s="928"/>
      <c r="F23" s="928"/>
      <c r="G23" s="669"/>
      <c r="H23" s="932"/>
      <c r="I23" s="930" t="str">
        <f t="shared" ref="I23" si="7">IF(H23="","",(IF(H23="往復",(G24*2),G24)))</f>
        <v/>
      </c>
      <c r="J23" s="918"/>
      <c r="K23" s="918"/>
      <c r="L23" s="115"/>
    </row>
    <row r="24" spans="2:12" ht="17.25" customHeight="1">
      <c r="B24" s="925"/>
      <c r="C24" s="925"/>
      <c r="D24" s="929"/>
      <c r="E24" s="929"/>
      <c r="F24" s="929"/>
      <c r="G24" s="134"/>
      <c r="H24" s="933"/>
      <c r="I24" s="931"/>
      <c r="J24" s="919"/>
      <c r="K24" s="919"/>
      <c r="L24" s="115"/>
    </row>
    <row r="25" spans="2:12" ht="17.25" customHeight="1">
      <c r="B25" s="924"/>
      <c r="C25" s="924"/>
      <c r="D25" s="928"/>
      <c r="E25" s="928"/>
      <c r="F25" s="928"/>
      <c r="G25" s="669"/>
      <c r="H25" s="932"/>
      <c r="I25" s="930" t="str">
        <f t="shared" ref="I25" si="8">IF(H25="","",(IF(H25="往復",(G26*2),G26)))</f>
        <v/>
      </c>
      <c r="J25" s="918"/>
      <c r="K25" s="918"/>
      <c r="L25" s="115"/>
    </row>
    <row r="26" spans="2:12" ht="17.25" customHeight="1">
      <c r="B26" s="925"/>
      <c r="C26" s="925"/>
      <c r="D26" s="929"/>
      <c r="E26" s="929"/>
      <c r="F26" s="929"/>
      <c r="G26" s="134"/>
      <c r="H26" s="933"/>
      <c r="I26" s="931"/>
      <c r="J26" s="919"/>
      <c r="K26" s="919"/>
      <c r="L26" s="115"/>
    </row>
    <row r="27" spans="2:12" ht="17.25" customHeight="1">
      <c r="B27" s="924"/>
      <c r="C27" s="924"/>
      <c r="D27" s="928"/>
      <c r="E27" s="928"/>
      <c r="F27" s="928"/>
      <c r="G27" s="669"/>
      <c r="H27" s="932"/>
      <c r="I27" s="930" t="str">
        <f t="shared" ref="I27" si="9">IF(H27="","",(IF(H27="往復",(G28*2),G28)))</f>
        <v/>
      </c>
      <c r="J27" s="918"/>
      <c r="K27" s="918"/>
      <c r="L27" s="115"/>
    </row>
    <row r="28" spans="2:12" ht="17.25" customHeight="1">
      <c r="B28" s="925"/>
      <c r="C28" s="925"/>
      <c r="D28" s="929"/>
      <c r="E28" s="929"/>
      <c r="F28" s="929"/>
      <c r="G28" s="134"/>
      <c r="H28" s="933"/>
      <c r="I28" s="931"/>
      <c r="J28" s="919"/>
      <c r="K28" s="919"/>
      <c r="L28" s="115"/>
    </row>
    <row r="29" spans="2:12" ht="17.25" customHeight="1">
      <c r="B29" s="924"/>
      <c r="C29" s="924"/>
      <c r="D29" s="928"/>
      <c r="E29" s="928"/>
      <c r="F29" s="928"/>
      <c r="G29" s="669"/>
      <c r="H29" s="932"/>
      <c r="I29" s="930" t="str">
        <f t="shared" ref="I29" si="10">IF(H29="","",(IF(H29="往復",(G30*2),G30)))</f>
        <v/>
      </c>
      <c r="J29" s="918"/>
      <c r="K29" s="918"/>
      <c r="L29" s="115"/>
    </row>
    <row r="30" spans="2:12" ht="17.25" customHeight="1">
      <c r="B30" s="925"/>
      <c r="C30" s="925"/>
      <c r="D30" s="929"/>
      <c r="E30" s="929"/>
      <c r="F30" s="929"/>
      <c r="G30" s="134"/>
      <c r="H30" s="933"/>
      <c r="I30" s="931"/>
      <c r="J30" s="919"/>
      <c r="K30" s="919"/>
      <c r="L30" s="115"/>
    </row>
    <row r="31" spans="2:12" ht="17.25" customHeight="1">
      <c r="B31" s="924"/>
      <c r="C31" s="924"/>
      <c r="D31" s="928"/>
      <c r="E31" s="928"/>
      <c r="F31" s="928"/>
      <c r="G31" s="669"/>
      <c r="H31" s="932"/>
      <c r="I31" s="930" t="str">
        <f t="shared" ref="I31" si="11">IF(H31="","",(IF(H31="往復",(G32*2),G32)))</f>
        <v/>
      </c>
      <c r="J31" s="918"/>
      <c r="K31" s="918"/>
      <c r="L31" s="115"/>
    </row>
    <row r="32" spans="2:12" ht="17.25" customHeight="1">
      <c r="B32" s="925"/>
      <c r="C32" s="925"/>
      <c r="D32" s="929"/>
      <c r="E32" s="929"/>
      <c r="F32" s="929"/>
      <c r="G32" s="134"/>
      <c r="H32" s="933"/>
      <c r="I32" s="931"/>
      <c r="J32" s="919"/>
      <c r="K32" s="919"/>
      <c r="L32" s="115"/>
    </row>
    <row r="33" spans="2:12" ht="17.25" customHeight="1">
      <c r="B33" s="924"/>
      <c r="C33" s="924"/>
      <c r="D33" s="928"/>
      <c r="E33" s="928"/>
      <c r="F33" s="928"/>
      <c r="G33" s="669"/>
      <c r="H33" s="932"/>
      <c r="I33" s="930" t="str">
        <f t="shared" ref="I33" si="12">IF(H33="","",(IF(H33="往復",(G34*2),G34)))</f>
        <v/>
      </c>
      <c r="J33" s="918"/>
      <c r="K33" s="918"/>
      <c r="L33" s="115"/>
    </row>
    <row r="34" spans="2:12" ht="17.25" customHeight="1">
      <c r="B34" s="925"/>
      <c r="C34" s="925"/>
      <c r="D34" s="929"/>
      <c r="E34" s="929"/>
      <c r="F34" s="929"/>
      <c r="G34" s="134"/>
      <c r="H34" s="933"/>
      <c r="I34" s="931"/>
      <c r="J34" s="919"/>
      <c r="K34" s="919"/>
      <c r="L34" s="115"/>
    </row>
    <row r="35" spans="2:12" ht="17.25" customHeight="1">
      <c r="B35" s="924"/>
      <c r="C35" s="924"/>
      <c r="D35" s="928"/>
      <c r="E35" s="928"/>
      <c r="F35" s="928"/>
      <c r="G35" s="669"/>
      <c r="H35" s="932"/>
      <c r="I35" s="930" t="str">
        <f t="shared" ref="I35" si="13">IF(H35="","",(IF(H35="往復",(G36*2),G36)))</f>
        <v/>
      </c>
      <c r="J35" s="918"/>
      <c r="K35" s="918"/>
      <c r="L35" s="115"/>
    </row>
    <row r="36" spans="2:12" ht="17.25" customHeight="1">
      <c r="B36" s="925"/>
      <c r="C36" s="925"/>
      <c r="D36" s="929"/>
      <c r="E36" s="929"/>
      <c r="F36" s="929"/>
      <c r="G36" s="134"/>
      <c r="H36" s="933"/>
      <c r="I36" s="931"/>
      <c r="J36" s="919"/>
      <c r="K36" s="919"/>
      <c r="L36" s="115"/>
    </row>
    <row r="37" spans="2:12" ht="17.25" customHeight="1">
      <c r="B37" s="924"/>
      <c r="C37" s="924"/>
      <c r="D37" s="928"/>
      <c r="E37" s="928"/>
      <c r="F37" s="928"/>
      <c r="G37" s="669"/>
      <c r="H37" s="932"/>
      <c r="I37" s="930" t="str">
        <f t="shared" ref="I37" si="14">IF(H37="","",(IF(H37="往復",(G38*2),G38)))</f>
        <v/>
      </c>
      <c r="J37" s="918"/>
      <c r="K37" s="918"/>
      <c r="L37" s="115"/>
    </row>
    <row r="38" spans="2:12" ht="17.25" customHeight="1">
      <c r="B38" s="925"/>
      <c r="C38" s="925"/>
      <c r="D38" s="929"/>
      <c r="E38" s="929"/>
      <c r="F38" s="929"/>
      <c r="G38" s="134"/>
      <c r="H38" s="933"/>
      <c r="I38" s="931"/>
      <c r="J38" s="919"/>
      <c r="K38" s="919"/>
      <c r="L38" s="115"/>
    </row>
    <row r="39" spans="2:12" ht="17.25" customHeight="1">
      <c r="B39" s="924"/>
      <c r="C39" s="924"/>
      <c r="D39" s="928"/>
      <c r="E39" s="928"/>
      <c r="F39" s="928"/>
      <c r="G39" s="669"/>
      <c r="H39" s="932"/>
      <c r="I39" s="930" t="str">
        <f t="shared" ref="I39" si="15">IF(H39="","",(IF(H39="往復",(G40*2),G40)))</f>
        <v/>
      </c>
      <c r="J39" s="918"/>
      <c r="K39" s="918"/>
      <c r="L39" s="115"/>
    </row>
    <row r="40" spans="2:12" ht="17.25" customHeight="1">
      <c r="B40" s="925"/>
      <c r="C40" s="925"/>
      <c r="D40" s="929"/>
      <c r="E40" s="929"/>
      <c r="F40" s="929"/>
      <c r="G40" s="134"/>
      <c r="H40" s="933"/>
      <c r="I40" s="931"/>
      <c r="J40" s="919"/>
      <c r="K40" s="919"/>
      <c r="L40" s="115"/>
    </row>
    <row r="41" spans="2:12" ht="17.25" customHeight="1">
      <c r="B41" s="924"/>
      <c r="C41" s="924"/>
      <c r="D41" s="928"/>
      <c r="E41" s="928"/>
      <c r="F41" s="928"/>
      <c r="G41" s="669"/>
      <c r="H41" s="932"/>
      <c r="I41" s="930" t="str">
        <f t="shared" ref="I41" si="16">IF(H41="","",(IF(H41="往復",(G42*2),G42)))</f>
        <v/>
      </c>
      <c r="J41" s="918"/>
      <c r="K41" s="918"/>
      <c r="L41" s="115"/>
    </row>
    <row r="42" spans="2:12" ht="17.25" customHeight="1">
      <c r="B42" s="925"/>
      <c r="C42" s="925"/>
      <c r="D42" s="929"/>
      <c r="E42" s="929"/>
      <c r="F42" s="929"/>
      <c r="G42" s="134"/>
      <c r="H42" s="933"/>
      <c r="I42" s="931"/>
      <c r="J42" s="919"/>
      <c r="K42" s="919"/>
      <c r="L42" s="115"/>
    </row>
    <row r="43" spans="2:12" ht="17.25" customHeight="1">
      <c r="B43" s="924"/>
      <c r="C43" s="924"/>
      <c r="D43" s="928"/>
      <c r="E43" s="928"/>
      <c r="F43" s="928"/>
      <c r="G43" s="669"/>
      <c r="H43" s="932"/>
      <c r="I43" s="930" t="str">
        <f t="shared" ref="I43" si="17">IF(H43="","",(IF(H43="往復",(G44*2),G44)))</f>
        <v/>
      </c>
      <c r="J43" s="918"/>
      <c r="K43" s="918"/>
      <c r="L43" s="115"/>
    </row>
    <row r="44" spans="2:12" ht="17.25" customHeight="1">
      <c r="B44" s="925"/>
      <c r="C44" s="925"/>
      <c r="D44" s="929"/>
      <c r="E44" s="929"/>
      <c r="F44" s="929"/>
      <c r="G44" s="134"/>
      <c r="H44" s="933"/>
      <c r="I44" s="931"/>
      <c r="J44" s="919"/>
      <c r="K44" s="919"/>
      <c r="L44" s="115"/>
    </row>
    <row r="45" spans="2:12" ht="17.25" customHeight="1">
      <c r="B45" s="924"/>
      <c r="C45" s="924"/>
      <c r="D45" s="928"/>
      <c r="E45" s="928"/>
      <c r="F45" s="928"/>
      <c r="G45" s="669"/>
      <c r="H45" s="932"/>
      <c r="I45" s="930" t="str">
        <f t="shared" ref="I45" si="18">IF(H45="","",(IF(H45="往復",(G46*2),G46)))</f>
        <v/>
      </c>
      <c r="J45" s="918"/>
      <c r="K45" s="918"/>
      <c r="L45" s="115"/>
    </row>
    <row r="46" spans="2:12" ht="17.25" customHeight="1">
      <c r="B46" s="925"/>
      <c r="C46" s="925"/>
      <c r="D46" s="929"/>
      <c r="E46" s="929"/>
      <c r="F46" s="929"/>
      <c r="G46" s="134"/>
      <c r="H46" s="933"/>
      <c r="I46" s="931"/>
      <c r="J46" s="919"/>
      <c r="K46" s="919"/>
      <c r="L46" s="115"/>
    </row>
    <row r="47" spans="2:12" ht="17.25" customHeight="1">
      <c r="B47" s="924"/>
      <c r="C47" s="924"/>
      <c r="D47" s="928"/>
      <c r="E47" s="928"/>
      <c r="F47" s="928"/>
      <c r="G47" s="669"/>
      <c r="H47" s="932"/>
      <c r="I47" s="930" t="str">
        <f t="shared" ref="I47" si="19">IF(H47="","",(IF(H47="往復",(G48*2),G48)))</f>
        <v/>
      </c>
      <c r="J47" s="918"/>
      <c r="K47" s="918"/>
      <c r="L47" s="115"/>
    </row>
    <row r="48" spans="2:12" ht="17.25" customHeight="1">
      <c r="B48" s="925"/>
      <c r="C48" s="925"/>
      <c r="D48" s="929"/>
      <c r="E48" s="929"/>
      <c r="F48" s="929"/>
      <c r="G48" s="134"/>
      <c r="H48" s="933"/>
      <c r="I48" s="931"/>
      <c r="J48" s="919"/>
      <c r="K48" s="919"/>
      <c r="L48" s="115"/>
    </row>
    <row r="49" spans="2:12" ht="17.25" customHeight="1">
      <c r="B49" s="924"/>
      <c r="C49" s="924"/>
      <c r="D49" s="928"/>
      <c r="E49" s="928"/>
      <c r="F49" s="928"/>
      <c r="G49" s="669"/>
      <c r="H49" s="932"/>
      <c r="I49" s="930" t="str">
        <f t="shared" ref="I49" si="20">IF(H49="","",(IF(H49="往復",(G50*2),G50)))</f>
        <v/>
      </c>
      <c r="J49" s="918"/>
      <c r="K49" s="918"/>
      <c r="L49" s="115"/>
    </row>
    <row r="50" spans="2:12" ht="17.25" customHeight="1">
      <c r="B50" s="925"/>
      <c r="C50" s="925"/>
      <c r="D50" s="929"/>
      <c r="E50" s="929"/>
      <c r="F50" s="929"/>
      <c r="G50" s="134"/>
      <c r="H50" s="933"/>
      <c r="I50" s="931"/>
      <c r="J50" s="919"/>
      <c r="K50" s="919"/>
      <c r="L50" s="115"/>
    </row>
    <row r="51" spans="2:12" ht="17.25" customHeight="1">
      <c r="B51" s="924"/>
      <c r="C51" s="924"/>
      <c r="D51" s="928"/>
      <c r="E51" s="928"/>
      <c r="F51" s="928"/>
      <c r="G51" s="669"/>
      <c r="H51" s="932"/>
      <c r="I51" s="930" t="str">
        <f t="shared" ref="I51" si="21">IF(H51="","",(IF(H51="往復",(G52*2),G52)))</f>
        <v/>
      </c>
      <c r="J51" s="918"/>
      <c r="K51" s="918"/>
      <c r="L51" s="115"/>
    </row>
    <row r="52" spans="2:12" ht="17.25" customHeight="1">
      <c r="B52" s="925"/>
      <c r="C52" s="925"/>
      <c r="D52" s="929"/>
      <c r="E52" s="929"/>
      <c r="F52" s="929"/>
      <c r="G52" s="134"/>
      <c r="H52" s="933"/>
      <c r="I52" s="931"/>
      <c r="J52" s="919"/>
      <c r="K52" s="919"/>
      <c r="L52" s="115"/>
    </row>
    <row r="53" spans="2:12" ht="17.25" customHeight="1">
      <c r="B53" s="924"/>
      <c r="C53" s="924"/>
      <c r="D53" s="928"/>
      <c r="E53" s="928"/>
      <c r="F53" s="928"/>
      <c r="G53" s="669"/>
      <c r="H53" s="932"/>
      <c r="I53" s="930" t="str">
        <f t="shared" ref="I53" si="22">IF(H53="","",(IF(H53="往復",(G54*2),G54)))</f>
        <v/>
      </c>
      <c r="J53" s="918"/>
      <c r="K53" s="918"/>
      <c r="L53" s="115"/>
    </row>
    <row r="54" spans="2:12" ht="17.25" customHeight="1">
      <c r="B54" s="925"/>
      <c r="C54" s="925"/>
      <c r="D54" s="929"/>
      <c r="E54" s="929"/>
      <c r="F54" s="929"/>
      <c r="G54" s="134"/>
      <c r="H54" s="933"/>
      <c r="I54" s="931"/>
      <c r="J54" s="919"/>
      <c r="K54" s="919"/>
      <c r="L54" s="115"/>
    </row>
    <row r="55" spans="2:12" ht="17.25" customHeight="1">
      <c r="B55" s="924"/>
      <c r="C55" s="924"/>
      <c r="D55" s="928"/>
      <c r="E55" s="928"/>
      <c r="F55" s="928"/>
      <c r="G55" s="669"/>
      <c r="H55" s="932"/>
      <c r="I55" s="930" t="str">
        <f t="shared" ref="I55" si="23">IF(H55="","",(IF(H55="往復",(G56*2),G56)))</f>
        <v/>
      </c>
      <c r="J55" s="918"/>
      <c r="K55" s="918"/>
      <c r="L55" s="115"/>
    </row>
    <row r="56" spans="2:12" ht="17.25" customHeight="1">
      <c r="B56" s="925"/>
      <c r="C56" s="925"/>
      <c r="D56" s="929"/>
      <c r="E56" s="929"/>
      <c r="F56" s="929"/>
      <c r="G56" s="134"/>
      <c r="H56" s="933"/>
      <c r="I56" s="931"/>
      <c r="J56" s="919"/>
      <c r="K56" s="919"/>
      <c r="L56" s="115"/>
    </row>
    <row r="57" spans="2:12" ht="17.25" customHeight="1">
      <c r="B57" s="924"/>
      <c r="C57" s="924"/>
      <c r="D57" s="928"/>
      <c r="E57" s="928"/>
      <c r="F57" s="928"/>
      <c r="G57" s="669"/>
      <c r="H57" s="932"/>
      <c r="I57" s="930" t="str">
        <f t="shared" ref="I57" si="24">IF(H57="","",(IF(H57="往復",(G58*2),G58)))</f>
        <v/>
      </c>
      <c r="J57" s="918"/>
      <c r="K57" s="918"/>
      <c r="L57" s="115"/>
    </row>
    <row r="58" spans="2:12" ht="17.25" customHeight="1">
      <c r="B58" s="925"/>
      <c r="C58" s="925"/>
      <c r="D58" s="929"/>
      <c r="E58" s="929"/>
      <c r="F58" s="929"/>
      <c r="G58" s="134"/>
      <c r="H58" s="933"/>
      <c r="I58" s="931"/>
      <c r="J58" s="919"/>
      <c r="K58" s="919"/>
      <c r="L58" s="115"/>
    </row>
    <row r="59" spans="2:12" ht="17.25" customHeight="1">
      <c r="B59" s="924"/>
      <c r="C59" s="924"/>
      <c r="D59" s="928"/>
      <c r="E59" s="928"/>
      <c r="F59" s="928"/>
      <c r="G59" s="668"/>
      <c r="H59" s="932"/>
      <c r="I59" s="930" t="str">
        <f>IF(H59="","",(IF(H59="往復",(G60*2),G60)))</f>
        <v/>
      </c>
      <c r="J59" s="918"/>
      <c r="K59" s="918"/>
      <c r="L59" s="115"/>
    </row>
    <row r="60" spans="2:12" ht="17.25" customHeight="1">
      <c r="B60" s="925"/>
      <c r="C60" s="925"/>
      <c r="D60" s="929"/>
      <c r="E60" s="929"/>
      <c r="F60" s="929"/>
      <c r="G60" s="134"/>
      <c r="H60" s="933"/>
      <c r="I60" s="931"/>
      <c r="J60" s="919"/>
      <c r="K60" s="919"/>
      <c r="L60" s="115"/>
    </row>
    <row r="61" spans="2:12" ht="24" customHeight="1">
      <c r="C61" s="135"/>
      <c r="D61" s="135"/>
      <c r="E61" s="135"/>
      <c r="F61" s="135"/>
      <c r="G61" s="135"/>
      <c r="H61" s="136" t="s">
        <v>321</v>
      </c>
      <c r="I61" s="262">
        <f>SUM(I7:I60)</f>
        <v>0</v>
      </c>
      <c r="J61" s="137"/>
      <c r="K61" s="137"/>
      <c r="L61" s="115"/>
    </row>
    <row r="62" spans="2:12" ht="24" customHeight="1">
      <c r="C62" s="135"/>
      <c r="D62" s="135"/>
      <c r="E62" s="135"/>
      <c r="F62" s="135"/>
      <c r="G62" s="135"/>
      <c r="H62" s="136" t="s">
        <v>322</v>
      </c>
      <c r="I62" s="262">
        <f>SUM(I7:I60)/1.1</f>
        <v>0</v>
      </c>
      <c r="J62" s="137"/>
      <c r="K62" s="137"/>
      <c r="L62" s="115"/>
    </row>
    <row r="63" spans="2:12" ht="19.5" customHeight="1">
      <c r="C63" s="135"/>
      <c r="D63" s="135"/>
      <c r="E63" s="135"/>
      <c r="F63" s="135"/>
      <c r="G63" s="135"/>
      <c r="H63" s="138"/>
      <c r="I63" s="137"/>
      <c r="J63" s="125"/>
      <c r="K63" s="125"/>
      <c r="L63" s="115"/>
    </row>
    <row r="64" spans="2:12" ht="19.5" customHeight="1">
      <c r="B64" s="121" t="s">
        <v>323</v>
      </c>
      <c r="I64" s="130"/>
      <c r="J64" s="108"/>
      <c r="K64" s="108" t="s">
        <v>224</v>
      </c>
      <c r="L64" s="130"/>
    </row>
    <row r="65" spans="2:12" ht="19.5" customHeight="1">
      <c r="B65" s="934" t="s">
        <v>273</v>
      </c>
      <c r="C65" s="934"/>
      <c r="D65" s="934" t="s">
        <v>324</v>
      </c>
      <c r="E65" s="939"/>
      <c r="F65" s="936" t="s">
        <v>278</v>
      </c>
      <c r="G65" s="504" t="s">
        <v>318</v>
      </c>
      <c r="H65" s="934" t="s">
        <v>319</v>
      </c>
      <c r="I65" s="921" t="s">
        <v>325</v>
      </c>
      <c r="J65" s="920" t="s">
        <v>289</v>
      </c>
      <c r="K65" s="920" t="s">
        <v>289</v>
      </c>
      <c r="L65" s="131"/>
    </row>
    <row r="66" spans="2:12" ht="19.5" customHeight="1">
      <c r="B66" s="935"/>
      <c r="C66" s="935"/>
      <c r="D66" s="935"/>
      <c r="E66" s="940"/>
      <c r="F66" s="936"/>
      <c r="G66" s="133" t="s">
        <v>326</v>
      </c>
      <c r="H66" s="935"/>
      <c r="I66" s="920"/>
      <c r="J66" s="920"/>
      <c r="K66" s="920"/>
      <c r="L66" s="131"/>
    </row>
    <row r="67" spans="2:12" ht="18" customHeight="1">
      <c r="B67" s="924"/>
      <c r="C67" s="924"/>
      <c r="D67" s="937"/>
      <c r="E67" s="922"/>
      <c r="F67" s="928"/>
      <c r="G67" s="669"/>
      <c r="H67" s="932"/>
      <c r="I67" s="930" t="str">
        <f>IF(H67="","",(IF(H67="往復",(G68*2*D67),G68*D67)))</f>
        <v/>
      </c>
      <c r="J67" s="918"/>
      <c r="K67" s="918"/>
      <c r="L67" s="115"/>
    </row>
    <row r="68" spans="2:12" ht="18" customHeight="1">
      <c r="B68" s="925"/>
      <c r="C68" s="925"/>
      <c r="D68" s="938"/>
      <c r="E68" s="923"/>
      <c r="F68" s="929"/>
      <c r="G68" s="134"/>
      <c r="H68" s="933"/>
      <c r="I68" s="931"/>
      <c r="J68" s="919"/>
      <c r="K68" s="919"/>
      <c r="L68" s="115"/>
    </row>
    <row r="69" spans="2:12" ht="18" customHeight="1">
      <c r="B69" s="924"/>
      <c r="C69" s="924"/>
      <c r="D69" s="932"/>
      <c r="E69" s="922"/>
      <c r="F69" s="928"/>
      <c r="G69" s="669"/>
      <c r="H69" s="932"/>
      <c r="I69" s="930" t="str">
        <f t="shared" ref="I69" si="25">IF(H69="","",(IF(H69="往復",(G70*2*D69),G70*D69)))</f>
        <v/>
      </c>
      <c r="J69" s="918"/>
      <c r="K69" s="918"/>
      <c r="L69" s="115"/>
    </row>
    <row r="70" spans="2:12" ht="18" customHeight="1">
      <c r="B70" s="925"/>
      <c r="C70" s="925"/>
      <c r="D70" s="933"/>
      <c r="E70" s="923"/>
      <c r="F70" s="929"/>
      <c r="G70" s="134"/>
      <c r="H70" s="933"/>
      <c r="I70" s="931"/>
      <c r="J70" s="919"/>
      <c r="K70" s="919"/>
      <c r="L70" s="115"/>
    </row>
    <row r="71" spans="2:12" ht="18" customHeight="1">
      <c r="B71" s="924"/>
      <c r="C71" s="924"/>
      <c r="D71" s="932"/>
      <c r="E71" s="922"/>
      <c r="F71" s="928"/>
      <c r="G71" s="669"/>
      <c r="H71" s="932"/>
      <c r="I71" s="930" t="str">
        <f t="shared" ref="I71" si="26">IF(H71="","",(IF(H71="往復",(G72*2*D71),G72*D71)))</f>
        <v/>
      </c>
      <c r="J71" s="918"/>
      <c r="K71" s="918"/>
      <c r="L71" s="115"/>
    </row>
    <row r="72" spans="2:12" ht="18" customHeight="1">
      <c r="B72" s="925"/>
      <c r="C72" s="925"/>
      <c r="D72" s="933"/>
      <c r="E72" s="923"/>
      <c r="F72" s="929"/>
      <c r="G72" s="134"/>
      <c r="H72" s="933"/>
      <c r="I72" s="931"/>
      <c r="J72" s="919"/>
      <c r="K72" s="919"/>
      <c r="L72" s="115"/>
    </row>
    <row r="73" spans="2:12" ht="18" customHeight="1">
      <c r="B73" s="924"/>
      <c r="C73" s="924"/>
      <c r="D73" s="932"/>
      <c r="E73" s="922"/>
      <c r="F73" s="928"/>
      <c r="G73" s="669"/>
      <c r="H73" s="932"/>
      <c r="I73" s="930" t="str">
        <f t="shared" ref="I73" si="27">IF(H73="","",(IF(H73="往復",(G74*2*D73),G74*D73)))</f>
        <v/>
      </c>
      <c r="J73" s="918"/>
      <c r="K73" s="918"/>
      <c r="L73" s="115"/>
    </row>
    <row r="74" spans="2:12" ht="18" customHeight="1">
      <c r="B74" s="925"/>
      <c r="C74" s="925"/>
      <c r="D74" s="933"/>
      <c r="E74" s="923"/>
      <c r="F74" s="929"/>
      <c r="G74" s="134"/>
      <c r="H74" s="933"/>
      <c r="I74" s="931"/>
      <c r="J74" s="919"/>
      <c r="K74" s="919"/>
      <c r="L74" s="115"/>
    </row>
    <row r="75" spans="2:12" ht="18" customHeight="1">
      <c r="B75" s="924"/>
      <c r="C75" s="924"/>
      <c r="D75" s="932"/>
      <c r="E75" s="922"/>
      <c r="F75" s="928"/>
      <c r="G75" s="669"/>
      <c r="H75" s="932"/>
      <c r="I75" s="930" t="str">
        <f t="shared" ref="I75" si="28">IF(H75="","",(IF(H75="往復",(G76*2*D75),G76*D75)))</f>
        <v/>
      </c>
      <c r="J75" s="918"/>
      <c r="K75" s="918"/>
      <c r="L75" s="115"/>
    </row>
    <row r="76" spans="2:12" ht="18" customHeight="1">
      <c r="B76" s="925"/>
      <c r="C76" s="925"/>
      <c r="D76" s="933"/>
      <c r="E76" s="923"/>
      <c r="F76" s="929"/>
      <c r="G76" s="134"/>
      <c r="H76" s="933"/>
      <c r="I76" s="931"/>
      <c r="J76" s="919"/>
      <c r="K76" s="919"/>
      <c r="L76" s="115"/>
    </row>
    <row r="77" spans="2:12" ht="18" customHeight="1">
      <c r="B77" s="924"/>
      <c r="C77" s="924"/>
      <c r="D77" s="932"/>
      <c r="E77" s="922"/>
      <c r="F77" s="928"/>
      <c r="G77" s="669"/>
      <c r="H77" s="932"/>
      <c r="I77" s="930" t="str">
        <f t="shared" ref="I77" si="29">IF(H77="","",(IF(H77="往復",(G78*2*D77),G78*D77)))</f>
        <v/>
      </c>
      <c r="J77" s="918"/>
      <c r="K77" s="918"/>
      <c r="L77" s="115"/>
    </row>
    <row r="78" spans="2:12" ht="18" customHeight="1">
      <c r="B78" s="925"/>
      <c r="C78" s="925"/>
      <c r="D78" s="933"/>
      <c r="E78" s="923"/>
      <c r="F78" s="929"/>
      <c r="G78" s="134"/>
      <c r="H78" s="933"/>
      <c r="I78" s="931"/>
      <c r="J78" s="919"/>
      <c r="K78" s="919"/>
      <c r="L78" s="115"/>
    </row>
    <row r="79" spans="2:12" ht="18" customHeight="1">
      <c r="B79" s="924"/>
      <c r="C79" s="924"/>
      <c r="D79" s="932"/>
      <c r="E79" s="922"/>
      <c r="F79" s="928"/>
      <c r="G79" s="669"/>
      <c r="H79" s="932"/>
      <c r="I79" s="930" t="str">
        <f t="shared" ref="I79" si="30">IF(H79="","",(IF(H79="往復",(G80*2*D79),G80*D79)))</f>
        <v/>
      </c>
      <c r="J79" s="918"/>
      <c r="K79" s="918"/>
      <c r="L79" s="115"/>
    </row>
    <row r="80" spans="2:12" ht="18" customHeight="1">
      <c r="B80" s="925"/>
      <c r="C80" s="925"/>
      <c r="D80" s="933"/>
      <c r="E80" s="923"/>
      <c r="F80" s="929"/>
      <c r="G80" s="134"/>
      <c r="H80" s="933"/>
      <c r="I80" s="931"/>
      <c r="J80" s="919"/>
      <c r="K80" s="919"/>
      <c r="L80" s="115"/>
    </row>
    <row r="81" spans="2:12" ht="18" customHeight="1">
      <c r="B81" s="924"/>
      <c r="C81" s="924"/>
      <c r="D81" s="932"/>
      <c r="E81" s="922"/>
      <c r="F81" s="928"/>
      <c r="G81" s="669"/>
      <c r="H81" s="932"/>
      <c r="I81" s="930" t="str">
        <f t="shared" ref="I81" si="31">IF(H81="","",(IF(H81="往復",(G82*2*D81),G82*D81)))</f>
        <v/>
      </c>
      <c r="J81" s="918"/>
      <c r="K81" s="918"/>
      <c r="L81" s="115"/>
    </row>
    <row r="82" spans="2:12" ht="18" customHeight="1">
      <c r="B82" s="925"/>
      <c r="C82" s="925"/>
      <c r="D82" s="933"/>
      <c r="E82" s="923"/>
      <c r="F82" s="929"/>
      <c r="G82" s="134"/>
      <c r="H82" s="933"/>
      <c r="I82" s="931"/>
      <c r="J82" s="919"/>
      <c r="K82" s="919"/>
      <c r="L82" s="115"/>
    </row>
    <row r="83" spans="2:12" ht="18" customHeight="1">
      <c r="B83" s="924"/>
      <c r="C83" s="924"/>
      <c r="D83" s="932"/>
      <c r="E83" s="922"/>
      <c r="F83" s="928"/>
      <c r="G83" s="669"/>
      <c r="H83" s="932"/>
      <c r="I83" s="930" t="str">
        <f t="shared" ref="I83" si="32">IF(H83="","",(IF(H83="往復",(G84*2*D83),G84*D83)))</f>
        <v/>
      </c>
      <c r="J83" s="918"/>
      <c r="K83" s="918"/>
      <c r="L83" s="115"/>
    </row>
    <row r="84" spans="2:12" ht="18" customHeight="1">
      <c r="B84" s="925"/>
      <c r="C84" s="925"/>
      <c r="D84" s="933"/>
      <c r="E84" s="923"/>
      <c r="F84" s="929"/>
      <c r="G84" s="134"/>
      <c r="H84" s="933"/>
      <c r="I84" s="931"/>
      <c r="J84" s="919"/>
      <c r="K84" s="919"/>
      <c r="L84" s="115"/>
    </row>
    <row r="85" spans="2:12" ht="18" customHeight="1">
      <c r="B85" s="924"/>
      <c r="C85" s="924"/>
      <c r="D85" s="932"/>
      <c r="E85" s="922"/>
      <c r="F85" s="928"/>
      <c r="G85" s="669"/>
      <c r="H85" s="932"/>
      <c r="I85" s="930" t="str">
        <f t="shared" ref="I85" si="33">IF(H85="","",(IF(H85="往復",(G86*2*D85),G86*D85)))</f>
        <v/>
      </c>
      <c r="J85" s="918"/>
      <c r="K85" s="918"/>
      <c r="L85" s="115"/>
    </row>
    <row r="86" spans="2:12" ht="18" customHeight="1">
      <c r="B86" s="925"/>
      <c r="C86" s="925"/>
      <c r="D86" s="933"/>
      <c r="E86" s="923"/>
      <c r="F86" s="929"/>
      <c r="G86" s="134"/>
      <c r="H86" s="933"/>
      <c r="I86" s="931"/>
      <c r="J86" s="919"/>
      <c r="K86" s="919"/>
      <c r="L86" s="115"/>
    </row>
    <row r="87" spans="2:12" ht="18" customHeight="1">
      <c r="B87" s="924"/>
      <c r="C87" s="924"/>
      <c r="D87" s="932"/>
      <c r="E87" s="922"/>
      <c r="F87" s="928"/>
      <c r="G87" s="669"/>
      <c r="H87" s="932"/>
      <c r="I87" s="930" t="str">
        <f t="shared" ref="I87" si="34">IF(H87="","",(IF(H87="往復",(G88*2*D87),G88*D87)))</f>
        <v/>
      </c>
      <c r="J87" s="918"/>
      <c r="K87" s="918"/>
      <c r="L87" s="115"/>
    </row>
    <row r="88" spans="2:12" ht="18" customHeight="1">
      <c r="B88" s="925"/>
      <c r="C88" s="925"/>
      <c r="D88" s="933"/>
      <c r="E88" s="923"/>
      <c r="F88" s="929"/>
      <c r="G88" s="134"/>
      <c r="H88" s="933"/>
      <c r="I88" s="931"/>
      <c r="J88" s="919"/>
      <c r="K88" s="919"/>
      <c r="L88" s="115"/>
    </row>
    <row r="89" spans="2:12" ht="18" customHeight="1">
      <c r="B89" s="924"/>
      <c r="C89" s="924"/>
      <c r="D89" s="932"/>
      <c r="E89" s="922"/>
      <c r="F89" s="928"/>
      <c r="G89" s="669"/>
      <c r="H89" s="932"/>
      <c r="I89" s="930" t="str">
        <f t="shared" ref="I89" si="35">IF(H89="","",(IF(H89="往復",(G90*2*D89),G90*D89)))</f>
        <v/>
      </c>
      <c r="J89" s="918"/>
      <c r="K89" s="918"/>
      <c r="L89" s="115"/>
    </row>
    <row r="90" spans="2:12" ht="18" customHeight="1">
      <c r="B90" s="925"/>
      <c r="C90" s="925"/>
      <c r="D90" s="933"/>
      <c r="E90" s="923"/>
      <c r="F90" s="929"/>
      <c r="G90" s="134"/>
      <c r="H90" s="933"/>
      <c r="I90" s="931"/>
      <c r="J90" s="919"/>
      <c r="K90" s="919"/>
      <c r="L90" s="115"/>
    </row>
    <row r="91" spans="2:12" ht="18" customHeight="1">
      <c r="B91" s="924"/>
      <c r="C91" s="924"/>
      <c r="D91" s="932"/>
      <c r="E91" s="922"/>
      <c r="F91" s="928"/>
      <c r="G91" s="669"/>
      <c r="H91" s="932"/>
      <c r="I91" s="930" t="str">
        <f t="shared" ref="I91" si="36">IF(H91="","",(IF(H91="往復",(G92*2*D91),G92*D91)))</f>
        <v/>
      </c>
      <c r="J91" s="918"/>
      <c r="K91" s="918"/>
      <c r="L91" s="115"/>
    </row>
    <row r="92" spans="2:12" ht="18" customHeight="1">
      <c r="B92" s="925"/>
      <c r="C92" s="925"/>
      <c r="D92" s="933"/>
      <c r="E92" s="923"/>
      <c r="F92" s="929"/>
      <c r="G92" s="134"/>
      <c r="H92" s="933"/>
      <c r="I92" s="931"/>
      <c r="J92" s="919"/>
      <c r="K92" s="919"/>
      <c r="L92" s="115"/>
    </row>
    <row r="93" spans="2:12" ht="18" customHeight="1">
      <c r="B93" s="924"/>
      <c r="C93" s="924"/>
      <c r="D93" s="932"/>
      <c r="E93" s="922"/>
      <c r="F93" s="928"/>
      <c r="G93" s="669"/>
      <c r="H93" s="932"/>
      <c r="I93" s="930" t="str">
        <f t="shared" ref="I93" si="37">IF(H93="","",(IF(H93="往復",(G94*2*D93),G94*D93)))</f>
        <v/>
      </c>
      <c r="J93" s="918"/>
      <c r="K93" s="918"/>
      <c r="L93" s="115"/>
    </row>
    <row r="94" spans="2:12" ht="18" customHeight="1">
      <c r="B94" s="925"/>
      <c r="C94" s="925"/>
      <c r="D94" s="933"/>
      <c r="E94" s="923"/>
      <c r="F94" s="929"/>
      <c r="G94" s="134"/>
      <c r="H94" s="933"/>
      <c r="I94" s="931"/>
      <c r="J94" s="919"/>
      <c r="K94" s="919"/>
      <c r="L94" s="115"/>
    </row>
    <row r="95" spans="2:12" ht="18" customHeight="1">
      <c r="B95" s="924"/>
      <c r="C95" s="924"/>
      <c r="D95" s="932"/>
      <c r="E95" s="922"/>
      <c r="F95" s="928"/>
      <c r="G95" s="669"/>
      <c r="H95" s="932"/>
      <c r="I95" s="930" t="str">
        <f t="shared" ref="I95" si="38">IF(H95="","",(IF(H95="往復",(G96*2*D95),G96*D95)))</f>
        <v/>
      </c>
      <c r="J95" s="918"/>
      <c r="K95" s="918"/>
      <c r="L95" s="115"/>
    </row>
    <row r="96" spans="2:12" ht="18" customHeight="1">
      <c r="B96" s="925"/>
      <c r="C96" s="925"/>
      <c r="D96" s="933"/>
      <c r="E96" s="923"/>
      <c r="F96" s="929"/>
      <c r="G96" s="134"/>
      <c r="H96" s="933"/>
      <c r="I96" s="931"/>
      <c r="J96" s="919"/>
      <c r="K96" s="919"/>
      <c r="L96" s="115"/>
    </row>
    <row r="97" spans="2:12" ht="18" customHeight="1">
      <c r="B97" s="924"/>
      <c r="C97" s="924"/>
      <c r="D97" s="932"/>
      <c r="E97" s="922"/>
      <c r="F97" s="928"/>
      <c r="G97" s="669"/>
      <c r="H97" s="932"/>
      <c r="I97" s="930" t="str">
        <f t="shared" ref="I97" si="39">IF(H97="","",(IF(H97="往復",(G98*2*D97),G98*D97)))</f>
        <v/>
      </c>
      <c r="J97" s="918"/>
      <c r="K97" s="918"/>
      <c r="L97" s="115"/>
    </row>
    <row r="98" spans="2:12" ht="18" customHeight="1">
      <c r="B98" s="925"/>
      <c r="C98" s="925"/>
      <c r="D98" s="933"/>
      <c r="E98" s="923"/>
      <c r="F98" s="929"/>
      <c r="G98" s="134"/>
      <c r="H98" s="933"/>
      <c r="I98" s="931"/>
      <c r="J98" s="919"/>
      <c r="K98" s="919"/>
      <c r="L98" s="115"/>
    </row>
    <row r="99" spans="2:12" ht="18" customHeight="1">
      <c r="B99" s="924"/>
      <c r="C99" s="924"/>
      <c r="D99" s="932"/>
      <c r="E99" s="922"/>
      <c r="F99" s="928"/>
      <c r="G99" s="669"/>
      <c r="H99" s="932"/>
      <c r="I99" s="930" t="str">
        <f t="shared" ref="I99" si="40">IF(H99="","",(IF(H99="往復",(G100*2*D99),G100*D99)))</f>
        <v/>
      </c>
      <c r="J99" s="918"/>
      <c r="K99" s="918"/>
      <c r="L99" s="115"/>
    </row>
    <row r="100" spans="2:12" ht="18" customHeight="1">
      <c r="B100" s="925"/>
      <c r="C100" s="925"/>
      <c r="D100" s="933"/>
      <c r="E100" s="923"/>
      <c r="F100" s="929"/>
      <c r="G100" s="134"/>
      <c r="H100" s="933"/>
      <c r="I100" s="931"/>
      <c r="J100" s="919"/>
      <c r="K100" s="919"/>
      <c r="L100" s="115"/>
    </row>
    <row r="101" spans="2:12" ht="18" customHeight="1">
      <c r="B101" s="924"/>
      <c r="C101" s="924"/>
      <c r="D101" s="932"/>
      <c r="E101" s="922"/>
      <c r="F101" s="928"/>
      <c r="G101" s="669"/>
      <c r="H101" s="932"/>
      <c r="I101" s="930" t="str">
        <f t="shared" ref="I101" si="41">IF(H101="","",(IF(H101="往復",(G102*2*D101),G102*D101)))</f>
        <v/>
      </c>
      <c r="J101" s="918"/>
      <c r="K101" s="918"/>
      <c r="L101" s="115"/>
    </row>
    <row r="102" spans="2:12" ht="18" customHeight="1">
      <c r="B102" s="925"/>
      <c r="C102" s="925"/>
      <c r="D102" s="933"/>
      <c r="E102" s="923"/>
      <c r="F102" s="929"/>
      <c r="G102" s="134"/>
      <c r="H102" s="933"/>
      <c r="I102" s="931"/>
      <c r="J102" s="919"/>
      <c r="K102" s="919"/>
      <c r="L102" s="115"/>
    </row>
    <row r="103" spans="2:12" ht="18" customHeight="1">
      <c r="B103" s="924"/>
      <c r="C103" s="924"/>
      <c r="D103" s="932"/>
      <c r="E103" s="922"/>
      <c r="F103" s="928"/>
      <c r="G103" s="669"/>
      <c r="H103" s="932"/>
      <c r="I103" s="930" t="str">
        <f t="shared" ref="I103" si="42">IF(H103="","",(IF(H103="往復",(G104*2*D103),G104*D103)))</f>
        <v/>
      </c>
      <c r="J103" s="918"/>
      <c r="K103" s="918"/>
      <c r="L103" s="115"/>
    </row>
    <row r="104" spans="2:12" ht="18" customHeight="1">
      <c r="B104" s="925"/>
      <c r="C104" s="925"/>
      <c r="D104" s="933"/>
      <c r="E104" s="923"/>
      <c r="F104" s="929"/>
      <c r="G104" s="134"/>
      <c r="H104" s="933"/>
      <c r="I104" s="931"/>
      <c r="J104" s="919"/>
      <c r="K104" s="919"/>
      <c r="L104" s="115"/>
    </row>
    <row r="105" spans="2:12" ht="18" customHeight="1">
      <c r="B105" s="924"/>
      <c r="C105" s="924"/>
      <c r="D105" s="932"/>
      <c r="E105" s="922"/>
      <c r="F105" s="928"/>
      <c r="G105" s="669"/>
      <c r="H105" s="932"/>
      <c r="I105" s="930" t="str">
        <f t="shared" ref="I105" si="43">IF(H105="","",(IF(H105="往復",(G106*2*D105),G106*D105)))</f>
        <v/>
      </c>
      <c r="J105" s="918"/>
      <c r="K105" s="918"/>
      <c r="L105" s="115"/>
    </row>
    <row r="106" spans="2:12" ht="18" customHeight="1">
      <c r="B106" s="925"/>
      <c r="C106" s="925"/>
      <c r="D106" s="933"/>
      <c r="E106" s="923"/>
      <c r="F106" s="929"/>
      <c r="G106" s="134"/>
      <c r="H106" s="933"/>
      <c r="I106" s="931"/>
      <c r="J106" s="919"/>
      <c r="K106" s="919"/>
      <c r="L106" s="115"/>
    </row>
    <row r="107" spans="2:12" ht="18" customHeight="1">
      <c r="B107" s="924"/>
      <c r="C107" s="924"/>
      <c r="D107" s="932"/>
      <c r="E107" s="922"/>
      <c r="F107" s="928"/>
      <c r="G107" s="669"/>
      <c r="H107" s="932"/>
      <c r="I107" s="930" t="str">
        <f t="shared" ref="I107" si="44">IF(H107="","",(IF(H107="往復",(G108*2*D107),G108*D107)))</f>
        <v/>
      </c>
      <c r="J107" s="918"/>
      <c r="K107" s="918"/>
      <c r="L107" s="115"/>
    </row>
    <row r="108" spans="2:12" ht="18" customHeight="1">
      <c r="B108" s="925"/>
      <c r="C108" s="925"/>
      <c r="D108" s="933"/>
      <c r="E108" s="923"/>
      <c r="F108" s="929"/>
      <c r="G108" s="134"/>
      <c r="H108" s="933"/>
      <c r="I108" s="931"/>
      <c r="J108" s="919"/>
      <c r="K108" s="919"/>
      <c r="L108" s="115"/>
    </row>
    <row r="109" spans="2:12" ht="18" customHeight="1">
      <c r="B109" s="924"/>
      <c r="C109" s="924"/>
      <c r="D109" s="932"/>
      <c r="E109" s="922"/>
      <c r="F109" s="928"/>
      <c r="G109" s="669"/>
      <c r="H109" s="932"/>
      <c r="I109" s="930" t="str">
        <f t="shared" ref="I109" si="45">IF(H109="","",(IF(H109="往復",(G110*2*D109),G110*D109)))</f>
        <v/>
      </c>
      <c r="J109" s="918"/>
      <c r="K109" s="918"/>
      <c r="L109" s="115"/>
    </row>
    <row r="110" spans="2:12" ht="18" customHeight="1">
      <c r="B110" s="925"/>
      <c r="C110" s="925"/>
      <c r="D110" s="933"/>
      <c r="E110" s="923"/>
      <c r="F110" s="929"/>
      <c r="G110" s="134"/>
      <c r="H110" s="933"/>
      <c r="I110" s="931"/>
      <c r="J110" s="919"/>
      <c r="K110" s="919"/>
      <c r="L110" s="115"/>
    </row>
    <row r="111" spans="2:12" ht="18" customHeight="1">
      <c r="B111" s="924"/>
      <c r="C111" s="924"/>
      <c r="D111" s="932"/>
      <c r="E111" s="922"/>
      <c r="F111" s="928"/>
      <c r="G111" s="669"/>
      <c r="H111" s="932"/>
      <c r="I111" s="930" t="str">
        <f t="shared" ref="I111" si="46">IF(H111="","",(IF(H111="往復",(G112*2*D111),G112*D111)))</f>
        <v/>
      </c>
      <c r="J111" s="918"/>
      <c r="K111" s="918"/>
      <c r="L111" s="115"/>
    </row>
    <row r="112" spans="2:12" ht="18" customHeight="1">
      <c r="B112" s="925"/>
      <c r="C112" s="925"/>
      <c r="D112" s="933"/>
      <c r="E112" s="923"/>
      <c r="F112" s="929"/>
      <c r="G112" s="134"/>
      <c r="H112" s="933"/>
      <c r="I112" s="931"/>
      <c r="J112" s="919"/>
      <c r="K112" s="919"/>
      <c r="L112" s="115"/>
    </row>
    <row r="113" spans="2:12" ht="18" customHeight="1">
      <c r="B113" s="924"/>
      <c r="C113" s="924"/>
      <c r="D113" s="932"/>
      <c r="E113" s="922"/>
      <c r="F113" s="928"/>
      <c r="G113" s="669"/>
      <c r="H113" s="932"/>
      <c r="I113" s="930" t="str">
        <f t="shared" ref="I113" si="47">IF(H113="","",(IF(H113="往復",(G114*2*D113),G114*D113)))</f>
        <v/>
      </c>
      <c r="J113" s="918"/>
      <c r="K113" s="918"/>
      <c r="L113" s="115"/>
    </row>
    <row r="114" spans="2:12" ht="18" customHeight="1">
      <c r="B114" s="925"/>
      <c r="C114" s="925"/>
      <c r="D114" s="933"/>
      <c r="E114" s="923"/>
      <c r="F114" s="929"/>
      <c r="G114" s="134"/>
      <c r="H114" s="933"/>
      <c r="I114" s="931"/>
      <c r="J114" s="919"/>
      <c r="K114" s="919"/>
      <c r="L114" s="115"/>
    </row>
    <row r="115" spans="2:12" ht="18" customHeight="1">
      <c r="B115" s="924"/>
      <c r="C115" s="924"/>
      <c r="D115" s="932"/>
      <c r="E115" s="922"/>
      <c r="F115" s="928"/>
      <c r="G115" s="669"/>
      <c r="H115" s="932"/>
      <c r="I115" s="930" t="str">
        <f t="shared" ref="I115" si="48">IF(H115="","",(IF(H115="往復",(G116*2*D115),G116*D115)))</f>
        <v/>
      </c>
      <c r="J115" s="918"/>
      <c r="K115" s="918"/>
      <c r="L115" s="115"/>
    </row>
    <row r="116" spans="2:12" ht="18" customHeight="1">
      <c r="B116" s="925"/>
      <c r="C116" s="925"/>
      <c r="D116" s="933"/>
      <c r="E116" s="923"/>
      <c r="F116" s="929"/>
      <c r="G116" s="134"/>
      <c r="H116" s="933"/>
      <c r="I116" s="931"/>
      <c r="J116" s="919"/>
      <c r="K116" s="919"/>
      <c r="L116" s="115"/>
    </row>
    <row r="117" spans="2:12" ht="18" customHeight="1">
      <c r="B117" s="924"/>
      <c r="C117" s="924"/>
      <c r="D117" s="932"/>
      <c r="E117" s="922"/>
      <c r="F117" s="928"/>
      <c r="G117" s="669"/>
      <c r="H117" s="932"/>
      <c r="I117" s="930" t="str">
        <f t="shared" ref="I117" si="49">IF(H117="","",(IF(H117="往復",(G118*2*D117),G118*D117)))</f>
        <v/>
      </c>
      <c r="J117" s="918"/>
      <c r="K117" s="918"/>
      <c r="L117" s="115"/>
    </row>
    <row r="118" spans="2:12" ht="18" customHeight="1">
      <c r="B118" s="925"/>
      <c r="C118" s="925"/>
      <c r="D118" s="933"/>
      <c r="E118" s="923"/>
      <c r="F118" s="929"/>
      <c r="G118" s="134"/>
      <c r="H118" s="933"/>
      <c r="I118" s="931"/>
      <c r="J118" s="919"/>
      <c r="K118" s="919"/>
      <c r="L118" s="115"/>
    </row>
    <row r="119" spans="2:12" ht="18" customHeight="1">
      <c r="B119" s="924"/>
      <c r="C119" s="924"/>
      <c r="D119" s="932"/>
      <c r="E119" s="922"/>
      <c r="F119" s="928"/>
      <c r="G119" s="669"/>
      <c r="H119" s="932"/>
      <c r="I119" s="930" t="str">
        <f t="shared" ref="I119" si="50">IF(H119="","",(IF(H119="往復",(G120*2*D119),G120*D119)))</f>
        <v/>
      </c>
      <c r="J119" s="918"/>
      <c r="K119" s="918"/>
      <c r="L119" s="115"/>
    </row>
    <row r="120" spans="2:12" ht="18" customHeight="1">
      <c r="B120" s="925"/>
      <c r="C120" s="925"/>
      <c r="D120" s="933"/>
      <c r="E120" s="923"/>
      <c r="F120" s="929"/>
      <c r="G120" s="134"/>
      <c r="H120" s="933"/>
      <c r="I120" s="931"/>
      <c r="J120" s="919"/>
      <c r="K120" s="919"/>
      <c r="L120" s="115"/>
    </row>
    <row r="121" spans="2:12" ht="18" customHeight="1">
      <c r="B121" s="924"/>
      <c r="C121" s="924"/>
      <c r="D121" s="932"/>
      <c r="E121" s="922"/>
      <c r="F121" s="928"/>
      <c r="G121" s="668"/>
      <c r="H121" s="932"/>
      <c r="I121" s="930" t="str">
        <f>IF(H121="","",(IF(H121="往復",(G122*2*D121),G122*D121)))</f>
        <v/>
      </c>
      <c r="J121" s="918"/>
      <c r="K121" s="918"/>
      <c r="L121" s="115"/>
    </row>
    <row r="122" spans="2:12" ht="18" customHeight="1">
      <c r="B122" s="925"/>
      <c r="C122" s="925"/>
      <c r="D122" s="933"/>
      <c r="E122" s="923"/>
      <c r="F122" s="929"/>
      <c r="G122" s="134"/>
      <c r="H122" s="933"/>
      <c r="I122" s="931"/>
      <c r="J122" s="919"/>
      <c r="K122" s="919"/>
      <c r="L122" s="115"/>
    </row>
    <row r="123" spans="2:12" ht="24" customHeight="1">
      <c r="C123" s="135"/>
      <c r="D123" s="135"/>
      <c r="E123" s="135"/>
      <c r="F123" s="135"/>
      <c r="G123" s="135"/>
      <c r="H123" s="136" t="s">
        <v>321</v>
      </c>
      <c r="I123" s="262">
        <f>SUM(I67:I122)</f>
        <v>0</v>
      </c>
      <c r="J123" s="137"/>
      <c r="K123" s="137"/>
      <c r="L123" s="115"/>
    </row>
    <row r="124" spans="2:12" ht="24" customHeight="1">
      <c r="C124" s="135"/>
      <c r="D124" s="135"/>
      <c r="E124" s="135"/>
      <c r="F124" s="135"/>
      <c r="G124" s="135"/>
      <c r="H124" s="136" t="s">
        <v>322</v>
      </c>
      <c r="I124" s="262">
        <f>SUM(I67:I122)/1.1</f>
        <v>0</v>
      </c>
      <c r="J124" s="137"/>
      <c r="K124" s="137"/>
      <c r="L124" s="115"/>
    </row>
    <row r="125" spans="2:12" ht="23.25" customHeight="1">
      <c r="B125" s="121" t="s">
        <v>327</v>
      </c>
      <c r="I125" s="130"/>
      <c r="J125" s="108"/>
      <c r="K125" s="108" t="s">
        <v>224</v>
      </c>
      <c r="L125" s="130"/>
    </row>
    <row r="126" spans="2:12" ht="19.5" customHeight="1">
      <c r="B126" s="934" t="s">
        <v>273</v>
      </c>
      <c r="C126" s="934"/>
      <c r="D126" s="941" t="s">
        <v>252</v>
      </c>
      <c r="E126" s="936" t="s">
        <v>328</v>
      </c>
      <c r="F126" s="936" t="s">
        <v>278</v>
      </c>
      <c r="G126" s="944" t="s">
        <v>329</v>
      </c>
      <c r="H126" s="945"/>
      <c r="I126" s="920" t="s">
        <v>307</v>
      </c>
      <c r="J126" s="920" t="s">
        <v>289</v>
      </c>
      <c r="K126" s="920" t="s">
        <v>289</v>
      </c>
      <c r="L126" s="131"/>
    </row>
    <row r="127" spans="2:12" ht="19.5" customHeight="1">
      <c r="B127" s="935"/>
      <c r="C127" s="935"/>
      <c r="D127" s="935"/>
      <c r="E127" s="936"/>
      <c r="F127" s="936"/>
      <c r="G127" s="942" t="s">
        <v>330</v>
      </c>
      <c r="H127" s="943"/>
      <c r="I127" s="920"/>
      <c r="J127" s="920"/>
      <c r="K127" s="920"/>
      <c r="L127" s="131"/>
    </row>
    <row r="128" spans="2:12" ht="18" customHeight="1">
      <c r="B128" s="924"/>
      <c r="C128" s="924"/>
      <c r="D128" s="926"/>
      <c r="E128" s="928"/>
      <c r="F128" s="928"/>
      <c r="G128" s="914"/>
      <c r="H128" s="915"/>
      <c r="I128" s="930" t="str">
        <f>IF(G129="","",G129)</f>
        <v/>
      </c>
      <c r="J128" s="918"/>
      <c r="K128" s="918"/>
      <c r="L128" s="115"/>
    </row>
    <row r="129" spans="2:12" ht="18" customHeight="1">
      <c r="B129" s="925"/>
      <c r="C129" s="925"/>
      <c r="D129" s="927"/>
      <c r="E129" s="929"/>
      <c r="F129" s="929"/>
      <c r="G129" s="916"/>
      <c r="H129" s="917"/>
      <c r="I129" s="931" t="str">
        <f>IF(G129="","",(ROUND(IF(G129="税抜",F129*H129,(F129*H129)/1.08),0)))</f>
        <v/>
      </c>
      <c r="J129" s="919"/>
      <c r="K129" s="919"/>
      <c r="L129" s="115"/>
    </row>
    <row r="130" spans="2:12" ht="18" customHeight="1">
      <c r="B130" s="924"/>
      <c r="C130" s="924"/>
      <c r="D130" s="926"/>
      <c r="E130" s="928"/>
      <c r="F130" s="928"/>
      <c r="G130" s="914"/>
      <c r="H130" s="915"/>
      <c r="I130" s="930" t="str">
        <f t="shared" ref="I130" si="51">IF(G131="","",G131)</f>
        <v/>
      </c>
      <c r="J130" s="918"/>
      <c r="K130" s="918"/>
      <c r="L130" s="115"/>
    </row>
    <row r="131" spans="2:12" ht="18" customHeight="1">
      <c r="B131" s="925"/>
      <c r="C131" s="925"/>
      <c r="D131" s="927"/>
      <c r="E131" s="929"/>
      <c r="F131" s="929"/>
      <c r="G131" s="916"/>
      <c r="H131" s="917"/>
      <c r="I131" s="931" t="str">
        <f t="shared" ref="I131" si="52">IF(G131="","",(ROUND(IF(G131="税抜",F131*H131,(F131*H131)/1.08),0)))</f>
        <v/>
      </c>
      <c r="J131" s="919"/>
      <c r="K131" s="919"/>
      <c r="L131" s="115"/>
    </row>
    <row r="132" spans="2:12" ht="18" customHeight="1">
      <c r="B132" s="924"/>
      <c r="C132" s="924"/>
      <c r="D132" s="926"/>
      <c r="E132" s="928"/>
      <c r="F132" s="928"/>
      <c r="G132" s="914"/>
      <c r="H132" s="915"/>
      <c r="I132" s="930" t="str">
        <f t="shared" ref="I132" si="53">IF(G133="","",G133)</f>
        <v/>
      </c>
      <c r="J132" s="918"/>
      <c r="K132" s="918"/>
      <c r="L132" s="115"/>
    </row>
    <row r="133" spans="2:12" ht="18" customHeight="1">
      <c r="B133" s="925"/>
      <c r="C133" s="925"/>
      <c r="D133" s="927"/>
      <c r="E133" s="929"/>
      <c r="F133" s="929"/>
      <c r="G133" s="916"/>
      <c r="H133" s="917"/>
      <c r="I133" s="931" t="str">
        <f t="shared" ref="I133" si="54">IF(G133="","",(ROUND(IF(G133="税抜",F133*H133,(F133*H133)/1.08),0)))</f>
        <v/>
      </c>
      <c r="J133" s="919"/>
      <c r="K133" s="919"/>
      <c r="L133" s="115"/>
    </row>
    <row r="134" spans="2:12" ht="18" customHeight="1">
      <c r="B134" s="924"/>
      <c r="C134" s="924"/>
      <c r="D134" s="926"/>
      <c r="E134" s="928"/>
      <c r="F134" s="928"/>
      <c r="G134" s="914"/>
      <c r="H134" s="915"/>
      <c r="I134" s="930" t="str">
        <f t="shared" ref="I134" si="55">IF(G135="","",G135)</f>
        <v/>
      </c>
      <c r="J134" s="918"/>
      <c r="K134" s="918"/>
      <c r="L134" s="115"/>
    </row>
    <row r="135" spans="2:12" ht="18" customHeight="1">
      <c r="B135" s="925"/>
      <c r="C135" s="925"/>
      <c r="D135" s="927"/>
      <c r="E135" s="929"/>
      <c r="F135" s="929"/>
      <c r="G135" s="916"/>
      <c r="H135" s="917"/>
      <c r="I135" s="931" t="str">
        <f t="shared" ref="I135" si="56">IF(G135="","",(ROUND(IF(G135="税抜",F135*H135,(F135*H135)/1.08),0)))</f>
        <v/>
      </c>
      <c r="J135" s="919"/>
      <c r="K135" s="919"/>
      <c r="L135" s="115"/>
    </row>
    <row r="136" spans="2:12" ht="18" customHeight="1">
      <c r="B136" s="924"/>
      <c r="C136" s="924"/>
      <c r="D136" s="926"/>
      <c r="E136" s="928"/>
      <c r="F136" s="928"/>
      <c r="G136" s="914"/>
      <c r="H136" s="915"/>
      <c r="I136" s="930" t="str">
        <f t="shared" ref="I136" si="57">IF(G137="","",G137)</f>
        <v/>
      </c>
      <c r="J136" s="918"/>
      <c r="K136" s="918"/>
      <c r="L136" s="115"/>
    </row>
    <row r="137" spans="2:12" ht="18" customHeight="1">
      <c r="B137" s="925"/>
      <c r="C137" s="925"/>
      <c r="D137" s="927"/>
      <c r="E137" s="929"/>
      <c r="F137" s="929"/>
      <c r="G137" s="916"/>
      <c r="H137" s="917"/>
      <c r="I137" s="931" t="str">
        <f t="shared" ref="I137" si="58">IF(G137="","",(ROUND(IF(G137="税抜",F137*H137,(F137*H137)/1.08),0)))</f>
        <v/>
      </c>
      <c r="J137" s="919"/>
      <c r="K137" s="919"/>
      <c r="L137" s="115"/>
    </row>
    <row r="138" spans="2:12" ht="18" customHeight="1">
      <c r="B138" s="924"/>
      <c r="C138" s="924"/>
      <c r="D138" s="926"/>
      <c r="E138" s="928"/>
      <c r="F138" s="928"/>
      <c r="G138" s="914"/>
      <c r="H138" s="915"/>
      <c r="I138" s="930" t="str">
        <f t="shared" ref="I138" si="59">IF(G139="","",G139)</f>
        <v/>
      </c>
      <c r="J138" s="918"/>
      <c r="K138" s="918"/>
      <c r="L138" s="115"/>
    </row>
    <row r="139" spans="2:12" ht="18" customHeight="1">
      <c r="B139" s="925"/>
      <c r="C139" s="925"/>
      <c r="D139" s="927"/>
      <c r="E139" s="929"/>
      <c r="F139" s="929"/>
      <c r="G139" s="916"/>
      <c r="H139" s="917"/>
      <c r="I139" s="931" t="str">
        <f t="shared" ref="I139" si="60">IF(G139="","",(ROUND(IF(G139="税抜",F139*H139,(F139*H139)/1.08),0)))</f>
        <v/>
      </c>
      <c r="J139" s="919"/>
      <c r="K139" s="919"/>
      <c r="L139" s="115"/>
    </row>
    <row r="140" spans="2:12" ht="18" customHeight="1">
      <c r="B140" s="924"/>
      <c r="C140" s="924"/>
      <c r="D140" s="926"/>
      <c r="E140" s="928"/>
      <c r="F140" s="928"/>
      <c r="G140" s="914"/>
      <c r="H140" s="915"/>
      <c r="I140" s="930" t="str">
        <f t="shared" ref="I140" si="61">IF(G141="","",G141)</f>
        <v/>
      </c>
      <c r="J140" s="918"/>
      <c r="K140" s="918"/>
      <c r="L140" s="115"/>
    </row>
    <row r="141" spans="2:12" ht="18" customHeight="1">
      <c r="B141" s="925"/>
      <c r="C141" s="925"/>
      <c r="D141" s="927"/>
      <c r="E141" s="929"/>
      <c r="F141" s="929"/>
      <c r="G141" s="916"/>
      <c r="H141" s="917"/>
      <c r="I141" s="931" t="str">
        <f t="shared" ref="I141" si="62">IF(G141="","",(ROUND(IF(G141="税抜",F141*H141,(F141*H141)/1.08),0)))</f>
        <v/>
      </c>
      <c r="J141" s="919"/>
      <c r="K141" s="919"/>
      <c r="L141" s="115"/>
    </row>
    <row r="142" spans="2:12" ht="18" customHeight="1">
      <c r="B142" s="924"/>
      <c r="C142" s="924"/>
      <c r="D142" s="926"/>
      <c r="E142" s="928"/>
      <c r="F142" s="928"/>
      <c r="G142" s="914"/>
      <c r="H142" s="915"/>
      <c r="I142" s="930" t="str">
        <f t="shared" ref="I142" si="63">IF(G143="","",G143)</f>
        <v/>
      </c>
      <c r="J142" s="918"/>
      <c r="K142" s="918"/>
      <c r="L142" s="115"/>
    </row>
    <row r="143" spans="2:12" ht="18" customHeight="1">
      <c r="B143" s="925"/>
      <c r="C143" s="925"/>
      <c r="D143" s="927"/>
      <c r="E143" s="929"/>
      <c r="F143" s="929"/>
      <c r="G143" s="916"/>
      <c r="H143" s="917"/>
      <c r="I143" s="931" t="str">
        <f t="shared" ref="I143" si="64">IF(G143="","",(ROUND(IF(G143="税抜",F143*H143,(F143*H143)/1.08),0)))</f>
        <v/>
      </c>
      <c r="J143" s="919"/>
      <c r="K143" s="919"/>
      <c r="L143" s="115"/>
    </row>
    <row r="144" spans="2:12" ht="18" customHeight="1">
      <c r="B144" s="924"/>
      <c r="C144" s="924"/>
      <c r="D144" s="926"/>
      <c r="E144" s="928"/>
      <c r="F144" s="928"/>
      <c r="G144" s="914"/>
      <c r="H144" s="915"/>
      <c r="I144" s="930" t="str">
        <f t="shared" ref="I144" si="65">IF(G145="","",G145)</f>
        <v/>
      </c>
      <c r="J144" s="918"/>
      <c r="K144" s="918"/>
      <c r="L144" s="115"/>
    </row>
    <row r="145" spans="2:12" ht="18" customHeight="1">
      <c r="B145" s="925"/>
      <c r="C145" s="925"/>
      <c r="D145" s="927"/>
      <c r="E145" s="929"/>
      <c r="F145" s="929"/>
      <c r="G145" s="916"/>
      <c r="H145" s="917"/>
      <c r="I145" s="931" t="str">
        <f t="shared" ref="I145" si="66">IF(G145="","",(ROUND(IF(G145="税抜",F145*H145,(F145*H145)/1.08),0)))</f>
        <v/>
      </c>
      <c r="J145" s="919"/>
      <c r="K145" s="919"/>
      <c r="L145" s="115"/>
    </row>
    <row r="146" spans="2:12" ht="18" customHeight="1">
      <c r="B146" s="924"/>
      <c r="C146" s="924"/>
      <c r="D146" s="926"/>
      <c r="E146" s="928"/>
      <c r="F146" s="928"/>
      <c r="G146" s="914"/>
      <c r="H146" s="915"/>
      <c r="I146" s="930" t="str">
        <f t="shared" ref="I146" si="67">IF(G147="","",G147)</f>
        <v/>
      </c>
      <c r="J146" s="918"/>
      <c r="K146" s="918"/>
      <c r="L146" s="115"/>
    </row>
    <row r="147" spans="2:12" ht="18" customHeight="1">
      <c r="B147" s="925"/>
      <c r="C147" s="925"/>
      <c r="D147" s="927"/>
      <c r="E147" s="929"/>
      <c r="F147" s="929"/>
      <c r="G147" s="916"/>
      <c r="H147" s="917"/>
      <c r="I147" s="931" t="str">
        <f t="shared" ref="I147" si="68">IF(G147="","",(ROUND(IF(G147="税抜",F147*H147,(F147*H147)/1.08),0)))</f>
        <v/>
      </c>
      <c r="J147" s="919"/>
      <c r="K147" s="919"/>
      <c r="L147" s="115"/>
    </row>
    <row r="148" spans="2:12" ht="18" customHeight="1">
      <c r="B148" s="924"/>
      <c r="C148" s="924"/>
      <c r="D148" s="926"/>
      <c r="E148" s="928"/>
      <c r="F148" s="928"/>
      <c r="G148" s="914"/>
      <c r="H148" s="915"/>
      <c r="I148" s="930" t="str">
        <f t="shared" ref="I148" si="69">IF(G149="","",G149)</f>
        <v/>
      </c>
      <c r="J148" s="918"/>
      <c r="K148" s="918"/>
      <c r="L148" s="115"/>
    </row>
    <row r="149" spans="2:12" ht="18" customHeight="1">
      <c r="B149" s="925"/>
      <c r="C149" s="925"/>
      <c r="D149" s="927"/>
      <c r="E149" s="929"/>
      <c r="F149" s="929"/>
      <c r="G149" s="916"/>
      <c r="H149" s="917"/>
      <c r="I149" s="931" t="str">
        <f t="shared" ref="I149" si="70">IF(G149="","",(ROUND(IF(G149="税抜",F149*H149,(F149*H149)/1.08),0)))</f>
        <v/>
      </c>
      <c r="J149" s="919"/>
      <c r="K149" s="919"/>
      <c r="L149" s="115"/>
    </row>
    <row r="150" spans="2:12" ht="18" customHeight="1">
      <c r="B150" s="924"/>
      <c r="C150" s="924"/>
      <c r="D150" s="926"/>
      <c r="E150" s="928"/>
      <c r="F150" s="928"/>
      <c r="G150" s="914"/>
      <c r="H150" s="915"/>
      <c r="I150" s="930" t="str">
        <f t="shared" ref="I150" si="71">IF(G151="","",G151)</f>
        <v/>
      </c>
      <c r="J150" s="918"/>
      <c r="K150" s="918"/>
      <c r="L150" s="115"/>
    </row>
    <row r="151" spans="2:12" ht="18" customHeight="1">
      <c r="B151" s="925"/>
      <c r="C151" s="925"/>
      <c r="D151" s="927"/>
      <c r="E151" s="929"/>
      <c r="F151" s="929"/>
      <c r="G151" s="916"/>
      <c r="H151" s="917"/>
      <c r="I151" s="931" t="str">
        <f t="shared" ref="I151" si="72">IF(G151="","",(ROUND(IF(G151="税抜",F151*H151,(F151*H151)/1.08),0)))</f>
        <v/>
      </c>
      <c r="J151" s="919"/>
      <c r="K151" s="919"/>
      <c r="L151" s="115"/>
    </row>
    <row r="152" spans="2:12" ht="18" customHeight="1">
      <c r="B152" s="924"/>
      <c r="C152" s="924"/>
      <c r="D152" s="926"/>
      <c r="E152" s="928"/>
      <c r="F152" s="928"/>
      <c r="G152" s="914"/>
      <c r="H152" s="915"/>
      <c r="I152" s="930" t="str">
        <f t="shared" ref="I152" si="73">IF(G153="","",G153)</f>
        <v/>
      </c>
      <c r="J152" s="918"/>
      <c r="K152" s="918"/>
      <c r="L152" s="115"/>
    </row>
    <row r="153" spans="2:12" ht="18" customHeight="1">
      <c r="B153" s="925"/>
      <c r="C153" s="925"/>
      <c r="D153" s="927"/>
      <c r="E153" s="929"/>
      <c r="F153" s="929"/>
      <c r="G153" s="916"/>
      <c r="H153" s="917"/>
      <c r="I153" s="931" t="str">
        <f t="shared" ref="I153" si="74">IF(G153="","",(ROUND(IF(G153="税抜",F153*H153,(F153*H153)/1.08),0)))</f>
        <v/>
      </c>
      <c r="J153" s="919"/>
      <c r="K153" s="919"/>
      <c r="L153" s="115"/>
    </row>
    <row r="154" spans="2:12" ht="18" customHeight="1">
      <c r="B154" s="924"/>
      <c r="C154" s="924"/>
      <c r="D154" s="926"/>
      <c r="E154" s="928"/>
      <c r="F154" s="928"/>
      <c r="G154" s="914"/>
      <c r="H154" s="915"/>
      <c r="I154" s="930" t="str">
        <f t="shared" ref="I154" si="75">IF(G155="","",G155)</f>
        <v/>
      </c>
      <c r="J154" s="918"/>
      <c r="K154" s="918"/>
      <c r="L154" s="115"/>
    </row>
    <row r="155" spans="2:12" ht="18" customHeight="1">
      <c r="B155" s="925"/>
      <c r="C155" s="925"/>
      <c r="D155" s="927"/>
      <c r="E155" s="929"/>
      <c r="F155" s="929"/>
      <c r="G155" s="916"/>
      <c r="H155" s="917"/>
      <c r="I155" s="931" t="str">
        <f t="shared" ref="I155" si="76">IF(G155="","",(ROUND(IF(G155="税抜",F155*H155,(F155*H155)/1.08),0)))</f>
        <v/>
      </c>
      <c r="J155" s="919"/>
      <c r="K155" s="919"/>
      <c r="L155" s="115"/>
    </row>
    <row r="156" spans="2:12" ht="18" customHeight="1">
      <c r="B156" s="924"/>
      <c r="C156" s="924"/>
      <c r="D156" s="926"/>
      <c r="E156" s="928"/>
      <c r="F156" s="928"/>
      <c r="G156" s="914"/>
      <c r="H156" s="915"/>
      <c r="I156" s="930" t="str">
        <f t="shared" ref="I156" si="77">IF(G157="","",G157)</f>
        <v/>
      </c>
      <c r="J156" s="918"/>
      <c r="K156" s="918"/>
      <c r="L156" s="115"/>
    </row>
    <row r="157" spans="2:12" ht="18" customHeight="1">
      <c r="B157" s="925"/>
      <c r="C157" s="925"/>
      <c r="D157" s="927"/>
      <c r="E157" s="929"/>
      <c r="F157" s="929"/>
      <c r="G157" s="916"/>
      <c r="H157" s="917"/>
      <c r="I157" s="931" t="str">
        <f t="shared" ref="I157" si="78">IF(G157="","",(ROUND(IF(G157="税抜",F157*H157,(F157*H157)/1.08),0)))</f>
        <v/>
      </c>
      <c r="J157" s="919"/>
      <c r="K157" s="919"/>
      <c r="L157" s="115"/>
    </row>
    <row r="158" spans="2:12" ht="18" customHeight="1">
      <c r="B158" s="924"/>
      <c r="C158" s="924"/>
      <c r="D158" s="926"/>
      <c r="E158" s="928"/>
      <c r="F158" s="928"/>
      <c r="G158" s="914"/>
      <c r="H158" s="915"/>
      <c r="I158" s="930" t="str">
        <f t="shared" ref="I158" si="79">IF(G159="","",G159)</f>
        <v/>
      </c>
      <c r="J158" s="918"/>
      <c r="K158" s="918"/>
      <c r="L158" s="115"/>
    </row>
    <row r="159" spans="2:12" ht="18" customHeight="1">
      <c r="B159" s="925"/>
      <c r="C159" s="925"/>
      <c r="D159" s="927"/>
      <c r="E159" s="929"/>
      <c r="F159" s="929"/>
      <c r="G159" s="916"/>
      <c r="H159" s="917"/>
      <c r="I159" s="931" t="str">
        <f t="shared" ref="I159" si="80">IF(G159="","",(ROUND(IF(G159="税抜",F159*H159,(F159*H159)/1.08),0)))</f>
        <v/>
      </c>
      <c r="J159" s="919"/>
      <c r="K159" s="919"/>
      <c r="L159" s="115"/>
    </row>
    <row r="160" spans="2:12" ht="18" customHeight="1">
      <c r="B160" s="924"/>
      <c r="C160" s="924"/>
      <c r="D160" s="926"/>
      <c r="E160" s="928"/>
      <c r="F160" s="928"/>
      <c r="G160" s="914"/>
      <c r="H160" s="915"/>
      <c r="I160" s="930" t="str">
        <f t="shared" ref="I160" si="81">IF(G161="","",G161)</f>
        <v/>
      </c>
      <c r="J160" s="918"/>
      <c r="K160" s="918"/>
      <c r="L160" s="115"/>
    </row>
    <row r="161" spans="2:12" ht="18" customHeight="1">
      <c r="B161" s="925"/>
      <c r="C161" s="925"/>
      <c r="D161" s="927"/>
      <c r="E161" s="929"/>
      <c r="F161" s="929"/>
      <c r="G161" s="916"/>
      <c r="H161" s="917"/>
      <c r="I161" s="931" t="str">
        <f t="shared" ref="I161" si="82">IF(G161="","",(ROUND(IF(G161="税抜",F161*H161,(F161*H161)/1.08),0)))</f>
        <v/>
      </c>
      <c r="J161" s="919"/>
      <c r="K161" s="919"/>
      <c r="L161" s="115"/>
    </row>
    <row r="162" spans="2:12" ht="18" customHeight="1">
      <c r="B162" s="924"/>
      <c r="C162" s="924"/>
      <c r="D162" s="926"/>
      <c r="E162" s="928"/>
      <c r="F162" s="928"/>
      <c r="G162" s="914"/>
      <c r="H162" s="915"/>
      <c r="I162" s="930" t="str">
        <f t="shared" ref="I162" si="83">IF(G163="","",G163)</f>
        <v/>
      </c>
      <c r="J162" s="918"/>
      <c r="K162" s="918"/>
      <c r="L162" s="115"/>
    </row>
    <row r="163" spans="2:12" ht="18" customHeight="1">
      <c r="B163" s="925"/>
      <c r="C163" s="925"/>
      <c r="D163" s="927"/>
      <c r="E163" s="929"/>
      <c r="F163" s="929"/>
      <c r="G163" s="916"/>
      <c r="H163" s="917"/>
      <c r="I163" s="931" t="str">
        <f t="shared" ref="I163" si="84">IF(G163="","",(ROUND(IF(G163="税抜",F163*H163,(F163*H163)/1.08),0)))</f>
        <v/>
      </c>
      <c r="J163" s="919"/>
      <c r="K163" s="919"/>
      <c r="L163" s="115"/>
    </row>
    <row r="164" spans="2:12" ht="18" customHeight="1">
      <c r="B164" s="924"/>
      <c r="C164" s="924"/>
      <c r="D164" s="926"/>
      <c r="E164" s="928"/>
      <c r="F164" s="928"/>
      <c r="G164" s="914"/>
      <c r="H164" s="915"/>
      <c r="I164" s="930" t="str">
        <f t="shared" ref="I164" si="85">IF(G165="","",G165)</f>
        <v/>
      </c>
      <c r="J164" s="918"/>
      <c r="K164" s="918"/>
      <c r="L164" s="115"/>
    </row>
    <row r="165" spans="2:12" ht="18" customHeight="1">
      <c r="B165" s="925"/>
      <c r="C165" s="925"/>
      <c r="D165" s="927"/>
      <c r="E165" s="929"/>
      <c r="F165" s="929"/>
      <c r="G165" s="916"/>
      <c r="H165" s="917"/>
      <c r="I165" s="931" t="str">
        <f t="shared" ref="I165" si="86">IF(G165="","",(ROUND(IF(G165="税抜",F165*H165,(F165*H165)/1.08),0)))</f>
        <v/>
      </c>
      <c r="J165" s="919"/>
      <c r="K165" s="919"/>
      <c r="L165" s="115"/>
    </row>
    <row r="166" spans="2:12" ht="18" customHeight="1">
      <c r="B166" s="924"/>
      <c r="C166" s="924"/>
      <c r="D166" s="926"/>
      <c r="E166" s="928"/>
      <c r="F166" s="928"/>
      <c r="G166" s="914"/>
      <c r="H166" s="915"/>
      <c r="I166" s="930" t="str">
        <f t="shared" ref="I166" si="87">IF(G167="","",G167)</f>
        <v/>
      </c>
      <c r="J166" s="918"/>
      <c r="K166" s="918"/>
      <c r="L166" s="115"/>
    </row>
    <row r="167" spans="2:12" ht="18" customHeight="1">
      <c r="B167" s="925"/>
      <c r="C167" s="925"/>
      <c r="D167" s="927"/>
      <c r="E167" s="929"/>
      <c r="F167" s="929"/>
      <c r="G167" s="916"/>
      <c r="H167" s="917"/>
      <c r="I167" s="931" t="str">
        <f t="shared" ref="I167" si="88">IF(G167="","",(ROUND(IF(G167="税抜",F167*H167,(F167*H167)/1.08),0)))</f>
        <v/>
      </c>
      <c r="J167" s="919"/>
      <c r="K167" s="919"/>
      <c r="L167" s="115"/>
    </row>
    <row r="168" spans="2:12" ht="18" customHeight="1">
      <c r="B168" s="924"/>
      <c r="C168" s="924"/>
      <c r="D168" s="926"/>
      <c r="E168" s="928"/>
      <c r="F168" s="928"/>
      <c r="G168" s="914"/>
      <c r="H168" s="915"/>
      <c r="I168" s="930" t="str">
        <f t="shared" ref="I168" si="89">IF(G169="","",G169)</f>
        <v/>
      </c>
      <c r="J168" s="918"/>
      <c r="K168" s="918"/>
      <c r="L168" s="115"/>
    </row>
    <row r="169" spans="2:12" ht="18" customHeight="1">
      <c r="B169" s="925"/>
      <c r="C169" s="925"/>
      <c r="D169" s="927"/>
      <c r="E169" s="929"/>
      <c r="F169" s="929"/>
      <c r="G169" s="916"/>
      <c r="H169" s="917"/>
      <c r="I169" s="931" t="str">
        <f t="shared" ref="I169" si="90">IF(G169="","",(ROUND(IF(G169="税抜",F169*H169,(F169*H169)/1.08),0)))</f>
        <v/>
      </c>
      <c r="J169" s="919"/>
      <c r="K169" s="919"/>
      <c r="L169" s="115"/>
    </row>
    <row r="170" spans="2:12" ht="18" customHeight="1">
      <c r="B170" s="924"/>
      <c r="C170" s="924"/>
      <c r="D170" s="926"/>
      <c r="E170" s="928"/>
      <c r="F170" s="928"/>
      <c r="G170" s="914"/>
      <c r="H170" s="915"/>
      <c r="I170" s="930" t="str">
        <f t="shared" ref="I170" si="91">IF(G171="","",G171)</f>
        <v/>
      </c>
      <c r="J170" s="918"/>
      <c r="K170" s="918"/>
      <c r="L170" s="115"/>
    </row>
    <row r="171" spans="2:12" ht="18" customHeight="1">
      <c r="B171" s="925"/>
      <c r="C171" s="925"/>
      <c r="D171" s="927"/>
      <c r="E171" s="929"/>
      <c r="F171" s="929"/>
      <c r="G171" s="916"/>
      <c r="H171" s="917"/>
      <c r="I171" s="931" t="str">
        <f t="shared" ref="I171" si="92">IF(G171="","",(ROUND(IF(G171="税抜",F171*H171,(F171*H171)/1.08),0)))</f>
        <v/>
      </c>
      <c r="J171" s="919"/>
      <c r="K171" s="919"/>
      <c r="L171" s="115"/>
    </row>
    <row r="172" spans="2:12" ht="18" customHeight="1">
      <c r="B172" s="924"/>
      <c r="C172" s="924"/>
      <c r="D172" s="926"/>
      <c r="E172" s="928"/>
      <c r="F172" s="928"/>
      <c r="G172" s="914"/>
      <c r="H172" s="915"/>
      <c r="I172" s="930" t="str">
        <f t="shared" ref="I172" si="93">IF(G173="","",G173)</f>
        <v/>
      </c>
      <c r="J172" s="918"/>
      <c r="K172" s="918"/>
      <c r="L172" s="115"/>
    </row>
    <row r="173" spans="2:12" ht="18" customHeight="1">
      <c r="B173" s="925"/>
      <c r="C173" s="925"/>
      <c r="D173" s="927"/>
      <c r="E173" s="929"/>
      <c r="F173" s="929"/>
      <c r="G173" s="916"/>
      <c r="H173" s="917"/>
      <c r="I173" s="931" t="str">
        <f t="shared" ref="I173" si="94">IF(G173="","",(ROUND(IF(G173="税抜",F173*H173,(F173*H173)/1.08),0)))</f>
        <v/>
      </c>
      <c r="J173" s="919"/>
      <c r="K173" s="919"/>
      <c r="L173" s="115"/>
    </row>
    <row r="174" spans="2:12" ht="18" customHeight="1">
      <c r="B174" s="924"/>
      <c r="C174" s="924"/>
      <c r="D174" s="926"/>
      <c r="E174" s="928"/>
      <c r="F174" s="928"/>
      <c r="G174" s="914"/>
      <c r="H174" s="915"/>
      <c r="I174" s="930" t="str">
        <f t="shared" ref="I174" si="95">IF(G175="","",G175)</f>
        <v/>
      </c>
      <c r="J174" s="918"/>
      <c r="K174" s="918"/>
      <c r="L174" s="115"/>
    </row>
    <row r="175" spans="2:12" ht="18" customHeight="1">
      <c r="B175" s="925"/>
      <c r="C175" s="925"/>
      <c r="D175" s="927"/>
      <c r="E175" s="929"/>
      <c r="F175" s="929"/>
      <c r="G175" s="916"/>
      <c r="H175" s="917"/>
      <c r="I175" s="931" t="str">
        <f t="shared" ref="I175" si="96">IF(G175="","",(ROUND(IF(G175="税抜",F175*H175,(F175*H175)/1.08),0)))</f>
        <v/>
      </c>
      <c r="J175" s="919"/>
      <c r="K175" s="919"/>
      <c r="L175" s="115"/>
    </row>
    <row r="176" spans="2:12" ht="18" customHeight="1">
      <c r="B176" s="924"/>
      <c r="C176" s="924"/>
      <c r="D176" s="926"/>
      <c r="E176" s="928"/>
      <c r="F176" s="928"/>
      <c r="G176" s="914"/>
      <c r="H176" s="915"/>
      <c r="I176" s="930" t="str">
        <f t="shared" ref="I176" si="97">IF(G177="","",G177)</f>
        <v/>
      </c>
      <c r="J176" s="918"/>
      <c r="K176" s="918"/>
      <c r="L176" s="115"/>
    </row>
    <row r="177" spans="2:20" ht="18" customHeight="1">
      <c r="B177" s="925"/>
      <c r="C177" s="925"/>
      <c r="D177" s="927"/>
      <c r="E177" s="929"/>
      <c r="F177" s="929"/>
      <c r="G177" s="916"/>
      <c r="H177" s="917"/>
      <c r="I177" s="931" t="str">
        <f t="shared" ref="I177" si="98">IF(G177="","",(ROUND(IF(G177="税抜",F177*H177,(F177*H177)/1.08),0)))</f>
        <v/>
      </c>
      <c r="J177" s="919"/>
      <c r="K177" s="919"/>
      <c r="L177" s="115"/>
    </row>
    <row r="178" spans="2:20" ht="18" customHeight="1">
      <c r="B178" s="924"/>
      <c r="C178" s="924"/>
      <c r="D178" s="926"/>
      <c r="E178" s="928"/>
      <c r="F178" s="928"/>
      <c r="G178" s="914"/>
      <c r="H178" s="915"/>
      <c r="I178" s="930" t="str">
        <f t="shared" ref="I178" si="99">IF(G179="","",G179)</f>
        <v/>
      </c>
      <c r="J178" s="918"/>
      <c r="K178" s="918"/>
      <c r="L178" s="115"/>
    </row>
    <row r="179" spans="2:20" ht="18" customHeight="1">
      <c r="B179" s="925"/>
      <c r="C179" s="925"/>
      <c r="D179" s="927"/>
      <c r="E179" s="929"/>
      <c r="F179" s="929"/>
      <c r="G179" s="916"/>
      <c r="H179" s="917"/>
      <c r="I179" s="931" t="str">
        <f t="shared" ref="I179" si="100">IF(G179="","",(ROUND(IF(G179="税抜",F179*H179,(F179*H179)/1.08),0)))</f>
        <v/>
      </c>
      <c r="J179" s="919"/>
      <c r="K179" s="919"/>
      <c r="L179" s="115"/>
    </row>
    <row r="180" spans="2:20" ht="18" customHeight="1">
      <c r="B180" s="924"/>
      <c r="C180" s="924"/>
      <c r="D180" s="926"/>
      <c r="E180" s="928"/>
      <c r="F180" s="928"/>
      <c r="G180" s="914"/>
      <c r="H180" s="915"/>
      <c r="I180" s="930" t="str">
        <f t="shared" ref="I180" si="101">IF(G181="","",G181)</f>
        <v/>
      </c>
      <c r="J180" s="918"/>
      <c r="K180" s="918"/>
      <c r="L180" s="115"/>
    </row>
    <row r="181" spans="2:20" ht="18" customHeight="1">
      <c r="B181" s="925"/>
      <c r="C181" s="925"/>
      <c r="D181" s="927"/>
      <c r="E181" s="929"/>
      <c r="F181" s="929"/>
      <c r="G181" s="916"/>
      <c r="H181" s="917"/>
      <c r="I181" s="931" t="str">
        <f t="shared" ref="I181" si="102">IF(G181="","",(ROUND(IF(G181="税抜",F181*H181,(F181*H181)/1.08),0)))</f>
        <v/>
      </c>
      <c r="J181" s="919"/>
      <c r="K181" s="919"/>
      <c r="L181" s="115"/>
    </row>
    <row r="182" spans="2:20" ht="18" customHeight="1">
      <c r="B182" s="924"/>
      <c r="C182" s="924"/>
      <c r="D182" s="926"/>
      <c r="E182" s="928"/>
      <c r="F182" s="928"/>
      <c r="G182" s="914"/>
      <c r="H182" s="915"/>
      <c r="I182" s="930" t="str">
        <f t="shared" ref="I182" si="103">IF(G183="","",G183)</f>
        <v/>
      </c>
      <c r="J182" s="918"/>
      <c r="K182" s="918"/>
      <c r="L182" s="115"/>
    </row>
    <row r="183" spans="2:20" ht="18" customHeight="1">
      <c r="B183" s="925"/>
      <c r="C183" s="925"/>
      <c r="D183" s="927"/>
      <c r="E183" s="929"/>
      <c r="F183" s="929"/>
      <c r="G183" s="916"/>
      <c r="H183" s="917"/>
      <c r="I183" s="931" t="str">
        <f t="shared" ref="I183" si="104">IF(G183="","",(ROUND(IF(G183="税抜",F183*H183,(F183*H183)/1.08),0)))</f>
        <v/>
      </c>
      <c r="J183" s="919"/>
      <c r="K183" s="919"/>
      <c r="L183" s="115"/>
    </row>
    <row r="184" spans="2:20" ht="24" customHeight="1">
      <c r="C184" s="135"/>
      <c r="D184" s="135"/>
      <c r="E184" s="135"/>
      <c r="F184" s="135"/>
      <c r="G184" s="135"/>
      <c r="H184" s="136" t="s">
        <v>321</v>
      </c>
      <c r="I184" s="262">
        <f>SUM(I128:I183)</f>
        <v>0</v>
      </c>
      <c r="J184" s="137"/>
      <c r="K184" s="137"/>
      <c r="L184" s="115"/>
    </row>
    <row r="185" spans="2:20" ht="24" customHeight="1">
      <c r="H185" s="136" t="s">
        <v>322</v>
      </c>
      <c r="I185" s="262">
        <f>SUM(I128:I183)/1.1</f>
        <v>0</v>
      </c>
      <c r="J185" s="128"/>
      <c r="K185" s="128"/>
      <c r="S185" s="135"/>
      <c r="T185" s="139"/>
    </row>
    <row r="186" spans="2:20" ht="19.5" customHeight="1">
      <c r="I186" s="128"/>
      <c r="J186" s="128"/>
      <c r="K186" s="128"/>
    </row>
    <row r="187" spans="2:20" ht="19.5" customHeight="1">
      <c r="I187" s="128"/>
      <c r="J187" s="128"/>
      <c r="K187" s="128"/>
    </row>
    <row r="188" spans="2:20" ht="19.5" customHeight="1">
      <c r="I188" s="128"/>
      <c r="J188" s="128"/>
      <c r="K188" s="128"/>
    </row>
    <row r="189" spans="2:20" ht="19.5" customHeight="1">
      <c r="I189" s="128"/>
      <c r="J189" s="128"/>
      <c r="K189" s="128"/>
      <c r="L189" s="121"/>
    </row>
    <row r="190" spans="2:20" ht="19.5" customHeight="1">
      <c r="I190" s="128"/>
      <c r="J190" s="128"/>
      <c r="K190" s="128"/>
      <c r="L190" s="121"/>
    </row>
    <row r="191" spans="2:20" ht="19.5" customHeight="1">
      <c r="I191" s="128"/>
      <c r="J191" s="128"/>
      <c r="K191" s="128"/>
      <c r="L191" s="121"/>
    </row>
    <row r="192" spans="2:20" ht="19.5" customHeight="1">
      <c r="I192" s="128"/>
      <c r="J192" s="128"/>
      <c r="K192" s="128"/>
      <c r="L192" s="121"/>
    </row>
    <row r="193" spans="9:12" ht="19.5" customHeight="1">
      <c r="I193" s="128"/>
      <c r="J193" s="128"/>
      <c r="K193" s="128"/>
      <c r="L193" s="121"/>
    </row>
    <row r="194" spans="9:12" ht="19.5" customHeight="1">
      <c r="I194" s="128"/>
      <c r="J194" s="128"/>
      <c r="K194" s="128"/>
      <c r="L194" s="121"/>
    </row>
    <row r="195" spans="9:12" ht="19.5" customHeight="1">
      <c r="I195" s="128"/>
      <c r="J195" s="128"/>
      <c r="K195" s="128"/>
      <c r="L195" s="121"/>
    </row>
    <row r="196" spans="9:12" ht="19.5" customHeight="1">
      <c r="I196" s="128"/>
      <c r="J196" s="128"/>
      <c r="K196" s="128"/>
      <c r="L196" s="121"/>
    </row>
    <row r="197" spans="9:12" ht="19.5" customHeight="1">
      <c r="I197" s="128"/>
      <c r="J197" s="128"/>
      <c r="K197" s="128"/>
      <c r="L197" s="121"/>
    </row>
    <row r="198" spans="9:12" ht="19.5" customHeight="1">
      <c r="I198" s="128"/>
      <c r="J198" s="128"/>
      <c r="K198" s="128"/>
      <c r="L198" s="121"/>
    </row>
  </sheetData>
  <mergeCells count="717">
    <mergeCell ref="B83:C84"/>
    <mergeCell ref="D83:D84"/>
    <mergeCell ref="E83:E84"/>
    <mergeCell ref="F83:F84"/>
    <mergeCell ref="H83:H84"/>
    <mergeCell ref="I83:I84"/>
    <mergeCell ref="K83:K84"/>
    <mergeCell ref="B79:C80"/>
    <mergeCell ref="D79:D80"/>
    <mergeCell ref="E79:E80"/>
    <mergeCell ref="F79:F80"/>
    <mergeCell ref="H79:H80"/>
    <mergeCell ref="I79:I80"/>
    <mergeCell ref="K79:K80"/>
    <mergeCell ref="B81:C82"/>
    <mergeCell ref="D81:D82"/>
    <mergeCell ref="E81:E82"/>
    <mergeCell ref="F81:F82"/>
    <mergeCell ref="H81:H82"/>
    <mergeCell ref="I81:I82"/>
    <mergeCell ref="K81:K82"/>
    <mergeCell ref="K69:K70"/>
    <mergeCell ref="I69:I70"/>
    <mergeCell ref="H69:H70"/>
    <mergeCell ref="F69:F70"/>
    <mergeCell ref="E69:E70"/>
    <mergeCell ref="D69:D70"/>
    <mergeCell ref="B69:C70"/>
    <mergeCell ref="H71:H72"/>
    <mergeCell ref="F71:F72"/>
    <mergeCell ref="I71:I72"/>
    <mergeCell ref="K71:K72"/>
    <mergeCell ref="B71:C72"/>
    <mergeCell ref="D71:D72"/>
    <mergeCell ref="E71:E72"/>
    <mergeCell ref="J69:J70"/>
    <mergeCell ref="J71:J72"/>
    <mergeCell ref="F75:F76"/>
    <mergeCell ref="H75:H76"/>
    <mergeCell ref="I75:I76"/>
    <mergeCell ref="K75:K76"/>
    <mergeCell ref="B77:C78"/>
    <mergeCell ref="D77:D78"/>
    <mergeCell ref="E77:E78"/>
    <mergeCell ref="F77:F78"/>
    <mergeCell ref="H77:H78"/>
    <mergeCell ref="I77:I78"/>
    <mergeCell ref="K77:K78"/>
    <mergeCell ref="D73:D74"/>
    <mergeCell ref="E73:E74"/>
    <mergeCell ref="F73:F74"/>
    <mergeCell ref="H73:H74"/>
    <mergeCell ref="I73:I74"/>
    <mergeCell ref="K73:K74"/>
    <mergeCell ref="B160:C161"/>
    <mergeCell ref="D160:D161"/>
    <mergeCell ref="E160:E161"/>
    <mergeCell ref="I160:I161"/>
    <mergeCell ref="B132:C133"/>
    <mergeCell ref="D132:D133"/>
    <mergeCell ref="E132:E133"/>
    <mergeCell ref="F132:F133"/>
    <mergeCell ref="I132:I133"/>
    <mergeCell ref="B156:C157"/>
    <mergeCell ref="D156:D157"/>
    <mergeCell ref="E156:E157"/>
    <mergeCell ref="F156:F157"/>
    <mergeCell ref="I156:I157"/>
    <mergeCell ref="K156:K157"/>
    <mergeCell ref="B75:C76"/>
    <mergeCell ref="D75:D76"/>
    <mergeCell ref="E75:E76"/>
    <mergeCell ref="B162:C163"/>
    <mergeCell ref="D162:D163"/>
    <mergeCell ref="E162:E163"/>
    <mergeCell ref="F162:F163"/>
    <mergeCell ref="I162:I163"/>
    <mergeCell ref="K162:K163"/>
    <mergeCell ref="B164:C165"/>
    <mergeCell ref="D164:D165"/>
    <mergeCell ref="E164:E165"/>
    <mergeCell ref="F164:F165"/>
    <mergeCell ref="I164:I165"/>
    <mergeCell ref="K164:K165"/>
    <mergeCell ref="G164:H164"/>
    <mergeCell ref="G165:H165"/>
    <mergeCell ref="B158:C159"/>
    <mergeCell ref="D158:D159"/>
    <mergeCell ref="E158:E159"/>
    <mergeCell ref="F158:F159"/>
    <mergeCell ref="I158:I159"/>
    <mergeCell ref="K158:K159"/>
    <mergeCell ref="B134:C135"/>
    <mergeCell ref="D134:D135"/>
    <mergeCell ref="E134:E135"/>
    <mergeCell ref="F134:F135"/>
    <mergeCell ref="I134:I135"/>
    <mergeCell ref="K134:K135"/>
    <mergeCell ref="B140:C141"/>
    <mergeCell ref="I140:I141"/>
    <mergeCell ref="B142:C143"/>
    <mergeCell ref="I142:I143"/>
    <mergeCell ref="B144:C145"/>
    <mergeCell ref="I144:I145"/>
    <mergeCell ref="B146:C147"/>
    <mergeCell ref="E146:E147"/>
    <mergeCell ref="F146:F147"/>
    <mergeCell ref="I146:I147"/>
    <mergeCell ref="B148:C149"/>
    <mergeCell ref="I148:I149"/>
    <mergeCell ref="I130:I131"/>
    <mergeCell ref="K130:K131"/>
    <mergeCell ref="I128:I129"/>
    <mergeCell ref="J128:J129"/>
    <mergeCell ref="J130:J131"/>
    <mergeCell ref="G127:H127"/>
    <mergeCell ref="G126:H126"/>
    <mergeCell ref="G129:H129"/>
    <mergeCell ref="G128:H128"/>
    <mergeCell ref="G130:H130"/>
    <mergeCell ref="G131:H131"/>
    <mergeCell ref="I27:I28"/>
    <mergeCell ref="K27:K28"/>
    <mergeCell ref="B47:C48"/>
    <mergeCell ref="D47:D48"/>
    <mergeCell ref="E47:E48"/>
    <mergeCell ref="F47:F48"/>
    <mergeCell ref="H47:H48"/>
    <mergeCell ref="I47:I48"/>
    <mergeCell ref="K47:K48"/>
    <mergeCell ref="I37:I38"/>
    <mergeCell ref="K37:K38"/>
    <mergeCell ref="H43:H44"/>
    <mergeCell ref="I43:I44"/>
    <mergeCell ref="K43:K44"/>
    <mergeCell ref="F41:F42"/>
    <mergeCell ref="H41:H42"/>
    <mergeCell ref="I41:I42"/>
    <mergeCell ref="K41:K42"/>
    <mergeCell ref="B39:C40"/>
    <mergeCell ref="D39:D40"/>
    <mergeCell ref="E39:E40"/>
    <mergeCell ref="F39:F40"/>
    <mergeCell ref="H39:H40"/>
    <mergeCell ref="I39:I40"/>
    <mergeCell ref="I23:I24"/>
    <mergeCell ref="K23:K24"/>
    <mergeCell ref="B25:C26"/>
    <mergeCell ref="D25:D26"/>
    <mergeCell ref="E25:E26"/>
    <mergeCell ref="F25:F26"/>
    <mergeCell ref="H25:H26"/>
    <mergeCell ref="I25:I26"/>
    <mergeCell ref="K25:K26"/>
    <mergeCell ref="J23:J24"/>
    <mergeCell ref="J25:J26"/>
    <mergeCell ref="K17:K18"/>
    <mergeCell ref="B19:C20"/>
    <mergeCell ref="D19:D20"/>
    <mergeCell ref="E19:E20"/>
    <mergeCell ref="F19:F20"/>
    <mergeCell ref="H19:H20"/>
    <mergeCell ref="I19:I20"/>
    <mergeCell ref="K19:K20"/>
    <mergeCell ref="B21:C22"/>
    <mergeCell ref="D21:D22"/>
    <mergeCell ref="E21:E22"/>
    <mergeCell ref="F21:F22"/>
    <mergeCell ref="H21:H22"/>
    <mergeCell ref="I21:I22"/>
    <mergeCell ref="K21:K22"/>
    <mergeCell ref="B166:C167"/>
    <mergeCell ref="D166:D167"/>
    <mergeCell ref="E166:E167"/>
    <mergeCell ref="D115:D116"/>
    <mergeCell ref="E115:E116"/>
    <mergeCell ref="F115:F116"/>
    <mergeCell ref="H115:H116"/>
    <mergeCell ref="I115:I116"/>
    <mergeCell ref="E119:E120"/>
    <mergeCell ref="H119:H120"/>
    <mergeCell ref="B136:C137"/>
    <mergeCell ref="D136:D137"/>
    <mergeCell ref="E136:E137"/>
    <mergeCell ref="F136:F137"/>
    <mergeCell ref="I136:I137"/>
    <mergeCell ref="B138:C139"/>
    <mergeCell ref="D138:D139"/>
    <mergeCell ref="E138:E139"/>
    <mergeCell ref="F138:F139"/>
    <mergeCell ref="I138:I139"/>
    <mergeCell ref="B130:C131"/>
    <mergeCell ref="D130:D131"/>
    <mergeCell ref="E130:E131"/>
    <mergeCell ref="F130:F131"/>
    <mergeCell ref="I168:I169"/>
    <mergeCell ref="B176:C177"/>
    <mergeCell ref="D176:D177"/>
    <mergeCell ref="E176:E177"/>
    <mergeCell ref="F176:F177"/>
    <mergeCell ref="I176:I177"/>
    <mergeCell ref="B170:C171"/>
    <mergeCell ref="D170:D171"/>
    <mergeCell ref="E170:E171"/>
    <mergeCell ref="B168:C169"/>
    <mergeCell ref="D168:D169"/>
    <mergeCell ref="E168:E169"/>
    <mergeCell ref="I174:I175"/>
    <mergeCell ref="F172:F173"/>
    <mergeCell ref="I172:I173"/>
    <mergeCell ref="E172:E173"/>
    <mergeCell ref="G168:H168"/>
    <mergeCell ref="G169:H169"/>
    <mergeCell ref="F168:F169"/>
    <mergeCell ref="F107:F108"/>
    <mergeCell ref="H107:H108"/>
    <mergeCell ref="I107:I108"/>
    <mergeCell ref="B117:C118"/>
    <mergeCell ref="B115:C116"/>
    <mergeCell ref="B109:C110"/>
    <mergeCell ref="D109:D110"/>
    <mergeCell ref="E109:E110"/>
    <mergeCell ref="F109:F110"/>
    <mergeCell ref="H109:H110"/>
    <mergeCell ref="I109:I110"/>
    <mergeCell ref="B113:C114"/>
    <mergeCell ref="D113:D114"/>
    <mergeCell ref="E113:E114"/>
    <mergeCell ref="F113:F114"/>
    <mergeCell ref="H113:H114"/>
    <mergeCell ref="I113:I114"/>
    <mergeCell ref="B111:C112"/>
    <mergeCell ref="D111:D112"/>
    <mergeCell ref="E111:E112"/>
    <mergeCell ref="F111:F112"/>
    <mergeCell ref="H111:H112"/>
    <mergeCell ref="D107:D108"/>
    <mergeCell ref="I117:I118"/>
    <mergeCell ref="I11:I12"/>
    <mergeCell ref="H51:H52"/>
    <mergeCell ref="I51:I52"/>
    <mergeCell ref="H49:H50"/>
    <mergeCell ref="I49:I50"/>
    <mergeCell ref="I13:I14"/>
    <mergeCell ref="B15:C16"/>
    <mergeCell ref="D15:D16"/>
    <mergeCell ref="D49:D50"/>
    <mergeCell ref="E49:E50"/>
    <mergeCell ref="F49:F50"/>
    <mergeCell ref="E15:E16"/>
    <mergeCell ref="F15:F16"/>
    <mergeCell ref="H15:H16"/>
    <mergeCell ref="I15:I16"/>
    <mergeCell ref="B17:C18"/>
    <mergeCell ref="D17:D18"/>
    <mergeCell ref="E17:E18"/>
    <mergeCell ref="F17:F18"/>
    <mergeCell ref="H17:H18"/>
    <mergeCell ref="I17:I18"/>
    <mergeCell ref="B23:C24"/>
    <mergeCell ref="D23:D24"/>
    <mergeCell ref="E23:E24"/>
    <mergeCell ref="B182:C183"/>
    <mergeCell ref="D182:D183"/>
    <mergeCell ref="E182:E183"/>
    <mergeCell ref="F182:F183"/>
    <mergeCell ref="I119:I120"/>
    <mergeCell ref="B121:C122"/>
    <mergeCell ref="D121:D122"/>
    <mergeCell ref="E121:E122"/>
    <mergeCell ref="B126:C127"/>
    <mergeCell ref="D126:D127"/>
    <mergeCell ref="E126:E127"/>
    <mergeCell ref="F126:F127"/>
    <mergeCell ref="I126:I127"/>
    <mergeCell ref="F121:F122"/>
    <mergeCell ref="H121:H122"/>
    <mergeCell ref="I121:I122"/>
    <mergeCell ref="B119:C120"/>
    <mergeCell ref="D119:D120"/>
    <mergeCell ref="B178:C179"/>
    <mergeCell ref="D178:D179"/>
    <mergeCell ref="E178:E179"/>
    <mergeCell ref="F178:F179"/>
    <mergeCell ref="I178:I179"/>
    <mergeCell ref="I170:I171"/>
    <mergeCell ref="B180:C181"/>
    <mergeCell ref="D180:D181"/>
    <mergeCell ref="E180:E181"/>
    <mergeCell ref="F180:F181"/>
    <mergeCell ref="F119:F120"/>
    <mergeCell ref="B49:C50"/>
    <mergeCell ref="B128:C129"/>
    <mergeCell ref="D128:D129"/>
    <mergeCell ref="E128:E129"/>
    <mergeCell ref="F128:F129"/>
    <mergeCell ref="B174:C175"/>
    <mergeCell ref="D174:D175"/>
    <mergeCell ref="E174:E175"/>
    <mergeCell ref="F174:F175"/>
    <mergeCell ref="B172:C173"/>
    <mergeCell ref="D172:D173"/>
    <mergeCell ref="B51:C52"/>
    <mergeCell ref="D51:D52"/>
    <mergeCell ref="E51:E52"/>
    <mergeCell ref="F170:F171"/>
    <mergeCell ref="F51:F52"/>
    <mergeCell ref="E105:E106"/>
    <mergeCell ref="F105:F106"/>
    <mergeCell ref="B107:C108"/>
    <mergeCell ref="D65:D66"/>
    <mergeCell ref="E65:E66"/>
    <mergeCell ref="B7:C8"/>
    <mergeCell ref="D7:D8"/>
    <mergeCell ref="E7:E8"/>
    <mergeCell ref="F7:F8"/>
    <mergeCell ref="H105:H106"/>
    <mergeCell ref="B11:C12"/>
    <mergeCell ref="D11:D12"/>
    <mergeCell ref="E11:E12"/>
    <mergeCell ref="F11:F12"/>
    <mergeCell ref="H11:H12"/>
    <mergeCell ref="F23:F24"/>
    <mergeCell ref="H23:H24"/>
    <mergeCell ref="B27:C28"/>
    <mergeCell ref="D27:D28"/>
    <mergeCell ref="E27:E28"/>
    <mergeCell ref="F27:F28"/>
    <mergeCell ref="H27:H28"/>
    <mergeCell ref="B43:C44"/>
    <mergeCell ref="D43:D44"/>
    <mergeCell ref="E43:E44"/>
    <mergeCell ref="F43:F44"/>
    <mergeCell ref="B73:C74"/>
    <mergeCell ref="F166:F167"/>
    <mergeCell ref="D117:D118"/>
    <mergeCell ref="E117:E118"/>
    <mergeCell ref="F117:F118"/>
    <mergeCell ref="H117:H118"/>
    <mergeCell ref="F160:F161"/>
    <mergeCell ref="D140:D141"/>
    <mergeCell ref="E140:E141"/>
    <mergeCell ref="F140:F141"/>
    <mergeCell ref="D142:D143"/>
    <mergeCell ref="E142:E143"/>
    <mergeCell ref="F142:F143"/>
    <mergeCell ref="D144:D145"/>
    <mergeCell ref="E144:E145"/>
    <mergeCell ref="F144:F145"/>
    <mergeCell ref="D146:D147"/>
    <mergeCell ref="D148:D149"/>
    <mergeCell ref="E148:E149"/>
    <mergeCell ref="F148:F149"/>
    <mergeCell ref="G132:H132"/>
    <mergeCell ref="G133:H133"/>
    <mergeCell ref="G134:H134"/>
    <mergeCell ref="G135:H135"/>
    <mergeCell ref="G136:H136"/>
    <mergeCell ref="D5:D6"/>
    <mergeCell ref="B55:C56"/>
    <mergeCell ref="D57:D58"/>
    <mergeCell ref="E57:E58"/>
    <mergeCell ref="F57:F58"/>
    <mergeCell ref="B59:C60"/>
    <mergeCell ref="I65:I66"/>
    <mergeCell ref="B67:C68"/>
    <mergeCell ref="D67:D68"/>
    <mergeCell ref="E67:E68"/>
    <mergeCell ref="F67:F68"/>
    <mergeCell ref="H67:H68"/>
    <mergeCell ref="H55:H56"/>
    <mergeCell ref="I55:I56"/>
    <mergeCell ref="F59:F60"/>
    <mergeCell ref="D59:D60"/>
    <mergeCell ref="E59:E60"/>
    <mergeCell ref="B65:C66"/>
    <mergeCell ref="I67:I68"/>
    <mergeCell ref="D55:D56"/>
    <mergeCell ref="F65:F66"/>
    <mergeCell ref="E55:E56"/>
    <mergeCell ref="F55:F56"/>
    <mergeCell ref="H65:H66"/>
    <mergeCell ref="K67:K68"/>
    <mergeCell ref="H5:H6"/>
    <mergeCell ref="H7:H8"/>
    <mergeCell ref="H57:H58"/>
    <mergeCell ref="H59:H60"/>
    <mergeCell ref="B53:C54"/>
    <mergeCell ref="D53:D54"/>
    <mergeCell ref="E53:E54"/>
    <mergeCell ref="F53:F54"/>
    <mergeCell ref="H53:H54"/>
    <mergeCell ref="B13:C14"/>
    <mergeCell ref="D13:D14"/>
    <mergeCell ref="E13:E14"/>
    <mergeCell ref="F13:F14"/>
    <mergeCell ref="H13:H14"/>
    <mergeCell ref="B9:C10"/>
    <mergeCell ref="D9:D10"/>
    <mergeCell ref="E9:E10"/>
    <mergeCell ref="F9:F10"/>
    <mergeCell ref="H9:H10"/>
    <mergeCell ref="E5:E6"/>
    <mergeCell ref="F5:F6"/>
    <mergeCell ref="B57:C58"/>
    <mergeCell ref="B5:C6"/>
    <mergeCell ref="I182:I183"/>
    <mergeCell ref="K180:K181"/>
    <mergeCell ref="K182:K183"/>
    <mergeCell ref="I5:I6"/>
    <mergeCell ref="I7:I8"/>
    <mergeCell ref="I59:I60"/>
    <mergeCell ref="I57:I58"/>
    <mergeCell ref="I53:I54"/>
    <mergeCell ref="K5:K6"/>
    <mergeCell ref="K7:K8"/>
    <mergeCell ref="K9:K10"/>
    <mergeCell ref="K11:K12"/>
    <mergeCell ref="K13:K14"/>
    <mergeCell ref="K15:K16"/>
    <mergeCell ref="K49:K50"/>
    <mergeCell ref="K51:K52"/>
    <mergeCell ref="K53:K54"/>
    <mergeCell ref="K57:K58"/>
    <mergeCell ref="K59:K60"/>
    <mergeCell ref="I9:I10"/>
    <mergeCell ref="K55:K56"/>
    <mergeCell ref="I180:I181"/>
    <mergeCell ref="K65:K66"/>
    <mergeCell ref="K39:K40"/>
    <mergeCell ref="K176:K177"/>
    <mergeCell ref="K178:K179"/>
    <mergeCell ref="K168:K169"/>
    <mergeCell ref="K170:K171"/>
    <mergeCell ref="K172:K173"/>
    <mergeCell ref="K174:K175"/>
    <mergeCell ref="K107:K108"/>
    <mergeCell ref="K109:K110"/>
    <mergeCell ref="K111:K112"/>
    <mergeCell ref="K113:K114"/>
    <mergeCell ref="K119:K120"/>
    <mergeCell ref="K121:K122"/>
    <mergeCell ref="K115:K116"/>
    <mergeCell ref="K117:K118"/>
    <mergeCell ref="K128:K129"/>
    <mergeCell ref="K166:K167"/>
    <mergeCell ref="K160:K161"/>
    <mergeCell ref="K132:K133"/>
    <mergeCell ref="K140:K141"/>
    <mergeCell ref="K142:K143"/>
    <mergeCell ref="K144:K145"/>
    <mergeCell ref="K126:K127"/>
    <mergeCell ref="K146:K147"/>
    <mergeCell ref="K148:K149"/>
    <mergeCell ref="I166:I167"/>
    <mergeCell ref="I111:I112"/>
    <mergeCell ref="K136:K137"/>
    <mergeCell ref="K138:K139"/>
    <mergeCell ref="B33:C34"/>
    <mergeCell ref="D33:D34"/>
    <mergeCell ref="E33:E34"/>
    <mergeCell ref="F33:F34"/>
    <mergeCell ref="H33:H34"/>
    <mergeCell ref="I33:I34"/>
    <mergeCell ref="K33:K34"/>
    <mergeCell ref="B35:C36"/>
    <mergeCell ref="D35:D36"/>
    <mergeCell ref="E35:E36"/>
    <mergeCell ref="F35:F36"/>
    <mergeCell ref="H35:H36"/>
    <mergeCell ref="I35:I36"/>
    <mergeCell ref="K35:K36"/>
    <mergeCell ref="B37:C38"/>
    <mergeCell ref="D37:D38"/>
    <mergeCell ref="E37:E38"/>
    <mergeCell ref="F37:F38"/>
    <mergeCell ref="H37:H38"/>
    <mergeCell ref="B85:C86"/>
    <mergeCell ref="B29:C30"/>
    <mergeCell ref="D29:D30"/>
    <mergeCell ref="E29:E30"/>
    <mergeCell ref="F29:F30"/>
    <mergeCell ref="H29:H30"/>
    <mergeCell ref="I29:I30"/>
    <mergeCell ref="K29:K30"/>
    <mergeCell ref="B31:C32"/>
    <mergeCell ref="D31:D32"/>
    <mergeCell ref="E31:E32"/>
    <mergeCell ref="F31:F32"/>
    <mergeCell ref="H31:H32"/>
    <mergeCell ref="I31:I32"/>
    <mergeCell ref="K31:K32"/>
    <mergeCell ref="D85:D86"/>
    <mergeCell ref="E85:E86"/>
    <mergeCell ref="F85:F86"/>
    <mergeCell ref="H85:H86"/>
    <mergeCell ref="I85:I86"/>
    <mergeCell ref="K85:K86"/>
    <mergeCell ref="B87:C88"/>
    <mergeCell ref="D87:D88"/>
    <mergeCell ref="E87:E88"/>
    <mergeCell ref="F87:F88"/>
    <mergeCell ref="H87:H88"/>
    <mergeCell ref="I87:I88"/>
    <mergeCell ref="K87:K88"/>
    <mergeCell ref="B45:C46"/>
    <mergeCell ref="D45:D46"/>
    <mergeCell ref="E45:E46"/>
    <mergeCell ref="F45:F46"/>
    <mergeCell ref="H45:H46"/>
    <mergeCell ref="I45:I46"/>
    <mergeCell ref="K45:K46"/>
    <mergeCell ref="B41:C42"/>
    <mergeCell ref="D41:D42"/>
    <mergeCell ref="E41:E42"/>
    <mergeCell ref="J45:J46"/>
    <mergeCell ref="B89:C90"/>
    <mergeCell ref="D89:D90"/>
    <mergeCell ref="E89:E90"/>
    <mergeCell ref="F89:F90"/>
    <mergeCell ref="H89:H90"/>
    <mergeCell ref="I89:I90"/>
    <mergeCell ref="K89:K90"/>
    <mergeCell ref="B91:C92"/>
    <mergeCell ref="D91:D92"/>
    <mergeCell ref="E91:E92"/>
    <mergeCell ref="F91:F92"/>
    <mergeCell ref="H91:H92"/>
    <mergeCell ref="I91:I92"/>
    <mergeCell ref="K91:K92"/>
    <mergeCell ref="J91:J92"/>
    <mergeCell ref="B93:C94"/>
    <mergeCell ref="D93:D94"/>
    <mergeCell ref="E93:E94"/>
    <mergeCell ref="F93:F94"/>
    <mergeCell ref="H93:H94"/>
    <mergeCell ref="I93:I94"/>
    <mergeCell ref="K93:K94"/>
    <mergeCell ref="B95:C96"/>
    <mergeCell ref="D95:D96"/>
    <mergeCell ref="E95:E96"/>
    <mergeCell ref="F95:F96"/>
    <mergeCell ref="H95:H96"/>
    <mergeCell ref="I95:I96"/>
    <mergeCell ref="K95:K96"/>
    <mergeCell ref="J93:J94"/>
    <mergeCell ref="J95:J96"/>
    <mergeCell ref="B97:C98"/>
    <mergeCell ref="D97:D98"/>
    <mergeCell ref="E97:E98"/>
    <mergeCell ref="F97:F98"/>
    <mergeCell ref="H97:H98"/>
    <mergeCell ref="I97:I98"/>
    <mergeCell ref="K97:K98"/>
    <mergeCell ref="B101:C102"/>
    <mergeCell ref="D101:D102"/>
    <mergeCell ref="E101:E102"/>
    <mergeCell ref="F101:F102"/>
    <mergeCell ref="H101:H102"/>
    <mergeCell ref="I101:I102"/>
    <mergeCell ref="K101:K102"/>
    <mergeCell ref="B99:C100"/>
    <mergeCell ref="D99:D100"/>
    <mergeCell ref="E99:E100"/>
    <mergeCell ref="F99:F100"/>
    <mergeCell ref="H99:H100"/>
    <mergeCell ref="I99:I100"/>
    <mergeCell ref="K99:K100"/>
    <mergeCell ref="J97:J98"/>
    <mergeCell ref="J99:J100"/>
    <mergeCell ref="J101:J102"/>
    <mergeCell ref="B103:C104"/>
    <mergeCell ref="D103:D104"/>
    <mergeCell ref="E103:E104"/>
    <mergeCell ref="F103:F104"/>
    <mergeCell ref="H103:H104"/>
    <mergeCell ref="I103:I104"/>
    <mergeCell ref="K103:K104"/>
    <mergeCell ref="K105:K106"/>
    <mergeCell ref="B105:C106"/>
    <mergeCell ref="I105:I106"/>
    <mergeCell ref="D105:D106"/>
    <mergeCell ref="J103:J104"/>
    <mergeCell ref="J105:J106"/>
    <mergeCell ref="E107:E108"/>
    <mergeCell ref="B154:C155"/>
    <mergeCell ref="D154:D155"/>
    <mergeCell ref="E154:E155"/>
    <mergeCell ref="F154:F155"/>
    <mergeCell ref="I154:I155"/>
    <mergeCell ref="K154:K155"/>
    <mergeCell ref="B150:C151"/>
    <mergeCell ref="D150:D151"/>
    <mergeCell ref="E150:E151"/>
    <mergeCell ref="F150:F151"/>
    <mergeCell ref="I150:I151"/>
    <mergeCell ref="K150:K151"/>
    <mergeCell ref="B152:C153"/>
    <mergeCell ref="D152:D153"/>
    <mergeCell ref="E152:E153"/>
    <mergeCell ref="F152:F153"/>
    <mergeCell ref="I152:I153"/>
    <mergeCell ref="K152:K153"/>
    <mergeCell ref="J150:J151"/>
    <mergeCell ref="J152:J153"/>
    <mergeCell ref="J154:J155"/>
    <mergeCell ref="J107:J108"/>
    <mergeCell ref="J109:J110"/>
    <mergeCell ref="J5:J6"/>
    <mergeCell ref="J7:J8"/>
    <mergeCell ref="J9:J10"/>
    <mergeCell ref="J11:J12"/>
    <mergeCell ref="J13:J14"/>
    <mergeCell ref="J15:J16"/>
    <mergeCell ref="J17:J18"/>
    <mergeCell ref="J19:J20"/>
    <mergeCell ref="J21:J22"/>
    <mergeCell ref="J27:J28"/>
    <mergeCell ref="J29:J30"/>
    <mergeCell ref="J31:J32"/>
    <mergeCell ref="J33:J34"/>
    <mergeCell ref="J35:J36"/>
    <mergeCell ref="J37:J38"/>
    <mergeCell ref="J39:J40"/>
    <mergeCell ref="J41:J42"/>
    <mergeCell ref="J43:J44"/>
    <mergeCell ref="J47:J48"/>
    <mergeCell ref="J49:J50"/>
    <mergeCell ref="J51:J52"/>
    <mergeCell ref="J53:J54"/>
    <mergeCell ref="J55:J56"/>
    <mergeCell ref="J57:J58"/>
    <mergeCell ref="J59:J60"/>
    <mergeCell ref="J65:J66"/>
    <mergeCell ref="J67:J68"/>
    <mergeCell ref="J73:J74"/>
    <mergeCell ref="J75:J76"/>
    <mergeCell ref="J77:J78"/>
    <mergeCell ref="J79:J80"/>
    <mergeCell ref="J81:J82"/>
    <mergeCell ref="J83:J84"/>
    <mergeCell ref="J85:J86"/>
    <mergeCell ref="J87:J88"/>
    <mergeCell ref="J89:J90"/>
    <mergeCell ref="J111:J112"/>
    <mergeCell ref="J113:J114"/>
    <mergeCell ref="J115:J116"/>
    <mergeCell ref="J117:J118"/>
    <mergeCell ref="J119:J120"/>
    <mergeCell ref="J121:J122"/>
    <mergeCell ref="J126:J127"/>
    <mergeCell ref="J132:J133"/>
    <mergeCell ref="J134:J135"/>
    <mergeCell ref="J136:J137"/>
    <mergeCell ref="J138:J139"/>
    <mergeCell ref="J140:J141"/>
    <mergeCell ref="J142:J143"/>
    <mergeCell ref="J144:J145"/>
    <mergeCell ref="J146:J147"/>
    <mergeCell ref="J148:J149"/>
    <mergeCell ref="J174:J175"/>
    <mergeCell ref="J176:J177"/>
    <mergeCell ref="J178:J179"/>
    <mergeCell ref="J180:J181"/>
    <mergeCell ref="J182:J183"/>
    <mergeCell ref="J156:J157"/>
    <mergeCell ref="J158:J159"/>
    <mergeCell ref="J160:J161"/>
    <mergeCell ref="J162:J163"/>
    <mergeCell ref="J164:J165"/>
    <mergeCell ref="J166:J167"/>
    <mergeCell ref="J168:J169"/>
    <mergeCell ref="J170:J171"/>
    <mergeCell ref="J172:J173"/>
    <mergeCell ref="G137:H137"/>
    <mergeCell ref="G138:H138"/>
    <mergeCell ref="G139:H139"/>
    <mergeCell ref="G140:H140"/>
    <mergeCell ref="G141:H141"/>
    <mergeCell ref="G142:H142"/>
    <mergeCell ref="G143:H143"/>
    <mergeCell ref="G144:H144"/>
    <mergeCell ref="G145:H145"/>
    <mergeCell ref="G146:H146"/>
    <mergeCell ref="G147:H147"/>
    <mergeCell ref="G148:H148"/>
    <mergeCell ref="G149:H149"/>
    <mergeCell ref="G150:H150"/>
    <mergeCell ref="G151:H151"/>
    <mergeCell ref="G152:H152"/>
    <mergeCell ref="G153:H153"/>
    <mergeCell ref="G154:H154"/>
    <mergeCell ref="G155:H155"/>
    <mergeCell ref="G156:H156"/>
    <mergeCell ref="G157:H157"/>
    <mergeCell ref="G158:H158"/>
    <mergeCell ref="G159:H159"/>
    <mergeCell ref="G160:H160"/>
    <mergeCell ref="G161:H161"/>
    <mergeCell ref="G162:H162"/>
    <mergeCell ref="G163:H163"/>
    <mergeCell ref="G166:H166"/>
    <mergeCell ref="G167:H167"/>
    <mergeCell ref="G179:H179"/>
    <mergeCell ref="G180:H180"/>
    <mergeCell ref="G181:H181"/>
    <mergeCell ref="G182:H182"/>
    <mergeCell ref="G183:H183"/>
    <mergeCell ref="G170:H170"/>
    <mergeCell ref="G171:H171"/>
    <mergeCell ref="G172:H172"/>
    <mergeCell ref="G173:H173"/>
    <mergeCell ref="G174:H174"/>
    <mergeCell ref="G175:H175"/>
    <mergeCell ref="G176:H176"/>
    <mergeCell ref="G177:H177"/>
    <mergeCell ref="G178:H178"/>
  </mergeCells>
  <phoneticPr fontId="6"/>
  <dataValidations count="3">
    <dataValidation type="list" allowBlank="1" showInputMessage="1" showErrorMessage="1" sqref="H7:H60 H67:H122" xr:uid="{00000000-0002-0000-0700-000000000000}">
      <formula1>"往復,片道"</formula1>
    </dataValidation>
    <dataValidation imeMode="on" allowBlank="1" showInputMessage="1" showErrorMessage="1" sqref="G45 G7 G9 G11 G13 G15 G49 G51 G53 G57 G59 G67 G105 G107 G109 G111 G113 G115 G117 G119 G121 G31 G25 G29 G128 G41 D7:F60 J7:K60 G103 G85 G87 G89 G55 G17 G19 G21 G47 G23 G27 G91 G93 G95 G101 G99 F67:F122 J67:K122 J128:K183 G97 D128:F183 G83 G71 G73 G75 G77 G79 G81 G69 G39 G33 G35 G37 G43 G130 G132 G134 G136 G138 G140 G142 G144 G146 G148 G150 G152 G154 G156 G158 G160 G162 G164 G166 G168 G170 G172 G174 G176 G178 G180 G182" xr:uid="{00000000-0002-0000-0700-000001000000}"/>
    <dataValidation imeMode="off" allowBlank="1" showInputMessage="1" showErrorMessage="1" sqref="G32 G122 G120 G118 G116 G114 G112 G110 G108 G106 G54 G60 G58 G52 G50 G14 G12 G10 G8 G30 G26 G38 G42 B7:C60 G84 G104 G102 G86 G94 G56 G16 G22 G48 G20 G18 G24 G92 G90 G88 G100 B67:D122 G96 I128:I183 G98 G129 B128:C183 G68 G82 G80 G78 G76 G74 G72 G70 G40 G28 G34 G44 G36 G46 G131 G133 G135 G137 G139 G141 G143 G145 G147 G149 G151 G153 G155 G157 G159 G161 G163 G165 G167 G169 G171 G173 G175 G177 G179 G181 G183" xr:uid="{00000000-0002-0000-0700-000002000000}"/>
  </dataValidations>
  <pageMargins left="0.78740157480314965" right="0.39370078740157483" top="0.59055118110236227" bottom="0.59055118110236227" header="0.31496062992125984" footer="0.31496062992125984"/>
  <pageSetup paperSize="9" scale="68" fitToHeight="0" orientation="portrait" r:id="rId1"/>
  <rowBreaks count="2" manualBreakCount="2">
    <brk id="62" min="1" max="10" man="1"/>
    <brk id="124"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00FF"/>
  </sheetPr>
  <dimension ref="B1:N103"/>
  <sheetViews>
    <sheetView showGridLines="0" view="pageBreakPreview" zoomScale="80" zoomScaleNormal="90" zoomScaleSheetLayoutView="80" workbookViewId="0">
      <selection activeCell="C16" sqref="C16"/>
    </sheetView>
  </sheetViews>
  <sheetFormatPr defaultColWidth="9" defaultRowHeight="19.5" customHeight="1"/>
  <cols>
    <col min="1" max="1" width="63.875" style="145" customWidth="1"/>
    <col min="2" max="2" width="14.125" style="757" customWidth="1"/>
    <col min="3" max="3" width="7.625" style="145" customWidth="1"/>
    <col min="4" max="4" width="2.375" style="145" customWidth="1"/>
    <col min="5" max="5" width="7.625" style="145" customWidth="1"/>
    <col min="6" max="6" width="6.75" style="145" customWidth="1"/>
    <col min="7" max="7" width="19.25" style="145" customWidth="1"/>
    <col min="8" max="8" width="11" style="145" customWidth="1"/>
    <col min="9" max="9" width="15.625" style="145" customWidth="1"/>
    <col min="10" max="10" width="13.375" style="145" customWidth="1"/>
    <col min="11" max="11" width="12.25" style="145" customWidth="1"/>
    <col min="12" max="12" width="8.375" style="145" customWidth="1"/>
    <col min="13" max="13" width="12.625" style="145" customWidth="1"/>
    <col min="14" max="14" width="2.125" style="145" customWidth="1"/>
    <col min="15" max="15" width="10" style="145" customWidth="1"/>
    <col min="16" max="16" width="7" style="145" customWidth="1"/>
    <col min="17" max="17" width="2.375" style="145" customWidth="1"/>
    <col min="18" max="18" width="7" style="145" customWidth="1"/>
    <col min="19" max="19" width="7.625" style="145" customWidth="1"/>
    <col min="20" max="20" width="20.375" style="145" customWidth="1"/>
    <col min="21" max="21" width="11.125" style="145" customWidth="1"/>
    <col min="22" max="22" width="20.375" style="145" customWidth="1"/>
    <col min="23" max="23" width="11.375" style="145" customWidth="1"/>
    <col min="24" max="24" width="13" style="145" customWidth="1"/>
    <col min="25" max="25" width="8.375" style="145" customWidth="1"/>
    <col min="26" max="26" width="12.75" style="145" customWidth="1"/>
    <col min="27" max="27" width="9" style="145" customWidth="1"/>
    <col min="28" max="16384" width="9" style="145"/>
  </cols>
  <sheetData>
    <row r="1" spans="2:14" s="121" customFormat="1" ht="18" customHeight="1">
      <c r="B1" s="753"/>
      <c r="G1" s="122"/>
      <c r="J1" s="123"/>
      <c r="L1" s="946" t="str">
        <f>IF(基本情報!E31="見積書","見積書　別紙５",IF(基本情報!E31="契約書","別紙５"))</f>
        <v>見積書　別紙５</v>
      </c>
      <c r="M1" s="946"/>
      <c r="N1" s="126"/>
    </row>
    <row r="2" spans="2:14" s="121" customFormat="1" ht="18" customHeight="1">
      <c r="B2" s="752" t="s">
        <v>331</v>
      </c>
      <c r="C2" s="224"/>
      <c r="D2" s="224"/>
      <c r="E2" s="224"/>
      <c r="F2" s="224"/>
      <c r="G2" s="224"/>
      <c r="H2" s="224"/>
      <c r="K2" s="128"/>
      <c r="L2" s="128"/>
      <c r="M2" s="128"/>
      <c r="N2" s="128"/>
    </row>
    <row r="3" spans="2:14" s="121" customFormat="1" ht="18" customHeight="1">
      <c r="B3" s="754" t="s">
        <v>332</v>
      </c>
      <c r="K3" s="128"/>
      <c r="L3" s="108"/>
      <c r="M3" s="108"/>
      <c r="N3" s="128"/>
    </row>
    <row r="4" spans="2:14" s="121" customFormat="1" ht="18" customHeight="1">
      <c r="B4" s="755" t="s">
        <v>333</v>
      </c>
      <c r="C4" s="936" t="s">
        <v>334</v>
      </c>
      <c r="D4" s="936"/>
      <c r="E4" s="936"/>
      <c r="F4" s="936" t="s">
        <v>335</v>
      </c>
      <c r="G4" s="936"/>
      <c r="H4" s="462" t="s">
        <v>336</v>
      </c>
      <c r="I4" s="976" t="s">
        <v>337</v>
      </c>
      <c r="J4" s="977"/>
      <c r="K4" s="977"/>
      <c r="L4" s="978"/>
      <c r="M4" s="462" t="s">
        <v>243</v>
      </c>
      <c r="N4" s="127"/>
    </row>
    <row r="5" spans="2:14" s="121" customFormat="1" ht="60.75" customHeight="1">
      <c r="B5" s="756"/>
      <c r="C5" s="967"/>
      <c r="D5" s="967"/>
      <c r="E5" s="967"/>
      <c r="F5" s="968"/>
      <c r="G5" s="968"/>
      <c r="H5" s="140"/>
      <c r="I5" s="979"/>
      <c r="J5" s="980"/>
      <c r="K5" s="980"/>
      <c r="L5" s="981"/>
      <c r="M5" s="463"/>
      <c r="N5" s="141"/>
    </row>
    <row r="6" spans="2:14" s="121" customFormat="1" ht="60.75" customHeight="1">
      <c r="B6" s="756"/>
      <c r="C6" s="967"/>
      <c r="D6" s="967"/>
      <c r="E6" s="967"/>
      <c r="F6" s="968"/>
      <c r="G6" s="968"/>
      <c r="H6" s="140"/>
      <c r="I6" s="979"/>
      <c r="J6" s="980"/>
      <c r="K6" s="980"/>
      <c r="L6" s="981"/>
      <c r="M6" s="463"/>
      <c r="N6" s="141"/>
    </row>
    <row r="7" spans="2:14" s="121" customFormat="1" ht="18" customHeight="1">
      <c r="B7" s="754"/>
      <c r="K7" s="128"/>
      <c r="L7" s="128"/>
      <c r="M7" s="128"/>
      <c r="N7" s="128"/>
    </row>
    <row r="8" spans="2:14" s="121" customFormat="1" ht="18" customHeight="1">
      <c r="B8" s="754" t="s">
        <v>338</v>
      </c>
      <c r="F8" s="142"/>
      <c r="H8" s="143"/>
      <c r="K8" s="130"/>
      <c r="L8" s="108"/>
      <c r="M8" s="108" t="s">
        <v>224</v>
      </c>
      <c r="N8" s="128"/>
    </row>
    <row r="9" spans="2:14" s="127" customFormat="1" ht="18" customHeight="1">
      <c r="B9" s="755" t="s">
        <v>333</v>
      </c>
      <c r="C9" s="904" t="s">
        <v>339</v>
      </c>
      <c r="D9" s="908"/>
      <c r="E9" s="908"/>
      <c r="F9" s="908"/>
      <c r="G9" s="905"/>
      <c r="H9" s="982" t="s">
        <v>340</v>
      </c>
      <c r="I9" s="982"/>
      <c r="J9" s="936" t="s">
        <v>341</v>
      </c>
      <c r="K9" s="976"/>
      <c r="L9" s="472" t="s">
        <v>342</v>
      </c>
      <c r="M9" s="462" t="s">
        <v>243</v>
      </c>
    </row>
    <row r="10" spans="2:14" ht="18" customHeight="1">
      <c r="B10" s="756"/>
      <c r="C10" s="959"/>
      <c r="D10" s="960"/>
      <c r="E10" s="960"/>
      <c r="F10" s="960"/>
      <c r="G10" s="961"/>
      <c r="H10" s="972"/>
      <c r="I10" s="972"/>
      <c r="J10" s="971"/>
      <c r="K10" s="971"/>
      <c r="L10" s="507"/>
      <c r="M10" s="509"/>
      <c r="N10" s="144"/>
    </row>
    <row r="11" spans="2:14" ht="18" customHeight="1">
      <c r="B11" s="756"/>
      <c r="C11" s="959"/>
      <c r="D11" s="960"/>
      <c r="E11" s="960"/>
      <c r="F11" s="960"/>
      <c r="G11" s="961"/>
      <c r="H11" s="972"/>
      <c r="I11" s="972"/>
      <c r="J11" s="971"/>
      <c r="K11" s="971"/>
      <c r="L11" s="507"/>
      <c r="M11" s="509"/>
      <c r="N11" s="144"/>
    </row>
    <row r="12" spans="2:14" ht="18" customHeight="1">
      <c r="B12" s="756"/>
      <c r="C12" s="959"/>
      <c r="D12" s="960"/>
      <c r="E12" s="960"/>
      <c r="F12" s="960"/>
      <c r="G12" s="961"/>
      <c r="H12" s="972"/>
      <c r="I12" s="972"/>
      <c r="J12" s="971"/>
      <c r="K12" s="971"/>
      <c r="L12" s="507"/>
      <c r="M12" s="509"/>
      <c r="N12" s="144"/>
    </row>
    <row r="13" spans="2:14" ht="18" customHeight="1">
      <c r="B13" s="756"/>
      <c r="C13" s="959"/>
      <c r="D13" s="960"/>
      <c r="E13" s="960"/>
      <c r="F13" s="960"/>
      <c r="G13" s="961"/>
      <c r="H13" s="972"/>
      <c r="I13" s="972"/>
      <c r="J13" s="971"/>
      <c r="K13" s="971"/>
      <c r="L13" s="507"/>
      <c r="M13" s="509"/>
      <c r="N13" s="144"/>
    </row>
    <row r="14" spans="2:14" ht="18" customHeight="1">
      <c r="B14" s="756"/>
      <c r="C14" s="959"/>
      <c r="D14" s="960"/>
      <c r="E14" s="960"/>
      <c r="F14" s="960"/>
      <c r="G14" s="961"/>
      <c r="H14" s="972"/>
      <c r="I14" s="972"/>
      <c r="J14" s="971"/>
      <c r="K14" s="971"/>
      <c r="L14" s="507"/>
      <c r="M14" s="509"/>
      <c r="N14" s="144"/>
    </row>
    <row r="15" spans="2:14" ht="18" customHeight="1">
      <c r="B15" s="756"/>
      <c r="C15" s="959"/>
      <c r="D15" s="960"/>
      <c r="E15" s="960"/>
      <c r="F15" s="960"/>
      <c r="G15" s="961"/>
      <c r="H15" s="972"/>
      <c r="I15" s="972"/>
      <c r="J15" s="971"/>
      <c r="K15" s="971"/>
      <c r="L15" s="507"/>
      <c r="M15" s="509"/>
      <c r="N15" s="144"/>
    </row>
    <row r="16" spans="2:14" ht="24" customHeight="1">
      <c r="H16" s="975" t="s">
        <v>343</v>
      </c>
      <c r="I16" s="975"/>
      <c r="J16" s="953">
        <f>SUM(J10:K15)</f>
        <v>0</v>
      </c>
      <c r="K16" s="954"/>
      <c r="L16" s="147"/>
      <c r="M16" s="147"/>
      <c r="N16" s="147"/>
    </row>
    <row r="17" spans="2:14" ht="18" customHeight="1">
      <c r="F17" s="148"/>
      <c r="H17" s="147"/>
    </row>
    <row r="18" spans="2:14" ht="18" customHeight="1">
      <c r="B18" s="754" t="s">
        <v>344</v>
      </c>
      <c r="L18" s="108"/>
      <c r="M18" s="108" t="s">
        <v>224</v>
      </c>
      <c r="N18" s="128"/>
    </row>
    <row r="19" spans="2:14" s="148" customFormat="1" ht="18" customHeight="1">
      <c r="B19" s="689" t="s">
        <v>333</v>
      </c>
      <c r="C19" s="962" t="s">
        <v>345</v>
      </c>
      <c r="D19" s="962"/>
      <c r="E19" s="962"/>
      <c r="F19" s="962"/>
      <c r="G19" s="472" t="s">
        <v>346</v>
      </c>
      <c r="H19" s="472" t="s">
        <v>347</v>
      </c>
      <c r="I19" s="472" t="s">
        <v>348</v>
      </c>
      <c r="J19" s="472" t="s">
        <v>309</v>
      </c>
      <c r="K19" s="505" t="s">
        <v>349</v>
      </c>
      <c r="L19" s="472" t="s">
        <v>342</v>
      </c>
      <c r="M19" s="462" t="s">
        <v>243</v>
      </c>
    </row>
    <row r="20" spans="2:14" ht="18" customHeight="1">
      <c r="B20" s="758"/>
      <c r="C20" s="797"/>
      <c r="D20" s="797"/>
      <c r="E20" s="797"/>
      <c r="F20" s="797"/>
      <c r="G20" s="470" t="str">
        <f t="shared" ref="G20:G29" si="0">IF(C20="","",IF(C20=1,"1,500",IF(C20=2,"1,300",IF(C20=3,"1,100","850"))))</f>
        <v/>
      </c>
      <c r="H20" s="257"/>
      <c r="I20" s="470" t="str">
        <f t="shared" ref="I20:I29" si="1">IF(C20="","",IF(C20=1,"14,000",IF(C20=2,"12,400",IF(C20=3,"10,300",IF(C20=4,"8,200",)))))</f>
        <v/>
      </c>
      <c r="J20" s="257"/>
      <c r="K20" s="456" t="str">
        <f>IF(J20="","",(INT(IF(AND(G20="",I20=""),0,(SUM(G20*H20+I20*J20))))))</f>
        <v/>
      </c>
      <c r="L20" s="508"/>
      <c r="M20" s="508"/>
    </row>
    <row r="21" spans="2:14" ht="18" customHeight="1">
      <c r="B21" s="759"/>
      <c r="C21" s="797"/>
      <c r="D21" s="797"/>
      <c r="E21" s="797"/>
      <c r="F21" s="797"/>
      <c r="G21" s="470" t="str">
        <f t="shared" si="0"/>
        <v/>
      </c>
      <c r="H21" s="257"/>
      <c r="I21" s="470" t="str">
        <f t="shared" si="1"/>
        <v/>
      </c>
      <c r="J21" s="257"/>
      <c r="K21" s="456" t="str">
        <f t="shared" ref="K21:K29" si="2">IF(J21="","",(INT(IF(AND(G21="",I21=""),0,(SUM(G21*H21+I21*J21))))))</f>
        <v/>
      </c>
      <c r="L21" s="508"/>
      <c r="M21" s="508"/>
    </row>
    <row r="22" spans="2:14" ht="18" customHeight="1">
      <c r="B22" s="758"/>
      <c r="C22" s="797"/>
      <c r="D22" s="797"/>
      <c r="E22" s="797"/>
      <c r="F22" s="797"/>
      <c r="G22" s="470" t="str">
        <f t="shared" si="0"/>
        <v/>
      </c>
      <c r="H22" s="257"/>
      <c r="I22" s="470" t="str">
        <f t="shared" si="1"/>
        <v/>
      </c>
      <c r="J22" s="257"/>
      <c r="K22" s="456" t="str">
        <f t="shared" si="2"/>
        <v/>
      </c>
      <c r="L22" s="508"/>
      <c r="M22" s="508"/>
    </row>
    <row r="23" spans="2:14" ht="18" customHeight="1">
      <c r="B23" s="759"/>
      <c r="C23" s="797"/>
      <c r="D23" s="797"/>
      <c r="E23" s="797"/>
      <c r="F23" s="797"/>
      <c r="G23" s="470" t="str">
        <f t="shared" si="0"/>
        <v/>
      </c>
      <c r="H23" s="257"/>
      <c r="I23" s="470" t="str">
        <f t="shared" si="1"/>
        <v/>
      </c>
      <c r="J23" s="257"/>
      <c r="K23" s="456" t="str">
        <f t="shared" si="2"/>
        <v/>
      </c>
      <c r="L23" s="508"/>
      <c r="M23" s="508"/>
    </row>
    <row r="24" spans="2:14" ht="18" customHeight="1">
      <c r="B24" s="758"/>
      <c r="C24" s="797"/>
      <c r="D24" s="797"/>
      <c r="E24" s="797"/>
      <c r="F24" s="797"/>
      <c r="G24" s="470" t="str">
        <f t="shared" si="0"/>
        <v/>
      </c>
      <c r="H24" s="257"/>
      <c r="I24" s="470" t="str">
        <f t="shared" si="1"/>
        <v/>
      </c>
      <c r="J24" s="257"/>
      <c r="K24" s="456" t="str">
        <f t="shared" si="2"/>
        <v/>
      </c>
      <c r="L24" s="508"/>
      <c r="M24" s="508"/>
    </row>
    <row r="25" spans="2:14" ht="18" customHeight="1">
      <c r="B25" s="759"/>
      <c r="C25" s="797"/>
      <c r="D25" s="797"/>
      <c r="E25" s="797"/>
      <c r="F25" s="797"/>
      <c r="G25" s="470" t="str">
        <f t="shared" si="0"/>
        <v/>
      </c>
      <c r="H25" s="257"/>
      <c r="I25" s="470" t="str">
        <f t="shared" si="1"/>
        <v/>
      </c>
      <c r="J25" s="257"/>
      <c r="K25" s="456" t="str">
        <f t="shared" si="2"/>
        <v/>
      </c>
      <c r="L25" s="508"/>
      <c r="M25" s="508"/>
    </row>
    <row r="26" spans="2:14" ht="18" customHeight="1">
      <c r="B26" s="758"/>
      <c r="C26" s="797"/>
      <c r="D26" s="797"/>
      <c r="E26" s="797"/>
      <c r="F26" s="797"/>
      <c r="G26" s="470" t="str">
        <f t="shared" si="0"/>
        <v/>
      </c>
      <c r="H26" s="257"/>
      <c r="I26" s="470" t="str">
        <f t="shared" si="1"/>
        <v/>
      </c>
      <c r="J26" s="257"/>
      <c r="K26" s="456" t="str">
        <f t="shared" si="2"/>
        <v/>
      </c>
      <c r="L26" s="508"/>
      <c r="M26" s="508"/>
    </row>
    <row r="27" spans="2:14" ht="18" customHeight="1">
      <c r="B27" s="759"/>
      <c r="C27" s="797"/>
      <c r="D27" s="797"/>
      <c r="E27" s="797"/>
      <c r="F27" s="797"/>
      <c r="G27" s="470" t="str">
        <f t="shared" si="0"/>
        <v/>
      </c>
      <c r="H27" s="257"/>
      <c r="I27" s="470" t="str">
        <f t="shared" si="1"/>
        <v/>
      </c>
      <c r="J27" s="257"/>
      <c r="K27" s="456" t="str">
        <f t="shared" si="2"/>
        <v/>
      </c>
      <c r="L27" s="508"/>
      <c r="M27" s="508"/>
    </row>
    <row r="28" spans="2:14" ht="18" customHeight="1">
      <c r="B28" s="758"/>
      <c r="C28" s="797"/>
      <c r="D28" s="797"/>
      <c r="E28" s="797"/>
      <c r="F28" s="797"/>
      <c r="G28" s="470" t="str">
        <f t="shared" si="0"/>
        <v/>
      </c>
      <c r="H28" s="257"/>
      <c r="I28" s="470" t="str">
        <f t="shared" si="1"/>
        <v/>
      </c>
      <c r="J28" s="257"/>
      <c r="K28" s="456" t="str">
        <f t="shared" si="2"/>
        <v/>
      </c>
      <c r="L28" s="508"/>
      <c r="M28" s="508"/>
    </row>
    <row r="29" spans="2:14" ht="18" customHeight="1">
      <c r="B29" s="759"/>
      <c r="C29" s="797"/>
      <c r="D29" s="797"/>
      <c r="E29" s="797"/>
      <c r="F29" s="797"/>
      <c r="G29" s="470" t="str">
        <f t="shared" si="0"/>
        <v/>
      </c>
      <c r="H29" s="257"/>
      <c r="I29" s="470" t="str">
        <f t="shared" si="1"/>
        <v/>
      </c>
      <c r="J29" s="257"/>
      <c r="K29" s="456" t="str">
        <f t="shared" si="2"/>
        <v/>
      </c>
      <c r="L29" s="508"/>
      <c r="M29" s="508"/>
    </row>
    <row r="30" spans="2:14" ht="24" customHeight="1">
      <c r="I30" s="951" t="s">
        <v>350</v>
      </c>
      <c r="J30" s="952"/>
      <c r="K30" s="638">
        <f>SUM(K20:K29)</f>
        <v>0</v>
      </c>
      <c r="L30" s="147"/>
      <c r="M30" s="147"/>
      <c r="N30" s="147"/>
    </row>
    <row r="31" spans="2:14" ht="24" customHeight="1">
      <c r="I31" s="973" t="s">
        <v>351</v>
      </c>
      <c r="J31" s="974"/>
      <c r="K31" s="149">
        <f>SUM(K20:K29)/1.1</f>
        <v>0</v>
      </c>
      <c r="L31" s="147"/>
      <c r="M31" s="147"/>
      <c r="N31" s="147"/>
    </row>
    <row r="32" spans="2:14" ht="18" customHeight="1"/>
    <row r="33" spans="2:14" ht="18" customHeight="1">
      <c r="B33" s="754" t="s">
        <v>352</v>
      </c>
      <c r="L33" s="108"/>
      <c r="M33" s="108" t="s">
        <v>224</v>
      </c>
      <c r="N33" s="128"/>
    </row>
    <row r="34" spans="2:14" ht="18" customHeight="1">
      <c r="B34" s="969" t="s">
        <v>273</v>
      </c>
      <c r="C34" s="963" t="s">
        <v>333</v>
      </c>
      <c r="D34" s="963"/>
      <c r="E34" s="934" t="s">
        <v>278</v>
      </c>
      <c r="F34" s="934"/>
      <c r="G34" s="934"/>
      <c r="H34" s="988" t="s">
        <v>318</v>
      </c>
      <c r="I34" s="988"/>
      <c r="J34" s="934" t="s">
        <v>319</v>
      </c>
      <c r="K34" s="957" t="s">
        <v>349</v>
      </c>
      <c r="L34" s="934" t="s">
        <v>342</v>
      </c>
      <c r="M34" s="934" t="s">
        <v>243</v>
      </c>
      <c r="N34" s="131"/>
    </row>
    <row r="35" spans="2:14" ht="18" customHeight="1">
      <c r="B35" s="970"/>
      <c r="C35" s="964"/>
      <c r="D35" s="964"/>
      <c r="E35" s="935"/>
      <c r="F35" s="935"/>
      <c r="G35" s="935"/>
      <c r="H35" s="935" t="s">
        <v>320</v>
      </c>
      <c r="I35" s="935"/>
      <c r="J35" s="935"/>
      <c r="K35" s="958"/>
      <c r="L35" s="935"/>
      <c r="M35" s="935"/>
      <c r="N35" s="131"/>
    </row>
    <row r="36" spans="2:14" ht="18" customHeight="1">
      <c r="B36" s="924"/>
      <c r="C36" s="965"/>
      <c r="D36" s="965"/>
      <c r="E36" s="926"/>
      <c r="F36" s="926"/>
      <c r="G36" s="926"/>
      <c r="H36" s="956"/>
      <c r="I36" s="956"/>
      <c r="J36" s="932"/>
      <c r="K36" s="949" t="str">
        <f>IF(J36="","",INT(IF(J36="往復",(H37*2),H378)))</f>
        <v/>
      </c>
      <c r="L36" s="947"/>
      <c r="M36" s="947"/>
      <c r="N36" s="139"/>
    </row>
    <row r="37" spans="2:14" ht="18" customHeight="1">
      <c r="B37" s="925"/>
      <c r="C37" s="966"/>
      <c r="D37" s="966"/>
      <c r="E37" s="927"/>
      <c r="F37" s="927"/>
      <c r="G37" s="927"/>
      <c r="H37" s="955"/>
      <c r="I37" s="955"/>
      <c r="J37" s="933"/>
      <c r="K37" s="950"/>
      <c r="L37" s="948"/>
      <c r="M37" s="948"/>
      <c r="N37" s="139"/>
    </row>
    <row r="38" spans="2:14" ht="18" customHeight="1">
      <c r="B38" s="924"/>
      <c r="C38" s="965"/>
      <c r="D38" s="965"/>
      <c r="E38" s="926"/>
      <c r="F38" s="926"/>
      <c r="G38" s="926"/>
      <c r="H38" s="956"/>
      <c r="I38" s="956"/>
      <c r="J38" s="932"/>
      <c r="K38" s="949" t="str">
        <f t="shared" ref="K38" si="3">IF(J38="","",INT(IF(J38="往復",(H39*2),H380)))</f>
        <v/>
      </c>
      <c r="L38" s="947"/>
      <c r="M38" s="947"/>
      <c r="N38" s="139"/>
    </row>
    <row r="39" spans="2:14" ht="18" customHeight="1">
      <c r="B39" s="925"/>
      <c r="C39" s="966"/>
      <c r="D39" s="966"/>
      <c r="E39" s="927"/>
      <c r="F39" s="927"/>
      <c r="G39" s="927"/>
      <c r="H39" s="955"/>
      <c r="I39" s="955"/>
      <c r="J39" s="933"/>
      <c r="K39" s="950"/>
      <c r="L39" s="948"/>
      <c r="M39" s="948"/>
      <c r="N39" s="139"/>
    </row>
    <row r="40" spans="2:14" ht="18" customHeight="1">
      <c r="B40" s="924"/>
      <c r="C40" s="965"/>
      <c r="D40" s="965"/>
      <c r="E40" s="926"/>
      <c r="F40" s="926"/>
      <c r="G40" s="926"/>
      <c r="H40" s="956"/>
      <c r="I40" s="956"/>
      <c r="J40" s="932"/>
      <c r="K40" s="949" t="str">
        <f t="shared" ref="K40" si="4">IF(J40="","",INT(IF(J40="往復",(H41*2),H382)))</f>
        <v/>
      </c>
      <c r="L40" s="947"/>
      <c r="M40" s="947"/>
      <c r="N40" s="139"/>
    </row>
    <row r="41" spans="2:14" ht="18" customHeight="1">
      <c r="B41" s="925"/>
      <c r="C41" s="966"/>
      <c r="D41" s="966"/>
      <c r="E41" s="927"/>
      <c r="F41" s="927"/>
      <c r="G41" s="927"/>
      <c r="H41" s="955"/>
      <c r="I41" s="955"/>
      <c r="J41" s="933"/>
      <c r="K41" s="950"/>
      <c r="L41" s="948"/>
      <c r="M41" s="948"/>
    </row>
    <row r="42" spans="2:14" ht="18" customHeight="1">
      <c r="B42" s="924"/>
      <c r="C42" s="965"/>
      <c r="D42" s="965"/>
      <c r="E42" s="926"/>
      <c r="F42" s="926"/>
      <c r="G42" s="926"/>
      <c r="H42" s="956"/>
      <c r="I42" s="956"/>
      <c r="J42" s="932"/>
      <c r="K42" s="949" t="str">
        <f t="shared" ref="K42" si="5">IF(J42="","",INT(IF(J42="往復",(H43*2),H384)))</f>
        <v/>
      </c>
      <c r="L42" s="947"/>
      <c r="M42" s="947"/>
      <c r="N42" s="139"/>
    </row>
    <row r="43" spans="2:14" ht="18" customHeight="1">
      <c r="B43" s="925"/>
      <c r="C43" s="966"/>
      <c r="D43" s="966"/>
      <c r="E43" s="927"/>
      <c r="F43" s="927"/>
      <c r="G43" s="927"/>
      <c r="H43" s="955"/>
      <c r="I43" s="955"/>
      <c r="J43" s="933"/>
      <c r="K43" s="950"/>
      <c r="L43" s="948"/>
      <c r="M43" s="948"/>
    </row>
    <row r="44" spans="2:14" ht="18" customHeight="1">
      <c r="B44" s="924"/>
      <c r="C44" s="965"/>
      <c r="D44" s="965"/>
      <c r="E44" s="926"/>
      <c r="F44" s="926"/>
      <c r="G44" s="926"/>
      <c r="H44" s="956"/>
      <c r="I44" s="956"/>
      <c r="J44" s="932"/>
      <c r="K44" s="949" t="str">
        <f t="shared" ref="K44" si="6">IF(J44="","",INT(IF(J44="往復",(H45*2),H386)))</f>
        <v/>
      </c>
      <c r="L44" s="947"/>
      <c r="M44" s="947"/>
      <c r="N44" s="139"/>
    </row>
    <row r="45" spans="2:14" ht="18" customHeight="1">
      <c r="B45" s="925"/>
      <c r="C45" s="966"/>
      <c r="D45" s="966"/>
      <c r="E45" s="927"/>
      <c r="F45" s="927"/>
      <c r="G45" s="927"/>
      <c r="H45" s="955"/>
      <c r="I45" s="955"/>
      <c r="J45" s="933"/>
      <c r="K45" s="950"/>
      <c r="L45" s="948"/>
      <c r="M45" s="948"/>
    </row>
    <row r="46" spans="2:14" ht="18" customHeight="1">
      <c r="B46" s="924"/>
      <c r="C46" s="965"/>
      <c r="D46" s="965"/>
      <c r="E46" s="926"/>
      <c r="F46" s="926"/>
      <c r="G46" s="926"/>
      <c r="H46" s="956"/>
      <c r="I46" s="956"/>
      <c r="J46" s="932"/>
      <c r="K46" s="949" t="str">
        <f t="shared" ref="K46" si="7">IF(J46="","",INT(IF(J46="往復",(H47*2),H388)))</f>
        <v/>
      </c>
      <c r="L46" s="947"/>
      <c r="M46" s="947"/>
      <c r="N46" s="139"/>
    </row>
    <row r="47" spans="2:14" ht="18" customHeight="1">
      <c r="B47" s="925"/>
      <c r="C47" s="966"/>
      <c r="D47" s="966"/>
      <c r="E47" s="927"/>
      <c r="F47" s="927"/>
      <c r="G47" s="927"/>
      <c r="H47" s="955"/>
      <c r="I47" s="955"/>
      <c r="J47" s="933"/>
      <c r="K47" s="950"/>
      <c r="L47" s="948"/>
      <c r="M47" s="948"/>
    </row>
    <row r="48" spans="2:14" ht="18" customHeight="1">
      <c r="B48" s="924"/>
      <c r="C48" s="965"/>
      <c r="D48" s="965"/>
      <c r="E48" s="926"/>
      <c r="F48" s="926"/>
      <c r="G48" s="926"/>
      <c r="H48" s="956"/>
      <c r="I48" s="956"/>
      <c r="J48" s="932"/>
      <c r="K48" s="949" t="str">
        <f t="shared" ref="K48" si="8">IF(J48="","",INT(IF(J48="往復",(H49*2),H390)))</f>
        <v/>
      </c>
      <c r="L48" s="947"/>
      <c r="M48" s="947"/>
      <c r="N48" s="139"/>
    </row>
    <row r="49" spans="2:14" ht="18" customHeight="1">
      <c r="B49" s="925"/>
      <c r="C49" s="966"/>
      <c r="D49" s="966"/>
      <c r="E49" s="927"/>
      <c r="F49" s="927"/>
      <c r="G49" s="927"/>
      <c r="H49" s="955"/>
      <c r="I49" s="955"/>
      <c r="J49" s="933"/>
      <c r="K49" s="950"/>
      <c r="L49" s="948"/>
      <c r="M49" s="948"/>
    </row>
    <row r="50" spans="2:14" ht="18" customHeight="1">
      <c r="B50" s="924"/>
      <c r="C50" s="965"/>
      <c r="D50" s="965"/>
      <c r="E50" s="926"/>
      <c r="F50" s="926"/>
      <c r="G50" s="926"/>
      <c r="H50" s="956"/>
      <c r="I50" s="956"/>
      <c r="J50" s="932"/>
      <c r="K50" s="949" t="str">
        <f t="shared" ref="K50" si="9">IF(J50="","",INT(IF(J50="往復",(H51*2),H392)))</f>
        <v/>
      </c>
      <c r="L50" s="947"/>
      <c r="M50" s="947"/>
      <c r="N50" s="139"/>
    </row>
    <row r="51" spans="2:14" ht="18" customHeight="1">
      <c r="B51" s="925"/>
      <c r="C51" s="966"/>
      <c r="D51" s="966"/>
      <c r="E51" s="927"/>
      <c r="F51" s="927"/>
      <c r="G51" s="927"/>
      <c r="H51" s="955"/>
      <c r="I51" s="955"/>
      <c r="J51" s="933"/>
      <c r="K51" s="950"/>
      <c r="L51" s="948"/>
      <c r="M51" s="948"/>
      <c r="N51" s="139"/>
    </row>
    <row r="52" spans="2:14" ht="18" customHeight="1">
      <c r="B52" s="924"/>
      <c r="C52" s="965"/>
      <c r="D52" s="965"/>
      <c r="E52" s="926"/>
      <c r="F52" s="926"/>
      <c r="G52" s="926"/>
      <c r="H52" s="956"/>
      <c r="I52" s="956"/>
      <c r="J52" s="932"/>
      <c r="K52" s="949" t="str">
        <f t="shared" ref="K52" si="10">IF(J52="","",INT(IF(J52="往復",(H53*2),H394)))</f>
        <v/>
      </c>
      <c r="L52" s="947"/>
      <c r="M52" s="947"/>
      <c r="N52" s="139"/>
    </row>
    <row r="53" spans="2:14" ht="18" customHeight="1">
      <c r="B53" s="925"/>
      <c r="C53" s="966"/>
      <c r="D53" s="966"/>
      <c r="E53" s="927"/>
      <c r="F53" s="927"/>
      <c r="G53" s="927"/>
      <c r="H53" s="955"/>
      <c r="I53" s="955"/>
      <c r="J53" s="933"/>
      <c r="K53" s="950"/>
      <c r="L53" s="948"/>
      <c r="M53" s="948"/>
      <c r="N53" s="139"/>
    </row>
    <row r="54" spans="2:14" ht="18" customHeight="1">
      <c r="B54" s="924"/>
      <c r="C54" s="965"/>
      <c r="D54" s="965"/>
      <c r="E54" s="926"/>
      <c r="F54" s="926"/>
      <c r="G54" s="926"/>
      <c r="H54" s="956"/>
      <c r="I54" s="956"/>
      <c r="J54" s="932"/>
      <c r="K54" s="949" t="str">
        <f t="shared" ref="K54" si="11">IF(J54="","",INT(IF(J54="往復",(H55*2),H396)))</f>
        <v/>
      </c>
      <c r="L54" s="947"/>
      <c r="M54" s="947"/>
      <c r="N54" s="139"/>
    </row>
    <row r="55" spans="2:14" ht="18" customHeight="1">
      <c r="B55" s="925"/>
      <c r="C55" s="966"/>
      <c r="D55" s="966"/>
      <c r="E55" s="927"/>
      <c r="F55" s="927"/>
      <c r="G55" s="927"/>
      <c r="H55" s="955"/>
      <c r="I55" s="955"/>
      <c r="J55" s="933"/>
      <c r="K55" s="950"/>
      <c r="L55" s="948"/>
      <c r="M55" s="948"/>
      <c r="N55" s="139"/>
    </row>
    <row r="56" spans="2:14" ht="24" customHeight="1">
      <c r="B56" s="753"/>
      <c r="F56" s="135"/>
      <c r="I56" s="986" t="s">
        <v>353</v>
      </c>
      <c r="J56" s="987"/>
      <c r="K56" s="583">
        <f>SUM(K36:K55)</f>
        <v>0</v>
      </c>
      <c r="L56" s="150"/>
      <c r="M56" s="150"/>
      <c r="N56" s="150"/>
    </row>
    <row r="57" spans="2:14" ht="24" customHeight="1">
      <c r="B57" s="753"/>
      <c r="F57" s="135"/>
      <c r="I57" s="984" t="s">
        <v>354</v>
      </c>
      <c r="J57" s="985"/>
      <c r="K57" s="637">
        <f>SUM(K36:K55)/1.1</f>
        <v>0</v>
      </c>
      <c r="L57" s="150"/>
      <c r="M57" s="150"/>
      <c r="N57" s="150"/>
    </row>
    <row r="58" spans="2:14" ht="18" customHeight="1">
      <c r="I58" s="983"/>
      <c r="J58" s="983"/>
      <c r="K58" s="738"/>
    </row>
    <row r="59" spans="2:14" ht="24" customHeight="1">
      <c r="B59" s="754" t="s">
        <v>355</v>
      </c>
      <c r="I59" s="984" t="s">
        <v>356</v>
      </c>
      <c r="J59" s="985"/>
      <c r="K59" s="637">
        <f>SUM(K73,K88,K103)</f>
        <v>0</v>
      </c>
      <c r="L59" s="108"/>
      <c r="N59" s="128"/>
    </row>
    <row r="60" spans="2:14" ht="18" customHeight="1">
      <c r="B60" s="754" t="s">
        <v>357</v>
      </c>
      <c r="L60" s="108"/>
      <c r="M60" s="108" t="s">
        <v>224</v>
      </c>
      <c r="N60" s="128"/>
    </row>
    <row r="61" spans="2:14" s="148" customFormat="1" ht="27">
      <c r="B61" s="760" t="s">
        <v>273</v>
      </c>
      <c r="C61" s="962" t="s">
        <v>358</v>
      </c>
      <c r="D61" s="962"/>
      <c r="E61" s="962"/>
      <c r="F61" s="472" t="s">
        <v>246</v>
      </c>
      <c r="G61" s="472" t="s">
        <v>333</v>
      </c>
      <c r="H61" s="472" t="s">
        <v>86</v>
      </c>
      <c r="I61" s="676" t="s">
        <v>359</v>
      </c>
      <c r="J61" s="483" t="s">
        <v>360</v>
      </c>
      <c r="K61" s="505" t="s">
        <v>361</v>
      </c>
      <c r="L61" s="472" t="s">
        <v>342</v>
      </c>
      <c r="M61" s="462" t="s">
        <v>243</v>
      </c>
      <c r="N61" s="151"/>
    </row>
    <row r="62" spans="2:14" ht="18" customHeight="1">
      <c r="B62" s="680"/>
      <c r="C62" s="437"/>
      <c r="D62" s="447" t="s">
        <v>168</v>
      </c>
      <c r="E62" s="438"/>
      <c r="F62" s="457" t="str">
        <f t="shared" ref="F62:F71" si="12">IF(C62="","",TIME(HOUR(E62-C62),ROUNDUP(MINUTE(E62-C62)/30,0)*30,0)*24)</f>
        <v/>
      </c>
      <c r="G62" s="257"/>
      <c r="H62" s="257"/>
      <c r="I62" s="153"/>
      <c r="J62" s="458" t="str">
        <f>IF(F62="","",VLOOKUP(H62,単価表!$A$5:$C$11,MATCH(I62,単価表!$A$5:$C$5,0),0))</f>
        <v/>
      </c>
      <c r="K62" s="582" t="str">
        <f>IF(F62="","",(J62*F62))</f>
        <v/>
      </c>
      <c r="L62" s="507"/>
      <c r="M62" s="507"/>
    </row>
    <row r="63" spans="2:14" ht="18" customHeight="1">
      <c r="B63" s="680"/>
      <c r="C63" s="437"/>
      <c r="D63" s="447" t="s">
        <v>259</v>
      </c>
      <c r="E63" s="438"/>
      <c r="F63" s="154" t="str">
        <f t="shared" si="12"/>
        <v/>
      </c>
      <c r="G63" s="257"/>
      <c r="H63" s="257"/>
      <c r="I63" s="153"/>
      <c r="J63" s="458" t="str">
        <f>IF(F63="","",VLOOKUP(H63,単価表!$A$5:$C$11,MATCH(I63,単価表!$A$5:$C$5,0),0))</f>
        <v/>
      </c>
      <c r="K63" s="582" t="str">
        <f t="shared" ref="K63:K71" si="13">IF(F63="","",(J63*F63))</f>
        <v/>
      </c>
      <c r="L63" s="507"/>
      <c r="M63" s="507"/>
    </row>
    <row r="64" spans="2:14" ht="18" customHeight="1">
      <c r="B64" s="680"/>
      <c r="C64" s="437"/>
      <c r="D64" s="447" t="s">
        <v>259</v>
      </c>
      <c r="E64" s="438"/>
      <c r="F64" s="154" t="str">
        <f t="shared" si="12"/>
        <v/>
      </c>
      <c r="G64" s="257"/>
      <c r="H64" s="257"/>
      <c r="I64" s="153"/>
      <c r="J64" s="458" t="str">
        <f>IF(F64="","",VLOOKUP(H64,単価表!$A$5:$C$11,MATCH(I64,単価表!$A$5:$C$5,0),0))</f>
        <v/>
      </c>
      <c r="K64" s="582" t="str">
        <f t="shared" si="13"/>
        <v/>
      </c>
      <c r="L64" s="507"/>
      <c r="M64" s="507"/>
    </row>
    <row r="65" spans="2:14" ht="18" customHeight="1">
      <c r="B65" s="680"/>
      <c r="C65" s="437"/>
      <c r="D65" s="447" t="s">
        <v>259</v>
      </c>
      <c r="E65" s="438"/>
      <c r="F65" s="154" t="str">
        <f t="shared" si="12"/>
        <v/>
      </c>
      <c r="G65" s="257"/>
      <c r="H65" s="257"/>
      <c r="I65" s="153"/>
      <c r="J65" s="458" t="str">
        <f>IF(F65="","",VLOOKUP(H65,単価表!$A$5:$C$11,MATCH(I65,単価表!$A$5:$C$5,0),0))</f>
        <v/>
      </c>
      <c r="K65" s="582" t="str">
        <f t="shared" si="13"/>
        <v/>
      </c>
      <c r="L65" s="507"/>
      <c r="M65" s="507"/>
    </row>
    <row r="66" spans="2:14" ht="18" customHeight="1">
      <c r="B66" s="680"/>
      <c r="C66" s="437"/>
      <c r="D66" s="447" t="s">
        <v>259</v>
      </c>
      <c r="E66" s="438"/>
      <c r="F66" s="154" t="str">
        <f t="shared" si="12"/>
        <v/>
      </c>
      <c r="G66" s="257"/>
      <c r="H66" s="257"/>
      <c r="I66" s="153"/>
      <c r="J66" s="458" t="str">
        <f>IF(F66="","",VLOOKUP(H66,単価表!$A$5:$C$11,MATCH(I66,単価表!$A$5:$C$5,0),0))</f>
        <v/>
      </c>
      <c r="K66" s="582" t="str">
        <f t="shared" si="13"/>
        <v/>
      </c>
      <c r="L66" s="507"/>
      <c r="M66" s="507"/>
    </row>
    <row r="67" spans="2:14" ht="18" customHeight="1">
      <c r="B67" s="680"/>
      <c r="C67" s="437"/>
      <c r="D67" s="447" t="s">
        <v>259</v>
      </c>
      <c r="E67" s="438"/>
      <c r="F67" s="154" t="str">
        <f t="shared" si="12"/>
        <v/>
      </c>
      <c r="G67" s="257"/>
      <c r="H67" s="257"/>
      <c r="I67" s="153"/>
      <c r="J67" s="458" t="str">
        <f>IF(F67="","",VLOOKUP(H67,単価表!$A$5:$C$11,MATCH(I67,単価表!$A$5:$C$5,0),0))</f>
        <v/>
      </c>
      <c r="K67" s="582" t="str">
        <f t="shared" si="13"/>
        <v/>
      </c>
      <c r="L67" s="507"/>
      <c r="M67" s="507"/>
    </row>
    <row r="68" spans="2:14" ht="18" customHeight="1">
      <c r="B68" s="680"/>
      <c r="C68" s="437"/>
      <c r="D68" s="447" t="s">
        <v>259</v>
      </c>
      <c r="E68" s="438"/>
      <c r="F68" s="154" t="str">
        <f t="shared" si="12"/>
        <v/>
      </c>
      <c r="G68" s="257"/>
      <c r="H68" s="257"/>
      <c r="I68" s="153"/>
      <c r="J68" s="458" t="str">
        <f>IF(F68="","",VLOOKUP(H68,単価表!$A$5:$C$11,MATCH(I68,単価表!$A$5:$C$5,0),0))</f>
        <v/>
      </c>
      <c r="K68" s="582" t="str">
        <f t="shared" si="13"/>
        <v/>
      </c>
      <c r="L68" s="507"/>
      <c r="M68" s="507"/>
    </row>
    <row r="69" spans="2:14" ht="18" customHeight="1">
      <c r="B69" s="680"/>
      <c r="C69" s="437"/>
      <c r="D69" s="447" t="s">
        <v>259</v>
      </c>
      <c r="E69" s="438"/>
      <c r="F69" s="154" t="str">
        <f t="shared" si="12"/>
        <v/>
      </c>
      <c r="G69" s="257"/>
      <c r="H69" s="257"/>
      <c r="I69" s="153"/>
      <c r="J69" s="458" t="str">
        <f>IF(F69="","",VLOOKUP(H69,単価表!$A$5:$C$11,MATCH(I69,単価表!$A$5:$C$5,0),0))</f>
        <v/>
      </c>
      <c r="K69" s="582" t="str">
        <f t="shared" si="13"/>
        <v/>
      </c>
      <c r="L69" s="507"/>
      <c r="M69" s="507"/>
    </row>
    <row r="70" spans="2:14" ht="18" customHeight="1">
      <c r="B70" s="680"/>
      <c r="C70" s="437"/>
      <c r="D70" s="447" t="s">
        <v>259</v>
      </c>
      <c r="E70" s="438"/>
      <c r="F70" s="154" t="str">
        <f t="shared" si="12"/>
        <v/>
      </c>
      <c r="G70" s="257"/>
      <c r="H70" s="257"/>
      <c r="I70" s="153"/>
      <c r="J70" s="458" t="str">
        <f>IF(F70="","",VLOOKUP(H70,単価表!$A$5:$C$11,MATCH(I70,単価表!$A$5:$C$5,0),0))</f>
        <v/>
      </c>
      <c r="K70" s="582" t="str">
        <f t="shared" si="13"/>
        <v/>
      </c>
      <c r="L70" s="507"/>
      <c r="M70" s="507"/>
    </row>
    <row r="71" spans="2:14" ht="18" customHeight="1">
      <c r="B71" s="680"/>
      <c r="C71" s="437"/>
      <c r="D71" s="447" t="s">
        <v>259</v>
      </c>
      <c r="E71" s="438"/>
      <c r="F71" s="154" t="str">
        <f t="shared" si="12"/>
        <v/>
      </c>
      <c r="G71" s="257"/>
      <c r="H71" s="257"/>
      <c r="I71" s="153"/>
      <c r="J71" s="458" t="str">
        <f>IF(F71="","",VLOOKUP(H71,単価表!$A$5:$C$11,MATCH(I71,単価表!$A$5:$C$5,0),0))</f>
        <v/>
      </c>
      <c r="K71" s="582" t="str">
        <f t="shared" si="13"/>
        <v/>
      </c>
      <c r="L71" s="507"/>
      <c r="M71" s="507"/>
    </row>
    <row r="72" spans="2:14" ht="24" customHeight="1">
      <c r="J72" s="136" t="s">
        <v>321</v>
      </c>
      <c r="K72" s="583">
        <f>SUM(K62:K71)</f>
        <v>0</v>
      </c>
      <c r="L72" s="150"/>
      <c r="M72" s="150"/>
      <c r="N72" s="150"/>
    </row>
    <row r="73" spans="2:14" ht="24" customHeight="1">
      <c r="J73" s="136" t="s">
        <v>322</v>
      </c>
      <c r="K73" s="583">
        <f>SUM(K62:K71)/1.1</f>
        <v>0</v>
      </c>
      <c r="L73" s="150"/>
      <c r="M73" s="150"/>
      <c r="N73" s="150"/>
    </row>
    <row r="74" spans="2:14" ht="24" customHeight="1">
      <c r="J74" s="138"/>
      <c r="K74" s="634"/>
      <c r="L74" s="150"/>
      <c r="M74" s="150"/>
      <c r="N74" s="150"/>
    </row>
    <row r="75" spans="2:14" ht="18" customHeight="1">
      <c r="B75" s="754" t="s">
        <v>362</v>
      </c>
      <c r="L75" s="108"/>
      <c r="M75" s="108" t="s">
        <v>224</v>
      </c>
      <c r="N75" s="128"/>
    </row>
    <row r="76" spans="2:14" s="148" customFormat="1" ht="27">
      <c r="B76" s="760" t="s">
        <v>273</v>
      </c>
      <c r="C76" s="962" t="s">
        <v>358</v>
      </c>
      <c r="D76" s="962"/>
      <c r="E76" s="962"/>
      <c r="F76" s="472" t="s">
        <v>246</v>
      </c>
      <c r="G76" s="472" t="s">
        <v>333</v>
      </c>
      <c r="H76" s="472" t="s">
        <v>86</v>
      </c>
      <c r="I76" s="676" t="s">
        <v>359</v>
      </c>
      <c r="J76" s="483" t="s">
        <v>360</v>
      </c>
      <c r="K76" s="505" t="s">
        <v>349</v>
      </c>
      <c r="L76" s="472" t="s">
        <v>342</v>
      </c>
      <c r="M76" s="462" t="s">
        <v>243</v>
      </c>
      <c r="N76" s="151"/>
    </row>
    <row r="77" spans="2:14" ht="18" customHeight="1">
      <c r="B77" s="680"/>
      <c r="C77" s="437"/>
      <c r="D77" s="447" t="s">
        <v>168</v>
      </c>
      <c r="E77" s="438"/>
      <c r="F77" s="457" t="str">
        <f t="shared" ref="F77:F86" si="14">IF(C77="","",TIME(HOUR(E77-C77),ROUNDUP(MINUTE(E77-C77)/30,0)*30,0)*24)</f>
        <v/>
      </c>
      <c r="G77" s="257"/>
      <c r="H77" s="257"/>
      <c r="I77" s="153"/>
      <c r="J77" s="458" t="str">
        <f>IF(F77="","",VLOOKUP(H77,単価表!$A$5:$C$11,MATCH(I77,単価表!$A$5:$C$5,0),0)/2)</f>
        <v/>
      </c>
      <c r="K77" s="582" t="str">
        <f>IF(F77="","",(J77*F77))</f>
        <v/>
      </c>
      <c r="L77" s="507"/>
      <c r="M77" s="507"/>
    </row>
    <row r="78" spans="2:14" ht="18" customHeight="1">
      <c r="B78" s="680"/>
      <c r="C78" s="437"/>
      <c r="D78" s="447" t="s">
        <v>259</v>
      </c>
      <c r="E78" s="438"/>
      <c r="F78" s="154" t="str">
        <f t="shared" si="14"/>
        <v/>
      </c>
      <c r="G78" s="257"/>
      <c r="H78" s="257"/>
      <c r="I78" s="153"/>
      <c r="J78" s="458" t="str">
        <f>IF(F78="","",VLOOKUP(H78,単価表!$A$5:$C$11,MATCH(I78,単価表!$A$5:$C$5,0),0)/2)</f>
        <v/>
      </c>
      <c r="K78" s="582" t="str">
        <f t="shared" ref="K78:K86" si="15">IF(F78="","",(J78*F78))</f>
        <v/>
      </c>
      <c r="L78" s="507"/>
      <c r="M78" s="507"/>
    </row>
    <row r="79" spans="2:14" ht="18" customHeight="1">
      <c r="B79" s="680"/>
      <c r="C79" s="437"/>
      <c r="D79" s="447" t="s">
        <v>259</v>
      </c>
      <c r="E79" s="438"/>
      <c r="F79" s="154" t="str">
        <f t="shared" si="14"/>
        <v/>
      </c>
      <c r="G79" s="257"/>
      <c r="H79" s="257"/>
      <c r="I79" s="153"/>
      <c r="J79" s="458" t="str">
        <f>IF(F79="","",VLOOKUP(H79,単価表!$A$5:$C$11,MATCH(I79,単価表!$A$5:$C$5,0),0)/2)</f>
        <v/>
      </c>
      <c r="K79" s="582" t="str">
        <f t="shared" si="15"/>
        <v/>
      </c>
      <c r="L79" s="507"/>
      <c r="M79" s="507"/>
    </row>
    <row r="80" spans="2:14" ht="18" customHeight="1">
      <c r="B80" s="680"/>
      <c r="C80" s="437"/>
      <c r="D80" s="447" t="s">
        <v>259</v>
      </c>
      <c r="E80" s="438"/>
      <c r="F80" s="154" t="str">
        <f t="shared" si="14"/>
        <v/>
      </c>
      <c r="G80" s="257"/>
      <c r="H80" s="257"/>
      <c r="I80" s="153"/>
      <c r="J80" s="458" t="str">
        <f>IF(F80="","",VLOOKUP(H80,単価表!$A$5:$C$11,MATCH(I80,単価表!$A$5:$C$5,0),0)/2)</f>
        <v/>
      </c>
      <c r="K80" s="582" t="str">
        <f t="shared" si="15"/>
        <v/>
      </c>
      <c r="L80" s="507"/>
      <c r="M80" s="507"/>
    </row>
    <row r="81" spans="2:14" ht="18" customHeight="1">
      <c r="B81" s="680"/>
      <c r="C81" s="437"/>
      <c r="D81" s="447" t="s">
        <v>259</v>
      </c>
      <c r="E81" s="438"/>
      <c r="F81" s="154" t="str">
        <f t="shared" si="14"/>
        <v/>
      </c>
      <c r="G81" s="257"/>
      <c r="H81" s="257"/>
      <c r="I81" s="153"/>
      <c r="J81" s="458" t="str">
        <f>IF(F81="","",VLOOKUP(H81,単価表!$A$5:$C$11,MATCH(I81,単価表!$A$5:$C$5,0),0)/2)</f>
        <v/>
      </c>
      <c r="K81" s="582" t="str">
        <f t="shared" si="15"/>
        <v/>
      </c>
      <c r="L81" s="507"/>
      <c r="M81" s="507"/>
    </row>
    <row r="82" spans="2:14" ht="18" customHeight="1">
      <c r="B82" s="680"/>
      <c r="C82" s="437"/>
      <c r="D82" s="447" t="s">
        <v>259</v>
      </c>
      <c r="E82" s="438"/>
      <c r="F82" s="154" t="str">
        <f t="shared" si="14"/>
        <v/>
      </c>
      <c r="G82" s="257"/>
      <c r="H82" s="257"/>
      <c r="I82" s="153"/>
      <c r="J82" s="458" t="str">
        <f>IF(F82="","",VLOOKUP(H82,単価表!$A$5:$C$11,MATCH(I82,単価表!$A$5:$C$5,0),0)/2)</f>
        <v/>
      </c>
      <c r="K82" s="582" t="str">
        <f t="shared" si="15"/>
        <v/>
      </c>
      <c r="L82" s="507"/>
      <c r="M82" s="507"/>
    </row>
    <row r="83" spans="2:14" ht="18" customHeight="1">
      <c r="B83" s="680"/>
      <c r="C83" s="437"/>
      <c r="D83" s="447" t="s">
        <v>259</v>
      </c>
      <c r="E83" s="438"/>
      <c r="F83" s="154" t="str">
        <f t="shared" si="14"/>
        <v/>
      </c>
      <c r="G83" s="257"/>
      <c r="H83" s="257"/>
      <c r="I83" s="153"/>
      <c r="J83" s="458" t="str">
        <f>IF(F83="","",VLOOKUP(H83,単価表!$A$5:$C$11,MATCH(I83,単価表!$A$5:$C$5,0),0)/2)</f>
        <v/>
      </c>
      <c r="K83" s="582" t="str">
        <f t="shared" si="15"/>
        <v/>
      </c>
      <c r="L83" s="507"/>
      <c r="M83" s="507"/>
    </row>
    <row r="84" spans="2:14" ht="18" customHeight="1">
      <c r="B84" s="680"/>
      <c r="C84" s="437"/>
      <c r="D84" s="447" t="s">
        <v>259</v>
      </c>
      <c r="E84" s="438"/>
      <c r="F84" s="154" t="str">
        <f t="shared" si="14"/>
        <v/>
      </c>
      <c r="G84" s="257"/>
      <c r="H84" s="257"/>
      <c r="I84" s="153"/>
      <c r="J84" s="458" t="str">
        <f>IF(F84="","",VLOOKUP(H84,単価表!$A$5:$C$11,MATCH(I84,単価表!$A$5:$C$5,0),0)/2)</f>
        <v/>
      </c>
      <c r="K84" s="582" t="str">
        <f t="shared" si="15"/>
        <v/>
      </c>
      <c r="L84" s="507"/>
      <c r="M84" s="507"/>
    </row>
    <row r="85" spans="2:14" ht="18" customHeight="1">
      <c r="B85" s="680"/>
      <c r="C85" s="437"/>
      <c r="D85" s="447" t="s">
        <v>259</v>
      </c>
      <c r="E85" s="438"/>
      <c r="F85" s="154" t="str">
        <f t="shared" si="14"/>
        <v/>
      </c>
      <c r="G85" s="257"/>
      <c r="H85" s="257"/>
      <c r="I85" s="153"/>
      <c r="J85" s="458" t="str">
        <f>IF(F85="","",VLOOKUP(H85,単価表!$A$5:$C$11,MATCH(I85,単価表!$A$5:$C$5,0),0)/2)</f>
        <v/>
      </c>
      <c r="K85" s="582" t="str">
        <f t="shared" si="15"/>
        <v/>
      </c>
      <c r="L85" s="507"/>
      <c r="M85" s="507"/>
    </row>
    <row r="86" spans="2:14" ht="18" customHeight="1">
      <c r="B86" s="680"/>
      <c r="C86" s="437"/>
      <c r="D86" s="447" t="s">
        <v>259</v>
      </c>
      <c r="E86" s="438"/>
      <c r="F86" s="154" t="str">
        <f t="shared" si="14"/>
        <v/>
      </c>
      <c r="G86" s="257"/>
      <c r="H86" s="257"/>
      <c r="I86" s="153"/>
      <c r="J86" s="458" t="str">
        <f>IF(F86="","",VLOOKUP(H86,単価表!$A$5:$C$11,MATCH(I86,単価表!$A$5:$C$5,0),0)/2)</f>
        <v/>
      </c>
      <c r="K86" s="582" t="str">
        <f t="shared" si="15"/>
        <v/>
      </c>
      <c r="L86" s="507"/>
      <c r="M86" s="507"/>
    </row>
    <row r="87" spans="2:14" ht="24" customHeight="1">
      <c r="J87" s="136" t="s">
        <v>321</v>
      </c>
      <c r="K87" s="583">
        <f>SUM(K77:K86)</f>
        <v>0</v>
      </c>
      <c r="L87" s="150"/>
      <c r="M87" s="150"/>
      <c r="N87" s="150"/>
    </row>
    <row r="88" spans="2:14" ht="24" customHeight="1">
      <c r="J88" s="136" t="s">
        <v>322</v>
      </c>
      <c r="K88" s="583">
        <f>SUM(K77:K86)/1.1</f>
        <v>0</v>
      </c>
      <c r="L88" s="150"/>
      <c r="M88" s="150"/>
      <c r="N88" s="150"/>
    </row>
    <row r="89" spans="2:14" ht="24" customHeight="1">
      <c r="J89" s="138"/>
      <c r="K89" s="634"/>
      <c r="L89" s="150"/>
      <c r="M89" s="150"/>
      <c r="N89" s="150"/>
    </row>
    <row r="90" spans="2:14" ht="18" customHeight="1">
      <c r="B90" s="754" t="s">
        <v>363</v>
      </c>
      <c r="L90" s="108"/>
      <c r="M90" s="108" t="s">
        <v>224</v>
      </c>
      <c r="N90" s="128"/>
    </row>
    <row r="91" spans="2:14" s="148" customFormat="1" ht="27">
      <c r="B91" s="760" t="s">
        <v>273</v>
      </c>
      <c r="C91" s="962" t="s">
        <v>358</v>
      </c>
      <c r="D91" s="962"/>
      <c r="E91" s="962"/>
      <c r="F91" s="585"/>
      <c r="G91" s="472" t="s">
        <v>333</v>
      </c>
      <c r="H91" s="472" t="s">
        <v>250</v>
      </c>
      <c r="I91" s="676" t="s">
        <v>359</v>
      </c>
      <c r="J91" s="483" t="s">
        <v>360</v>
      </c>
      <c r="K91" s="505" t="s">
        <v>349</v>
      </c>
      <c r="L91" s="472" t="s">
        <v>342</v>
      </c>
      <c r="M91" s="462" t="s">
        <v>243</v>
      </c>
      <c r="N91" s="151"/>
    </row>
    <row r="92" spans="2:14" ht="18" customHeight="1">
      <c r="B92" s="680"/>
      <c r="C92" s="437"/>
      <c r="D92" s="447" t="s">
        <v>168</v>
      </c>
      <c r="E92" s="438"/>
      <c r="F92" s="673"/>
      <c r="G92" s="257"/>
      <c r="H92" s="675"/>
      <c r="I92" s="153"/>
      <c r="J92" s="470" t="str">
        <f>IF(H92="","",IF($I92="日","1,500",IF($I92="外","5,500")))</f>
        <v/>
      </c>
      <c r="K92" s="582" t="str">
        <f>IF(H92="","",(J92*H92))</f>
        <v/>
      </c>
      <c r="L92" s="507"/>
      <c r="M92" s="507"/>
    </row>
    <row r="93" spans="2:14" ht="18" customHeight="1">
      <c r="B93" s="680"/>
      <c r="C93" s="437"/>
      <c r="D93" s="447" t="s">
        <v>259</v>
      </c>
      <c r="E93" s="438"/>
      <c r="F93" s="674"/>
      <c r="G93" s="257"/>
      <c r="H93" s="675"/>
      <c r="I93" s="153"/>
      <c r="J93" s="470" t="str">
        <f t="shared" ref="J93:J101" si="16">IF(H93="","",IF($I93="日","1,500",IF($I93="外","5,500")))</f>
        <v/>
      </c>
      <c r="K93" s="582" t="str">
        <f t="shared" ref="K93:K101" si="17">IF(H93="","",(J93*H93))</f>
        <v/>
      </c>
      <c r="L93" s="507"/>
      <c r="M93" s="507"/>
    </row>
    <row r="94" spans="2:14" ht="18" customHeight="1">
      <c r="B94" s="680"/>
      <c r="C94" s="437"/>
      <c r="D94" s="447" t="s">
        <v>259</v>
      </c>
      <c r="E94" s="438"/>
      <c r="F94" s="674"/>
      <c r="G94" s="257"/>
      <c r="H94" s="675"/>
      <c r="I94" s="153"/>
      <c r="J94" s="470" t="str">
        <f>IF(H94="","",IF($I94="日","1,500",IF($I94="外","5,500")))</f>
        <v/>
      </c>
      <c r="K94" s="582" t="str">
        <f t="shared" si="17"/>
        <v/>
      </c>
      <c r="L94" s="507"/>
      <c r="M94" s="507"/>
    </row>
    <row r="95" spans="2:14" ht="18" customHeight="1">
      <c r="B95" s="680"/>
      <c r="C95" s="437"/>
      <c r="D95" s="447" t="s">
        <v>259</v>
      </c>
      <c r="E95" s="438"/>
      <c r="F95" s="674"/>
      <c r="G95" s="257"/>
      <c r="H95" s="675"/>
      <c r="I95" s="153"/>
      <c r="J95" s="470" t="str">
        <f>IF(H95="","",IF($I95="日","1,500",IF($I95="外","5,500")))</f>
        <v/>
      </c>
      <c r="K95" s="582" t="str">
        <f t="shared" si="17"/>
        <v/>
      </c>
      <c r="L95" s="507"/>
      <c r="M95" s="507"/>
    </row>
    <row r="96" spans="2:14" ht="18" customHeight="1">
      <c r="B96" s="680"/>
      <c r="C96" s="437"/>
      <c r="D96" s="447" t="s">
        <v>259</v>
      </c>
      <c r="E96" s="438"/>
      <c r="F96" s="674"/>
      <c r="G96" s="257"/>
      <c r="H96" s="675"/>
      <c r="I96" s="153"/>
      <c r="J96" s="470" t="str">
        <f t="shared" si="16"/>
        <v/>
      </c>
      <c r="K96" s="582" t="str">
        <f t="shared" si="17"/>
        <v/>
      </c>
      <c r="L96" s="507"/>
      <c r="M96" s="507"/>
    </row>
    <row r="97" spans="2:14" ht="18" customHeight="1">
      <c r="B97" s="680"/>
      <c r="C97" s="437"/>
      <c r="D97" s="447" t="s">
        <v>259</v>
      </c>
      <c r="E97" s="438"/>
      <c r="F97" s="674"/>
      <c r="G97" s="257"/>
      <c r="H97" s="675"/>
      <c r="I97" s="153"/>
      <c r="J97" s="470" t="str">
        <f>IF(H97="","",IF($I97="日","1,500",IF($I97="外","5,500")))</f>
        <v/>
      </c>
      <c r="K97" s="582" t="str">
        <f>IF(H97="","",(J97*H97))</f>
        <v/>
      </c>
      <c r="L97" s="507"/>
      <c r="M97" s="507"/>
    </row>
    <row r="98" spans="2:14" ht="18" customHeight="1">
      <c r="B98" s="680"/>
      <c r="C98" s="437"/>
      <c r="D98" s="447" t="s">
        <v>259</v>
      </c>
      <c r="E98" s="438"/>
      <c r="F98" s="674"/>
      <c r="G98" s="257"/>
      <c r="H98" s="675"/>
      <c r="I98" s="153"/>
      <c r="J98" s="470" t="str">
        <f t="shared" si="16"/>
        <v/>
      </c>
      <c r="K98" s="582" t="str">
        <f>IF(H98="","",(J98*H98))</f>
        <v/>
      </c>
      <c r="L98" s="507"/>
      <c r="M98" s="507"/>
    </row>
    <row r="99" spans="2:14" ht="18" customHeight="1">
      <c r="B99" s="680"/>
      <c r="C99" s="437"/>
      <c r="D99" s="447" t="s">
        <v>259</v>
      </c>
      <c r="E99" s="438"/>
      <c r="F99" s="674"/>
      <c r="G99" s="257"/>
      <c r="H99" s="675"/>
      <c r="I99" s="153"/>
      <c r="J99" s="470" t="str">
        <f t="shared" si="16"/>
        <v/>
      </c>
      <c r="K99" s="582" t="str">
        <f t="shared" si="17"/>
        <v/>
      </c>
      <c r="L99" s="507"/>
      <c r="M99" s="507"/>
    </row>
    <row r="100" spans="2:14" ht="18" customHeight="1">
      <c r="B100" s="680"/>
      <c r="C100" s="437"/>
      <c r="D100" s="447" t="s">
        <v>259</v>
      </c>
      <c r="E100" s="438"/>
      <c r="F100" s="674"/>
      <c r="G100" s="257"/>
      <c r="H100" s="675"/>
      <c r="I100" s="153"/>
      <c r="J100" s="470" t="str">
        <f>IF(H100="","",IF($I100="日","1,500",IF($I100="外","5,500")))</f>
        <v/>
      </c>
      <c r="K100" s="582" t="str">
        <f t="shared" si="17"/>
        <v/>
      </c>
      <c r="L100" s="507"/>
      <c r="M100" s="507"/>
    </row>
    <row r="101" spans="2:14" ht="18" customHeight="1">
      <c r="B101" s="680"/>
      <c r="C101" s="437"/>
      <c r="D101" s="447" t="s">
        <v>259</v>
      </c>
      <c r="E101" s="438"/>
      <c r="F101" s="674"/>
      <c r="G101" s="257"/>
      <c r="H101" s="675"/>
      <c r="I101" s="153"/>
      <c r="J101" s="470" t="str">
        <f t="shared" si="16"/>
        <v/>
      </c>
      <c r="K101" s="582" t="str">
        <f t="shared" si="17"/>
        <v/>
      </c>
      <c r="L101" s="507"/>
      <c r="M101" s="507"/>
    </row>
    <row r="102" spans="2:14" ht="24" customHeight="1">
      <c r="J102" s="136" t="s">
        <v>321</v>
      </c>
      <c r="K102" s="583">
        <f>SUM(K92:K101)</f>
        <v>0</v>
      </c>
      <c r="L102" s="150"/>
      <c r="M102" s="150"/>
      <c r="N102" s="150"/>
    </row>
    <row r="103" spans="2:14" ht="24" customHeight="1">
      <c r="J103" s="136" t="s">
        <v>322</v>
      </c>
      <c r="K103" s="583">
        <f>SUM(K92:K101)/1.1</f>
        <v>0</v>
      </c>
      <c r="L103" s="150"/>
      <c r="M103" s="150"/>
      <c r="N103" s="150"/>
    </row>
  </sheetData>
  <mergeCells count="152">
    <mergeCell ref="C91:E91"/>
    <mergeCell ref="C24:F24"/>
    <mergeCell ref="C25:F25"/>
    <mergeCell ref="C22:F22"/>
    <mergeCell ref="C23:F23"/>
    <mergeCell ref="C20:F20"/>
    <mergeCell ref="C21:F21"/>
    <mergeCell ref="I58:J58"/>
    <mergeCell ref="I59:J59"/>
    <mergeCell ref="C76:E76"/>
    <mergeCell ref="I56:J56"/>
    <mergeCell ref="J40:J41"/>
    <mergeCell ref="C61:E61"/>
    <mergeCell ref="H46:I46"/>
    <mergeCell ref="H47:I47"/>
    <mergeCell ref="H39:I39"/>
    <mergeCell ref="H38:I38"/>
    <mergeCell ref="I57:J57"/>
    <mergeCell ref="H34:I34"/>
    <mergeCell ref="H40:I40"/>
    <mergeCell ref="C54:D55"/>
    <mergeCell ref="C52:D53"/>
    <mergeCell ref="C50:D51"/>
    <mergeCell ref="C48:D49"/>
    <mergeCell ref="I4:L4"/>
    <mergeCell ref="I6:L6"/>
    <mergeCell ref="I5:L5"/>
    <mergeCell ref="H12:I12"/>
    <mergeCell ref="J12:K12"/>
    <mergeCell ref="H13:I13"/>
    <mergeCell ref="J13:K13"/>
    <mergeCell ref="H9:I9"/>
    <mergeCell ref="J9:K9"/>
    <mergeCell ref="J15:K15"/>
    <mergeCell ref="H10:I10"/>
    <mergeCell ref="J10:K10"/>
    <mergeCell ref="H11:I11"/>
    <mergeCell ref="J11:K11"/>
    <mergeCell ref="I31:J31"/>
    <mergeCell ref="H16:I16"/>
    <mergeCell ref="H14:I14"/>
    <mergeCell ref="H15:I15"/>
    <mergeCell ref="J14:K14"/>
    <mergeCell ref="B46:B47"/>
    <mergeCell ref="B34:B35"/>
    <mergeCell ref="J54:J55"/>
    <mergeCell ref="J52:J53"/>
    <mergeCell ref="B36:B37"/>
    <mergeCell ref="B38:B39"/>
    <mergeCell ref="B40:B41"/>
    <mergeCell ref="B42:B43"/>
    <mergeCell ref="B44:B45"/>
    <mergeCell ref="B50:B51"/>
    <mergeCell ref="B52:B53"/>
    <mergeCell ref="B54:B55"/>
    <mergeCell ref="J34:J35"/>
    <mergeCell ref="J36:J37"/>
    <mergeCell ref="J38:J39"/>
    <mergeCell ref="B48:B49"/>
    <mergeCell ref="J46:J47"/>
    <mergeCell ref="J48:J49"/>
    <mergeCell ref="J50:J51"/>
    <mergeCell ref="J42:J43"/>
    <mergeCell ref="E54:G55"/>
    <mergeCell ref="E52:G53"/>
    <mergeCell ref="E50:G51"/>
    <mergeCell ref="E48:G49"/>
    <mergeCell ref="C4:E4"/>
    <mergeCell ref="C5:E5"/>
    <mergeCell ref="C6:E6"/>
    <mergeCell ref="F4:G4"/>
    <mergeCell ref="F5:G5"/>
    <mergeCell ref="F6:G6"/>
    <mergeCell ref="C9:G9"/>
    <mergeCell ref="C10:G10"/>
    <mergeCell ref="C11:G11"/>
    <mergeCell ref="K44:K45"/>
    <mergeCell ref="K42:K43"/>
    <mergeCell ref="H45:I45"/>
    <mergeCell ref="H44:I44"/>
    <mergeCell ref="H43:I43"/>
    <mergeCell ref="H42:I42"/>
    <mergeCell ref="H41:I41"/>
    <mergeCell ref="K38:K39"/>
    <mergeCell ref="K40:K41"/>
    <mergeCell ref="C12:G12"/>
    <mergeCell ref="C19:F19"/>
    <mergeCell ref="C28:F28"/>
    <mergeCell ref="C29:F29"/>
    <mergeCell ref="C34:D35"/>
    <mergeCell ref="C36:D37"/>
    <mergeCell ref="E46:G47"/>
    <mergeCell ref="E44:G45"/>
    <mergeCell ref="E42:G43"/>
    <mergeCell ref="E40:G41"/>
    <mergeCell ref="E38:G39"/>
    <mergeCell ref="C13:G13"/>
    <mergeCell ref="C14:G14"/>
    <mergeCell ref="C15:G15"/>
    <mergeCell ref="C27:F27"/>
    <mergeCell ref="C46:D47"/>
    <mergeCell ref="C44:D45"/>
    <mergeCell ref="C42:D43"/>
    <mergeCell ref="C40:D41"/>
    <mergeCell ref="C38:D39"/>
    <mergeCell ref="M46:M47"/>
    <mergeCell ref="M48:M49"/>
    <mergeCell ref="H55:I55"/>
    <mergeCell ref="H54:I54"/>
    <mergeCell ref="H53:I53"/>
    <mergeCell ref="H52:I52"/>
    <mergeCell ref="H51:I51"/>
    <mergeCell ref="H50:I50"/>
    <mergeCell ref="H49:I49"/>
    <mergeCell ref="H48:I48"/>
    <mergeCell ref="M54:M55"/>
    <mergeCell ref="K52:K53"/>
    <mergeCell ref="K54:K55"/>
    <mergeCell ref="K48:K49"/>
    <mergeCell ref="M50:M51"/>
    <mergeCell ref="M52:M53"/>
    <mergeCell ref="K50:K51"/>
    <mergeCell ref="L46:L47"/>
    <mergeCell ref="L48:L49"/>
    <mergeCell ref="L50:L51"/>
    <mergeCell ref="L52:L53"/>
    <mergeCell ref="L54:L55"/>
    <mergeCell ref="K46:K47"/>
    <mergeCell ref="L1:M1"/>
    <mergeCell ref="M42:M43"/>
    <mergeCell ref="M44:M45"/>
    <mergeCell ref="K36:K37"/>
    <mergeCell ref="I30:J30"/>
    <mergeCell ref="M36:M37"/>
    <mergeCell ref="M38:M39"/>
    <mergeCell ref="E34:G35"/>
    <mergeCell ref="J16:K16"/>
    <mergeCell ref="J44:J45"/>
    <mergeCell ref="M40:M41"/>
    <mergeCell ref="H35:I35"/>
    <mergeCell ref="H37:I37"/>
    <mergeCell ref="H36:I36"/>
    <mergeCell ref="M34:M35"/>
    <mergeCell ref="E36:G37"/>
    <mergeCell ref="K34:K35"/>
    <mergeCell ref="L34:L35"/>
    <mergeCell ref="L36:L37"/>
    <mergeCell ref="L38:L39"/>
    <mergeCell ref="L40:L41"/>
    <mergeCell ref="L42:L43"/>
    <mergeCell ref="L44:L45"/>
    <mergeCell ref="C26:F26"/>
  </mergeCells>
  <phoneticPr fontId="6"/>
  <dataValidations count="6">
    <dataValidation type="list" allowBlank="1" showInputMessage="1" showErrorMessage="1" sqref="J36 J38 J40 J42 J44 J46 J48 J50 J52 J54" xr:uid="{00000000-0002-0000-0800-000000000000}">
      <formula1>"往復,片道"</formula1>
    </dataValidation>
    <dataValidation type="list" allowBlank="1" showInputMessage="1" showErrorMessage="1" sqref="I92:I101 I62:I71 I77:I86" xr:uid="{00000000-0002-0000-0800-000001000000}">
      <formula1>"日,外"</formula1>
    </dataValidation>
    <dataValidation type="list" allowBlank="1" showInputMessage="1" showErrorMessage="1" sqref="C20:C29" xr:uid="{00000000-0002-0000-0800-000002000000}">
      <formula1>"1,2,3,4"</formula1>
    </dataValidation>
    <dataValidation imeMode="on" allowBlank="1" showInputMessage="1" showErrorMessage="1" sqref="C5:G6 H36:I36 E36:G55 H40:I40 H42:I42 H44:I44 H38:I38 H46:I46 H50:I50 H52:I52 H54:I54 L62:M71 L36:M55 L20:M29 H48:I48 M5:M6 I5:I6 L10:M15 L92:M101 L77:M86 H10:I15" xr:uid="{00000000-0002-0000-0800-000003000000}"/>
    <dataValidation imeMode="off" allowBlank="1" showInputMessage="1" showErrorMessage="1" sqref="H5:H6 B20:B29 G20:J29 B36:D55 E62:G71 B62:C71 J92:J101 H37:I37 H39:I39 H41:I41 H43:I43 H45:I45 H47:I47 H51:I51 H53:I53 H55:I55 H49:I49 J10:K15 J62:J71 B77:C86 E77:G86 J77:J86 B92:C101 E92:G101 B10:C15 D11:E15" xr:uid="{00000000-0002-0000-0800-000004000000}"/>
    <dataValidation type="list" allowBlank="1" showInputMessage="1" showErrorMessage="1" sqref="H77:H86 H62:H71" xr:uid="{00000000-0002-0000-0800-000005000000}">
      <formula1>"特号,１号Ａ,１号Ｂ,２号,３号,４号"</formula1>
    </dataValidation>
  </dataValidations>
  <pageMargins left="0.78740157480314965" right="0.39370078740157483" top="0.59055118110236227" bottom="0.59055118110236227" header="0.31496062992125984" footer="0.31496062992125984"/>
  <pageSetup paperSize="9" scale="70" orientation="portrait" r:id="rId1"/>
  <rowBreaks count="1" manualBreakCount="1">
    <brk id="57" min="1" max="1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0480d62-d0b5-4196-a9a7-bb606db60dc7" xsi:nil="true"/>
    <lcf76f155ced4ddcb4097134ff3c332f xmlns="8c07d39f-ca52-4328-b357-d84de154b87c">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31FA25270A62B47985F72632EFB1C3E" ma:contentTypeVersion="14" ma:contentTypeDescription="新しいドキュメントを作成します。" ma:contentTypeScope="" ma:versionID="914e9ddaf938b3d1524b27c48be281c6">
  <xsd:schema xmlns:xsd="http://www.w3.org/2001/XMLSchema" xmlns:xs="http://www.w3.org/2001/XMLSchema" xmlns:p="http://schemas.microsoft.com/office/2006/metadata/properties" xmlns:ns2="8c07d39f-ca52-4328-b357-d84de154b87c" xmlns:ns3="90480d62-d0b5-4196-a9a7-bb606db60dc7" targetNamespace="http://schemas.microsoft.com/office/2006/metadata/properties" ma:root="true" ma:fieldsID="d5b42a60343f3e5e3784359725bd0c82" ns2:_="" ns3:_="">
    <xsd:import namespace="8c07d39f-ca52-4328-b357-d84de154b87c"/>
    <xsd:import namespace="90480d62-d0b5-4196-a9a7-bb606db60dc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07d39f-ca52-4328-b357-d84de154b8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7e32e000-d71a-4941-98f3-c6f5b59317f2"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0480d62-d0b5-4196-a9a7-bb606db60dc7"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cebc3b89-c052-4b9d-a940-87b96757d42b}" ma:internalName="TaxCatchAll" ma:showField="CatchAllData" ma:web="90480d62-d0b5-4196-a9a7-bb606db60d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A783E6-6B80-44DC-99A2-A036BDD446B7}">
  <ds:schemaRefs>
    <ds:schemaRef ds:uri="http://schemas.microsoft.com/sharepoint/v3/contenttype/forms"/>
  </ds:schemaRefs>
</ds:datastoreItem>
</file>

<file path=customXml/itemProps2.xml><?xml version="1.0" encoding="utf-8"?>
<ds:datastoreItem xmlns:ds="http://schemas.openxmlformats.org/officeDocument/2006/customXml" ds:itemID="{C77CF643-4E4F-40E5-B304-5E4CB0C384D2}">
  <ds:schemaRefs>
    <ds:schemaRef ds:uri="http://purl.org/dc/elements/1.1/"/>
    <ds:schemaRef ds:uri="http://schemas.openxmlformats.org/package/2006/metadata/core-properties"/>
    <ds:schemaRef ds:uri="eaf0e0e1-d8cb-499b-a144-081af81390aa"/>
    <ds:schemaRef ds:uri="http://purl.org/dc/terms/"/>
    <ds:schemaRef ds:uri="3218f1d2-41fa-49fd-9b1d-5e37eef849e3"/>
    <ds:schemaRef ds:uri="http://schemas.microsoft.com/office/2006/documentManagement/types"/>
    <ds:schemaRef ds:uri="http://schemas.microsoft.com/office/2006/metadata/properties"/>
    <ds:schemaRef ds:uri="http://schemas.microsoft.com/office/infopath/2007/PartnerControls"/>
    <ds:schemaRef ds:uri="748636dd-998d-46fe-bd37-b30397d4c5f7"/>
    <ds:schemaRef ds:uri="http://schemas.microsoft.com/sharepoint/v3"/>
    <ds:schemaRef ds:uri="http://www.w3.org/XML/1998/namespace"/>
    <ds:schemaRef ds:uri="http://purl.org/dc/dcmitype/"/>
  </ds:schemaRefs>
</ds:datastoreItem>
</file>

<file path=customXml/itemProps3.xml><?xml version="1.0" encoding="utf-8"?>
<ds:datastoreItem xmlns:ds="http://schemas.openxmlformats.org/officeDocument/2006/customXml" ds:itemID="{EC299220-337D-48F6-B81F-6AF9B6AE578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119</vt:i4>
      </vt:variant>
    </vt:vector>
  </HeadingPairs>
  <TitlesOfParts>
    <vt:vector size="148" baseType="lpstr">
      <vt:lpstr>◆入力について◆ </vt:lpstr>
      <vt:lpstr>単価表</vt:lpstr>
      <vt:lpstr>基本情報</vt:lpstr>
      <vt:lpstr>表紙・見積書</vt:lpstr>
      <vt:lpstr>【1】内訳書</vt:lpstr>
      <vt:lpstr>【2】見・謝金</vt:lpstr>
      <vt:lpstr>【3】見・旅費</vt:lpstr>
      <vt:lpstr>【4】見・交通費</vt:lpstr>
      <vt:lpstr>【5】見・国外講師</vt:lpstr>
      <vt:lpstr>【6】見・諸経費</vt:lpstr>
      <vt:lpstr>【7】見・人件費</vt:lpstr>
      <vt:lpstr>【7-1】見・配置表</vt:lpstr>
      <vt:lpstr>(参考)人日積算</vt:lpstr>
      <vt:lpstr>請求書(概算)</vt:lpstr>
      <vt:lpstr>【1】概算</vt:lpstr>
      <vt:lpstr>請求書（戻入）</vt:lpstr>
      <vt:lpstr>請求書(追給・ゼロ精算・確定払)</vt:lpstr>
      <vt:lpstr>表紙・経費精算報告書</vt:lpstr>
      <vt:lpstr>【1】精・内訳</vt:lpstr>
      <vt:lpstr>流用計算表(打合簿なし)</vt:lpstr>
      <vt:lpstr>【2】精・謝金</vt:lpstr>
      <vt:lpstr>【3】精・旅費</vt:lpstr>
      <vt:lpstr>【4】精・交通費</vt:lpstr>
      <vt:lpstr>【5】精・国外講師</vt:lpstr>
      <vt:lpstr>【6】精・諸経費</vt:lpstr>
      <vt:lpstr>【7】精・人件費</vt:lpstr>
      <vt:lpstr>【7-1】精・配置表</vt:lpstr>
      <vt:lpstr>損料請求書</vt:lpstr>
      <vt:lpstr>証書貼付台紙</vt:lpstr>
      <vt:lpstr>_４_講師謝金</vt:lpstr>
      <vt:lpstr>【2】見・契_一般謝金</vt:lpstr>
      <vt:lpstr>【2】見・契_検討会等参加謝金</vt:lpstr>
      <vt:lpstr>【2】見・契_見学謝金</vt:lpstr>
      <vt:lpstr>【2】見・契_原稿謝金</vt:lpstr>
      <vt:lpstr>【2】見・契_講師謝金</vt:lpstr>
      <vt:lpstr>【2】見・契_講習料</vt:lpstr>
      <vt:lpstr>【2】精算_一般謝金</vt:lpstr>
      <vt:lpstr>【2】精算_検討会等参加謝金</vt:lpstr>
      <vt:lpstr>【2】精算_見学謝金</vt:lpstr>
      <vt:lpstr>【2】精算_原稿謝金</vt:lpstr>
      <vt:lpstr>【2】精算_講師謝金</vt:lpstr>
      <vt:lpstr>【2】精算_講習料</vt:lpstr>
      <vt:lpstr>【3】見・契_研修旅費</vt:lpstr>
      <vt:lpstr>【3】精算_研修旅費</vt:lpstr>
      <vt:lpstr>【4】見・契_交通費</vt:lpstr>
      <vt:lpstr>【4】精算_交通費</vt:lpstr>
      <vt:lpstr>【5】見・契_航空賃</vt:lpstr>
      <vt:lpstr>【5】見・契_講師謝金</vt:lpstr>
      <vt:lpstr>【5】見・契_国外講師招聘費</vt:lpstr>
      <vt:lpstr>【5】見・契_内国旅費</vt:lpstr>
      <vt:lpstr>【5】見・契_本邦滞在費</vt:lpstr>
      <vt:lpstr>【5】精算_航空賃</vt:lpstr>
      <vt:lpstr>【5】精算_講師謝金</vt:lpstr>
      <vt:lpstr>【5】精算_国外講師招聘費</vt:lpstr>
      <vt:lpstr>【5】精算_内国旅費</vt:lpstr>
      <vt:lpstr>【5】精算_本邦滞在費</vt:lpstr>
      <vt:lpstr>【6】見・契_会議費</vt:lpstr>
      <vt:lpstr>【6】見・契_教材費</vt:lpstr>
      <vt:lpstr>【6】見・契_研修諸経費</vt:lpstr>
      <vt:lpstr>【6】見・契_施設機材借料損料</vt:lpstr>
      <vt:lpstr>【6】見・契_施設入場料</vt:lpstr>
      <vt:lpstr>【6】見・契_資材費</vt:lpstr>
      <vt:lpstr>【6】見・契_損害保険料</vt:lpstr>
      <vt:lpstr>【6】見・契_通訳傭上費</vt:lpstr>
      <vt:lpstr>【6】精算_会議費</vt:lpstr>
      <vt:lpstr>【6】精算_教材費</vt:lpstr>
      <vt:lpstr>【6】精算_研修諸経費</vt:lpstr>
      <vt:lpstr>【6】精算_施設機材借料損料</vt:lpstr>
      <vt:lpstr>【6】精算_施設入場料</vt:lpstr>
      <vt:lpstr>【6】精算_資材費</vt:lpstr>
      <vt:lpstr>【6】精算_損害保険料</vt:lpstr>
      <vt:lpstr>【6】精算_通訳傭上費</vt:lpstr>
      <vt:lpstr>【7】見・契_業務管理費</vt:lpstr>
      <vt:lpstr>【7】見・契_業務人件費</vt:lpstr>
      <vt:lpstr>【7】見・契_業務人件費・業務管理費</vt:lpstr>
      <vt:lpstr>【7】精算_業務管理費</vt:lpstr>
      <vt:lpstr>【7】精算_業務人件費</vt:lpstr>
      <vt:lpstr>【7】精算_業務人件費・業務管理費</vt:lpstr>
      <vt:lpstr>【8】見・契_業務従事者配置計画表</vt:lpstr>
      <vt:lpstr>【8】精算_業務従事者配置実績表</vt:lpstr>
      <vt:lpstr>【別紙１】経費内訳書_精算</vt:lpstr>
      <vt:lpstr>【別紙２】一般謝金_見積・契約</vt:lpstr>
      <vt:lpstr>【別紙２】一般謝金_精算</vt:lpstr>
      <vt:lpstr>【別紙３】研修旅費_見積・契約</vt:lpstr>
      <vt:lpstr>【別紙３】研修旅費_精算</vt:lpstr>
      <vt:lpstr>【別紙４】交通費_見積・契約</vt:lpstr>
      <vt:lpstr>【別紙４】交通費_精算</vt:lpstr>
      <vt:lpstr>【別紙５】国外講師招聘費_見積・契約</vt:lpstr>
      <vt:lpstr>【別紙５】国外講師招聘費_精算</vt:lpstr>
      <vt:lpstr>【別紙６】研修諸経費_見積・契約</vt:lpstr>
      <vt:lpstr>【別紙６】研修諸経費_精算</vt:lpstr>
      <vt:lpstr>【別紙７】業務人件費・業務管理費_見積・契約</vt:lpstr>
      <vt:lpstr>【別紙７】業務人件費・業務管理費_精算</vt:lpstr>
      <vt:lpstr>【別紙８】業務従事者配置計画表_見積・契約</vt:lpstr>
      <vt:lpstr>【別紙８】業務従事者配置計画表_精算</vt:lpstr>
      <vt:lpstr>'(参考)人日積算'!Print_Area</vt:lpstr>
      <vt:lpstr>【1】概算!Print_Area</vt:lpstr>
      <vt:lpstr>【1】精・内訳!Print_Area</vt:lpstr>
      <vt:lpstr>【1】内訳書!Print_Area</vt:lpstr>
      <vt:lpstr>【2】見・謝金!Print_Area</vt:lpstr>
      <vt:lpstr>【2】精・謝金!Print_Area</vt:lpstr>
      <vt:lpstr>【3】見・旅費!Print_Area</vt:lpstr>
      <vt:lpstr>【3】精・旅費!Print_Area</vt:lpstr>
      <vt:lpstr>【4】見・交通費!Print_Area</vt:lpstr>
      <vt:lpstr>【4】精・交通費!Print_Area</vt:lpstr>
      <vt:lpstr>【5】見・国外講師!Print_Area</vt:lpstr>
      <vt:lpstr>【5】精・国外講師!Print_Area</vt:lpstr>
      <vt:lpstr>【6】見・諸経費!Print_Area</vt:lpstr>
      <vt:lpstr>【6】精・諸経費!Print_Area</vt:lpstr>
      <vt:lpstr>【7】見・人件費!Print_Area</vt:lpstr>
      <vt:lpstr>【7】精・人件費!Print_Area</vt:lpstr>
      <vt:lpstr>'【7-1】見・配置表'!Print_Area</vt:lpstr>
      <vt:lpstr>'【7-1】精・配置表'!Print_Area</vt:lpstr>
      <vt:lpstr>'◆入力について◆ '!Print_Area</vt:lpstr>
      <vt:lpstr>'請求書(概算)'!Print_Area</vt:lpstr>
      <vt:lpstr>'請求書(追給・ゼロ精算・確定払)'!Print_Area</vt:lpstr>
      <vt:lpstr>'請求書（戻入）'!Print_Area</vt:lpstr>
      <vt:lpstr>損料請求書!Print_Area</vt:lpstr>
      <vt:lpstr>単価表!Print_Area</vt:lpstr>
      <vt:lpstr>表紙・経費精算報告書!Print_Area</vt:lpstr>
      <vt:lpstr>表紙・見積書!Print_Area</vt:lpstr>
      <vt:lpstr>'流用計算表(打合簿なし)'!Print_Area</vt:lpstr>
      <vt:lpstr>【2】見・謝金!Print_Titles</vt:lpstr>
      <vt:lpstr>【2】精・謝金!Print_Titles</vt:lpstr>
      <vt:lpstr>【3】見・旅費!Print_Titles</vt:lpstr>
      <vt:lpstr>【3】精・旅費!Print_Titles</vt:lpstr>
      <vt:lpstr>【4】見・交通費!Print_Titles</vt:lpstr>
      <vt:lpstr>【4】精・交通費!Print_Titles</vt:lpstr>
      <vt:lpstr>【5】見・国外講師!Print_Titles</vt:lpstr>
      <vt:lpstr>【5】精・国外講師!Print_Titles</vt:lpstr>
      <vt:lpstr>【6】見・諸経費!Print_Titles</vt:lpstr>
      <vt:lpstr>【6】精・諸経費!Print_Titles</vt:lpstr>
      <vt:lpstr>'【7-1】見・配置表'!Print_Titles</vt:lpstr>
      <vt:lpstr>'【7-1】精・配置表'!Print_Titles</vt:lpstr>
      <vt:lpstr>概算払い経費内訳書</vt:lpstr>
      <vt:lpstr>概算払い請求書</vt:lpstr>
      <vt:lpstr>基本情報</vt:lpstr>
      <vt:lpstr>見・契_経費内訳書</vt:lpstr>
      <vt:lpstr>証書貼付用台紙</vt:lpstr>
      <vt:lpstr>人日積算</vt:lpstr>
      <vt:lpstr>精算_経費内訳書</vt:lpstr>
      <vt:lpstr>'請求書（戻入）'!請求書_追給</vt:lpstr>
      <vt:lpstr>請求書_追給</vt:lpstr>
      <vt:lpstr>損料請求書</vt:lpstr>
      <vt:lpstr>表紙・経費精算報告書</vt:lpstr>
      <vt:lpstr>表紙・見積書</vt:lpstr>
      <vt:lpstr>流用計算表</vt:lpstr>
      <vt:lpstr>流用計算表_打合簿なし</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2024-02-26T01:15:13Z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0x010100B31FA25270A62B47985F72632EFB1C3E</vt:lpwstr>
  </property>
  <property fmtid="{D5CDD505-2E9C-101B-9397-08002B2CF9AE}" pid="3" name="MediaServiceImageTags">
    <vt:lpwstr/>
  </property>
</Properties>
</file>