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22144A31-6848-604F-B0C4-3AD30692707F}" xr6:coauthVersionLast="47" xr6:coauthVersionMax="47" xr10:uidLastSave="{00000000-0000-0000-0000-000000000000}"/>
  <bookViews>
    <workbookView xWindow="6200" yWindow="500" windowWidth="3162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Calculations!$A$1:$F$26</definedName>
    <definedName name="_xlnm.Print_Area" localSheetId="2">'Default value'!$B$1:$J$13</definedName>
    <definedName name="_xlnm.Print_Area" localSheetId="0">'Inputs &amp; Outputs'!$B$1:$F$40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4" l="1"/>
  <c r="C25" i="44"/>
  <c r="C24" i="44"/>
  <c r="C23" i="44"/>
  <c r="C22" i="44"/>
  <c r="C21" i="44"/>
  <c r="C14" i="44"/>
  <c r="C8" i="44"/>
  <c r="C7" i="44"/>
  <c r="C6" i="44"/>
  <c r="E25" i="44"/>
  <c r="E24" i="44"/>
  <c r="E23" i="44"/>
  <c r="E21" i="44"/>
  <c r="E22" i="44"/>
  <c r="E26" i="44"/>
  <c r="E20" i="44"/>
  <c r="E14" i="43" s="1"/>
  <c r="E13" i="44"/>
  <c r="E12" i="44"/>
  <c r="E11" i="44"/>
  <c r="D10" i="44"/>
  <c r="E10" i="44"/>
  <c r="D9" i="44"/>
  <c r="E9" i="44"/>
  <c r="D8" i="44"/>
  <c r="E8" i="44"/>
  <c r="C8" i="41"/>
  <c r="C7" i="41"/>
  <c r="C6" i="41"/>
  <c r="C5" i="41"/>
  <c r="C4" i="41"/>
  <c r="E6" i="44"/>
  <c r="E7" i="44"/>
  <c r="E14" i="44"/>
  <c r="E15" i="44"/>
  <c r="E16" i="44"/>
  <c r="E17" i="44"/>
  <c r="E18" i="44"/>
  <c r="E19" i="44"/>
  <c r="F6" i="44"/>
  <c r="F7" i="44"/>
  <c r="D11" i="44"/>
  <c r="D12" i="44"/>
  <c r="D13" i="44"/>
  <c r="D29" i="43"/>
  <c r="D14" i="44" s="1"/>
  <c r="D30" i="43"/>
  <c r="D15" i="44" s="1"/>
  <c r="D31" i="43"/>
  <c r="D16" i="44"/>
  <c r="D32" i="43"/>
  <c r="D17" i="44" s="1"/>
  <c r="D33" i="43"/>
  <c r="D18" i="44"/>
  <c r="D34" i="43"/>
  <c r="D19" i="44" s="1"/>
  <c r="E5" i="44" l="1"/>
  <c r="E4" i="44"/>
  <c r="E12" i="43" s="1"/>
  <c r="E13" i="43"/>
</calcChain>
</file>

<file path=xl/sharedStrings.xml><?xml version="1.0" encoding="utf-8"?>
<sst xmlns="http://schemas.openxmlformats.org/spreadsheetml/2006/main" count="122" uniqueCount="76">
  <si>
    <t>km</t>
    <phoneticPr fontId="3"/>
  </si>
  <si>
    <t>%</t>
  </si>
  <si>
    <t>Yes</t>
  </si>
  <si>
    <t>-</t>
    <phoneticPr fontId="3"/>
  </si>
  <si>
    <t>Emission Reduction</t>
    <phoneticPr fontId="3"/>
  </si>
  <si>
    <t>Baseline emission</t>
    <phoneticPr fontId="3"/>
  </si>
  <si>
    <t>Project emission</t>
    <phoneticPr fontId="3"/>
  </si>
  <si>
    <t>Inputs</t>
    <phoneticPr fontId="3"/>
  </si>
  <si>
    <t>Description</t>
    <phoneticPr fontId="3"/>
  </si>
  <si>
    <t>Value</t>
    <phoneticPr fontId="3"/>
  </si>
  <si>
    <t>Unit</t>
    <phoneticPr fontId="3"/>
  </si>
  <si>
    <t>passenger/year</t>
    <phoneticPr fontId="3"/>
  </si>
  <si>
    <t>Number of transportation mode in the baseline</t>
    <phoneticPr fontId="3"/>
  </si>
  <si>
    <t>*Input only orange cell</t>
    <phoneticPr fontId="3"/>
  </si>
  <si>
    <t>Bus</t>
  </si>
  <si>
    <t>Bike</t>
  </si>
  <si>
    <t>Passenger car</t>
  </si>
  <si>
    <t>Type</t>
    <phoneticPr fontId="3"/>
  </si>
  <si>
    <t>Emission reduction</t>
    <phoneticPr fontId="3"/>
  </si>
  <si>
    <t>Project emission</t>
    <phoneticPr fontId="3"/>
  </si>
  <si>
    <r>
      <t>BE</t>
    </r>
    <r>
      <rPr>
        <vertAlign val="subscript"/>
        <sz val="11"/>
        <color indexed="8"/>
        <rFont val="Arial"/>
        <family val="2"/>
      </rPr>
      <t>y</t>
    </r>
    <phoneticPr fontId="3"/>
  </si>
  <si>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</si>
  <si>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r>
      <t>Use of default value of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per passenger-km</t>
    </r>
    <rPh sb="28" eb="43">
      <t>ハイシュツケイスウ</t>
    </rPh>
    <phoneticPr fontId="3"/>
  </si>
  <si>
    <t xml:space="preserve">Share of passengers by transport mode i in the baseline scenario in year y </t>
    <phoneticPr fontId="5"/>
  </si>
  <si>
    <t>Net calorific value of fuel i</t>
    <phoneticPr fontId="3"/>
  </si>
  <si>
    <r>
      <t>Table 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Factories in t-CO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/person.km for Different Transport Modes</t>
    </r>
    <phoneticPr fontId="3"/>
  </si>
  <si>
    <t>Emission reduction</t>
    <phoneticPr fontId="3"/>
  </si>
  <si>
    <t>Parameter</t>
    <phoneticPr fontId="3"/>
  </si>
  <si>
    <t>MWh/year</t>
    <phoneticPr fontId="3"/>
  </si>
  <si>
    <t>t/year</t>
    <phoneticPr fontId="3"/>
  </si>
  <si>
    <t>Unit</t>
    <phoneticPr fontId="3"/>
  </si>
  <si>
    <t>%</t>
    <phoneticPr fontId="3"/>
  </si>
  <si>
    <t>MWh/year</t>
    <phoneticPr fontId="3"/>
  </si>
  <si>
    <t>t/year</t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</si>
  <si>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</si>
  <si>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</si>
  <si>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P</t>
    </r>
    <r>
      <rPr>
        <vertAlign val="subscript"/>
        <sz val="11"/>
        <color indexed="8"/>
        <rFont val="Arial"/>
        <family val="2"/>
      </rPr>
      <t>y</t>
    </r>
    <phoneticPr fontId="3"/>
  </si>
  <si>
    <r>
      <t>BTDP</t>
    </r>
    <r>
      <rPr>
        <vertAlign val="subscript"/>
        <sz val="11"/>
        <color indexed="8"/>
        <rFont val="Arial"/>
        <family val="2"/>
      </rPr>
      <t>y</t>
    </r>
    <phoneticPr fontId="3"/>
  </si>
  <si>
    <r>
      <t>EF</t>
    </r>
    <r>
      <rPr>
        <vertAlign val="subscript"/>
        <sz val="11"/>
        <color indexed="8"/>
        <rFont val="Arial"/>
        <family val="2"/>
      </rPr>
      <t>PKM,i</t>
    </r>
    <phoneticPr fontId="3"/>
  </si>
  <si>
    <r>
      <t>MS</t>
    </r>
    <r>
      <rPr>
        <vertAlign val="subscript"/>
        <sz val="11"/>
        <color indexed="8"/>
        <rFont val="Arial"/>
        <family val="2"/>
      </rPr>
      <t>i,y</t>
    </r>
    <phoneticPr fontId="5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</si>
  <si>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3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</si>
  <si>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</si>
  <si>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grid electricity</t>
    </r>
    <phoneticPr fontId="3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</si>
  <si>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3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</si>
  <si>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</si>
  <si>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i</t>
    </r>
    <phoneticPr fontId="3"/>
  </si>
  <si>
    <r>
      <t>NCV</t>
    </r>
    <r>
      <rPr>
        <vertAlign val="subscript"/>
        <sz val="11"/>
        <color indexed="8"/>
        <rFont val="Arial"/>
        <family val="2"/>
      </rPr>
      <t>i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</si>
  <si>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</si>
  <si>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</si>
  <si>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</si>
  <si>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/passenger-km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</si>
  <si>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/passenger-km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</si>
  <si>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</si>
  <si>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/passenger km</t>
    </r>
    <phoneticPr fontId="3"/>
  </si>
  <si>
    <t>*Please provide the source of each data</t>
    <phoneticPr fontId="3"/>
  </si>
  <si>
    <t>Source</t>
    <phoneticPr fontId="3"/>
  </si>
  <si>
    <r>
      <t>Source</t>
    </r>
    <r>
      <rPr>
        <sz val="11"/>
        <color indexed="8"/>
        <rFont val="ＭＳ Ｐゴシック"/>
        <family val="2"/>
        <charset val="128"/>
      </rPr>
      <t>：</t>
    </r>
    <r>
      <rPr>
        <sz val="11"/>
        <color indexed="8"/>
        <rFont val="Arial"/>
        <family val="2"/>
      </rPr>
      <t>Based on "Ministry of Land, Infrastructure, Transport and Tourism, Japan (2019)" and "Sustainable Transport : A Sourcebook for Policy-makers in Developing Cities (GTZ, 2007)"</t>
    </r>
    <phoneticPr fontId="3"/>
  </si>
  <si>
    <t>Passenger car</t>
    <phoneticPr fontId="3"/>
  </si>
  <si>
    <t>Railway</t>
  </si>
  <si>
    <t>Aircraft</t>
  </si>
  <si>
    <t>Other</t>
  </si>
  <si>
    <t>Electricity (fuel) consumption of railway operation is available</t>
    <phoneticPr fontId="3"/>
  </si>
  <si>
    <r>
      <t>EF</t>
    </r>
    <r>
      <rPr>
        <vertAlign val="subscript"/>
        <sz val="11"/>
        <color rgb="FF000000"/>
        <rFont val="Arial"/>
        <family val="2"/>
      </rPr>
      <t>PKM,MRT</t>
    </r>
    <phoneticPr fontId="3"/>
  </si>
  <si>
    <r>
      <t>Use of default value of railway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  <rPh sb="36" eb="51">
      <t>ハイシュツケイスウ</t>
    </rPh>
    <phoneticPr fontId="3"/>
  </si>
  <si>
    <t>3. Transport/Modal Shift (Passenger)</t>
    <phoneticPr fontId="3"/>
  </si>
  <si>
    <t>TJ/Gg</t>
    <phoneticPr fontId="3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</si>
  <si>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</si>
  <si>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t>3. Transport / Modal Shift (Passenger)</t>
    <phoneticPr fontId="3"/>
  </si>
  <si>
    <t>Number of passengers transported by the railway in year y</t>
    <phoneticPr fontId="3"/>
  </si>
  <si>
    <t xml:space="preserve">Average trip distance of the passenger of the railway in year y </t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</si>
  <si>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transport mode i </t>
    </r>
    <phoneticPr fontId="3"/>
  </si>
  <si>
    <t>Electricity consumption associated with the operation of the railwa in year y</t>
    <phoneticPr fontId="3"/>
  </si>
  <si>
    <t>Consumption of fuel i associated with the operation of the railway in year y</t>
    <phoneticPr fontId="3"/>
  </si>
  <si>
    <r>
      <t>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railway</t>
    </r>
    <phoneticPr fontId="3"/>
  </si>
  <si>
    <r>
      <t>P</t>
    </r>
    <r>
      <rPr>
        <sz val="16"/>
        <color indexed="8"/>
        <rFont val="Arial"/>
        <family val="2"/>
      </rPr>
      <t>roject Name</t>
    </r>
    <phoneticPr fontId="3"/>
  </si>
  <si>
    <t>Country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</si>
</sst>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.0;[Red]\-#,##0.0"/>
    <numFmt numFmtId="178" formatCode="0.0"/>
    <numFmt numFmtId="179" formatCode="0.0000_ "/>
    <numFmt numFmtId="180" formatCode="#,##0.000000;[Red]\-#,##0.000000"/>
    <numFmt numFmtId="181" formatCode="0.000000"/>
  </numFmts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color rgb="FF000000"/>
      <name val="Arial"/>
      <family val="2"/>
    </font>
    <font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23"/>
      </right>
      <top style="thin">
        <color indexed="23"/>
      </top>
      <bottom/>
      <diagonal/>
    </border>
    <border>
      <left style="thin">
        <color theme="1" tint="0.34998626667073579"/>
      </left>
      <right style="thin">
        <color indexed="23"/>
      </right>
      <top/>
      <bottom/>
      <diagonal/>
    </border>
    <border>
      <left style="thin">
        <color theme="1" tint="0.34998626667073579"/>
      </left>
      <right style="thin">
        <color indexed="23"/>
      </right>
      <top/>
      <bottom style="thin">
        <color indexed="23"/>
      </bottom>
      <diagonal/>
    </border>
    <border>
      <left style="thin">
        <color theme="1" tint="0.34998626667073579"/>
      </left>
      <right style="thin">
        <color indexed="23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indexed="23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8" borderId="12" applyNumberFormat="0" applyFont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5" borderId="7" xfId="0" applyFont="1" applyFill="1" applyBorder="1">
      <alignment vertical="center"/>
    </xf>
    <xf numFmtId="0" fontId="10" fillId="5" borderId="8" xfId="0" applyFont="1" applyFill="1" applyBorder="1">
      <alignment vertical="center"/>
    </xf>
    <xf numFmtId="38" fontId="13" fillId="9" borderId="1" xfId="233" applyNumberFormat="1" applyFont="1" applyBorder="1" applyAlignment="1">
      <alignment vertical="center"/>
    </xf>
    <xf numFmtId="0" fontId="10" fillId="5" borderId="24" xfId="0" applyFont="1" applyFill="1" applyBorder="1">
      <alignment vertical="center"/>
    </xf>
    <xf numFmtId="0" fontId="10" fillId="5" borderId="25" xfId="0" applyFont="1" applyFill="1" applyBorder="1">
      <alignment vertical="center"/>
    </xf>
    <xf numFmtId="38" fontId="13" fillId="9" borderId="2" xfId="233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0" applyNumberFormat="1" applyFont="1">
      <alignment vertical="center"/>
    </xf>
    <xf numFmtId="0" fontId="14" fillId="0" borderId="0" xfId="0" applyFo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10" fillId="10" borderId="1" xfId="0" applyFont="1" applyFill="1" applyBorder="1">
      <alignment vertical="center"/>
    </xf>
    <xf numFmtId="177" fontId="10" fillId="7" borderId="1" xfId="1" applyNumberFormat="1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10" fillId="5" borderId="16" xfId="0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0" fillId="4" borderId="17" xfId="0" applyFont="1" applyFill="1" applyBorder="1">
      <alignment vertical="center"/>
    </xf>
    <xf numFmtId="0" fontId="10" fillId="4" borderId="4" xfId="0" applyFont="1" applyFill="1" applyBorder="1">
      <alignment vertical="center"/>
    </xf>
    <xf numFmtId="0" fontId="10" fillId="0" borderId="5" xfId="0" applyFont="1" applyBorder="1">
      <alignment vertical="center"/>
    </xf>
    <xf numFmtId="0" fontId="10" fillId="0" borderId="18" xfId="0" applyFont="1" applyBorder="1">
      <alignment vertical="center"/>
    </xf>
    <xf numFmtId="0" fontId="10" fillId="4" borderId="19" xfId="0" applyFont="1" applyFill="1" applyBorder="1">
      <alignment vertical="center"/>
    </xf>
    <xf numFmtId="0" fontId="10" fillId="4" borderId="6" xfId="0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20" xfId="0" applyFont="1" applyBorder="1">
      <alignment vertical="center"/>
    </xf>
    <xf numFmtId="0" fontId="10" fillId="4" borderId="21" xfId="0" applyFont="1" applyFill="1" applyBorder="1">
      <alignment vertical="center"/>
    </xf>
    <xf numFmtId="0" fontId="10" fillId="4" borderId="22" xfId="0" applyFont="1" applyFill="1" applyBorder="1">
      <alignment vertical="center"/>
    </xf>
    <xf numFmtId="0" fontId="10" fillId="0" borderId="23" xfId="0" applyFont="1" applyBorder="1">
      <alignment vertical="center"/>
    </xf>
    <xf numFmtId="0" fontId="10" fillId="0" borderId="0" xfId="156" applyFont="1" applyFill="1" applyBorder="1" applyAlignment="1">
      <alignment vertical="center"/>
    </xf>
    <xf numFmtId="0" fontId="10" fillId="0" borderId="0" xfId="156" applyFont="1" applyFill="1" applyBorder="1" applyAlignment="1">
      <alignment horizontal="center" vertical="center"/>
    </xf>
    <xf numFmtId="0" fontId="10" fillId="0" borderId="0" xfId="156" applyFont="1" applyFill="1" applyBorder="1" applyAlignment="1">
      <alignment vertical="center" shrinkToFit="1"/>
    </xf>
    <xf numFmtId="176" fontId="10" fillId="0" borderId="0" xfId="0" applyNumberFormat="1" applyFont="1">
      <alignment vertical="center"/>
    </xf>
    <xf numFmtId="0" fontId="10" fillId="0" borderId="0" xfId="156" applyFont="1" applyFill="1" applyBorder="1" applyAlignment="1">
      <alignment horizontal="right" vertical="center"/>
    </xf>
    <xf numFmtId="178" fontId="10" fillId="0" borderId="0" xfId="156" applyNumberFormat="1" applyFont="1" applyFill="1" applyBorder="1" applyAlignment="1">
      <alignment vertical="center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38" fontId="10" fillId="0" borderId="0" xfId="1" applyFont="1">
      <alignment vertical="center"/>
    </xf>
    <xf numFmtId="2" fontId="10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4" xfId="0" applyFont="1" applyBorder="1">
      <alignment vertical="center"/>
    </xf>
    <xf numFmtId="0" fontId="10" fillId="5" borderId="1" xfId="0" applyFont="1" applyFill="1" applyBorder="1" applyAlignment="1">
      <alignment vertical="center" shrinkToFit="1"/>
    </xf>
    <xf numFmtId="0" fontId="10" fillId="5" borderId="27" xfId="0" applyFont="1" applyFill="1" applyBorder="1" applyAlignment="1">
      <alignment vertical="center" shrinkToFit="1"/>
    </xf>
    <xf numFmtId="0" fontId="10" fillId="5" borderId="28" xfId="0" applyFont="1" applyFill="1" applyBorder="1" applyAlignment="1">
      <alignment vertical="center" shrinkToFit="1"/>
    </xf>
    <xf numFmtId="0" fontId="10" fillId="5" borderId="29" xfId="0" applyFont="1" applyFill="1" applyBorder="1" applyAlignment="1">
      <alignment vertical="center" shrinkToFit="1"/>
    </xf>
    <xf numFmtId="0" fontId="10" fillId="5" borderId="30" xfId="0" applyFont="1" applyFill="1" applyBorder="1" applyAlignment="1">
      <alignment vertical="center" shrinkToFit="1"/>
    </xf>
    <xf numFmtId="0" fontId="10" fillId="4" borderId="26" xfId="0" applyFont="1" applyFill="1" applyBorder="1" applyAlignment="1">
      <alignment vertical="center" shrinkToFit="1"/>
    </xf>
    <xf numFmtId="0" fontId="10" fillId="5" borderId="33" xfId="0" applyFont="1" applyFill="1" applyBorder="1" applyAlignment="1">
      <alignment vertical="center" shrinkToFit="1"/>
    </xf>
    <xf numFmtId="0" fontId="10" fillId="5" borderId="36" xfId="0" applyFont="1" applyFill="1" applyBorder="1" applyAlignment="1">
      <alignment vertical="center" shrinkToFit="1"/>
    </xf>
    <xf numFmtId="0" fontId="10" fillId="5" borderId="9" xfId="0" applyFont="1" applyFill="1" applyBorder="1" applyAlignment="1">
      <alignment vertical="center" shrinkToFit="1"/>
    </xf>
    <xf numFmtId="0" fontId="10" fillId="5" borderId="10" xfId="0" applyFont="1" applyFill="1" applyBorder="1" applyAlignment="1">
      <alignment vertical="center" shrinkToFit="1"/>
    </xf>
    <xf numFmtId="0" fontId="10" fillId="5" borderId="11" xfId="0" applyFont="1" applyFill="1" applyBorder="1" applyAlignment="1">
      <alignment vertical="center" shrinkToFit="1"/>
    </xf>
    <xf numFmtId="0" fontId="10" fillId="5" borderId="13" xfId="0" applyFont="1" applyFill="1" applyBorder="1" applyAlignment="1">
      <alignment vertical="center" shrinkToFit="1"/>
    </xf>
    <xf numFmtId="0" fontId="10" fillId="5" borderId="14" xfId="0" applyFont="1" applyFill="1" applyBorder="1" applyAlignment="1">
      <alignment vertical="center" shrinkToFit="1"/>
    </xf>
    <xf numFmtId="0" fontId="10" fillId="5" borderId="15" xfId="0" applyFont="1" applyFill="1" applyBorder="1" applyAlignment="1">
      <alignment vertical="center" shrinkToFit="1"/>
    </xf>
    <xf numFmtId="0" fontId="10" fillId="11" borderId="1" xfId="1" applyNumberFormat="1" applyFont="1" applyFill="1" applyBorder="1">
      <alignment vertical="center"/>
    </xf>
    <xf numFmtId="0" fontId="10" fillId="11" borderId="1" xfId="1" applyNumberFormat="1" applyFont="1" applyFill="1" applyBorder="1" applyAlignment="1">
      <alignment horizontal="right" vertical="center"/>
    </xf>
    <xf numFmtId="0" fontId="10" fillId="7" borderId="1" xfId="1" applyNumberFormat="1" applyFont="1" applyFill="1" applyBorder="1">
      <alignment vertical="center"/>
    </xf>
    <xf numFmtId="0" fontId="10" fillId="0" borderId="5" xfId="1" applyNumberFormat="1" applyFont="1" applyBorder="1">
      <alignment vertical="center"/>
    </xf>
    <xf numFmtId="0" fontId="10" fillId="0" borderId="1" xfId="1" applyNumberFormat="1" applyFont="1" applyFill="1" applyBorder="1">
      <alignment vertical="center"/>
    </xf>
    <xf numFmtId="0" fontId="10" fillId="0" borderId="31" xfId="1" applyNumberFormat="1" applyFont="1" applyFill="1" applyBorder="1">
      <alignment vertical="center"/>
    </xf>
    <xf numFmtId="0" fontId="10" fillId="0" borderId="35" xfId="1" applyNumberFormat="1" applyFont="1" applyFill="1" applyBorder="1">
      <alignment vertical="center"/>
    </xf>
    <xf numFmtId="0" fontId="10" fillId="0" borderId="23" xfId="1" applyNumberFormat="1" applyFont="1" applyFill="1" applyBorder="1">
      <alignment vertical="center"/>
    </xf>
    <xf numFmtId="0" fontId="10" fillId="5" borderId="27" xfId="0" applyFont="1" applyFill="1" applyBorder="1">
      <alignment vertical="center"/>
    </xf>
    <xf numFmtId="0" fontId="10" fillId="5" borderId="28" xfId="0" applyFont="1" applyFill="1" applyBorder="1">
      <alignment vertical="center"/>
    </xf>
    <xf numFmtId="0" fontId="10" fillId="5" borderId="29" xfId="0" applyFont="1" applyFill="1" applyBorder="1">
      <alignment vertical="center"/>
    </xf>
    <xf numFmtId="0" fontId="10" fillId="5" borderId="37" xfId="0" applyFont="1" applyFill="1" applyBorder="1">
      <alignment vertical="center"/>
    </xf>
    <xf numFmtId="0" fontId="10" fillId="5" borderId="38" xfId="0" applyFont="1" applyFill="1" applyBorder="1">
      <alignment vertical="center"/>
    </xf>
    <xf numFmtId="0" fontId="10" fillId="5" borderId="39" xfId="0" applyFont="1" applyFill="1" applyBorder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" xfId="0" applyFont="1" applyFill="1" applyBorder="1">
      <alignment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20" xfId="0" applyFont="1" applyFill="1" applyBorder="1">
      <alignment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38" fontId="13" fillId="9" borderId="45" xfId="233" applyNumberFormat="1" applyFont="1" applyBorder="1" applyAlignment="1">
      <alignment vertical="center"/>
    </xf>
    <xf numFmtId="0" fontId="10" fillId="5" borderId="46" xfId="0" applyFont="1" applyFill="1" applyBorder="1">
      <alignment vertical="center"/>
    </xf>
    <xf numFmtId="0" fontId="11" fillId="6" borderId="19" xfId="0" applyFont="1" applyFill="1" applyBorder="1">
      <alignment vertical="center"/>
    </xf>
    <xf numFmtId="0" fontId="10" fillId="6" borderId="47" xfId="0" applyFont="1" applyFill="1" applyBorder="1">
      <alignment vertical="center"/>
    </xf>
    <xf numFmtId="0" fontId="11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  <xf numFmtId="38" fontId="10" fillId="0" borderId="49" xfId="1" applyFont="1" applyFill="1" applyBorder="1">
      <alignment vertical="center"/>
    </xf>
    <xf numFmtId="38" fontId="10" fillId="0" borderId="50" xfId="1" applyFont="1" applyFill="1" applyBorder="1">
      <alignment vertical="center"/>
    </xf>
    <xf numFmtId="180" fontId="10" fillId="2" borderId="1" xfId="1" applyNumberFormat="1" applyFont="1" applyFill="1" applyBorder="1">
      <alignment vertical="center"/>
    </xf>
    <xf numFmtId="0" fontId="15" fillId="0" borderId="0" xfId="0" applyFont="1" applyAlignment="1">
      <alignment horizontal="left" vertical="center"/>
    </xf>
    <xf numFmtId="181" fontId="10" fillId="0" borderId="1" xfId="0" applyNumberFormat="1" applyFont="1" applyBorder="1">
      <alignment vertical="center"/>
    </xf>
    <xf numFmtId="0" fontId="10" fillId="12" borderId="1" xfId="1" applyNumberFormat="1" applyFont="1" applyFill="1" applyBorder="1">
      <alignment vertical="center"/>
    </xf>
    <xf numFmtId="0" fontId="10" fillId="12" borderId="1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0" fillId="13" borderId="24" xfId="0" applyFont="1" applyFill="1" applyBorder="1" applyAlignment="1">
      <alignment horizontal="left" vertical="center"/>
    </xf>
    <xf numFmtId="0" fontId="1" fillId="13" borderId="47" xfId="0" applyFont="1" applyFill="1" applyBorder="1" applyAlignment="1">
      <alignment horizontal="left" vertical="center"/>
    </xf>
    <xf numFmtId="0" fontId="1" fillId="13" borderId="25" xfId="0" applyFont="1" applyFill="1" applyBorder="1" applyAlignment="1">
      <alignment horizontal="left" vertical="center"/>
    </xf>
  </cellXfs>
  <cellStyles count="39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良い" xfId="233" builtinId="26"/>
  </cellStyles>
  <dxfs count="2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59999389629810485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  <dxf>
      <font>
        <color theme="1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3"/>
  <sheetViews>
    <sheetView tabSelected="1" zoomScaleNormal="100" workbookViewId="0">
      <selection activeCell="G11" sqref="G11"/>
    </sheetView>
  </sheetViews>
  <sheetFormatPr baseColWidth="10" defaultColWidth="8.83203125" defaultRowHeight="14"/>
  <cols>
    <col min="1" max="1" width="3.33203125" style="2" customWidth="1"/>
    <col min="2" max="2" width="11" style="11" customWidth="1"/>
    <col min="3" max="3" width="53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67</v>
      </c>
    </row>
    <row r="2" spans="2:6" ht="19" customHeight="1"/>
    <row r="3" spans="2:6" ht="19" customHeight="1">
      <c r="B3" s="1" t="s">
        <v>74</v>
      </c>
    </row>
    <row r="4" spans="2:6" ht="19" customHeight="1">
      <c r="B4" s="100"/>
      <c r="C4" s="101"/>
      <c r="D4" s="101"/>
      <c r="E4" s="101"/>
      <c r="F4" s="102"/>
    </row>
    <row r="5" spans="2:6" ht="19" customHeight="1">
      <c r="B5" s="98"/>
      <c r="C5" s="99"/>
      <c r="D5" s="99"/>
      <c r="E5" s="99"/>
      <c r="F5" s="99"/>
    </row>
    <row r="6" spans="2:6" ht="19.5" customHeight="1">
      <c r="B6" s="1" t="s">
        <v>75</v>
      </c>
    </row>
    <row r="7" spans="2:6" ht="19" customHeight="1">
      <c r="B7" s="100"/>
      <c r="C7" s="101"/>
      <c r="D7" s="101"/>
      <c r="E7" s="101"/>
      <c r="F7" s="102"/>
    </row>
    <row r="8" spans="2:6" ht="19" customHeight="1"/>
    <row r="9" spans="2:6" ht="18" customHeight="1"/>
    <row r="10" spans="2:6" ht="18" customHeight="1">
      <c r="B10" s="1" t="s">
        <v>4</v>
      </c>
    </row>
    <row r="11" spans="2:6" ht="18" customHeight="1">
      <c r="B11" s="76"/>
      <c r="C11" s="77"/>
      <c r="D11" s="77"/>
      <c r="E11" s="78" t="s">
        <v>9</v>
      </c>
      <c r="F11" s="79" t="s">
        <v>10</v>
      </c>
    </row>
    <row r="12" spans="2:6" ht="18" customHeight="1">
      <c r="B12" s="80" t="s">
        <v>34</v>
      </c>
      <c r="C12" s="5" t="s">
        <v>26</v>
      </c>
      <c r="D12" s="6"/>
      <c r="E12" s="7">
        <f>Calculations!E4</f>
        <v>0</v>
      </c>
      <c r="F12" s="81" t="s">
        <v>35</v>
      </c>
    </row>
    <row r="13" spans="2:6" ht="18" customHeight="1">
      <c r="B13" s="82" t="s">
        <v>20</v>
      </c>
      <c r="C13" s="8" t="s">
        <v>5</v>
      </c>
      <c r="D13" s="9"/>
      <c r="E13" s="10">
        <f>Calculations!E5</f>
        <v>0</v>
      </c>
      <c r="F13" s="81" t="s">
        <v>35</v>
      </c>
    </row>
    <row r="14" spans="2:6" ht="18" customHeight="1">
      <c r="B14" s="83" t="s">
        <v>21</v>
      </c>
      <c r="C14" s="8" t="s">
        <v>6</v>
      </c>
      <c r="D14" s="9"/>
      <c r="E14" s="84">
        <f>Calculations!E20</f>
        <v>0</v>
      </c>
      <c r="F14" s="85" t="s">
        <v>35</v>
      </c>
    </row>
    <row r="15" spans="2:6" ht="18" customHeight="1">
      <c r="E15" s="12"/>
    </row>
    <row r="16" spans="2:6" ht="18" customHeight="1">
      <c r="E16" s="12"/>
    </row>
    <row r="17" spans="2:7" ht="18" customHeight="1">
      <c r="B17" s="1" t="s">
        <v>7</v>
      </c>
      <c r="C17" s="13"/>
      <c r="D17" s="13"/>
      <c r="E17" s="94" t="s">
        <v>13</v>
      </c>
      <c r="F17" s="94"/>
      <c r="G17" s="94" t="s">
        <v>54</v>
      </c>
    </row>
    <row r="18" spans="2:7" ht="18" customHeight="1">
      <c r="B18" s="14" t="s">
        <v>27</v>
      </c>
      <c r="C18" s="14" t="s">
        <v>8</v>
      </c>
      <c r="D18" s="15"/>
      <c r="E18" s="3" t="s">
        <v>9</v>
      </c>
      <c r="F18" s="4" t="s">
        <v>10</v>
      </c>
      <c r="G18" s="78" t="s">
        <v>55</v>
      </c>
    </row>
    <row r="19" spans="2:7" ht="18" customHeight="1">
      <c r="B19" s="16" t="s">
        <v>36</v>
      </c>
      <c r="C19" s="48" t="s">
        <v>68</v>
      </c>
      <c r="D19" s="16"/>
      <c r="E19" s="62"/>
      <c r="F19" s="16" t="s">
        <v>11</v>
      </c>
      <c r="G19" s="62"/>
    </row>
    <row r="20" spans="2:7" ht="18" customHeight="1">
      <c r="B20" s="16" t="s">
        <v>37</v>
      </c>
      <c r="C20" s="48" t="s">
        <v>69</v>
      </c>
      <c r="D20" s="16"/>
      <c r="E20" s="62"/>
      <c r="F20" s="16" t="s">
        <v>0</v>
      </c>
      <c r="G20" s="62"/>
    </row>
    <row r="21" spans="2:7" ht="18" customHeight="1">
      <c r="B21" s="16" t="s">
        <v>3</v>
      </c>
      <c r="C21" s="48" t="s">
        <v>22</v>
      </c>
      <c r="D21" s="16"/>
      <c r="E21" s="63" t="s">
        <v>2</v>
      </c>
      <c r="F21" s="16"/>
      <c r="G21" s="62"/>
    </row>
    <row r="22" spans="2:7" ht="18" customHeight="1">
      <c r="B22" s="16" t="s">
        <v>3</v>
      </c>
      <c r="C22" s="48" t="s">
        <v>12</v>
      </c>
      <c r="D22" s="16"/>
      <c r="E22" s="62">
        <v>3</v>
      </c>
      <c r="F22" s="16"/>
      <c r="G22" s="62"/>
    </row>
    <row r="23" spans="2:7" ht="18" customHeight="1">
      <c r="B23" s="70" t="s">
        <v>38</v>
      </c>
      <c r="C23" s="56" t="s">
        <v>70</v>
      </c>
      <c r="D23" s="17" t="s">
        <v>16</v>
      </c>
      <c r="E23" s="64"/>
      <c r="F23" s="16" t="s">
        <v>51</v>
      </c>
      <c r="G23" s="62"/>
    </row>
    <row r="24" spans="2:7" ht="18" customHeight="1">
      <c r="B24" s="71"/>
      <c r="C24" s="57"/>
      <c r="D24" s="17" t="s">
        <v>14</v>
      </c>
      <c r="E24" s="64"/>
      <c r="F24" s="16" t="s">
        <v>51</v>
      </c>
      <c r="G24" s="62"/>
    </row>
    <row r="25" spans="2:7" ht="18" customHeight="1">
      <c r="B25" s="71"/>
      <c r="C25" s="57"/>
      <c r="D25" s="17" t="s">
        <v>15</v>
      </c>
      <c r="E25" s="64"/>
      <c r="F25" s="16" t="s">
        <v>51</v>
      </c>
      <c r="G25" s="62"/>
    </row>
    <row r="26" spans="2:7" ht="18" customHeight="1">
      <c r="B26" s="71"/>
      <c r="C26" s="57"/>
      <c r="D26" s="17" t="s">
        <v>60</v>
      </c>
      <c r="E26" s="64"/>
      <c r="F26" s="16" t="s">
        <v>51</v>
      </c>
      <c r="G26" s="62"/>
    </row>
    <row r="27" spans="2:7" ht="18" customHeight="1">
      <c r="B27" s="71"/>
      <c r="C27" s="57"/>
      <c r="D27" s="17" t="s">
        <v>60</v>
      </c>
      <c r="E27" s="64"/>
      <c r="F27" s="16" t="s">
        <v>51</v>
      </c>
      <c r="G27" s="62"/>
    </row>
    <row r="28" spans="2:7" ht="18" customHeight="1">
      <c r="B28" s="72"/>
      <c r="C28" s="58"/>
      <c r="D28" s="17" t="s">
        <v>60</v>
      </c>
      <c r="E28" s="64"/>
      <c r="F28" s="16" t="s">
        <v>51</v>
      </c>
      <c r="G28" s="62"/>
    </row>
    <row r="29" spans="2:7" ht="18" customHeight="1">
      <c r="B29" s="73" t="s">
        <v>39</v>
      </c>
      <c r="C29" s="59" t="s">
        <v>23</v>
      </c>
      <c r="D29" s="18" t="str">
        <f t="shared" ref="D29:D34" si="0">D23</f>
        <v>Passenger car</v>
      </c>
      <c r="E29" s="64"/>
      <c r="F29" s="19" t="s">
        <v>1</v>
      </c>
      <c r="G29" s="62"/>
    </row>
    <row r="30" spans="2:7" ht="18" customHeight="1">
      <c r="B30" s="74"/>
      <c r="C30" s="60"/>
      <c r="D30" s="18" t="str">
        <f t="shared" si="0"/>
        <v>Bus</v>
      </c>
      <c r="E30" s="64"/>
      <c r="F30" s="19" t="s">
        <v>1</v>
      </c>
      <c r="G30" s="62"/>
    </row>
    <row r="31" spans="2:7" ht="18" customHeight="1">
      <c r="B31" s="74"/>
      <c r="C31" s="60"/>
      <c r="D31" s="18" t="str">
        <f t="shared" si="0"/>
        <v>Bike</v>
      </c>
      <c r="E31" s="64"/>
      <c r="F31" s="19" t="s">
        <v>1</v>
      </c>
      <c r="G31" s="62"/>
    </row>
    <row r="32" spans="2:7" ht="18" customHeight="1">
      <c r="B32" s="74"/>
      <c r="C32" s="60"/>
      <c r="D32" s="18" t="str">
        <f t="shared" si="0"/>
        <v>Other</v>
      </c>
      <c r="E32" s="64"/>
      <c r="F32" s="19" t="s">
        <v>1</v>
      </c>
      <c r="G32" s="62"/>
    </row>
    <row r="33" spans="2:7" ht="18" customHeight="1">
      <c r="B33" s="74"/>
      <c r="C33" s="60"/>
      <c r="D33" s="18" t="str">
        <f t="shared" si="0"/>
        <v>Other</v>
      </c>
      <c r="E33" s="64"/>
      <c r="F33" s="19" t="s">
        <v>1</v>
      </c>
      <c r="G33" s="62"/>
    </row>
    <row r="34" spans="2:7" ht="18" customHeight="1">
      <c r="B34" s="75"/>
      <c r="C34" s="61"/>
      <c r="D34" s="18" t="str">
        <f t="shared" si="0"/>
        <v>Other</v>
      </c>
      <c r="E34" s="64"/>
      <c r="F34" s="19" t="s">
        <v>1</v>
      </c>
      <c r="G34" s="62"/>
    </row>
    <row r="35" spans="2:7" ht="18" customHeight="1">
      <c r="B35" s="16" t="s">
        <v>3</v>
      </c>
      <c r="C35" s="48" t="s">
        <v>61</v>
      </c>
      <c r="D35" s="16"/>
      <c r="E35" s="63" t="s">
        <v>2</v>
      </c>
      <c r="F35" s="16"/>
      <c r="G35" s="62"/>
    </row>
    <row r="36" spans="2:7" ht="18" customHeight="1">
      <c r="B36" s="16" t="s">
        <v>40</v>
      </c>
      <c r="C36" s="48" t="s">
        <v>71</v>
      </c>
      <c r="D36" s="20"/>
      <c r="E36" s="96"/>
      <c r="F36" s="16" t="s">
        <v>28</v>
      </c>
      <c r="G36" s="62"/>
    </row>
    <row r="37" spans="2:7" ht="18" customHeight="1">
      <c r="B37" s="16" t="s">
        <v>41</v>
      </c>
      <c r="C37" s="48" t="s">
        <v>42</v>
      </c>
      <c r="D37" s="20"/>
      <c r="E37" s="96"/>
      <c r="F37" s="16" t="s">
        <v>52</v>
      </c>
      <c r="G37" s="62"/>
    </row>
    <row r="38" spans="2:7" ht="18" customHeight="1">
      <c r="B38" s="16" t="s">
        <v>43</v>
      </c>
      <c r="C38" s="48" t="s">
        <v>72</v>
      </c>
      <c r="D38" s="20"/>
      <c r="E38" s="96"/>
      <c r="F38" s="16" t="s">
        <v>29</v>
      </c>
      <c r="G38" s="62"/>
    </row>
    <row r="39" spans="2:7" ht="18" customHeight="1">
      <c r="B39" s="16" t="s">
        <v>44</v>
      </c>
      <c r="C39" s="48" t="s">
        <v>45</v>
      </c>
      <c r="D39" s="20"/>
      <c r="E39" s="96"/>
      <c r="F39" s="16" t="s">
        <v>66</v>
      </c>
      <c r="G39" s="62"/>
    </row>
    <row r="40" spans="2:7" ht="18" customHeight="1">
      <c r="B40" s="16" t="s">
        <v>46</v>
      </c>
      <c r="C40" s="48" t="s">
        <v>24</v>
      </c>
      <c r="D40" s="20"/>
      <c r="E40" s="96"/>
      <c r="F40" s="16" t="s">
        <v>65</v>
      </c>
      <c r="G40" s="62"/>
    </row>
    <row r="41" spans="2:7" ht="18" customHeight="1">
      <c r="B41" s="16" t="s">
        <v>3</v>
      </c>
      <c r="C41" s="48" t="s">
        <v>63</v>
      </c>
      <c r="D41" s="16"/>
      <c r="E41" s="97" t="s">
        <v>2</v>
      </c>
      <c r="F41" s="16"/>
      <c r="G41" s="62"/>
    </row>
    <row r="42" spans="2:7" ht="18" customHeight="1">
      <c r="B42" s="16" t="s">
        <v>62</v>
      </c>
      <c r="C42" s="48" t="s">
        <v>73</v>
      </c>
      <c r="D42" s="20"/>
      <c r="E42" s="96"/>
      <c r="F42" s="16" t="s">
        <v>50</v>
      </c>
      <c r="G42" s="62"/>
    </row>
    <row r="43" spans="2:7">
      <c r="B43" s="21"/>
    </row>
  </sheetData>
  <mergeCells count="2">
    <mergeCell ref="B4:F4"/>
    <mergeCell ref="B7:F7"/>
  </mergeCells>
  <phoneticPr fontId="3"/>
  <conditionalFormatting sqref="D23">
    <cfRule type="expression" dxfId="22" priority="51">
      <formula>($E$22&gt;0.9)</formula>
    </cfRule>
  </conditionalFormatting>
  <conditionalFormatting sqref="D24">
    <cfRule type="expression" dxfId="21" priority="50">
      <formula>($E$22&gt;1)</formula>
    </cfRule>
  </conditionalFormatting>
  <conditionalFormatting sqref="D25">
    <cfRule type="expression" dxfId="20" priority="38">
      <formula>($E$22&gt;2)</formula>
    </cfRule>
  </conditionalFormatting>
  <conditionalFormatting sqref="D26">
    <cfRule type="expression" dxfId="19" priority="37">
      <formula>($E$22&gt;3)</formula>
    </cfRule>
  </conditionalFormatting>
  <conditionalFormatting sqref="D27">
    <cfRule type="expression" dxfId="18" priority="36">
      <formula>($E$22&gt;4)</formula>
    </cfRule>
  </conditionalFormatting>
  <conditionalFormatting sqref="D28">
    <cfRule type="expression" dxfId="17" priority="35">
      <formula>($E$22&gt;5)</formula>
    </cfRule>
  </conditionalFormatting>
  <conditionalFormatting sqref="D29:E29">
    <cfRule type="expression" dxfId="16" priority="45" stopIfTrue="1">
      <formula>($E$22&gt;0.9)</formula>
    </cfRule>
  </conditionalFormatting>
  <conditionalFormatting sqref="D30:E30">
    <cfRule type="expression" dxfId="15" priority="24" stopIfTrue="1">
      <formula>($E$22&gt;1)</formula>
    </cfRule>
  </conditionalFormatting>
  <conditionalFormatting sqref="D31:E31">
    <cfRule type="expression" dxfId="14" priority="23" stopIfTrue="1">
      <formula>($E$22&gt;2)</formula>
    </cfRule>
  </conditionalFormatting>
  <conditionalFormatting sqref="D32:E32">
    <cfRule type="expression" dxfId="13" priority="22" stopIfTrue="1">
      <formula>($E$22&gt;3)</formula>
    </cfRule>
  </conditionalFormatting>
  <conditionalFormatting sqref="D33:E33">
    <cfRule type="expression" dxfId="12" priority="21" stopIfTrue="1">
      <formula>($E$22&gt;4)</formula>
    </cfRule>
  </conditionalFormatting>
  <conditionalFormatting sqref="D34:E34">
    <cfRule type="expression" dxfId="11" priority="20" stopIfTrue="1">
      <formula>($E$22&gt;5)</formula>
    </cfRule>
  </conditionalFormatting>
  <conditionalFormatting sqref="E23">
    <cfRule type="expression" dxfId="10" priority="75" stopIfTrue="1">
      <formula>AND($E$21="No",$E$22&gt;0.9)</formula>
    </cfRule>
  </conditionalFormatting>
  <conditionalFormatting sqref="E24">
    <cfRule type="expression" dxfId="9" priority="34" stopIfTrue="1">
      <formula>AND($E$21="No",$E$22&gt;1)</formula>
    </cfRule>
  </conditionalFormatting>
  <conditionalFormatting sqref="E25">
    <cfRule type="expression" dxfId="8" priority="33" stopIfTrue="1">
      <formula>AND($E$21="No",$E$22&gt;2)</formula>
    </cfRule>
  </conditionalFormatting>
  <conditionalFormatting sqref="E26">
    <cfRule type="expression" dxfId="7" priority="32" stopIfTrue="1">
      <formula>AND($E$21="No",$E$22&gt;3)</formula>
    </cfRule>
  </conditionalFormatting>
  <conditionalFormatting sqref="E27">
    <cfRule type="expression" dxfId="6" priority="31" stopIfTrue="1">
      <formula>AND($E$21="No",$E$22&gt;4)</formula>
    </cfRule>
  </conditionalFormatting>
  <conditionalFormatting sqref="E28">
    <cfRule type="expression" dxfId="5" priority="30" stopIfTrue="1">
      <formula>AND($E$21="No",$E$22&gt;5)</formula>
    </cfRule>
  </conditionalFormatting>
  <conditionalFormatting sqref="E36:E40">
    <cfRule type="expression" dxfId="4" priority="3">
      <formula>$E$35="Yes"</formula>
    </cfRule>
  </conditionalFormatting>
  <conditionalFormatting sqref="E41">
    <cfRule type="expression" dxfId="3" priority="1">
      <formula>$E$35="No"</formula>
    </cfRule>
  </conditionalFormatting>
  <conditionalFormatting sqref="E42">
    <cfRule type="expression" dxfId="2" priority="2">
      <formula>$E$41="No"</formula>
    </cfRule>
  </conditionalFormatting>
  <dataValidations disablePrompts="1" count="3">
    <dataValidation type="list" allowBlank="1" showErrorMessage="1" promptTitle="1,2,3,4,5,6" prompt="1〜6を選択してください" sqref="E22" xr:uid="{00000000-0002-0000-0000-000000000000}">
      <formula1>"1,2,3,4,5,6"</formula1>
    </dataValidation>
    <dataValidation type="list" allowBlank="1" showInputMessage="1" showErrorMessage="1" sqref="D23:D28" xr:uid="{00000000-0002-0000-0000-000001000000}">
      <formula1>"Passenger car, Bus, Bike, Railway, Aircraft, Other"</formula1>
    </dataValidation>
    <dataValidation type="list" allowBlank="1" showErrorMessage="1" prompt="排出係数のデフォルト値使用を選択してください" sqref="E21 E35 E41" xr:uid="{00000000-0002-0000-0000-000002000000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6"/>
  <sheetViews>
    <sheetView zoomScaleNormal="100" workbookViewId="0">
      <selection activeCell="E20" sqref="E20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2"/>
    <col min="8" max="16384" width="8.83203125" style="2"/>
  </cols>
  <sheetData>
    <row r="1" spans="2:7" ht="28" customHeight="1">
      <c r="B1" s="1" t="s">
        <v>64</v>
      </c>
      <c r="G1" s="2"/>
    </row>
    <row r="2" spans="2:7" ht="19" customHeight="1"/>
    <row r="3" spans="2:7" ht="19" customHeight="1">
      <c r="B3" s="86"/>
      <c r="C3" s="87"/>
      <c r="D3" s="88"/>
      <c r="E3" s="89" t="s">
        <v>9</v>
      </c>
      <c r="F3" s="90" t="s">
        <v>30</v>
      </c>
    </row>
    <row r="4" spans="2:7" ht="19" customHeight="1">
      <c r="B4" s="23" t="s">
        <v>18</v>
      </c>
      <c r="C4" s="24"/>
      <c r="D4" s="25"/>
      <c r="E4" s="65">
        <f>E5-E20</f>
        <v>0</v>
      </c>
      <c r="F4" s="26" t="s">
        <v>47</v>
      </c>
    </row>
    <row r="5" spans="2:7" ht="19" customHeight="1">
      <c r="B5" s="27" t="s">
        <v>5</v>
      </c>
      <c r="C5" s="28"/>
      <c r="D5" s="29"/>
      <c r="E5" s="66">
        <f>ROUND(E6*E7*(E14/100*E8+E15/100*E9+E16/100*E10+E17/100*E11+E18/100*E12+E19/100*E13),0)</f>
        <v>0</v>
      </c>
      <c r="F5" s="30" t="s">
        <v>47</v>
      </c>
    </row>
    <row r="6" spans="2:7" ht="19" customHeight="1">
      <c r="B6" s="31"/>
      <c r="C6" s="48" t="str">
        <f>'Inputs &amp; Outputs'!C19</f>
        <v>Number of passengers transported by the railway in year y</v>
      </c>
      <c r="D6" s="29"/>
      <c r="E6" s="66">
        <f>'Inputs &amp; Outputs'!E19</f>
        <v>0</v>
      </c>
      <c r="F6" s="30" t="str">
        <f>'Inputs &amp; Outputs'!F19</f>
        <v>passenger/year</v>
      </c>
    </row>
    <row r="7" spans="2:7" ht="19" customHeight="1">
      <c r="B7" s="31"/>
      <c r="C7" s="48" t="str">
        <f>'Inputs &amp; Outputs'!C20</f>
        <v xml:space="preserve">Average trip distance of the passenger of the railway in year y </v>
      </c>
      <c r="D7" s="29"/>
      <c r="E7" s="66">
        <f>'Inputs &amp; Outputs'!E20</f>
        <v>0</v>
      </c>
      <c r="F7" s="30" t="str">
        <f>'Inputs &amp; Outputs'!F20</f>
        <v>km</v>
      </c>
    </row>
    <row r="8" spans="2:7" ht="19" customHeight="1">
      <c r="B8" s="31"/>
      <c r="C8" s="49" t="str">
        <f>'Inputs &amp; Outputs'!C23</f>
        <v xml:space="preserve">CO2 emission factor of transport mode i </v>
      </c>
      <c r="D8" s="29" t="str">
        <f>'Inputs &amp; Outputs'!D23</f>
        <v>Passenger car</v>
      </c>
      <c r="E8" s="95">
        <f>IF('Inputs &amp; Outputs'!$E$21="Yes",IF('Inputs &amp; Outputs'!E$22&gt;0.9,VLOOKUP(D8,'Default value'!$B$4:$C$8,2,FALSE)),'Inputs &amp; Outputs'!E23)</f>
        <v>1.2999999999999999E-4</v>
      </c>
      <c r="F8" s="30" t="s">
        <v>50</v>
      </c>
    </row>
    <row r="9" spans="2:7" ht="19" customHeight="1">
      <c r="B9" s="31"/>
      <c r="C9" s="50"/>
      <c r="D9" s="29" t="str">
        <f>'Inputs &amp; Outputs'!D24</f>
        <v>Bus</v>
      </c>
      <c r="E9" s="95">
        <f>IF('Inputs &amp; Outputs'!$E$21="Yes",IF('Inputs &amp; Outputs'!E$22&gt;1,VLOOKUP(D9,'Default value'!$B$4:$C$8,2,FALSE)),'Inputs &amp; Outputs'!E24)</f>
        <v>5.6999999999999996E-5</v>
      </c>
      <c r="F9" s="30" t="s">
        <v>50</v>
      </c>
    </row>
    <row r="10" spans="2:7" ht="19" customHeight="1">
      <c r="B10" s="31"/>
      <c r="C10" s="50"/>
      <c r="D10" s="29" t="str">
        <f>'Inputs &amp; Outputs'!D25</f>
        <v>Bike</v>
      </c>
      <c r="E10" s="95">
        <f>IF('Inputs &amp; Outputs'!$E$21="Yes",IF('Inputs &amp; Outputs'!E$22&gt;2,VLOOKUP(D10,'Default value'!$B$4:$C$8,2,FALSE)),'Inputs &amp; Outputs'!E25)</f>
        <v>4.9999999999999996E-5</v>
      </c>
      <c r="F10" s="30" t="s">
        <v>50</v>
      </c>
    </row>
    <row r="11" spans="2:7" ht="19" customHeight="1">
      <c r="B11" s="31"/>
      <c r="C11" s="50"/>
      <c r="D11" s="29" t="str">
        <f>'Inputs &amp; Outputs'!D26</f>
        <v>Other</v>
      </c>
      <c r="E11" s="95">
        <f>IF('Inputs &amp; Outputs'!$E$21="Yes",IF('Inputs &amp; Outputs'!E$22&gt;3,VLOOKUP(D11,'Default value'!$B$4:$C$8,2,FALSE),0),'Inputs &amp; Outputs'!E26)</f>
        <v>0</v>
      </c>
      <c r="F11" s="30" t="s">
        <v>50</v>
      </c>
    </row>
    <row r="12" spans="2:7" ht="19" customHeight="1">
      <c r="B12" s="31"/>
      <c r="C12" s="50"/>
      <c r="D12" s="29" t="str">
        <f>'Inputs &amp; Outputs'!D27</f>
        <v>Other</v>
      </c>
      <c r="E12" s="95">
        <f>IF('Inputs &amp; Outputs'!$E$21="Yes",IF('Inputs &amp; Outputs'!E$22&gt;4,VLOOKUP(D12,'Default value'!$B$4:$C$8,2,FALSE),0),'Inputs &amp; Outputs'!E27)</f>
        <v>0</v>
      </c>
      <c r="F12" s="30" t="s">
        <v>50</v>
      </c>
    </row>
    <row r="13" spans="2:7" ht="19" customHeight="1">
      <c r="B13" s="31"/>
      <c r="C13" s="51"/>
      <c r="D13" s="29" t="str">
        <f>'Inputs &amp; Outputs'!D28</f>
        <v>Other</v>
      </c>
      <c r="E13" s="95">
        <f>IF('Inputs &amp; Outputs'!$E$21="Yes",IF('Inputs &amp; Outputs'!E$22&gt;5,VLOOKUP(D13,'Default value'!$B$4:$C$8,2,FALSE),0),'Inputs &amp; Outputs'!E28)</f>
        <v>0</v>
      </c>
      <c r="F13" s="30" t="s">
        <v>50</v>
      </c>
    </row>
    <row r="14" spans="2:7" ht="19" customHeight="1">
      <c r="B14" s="31"/>
      <c r="C14" s="49" t="str">
        <f>'Inputs &amp; Outputs'!C29</f>
        <v xml:space="preserve">Share of passengers by transport mode i in the baseline scenario in year y </v>
      </c>
      <c r="D14" s="29" t="str">
        <f>'Inputs &amp; Outputs'!D29</f>
        <v>Passenger car</v>
      </c>
      <c r="E14" s="29">
        <f>'Inputs &amp; Outputs'!E29</f>
        <v>0</v>
      </c>
      <c r="F14" s="30" t="s">
        <v>31</v>
      </c>
    </row>
    <row r="15" spans="2:7" ht="19" customHeight="1">
      <c r="B15" s="31"/>
      <c r="C15" s="50"/>
      <c r="D15" s="29" t="str">
        <f>'Inputs &amp; Outputs'!D30</f>
        <v>Bus</v>
      </c>
      <c r="E15" s="29">
        <f>'Inputs &amp; Outputs'!E30</f>
        <v>0</v>
      </c>
      <c r="F15" s="30" t="s">
        <v>31</v>
      </c>
    </row>
    <row r="16" spans="2:7" ht="19" customHeight="1">
      <c r="B16" s="31"/>
      <c r="C16" s="50"/>
      <c r="D16" s="29" t="str">
        <f>'Inputs &amp; Outputs'!D31</f>
        <v>Bike</v>
      </c>
      <c r="E16" s="29">
        <f>'Inputs &amp; Outputs'!E31</f>
        <v>0</v>
      </c>
      <c r="F16" s="30" t="s">
        <v>31</v>
      </c>
    </row>
    <row r="17" spans="2:6" ht="19" customHeight="1">
      <c r="B17" s="31"/>
      <c r="C17" s="50"/>
      <c r="D17" s="29" t="str">
        <f>'Inputs &amp; Outputs'!D32</f>
        <v>Other</v>
      </c>
      <c r="E17" s="29">
        <f>'Inputs &amp; Outputs'!E32</f>
        <v>0</v>
      </c>
      <c r="F17" s="30" t="s">
        <v>31</v>
      </c>
    </row>
    <row r="18" spans="2:6" ht="19" customHeight="1">
      <c r="B18" s="31"/>
      <c r="C18" s="50"/>
      <c r="D18" s="29" t="str">
        <f>'Inputs &amp; Outputs'!D33</f>
        <v>Other</v>
      </c>
      <c r="E18" s="29">
        <f>'Inputs &amp; Outputs'!E33</f>
        <v>0</v>
      </c>
      <c r="F18" s="30" t="s">
        <v>31</v>
      </c>
    </row>
    <row r="19" spans="2:6" ht="19" customHeight="1">
      <c r="B19" s="31"/>
      <c r="C19" s="52"/>
      <c r="D19" s="29" t="str">
        <f>'Inputs &amp; Outputs'!D34</f>
        <v>Other</v>
      </c>
      <c r="E19" s="29">
        <f>'Inputs &amp; Outputs'!E34</f>
        <v>0</v>
      </c>
      <c r="F19" s="30" t="s">
        <v>31</v>
      </c>
    </row>
    <row r="20" spans="2:6" ht="19" customHeight="1">
      <c r="B20" s="27" t="s">
        <v>19</v>
      </c>
      <c r="C20" s="53"/>
      <c r="D20" s="45"/>
      <c r="E20" s="67">
        <f>IF('Inputs &amp; Outputs'!E35="Yes",ROUND(E21*E22,0)+ROUND(E23*E24*E25/10^6,0),E6*E7*E26)</f>
        <v>0</v>
      </c>
      <c r="F20" s="46" t="s">
        <v>48</v>
      </c>
    </row>
    <row r="21" spans="2:6" ht="19" customHeight="1">
      <c r="B21" s="31"/>
      <c r="C21" s="54" t="str">
        <f>'Inputs &amp; Outputs'!C36</f>
        <v>Electricity consumption associated with the operation of the railwa in year y</v>
      </c>
      <c r="D21" s="47"/>
      <c r="E21" s="68">
        <f>'Inputs &amp; Outputs'!E36</f>
        <v>0</v>
      </c>
      <c r="F21" s="91" t="s">
        <v>32</v>
      </c>
    </row>
    <row r="22" spans="2:6" ht="19" customHeight="1">
      <c r="B22" s="31"/>
      <c r="C22" s="55" t="str">
        <f>'Inputs &amp; Outputs'!C37</f>
        <v>CO2 emission factor of the grid electricity</v>
      </c>
      <c r="D22" s="33"/>
      <c r="E22" s="69">
        <f>'Inputs &amp; Outputs'!E37</f>
        <v>0</v>
      </c>
      <c r="F22" s="46" t="s">
        <v>49</v>
      </c>
    </row>
    <row r="23" spans="2:6" ht="19" customHeight="1">
      <c r="B23" s="31"/>
      <c r="C23" s="55" t="str">
        <f>'Inputs &amp; Outputs'!C38</f>
        <v>Consumption of fuel i associated with the operation of the railway in year y</v>
      </c>
      <c r="D23" s="33"/>
      <c r="E23" s="69">
        <f>'Inputs &amp; Outputs'!E38</f>
        <v>0</v>
      </c>
      <c r="F23" s="91" t="s">
        <v>33</v>
      </c>
    </row>
    <row r="24" spans="2:6" ht="19" customHeight="1">
      <c r="B24" s="31"/>
      <c r="C24" s="55" t="str">
        <f>'Inputs &amp; Outputs'!C39</f>
        <v>CO2 emission factor of fuel i</v>
      </c>
      <c r="D24" s="33"/>
      <c r="E24" s="69">
        <f>'Inputs &amp; Outputs'!E39</f>
        <v>0</v>
      </c>
      <c r="F24" s="91" t="s">
        <v>66</v>
      </c>
    </row>
    <row r="25" spans="2:6" ht="19" customHeight="1">
      <c r="B25" s="31"/>
      <c r="C25" s="55" t="str">
        <f>'Inputs &amp; Outputs'!C40</f>
        <v>Net calorific value of fuel i</v>
      </c>
      <c r="D25" s="33"/>
      <c r="E25" s="69">
        <f>'Inputs &amp; Outputs'!E40</f>
        <v>0</v>
      </c>
      <c r="F25" s="92" t="s">
        <v>65</v>
      </c>
    </row>
    <row r="26" spans="2:6" ht="19" customHeight="1">
      <c r="B26" s="32"/>
      <c r="C26" s="48" t="str">
        <f>'Inputs &amp; Outputs'!C42</f>
        <v>CO2 emission factor of railway</v>
      </c>
      <c r="D26" s="33"/>
      <c r="E26" s="95">
        <f>IF('Inputs &amp; Outputs'!$E$41="No",'Inputs &amp; Outputs'!E42,'Default value'!C6)</f>
        <v>1.7E-5</v>
      </c>
      <c r="F26" s="30" t="s">
        <v>50</v>
      </c>
    </row>
  </sheetData>
  <phoneticPr fontId="3"/>
  <conditionalFormatting sqref="C8:C19 E8:E19">
    <cfRule type="expression" dxfId="1" priority="2" stopIfTrue="1">
      <formula>#REF!="使用する"</formula>
    </cfRule>
  </conditionalFormatting>
  <conditionalFormatting sqref="E26">
    <cfRule type="expression" dxfId="0" priority="1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7"/>
  <sheetViews>
    <sheetView zoomScaleNormal="100" workbookViewId="0">
      <selection activeCell="B1" sqref="B1"/>
    </sheetView>
  </sheetViews>
  <sheetFormatPr baseColWidth="10" defaultColWidth="8.83203125" defaultRowHeight="14"/>
  <cols>
    <col min="1" max="1" width="1.6640625" style="2" customWidth="1"/>
    <col min="2" max="2" width="13.5" style="2" bestFit="1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3"/>
    </row>
    <row r="2" spans="2:9" ht="18.75" customHeight="1">
      <c r="B2" s="13" t="s">
        <v>25</v>
      </c>
    </row>
    <row r="3" spans="2:9" ht="18.75" customHeight="1">
      <c r="B3" s="15" t="s">
        <v>17</v>
      </c>
      <c r="C3" s="3" t="s">
        <v>9</v>
      </c>
      <c r="D3" s="4" t="s">
        <v>10</v>
      </c>
      <c r="E3" s="34"/>
    </row>
    <row r="4" spans="2:9" ht="18.75" customHeight="1">
      <c r="B4" s="16" t="s">
        <v>57</v>
      </c>
      <c r="C4" s="93">
        <f>130*10^(-6)</f>
        <v>1.2999999999999999E-4</v>
      </c>
      <c r="D4" s="29" t="s">
        <v>53</v>
      </c>
      <c r="E4" s="34"/>
    </row>
    <row r="5" spans="2:9" ht="18.75" customHeight="1">
      <c r="B5" s="16" t="s">
        <v>14</v>
      </c>
      <c r="C5" s="93">
        <f>57*10^(-6)</f>
        <v>5.6999999999999996E-5</v>
      </c>
      <c r="D5" s="29" t="s">
        <v>53</v>
      </c>
      <c r="E5" s="34"/>
    </row>
    <row r="6" spans="2:9" ht="18.75" customHeight="1">
      <c r="B6" s="16" t="s">
        <v>58</v>
      </c>
      <c r="C6" s="93">
        <f>17*10^(-6)</f>
        <v>1.7E-5</v>
      </c>
      <c r="D6" s="29" t="s">
        <v>53</v>
      </c>
      <c r="E6" s="34"/>
    </row>
    <row r="7" spans="2:9" ht="18.75" customHeight="1">
      <c r="B7" s="16" t="s">
        <v>15</v>
      </c>
      <c r="C7" s="93">
        <f>50*10^(-6)</f>
        <v>4.9999999999999996E-5</v>
      </c>
      <c r="D7" s="29" t="s">
        <v>53</v>
      </c>
      <c r="E7" s="34"/>
    </row>
    <row r="8" spans="2:9" ht="18.75" customHeight="1">
      <c r="B8" s="16" t="s">
        <v>59</v>
      </c>
      <c r="C8" s="93">
        <f>98*10^(-6)</f>
        <v>9.7999999999999997E-5</v>
      </c>
      <c r="D8" s="29" t="s">
        <v>53</v>
      </c>
      <c r="E8" s="34"/>
    </row>
    <row r="9" spans="2:9">
      <c r="B9" s="2" t="s">
        <v>56</v>
      </c>
      <c r="E9" s="34"/>
      <c r="F9" s="35"/>
      <c r="G9" s="34"/>
      <c r="H9" s="36"/>
      <c r="I9" s="34"/>
    </row>
    <row r="10" spans="2:9">
      <c r="C10" s="37"/>
      <c r="E10" s="34"/>
      <c r="F10" s="38"/>
      <c r="G10" s="34"/>
      <c r="H10" s="34"/>
      <c r="I10" s="34"/>
    </row>
    <row r="11" spans="2:9">
      <c r="C11" s="37"/>
      <c r="E11" s="34"/>
      <c r="F11" s="38"/>
      <c r="G11" s="34"/>
      <c r="H11" s="34"/>
      <c r="I11" s="34"/>
    </row>
    <row r="12" spans="2:9">
      <c r="C12" s="37"/>
      <c r="E12" s="34"/>
      <c r="F12" s="38"/>
      <c r="G12" s="34"/>
      <c r="H12" s="34"/>
      <c r="I12" s="34"/>
    </row>
    <row r="13" spans="2:9">
      <c r="C13" s="37"/>
      <c r="E13" s="34"/>
      <c r="F13" s="38"/>
      <c r="G13" s="34"/>
      <c r="H13" s="34"/>
      <c r="I13" s="34"/>
    </row>
    <row r="14" spans="2:9">
      <c r="C14" s="37"/>
      <c r="E14" s="34"/>
      <c r="F14" s="38"/>
      <c r="G14" s="34"/>
      <c r="H14" s="39"/>
      <c r="I14" s="34"/>
    </row>
    <row r="15" spans="2:9">
      <c r="C15" s="37"/>
      <c r="E15" s="34"/>
      <c r="F15" s="34"/>
      <c r="G15" s="34"/>
      <c r="H15" s="34"/>
      <c r="I15" s="34"/>
    </row>
    <row r="16" spans="2:9">
      <c r="C16" s="37"/>
    </row>
    <row r="17" spans="3:13">
      <c r="G17" s="34"/>
    </row>
    <row r="18" spans="3:13">
      <c r="C18" s="40"/>
      <c r="G18" s="34"/>
    </row>
    <row r="20" spans="3:13">
      <c r="C20" s="41"/>
    </row>
    <row r="26" spans="3:13">
      <c r="F26" s="42"/>
      <c r="H26" s="42"/>
      <c r="J26" s="40"/>
      <c r="K26" s="42"/>
      <c r="M26" s="43"/>
    </row>
    <row r="27" spans="3:13">
      <c r="F27" s="42"/>
      <c r="H27" s="42"/>
      <c r="J27" s="40"/>
      <c r="K27" s="42"/>
      <c r="M27" s="43"/>
    </row>
    <row r="28" spans="3:13">
      <c r="F28" s="42"/>
      <c r="H28" s="42"/>
      <c r="J28" s="40"/>
      <c r="K28" s="42"/>
      <c r="M28" s="43"/>
    </row>
    <row r="29" spans="3:13">
      <c r="F29" s="42"/>
      <c r="H29" s="42"/>
      <c r="J29" s="40"/>
      <c r="K29" s="42"/>
      <c r="M29" s="43"/>
    </row>
    <row r="30" spans="3:13">
      <c r="F30" s="42"/>
      <c r="H30" s="42"/>
      <c r="J30" s="40"/>
      <c r="K30" s="42"/>
      <c r="M30" s="43"/>
    </row>
    <row r="31" spans="3:13">
      <c r="F31" s="42"/>
      <c r="H31" s="42"/>
      <c r="J31" s="40"/>
      <c r="K31" s="42"/>
      <c r="M31" s="43"/>
    </row>
    <row r="32" spans="3:13">
      <c r="F32" s="42"/>
      <c r="H32" s="42"/>
      <c r="J32" s="40"/>
      <c r="K32" s="42"/>
      <c r="M32" s="43"/>
    </row>
    <row r="33" spans="5:13">
      <c r="F33" s="42"/>
      <c r="H33" s="42"/>
      <c r="J33" s="40"/>
      <c r="K33" s="42"/>
      <c r="M33" s="43"/>
    </row>
    <row r="34" spans="5:13">
      <c r="F34" s="42"/>
      <c r="H34" s="42"/>
      <c r="J34" s="40"/>
      <c r="K34" s="42"/>
      <c r="M34" s="43"/>
    </row>
    <row r="35" spans="5:13">
      <c r="E35" s="43"/>
      <c r="F35" s="42"/>
      <c r="H35" s="42"/>
      <c r="J35" s="40"/>
      <c r="K35" s="42"/>
      <c r="M35" s="43"/>
    </row>
    <row r="36" spans="5:13">
      <c r="F36" s="42"/>
      <c r="H36" s="42"/>
      <c r="J36" s="40"/>
      <c r="K36" s="42"/>
      <c r="M36" s="43"/>
    </row>
    <row r="37" spans="5:13">
      <c r="F37" s="42"/>
      <c r="G37" s="12"/>
      <c r="H37" s="42"/>
      <c r="I37" s="12"/>
      <c r="J37" s="40"/>
      <c r="K37" s="42"/>
      <c r="L37" s="12"/>
      <c r="M37" s="43"/>
    </row>
    <row r="38" spans="5:13">
      <c r="F38" s="42"/>
      <c r="H38" s="42"/>
      <c r="K38" s="42"/>
    </row>
    <row r="39" spans="5:13">
      <c r="F39" s="42"/>
      <c r="H39" s="42"/>
      <c r="K39" s="42"/>
    </row>
    <row r="40" spans="5:13">
      <c r="F40" s="42"/>
      <c r="H40" s="42"/>
      <c r="I40" s="44"/>
      <c r="K40" s="42"/>
    </row>
    <row r="41" spans="5:13">
      <c r="F41" s="42"/>
      <c r="H41" s="42"/>
      <c r="K41" s="42"/>
    </row>
    <row r="42" spans="5:13">
      <c r="F42" s="42"/>
      <c r="H42" s="42"/>
      <c r="K42" s="42"/>
    </row>
    <row r="43" spans="5:13">
      <c r="F43" s="42"/>
      <c r="G43" s="44"/>
      <c r="H43" s="42"/>
      <c r="K43" s="42"/>
    </row>
    <row r="44" spans="5:13">
      <c r="F44" s="42"/>
      <c r="G44" s="44"/>
      <c r="H44" s="42"/>
      <c r="K44" s="42"/>
    </row>
    <row r="45" spans="5:13">
      <c r="F45" s="42"/>
      <c r="G45" s="44"/>
      <c r="H45" s="42"/>
      <c r="K45" s="42"/>
    </row>
    <row r="46" spans="5:13">
      <c r="F46" s="42"/>
      <c r="G46" s="44"/>
      <c r="H46" s="42"/>
      <c r="I46" s="44"/>
      <c r="K46" s="42"/>
      <c r="L46" s="44"/>
      <c r="M46" s="43"/>
    </row>
    <row r="47" spans="5:13">
      <c r="F47" s="42"/>
      <c r="G47" s="44"/>
      <c r="H47" s="42"/>
      <c r="K47" s="42"/>
    </row>
  </sheetData>
  <phoneticPr fontId="3"/>
  <dataValidations disablePrompts="1" count="1">
    <dataValidation type="list" allowBlank="1" showInputMessage="1" showErrorMessage="1" sqref="B4:B8" xr:uid="{E7EB1C12-5D92-824C-AD7F-40DF504879CE}">
      <formula1>"Passenger car, Bus, Bike, Railway, Aircraft, Other"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2014-03-04T05:08:01Z</cp:lastPrinted>
  <dcterms:created xsi:type="dcterms:W3CDTF">2012-01-13T02:28:29Z</dcterms:created>
  <dcterms:modified xsi:type="dcterms:W3CDTF">2024-01-22T04:07:48Z</dcterms:modified>
</cp:coreProperties>
</file>