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comments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tables/table25.xml" ContentType="application/vnd.openxmlformats-officedocument.spreadsheetml.table+xml"/>
  <Override PartName="/xl/drawings/drawing27.xml" ContentType="application/vnd.openxmlformats-officedocument.drawing+xml"/>
  <Override PartName="/xl/tables/table26.xml" ContentType="application/vnd.openxmlformats-officedocument.spreadsheetml.table+xml"/>
  <Override PartName="/xl/drawings/drawing28.xml" ContentType="application/vnd.openxmlformats-officedocument.drawing+xml"/>
  <Override PartName="/xl/drawings/drawing29.xml" ContentType="application/vnd.openxmlformats-officedocument.drawing+xml"/>
  <Override PartName="/xl/tables/table27.xml" ContentType="application/vnd.openxmlformats-officedocument.spreadsheetml.tabl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ica365-my.sharepoint.com/personal/onedrive-opesupportdept_jica_go_jp/Documents/330_国際協力調達部/2_部内全員/999_部内共通/★01_スキーム別/00_コンサルタント等契約/01_ガイドライン/01_ガイドライン／手引き/01_契約管理ガイドライン/202505契約管理GL　会計規程の変更の反映/決裁文書（3ガイドライン一括）/別紙１-３/打合簿事例集/"/>
    </mc:Choice>
  </mc:AlternateContent>
  <xr:revisionPtr revIDLastSave="383" documentId="13_ncr:1_{0BF0B79F-2F46-493A-A8EF-9BAB8CEACDD7}" xr6:coauthVersionLast="47" xr6:coauthVersionMax="47" xr10:uidLastSave="{EE73DD0E-1286-4747-82F4-0ABBBF1D9D17}"/>
  <bookViews>
    <workbookView xWindow="-110" yWindow="-110" windowWidth="19420" windowHeight="10300" tabRatio="855" firstSheet="27" activeTab="39" xr2:uid="{0B666AC6-119D-4E9C-804F-8B6BD5E3CA39}"/>
  </bookViews>
  <sheets>
    <sheet name="打合簿事例一覧（実費精算契約）" sheetId="1" r:id="rId1"/>
    <sheet name="事例１" sheetId="104" r:id="rId2"/>
    <sheet name="事例2-1" sheetId="105" r:id="rId3"/>
    <sheet name="事例2-2" sheetId="106" r:id="rId4"/>
    <sheet name="事例2-3" sheetId="107" r:id="rId5"/>
    <sheet name="事例3" sheetId="108" r:id="rId6"/>
    <sheet name="事例4" sheetId="109" r:id="rId7"/>
    <sheet name="事例5" sheetId="110" r:id="rId8"/>
    <sheet name="事例6-1" sheetId="111" r:id="rId9"/>
    <sheet name="事例6-2" sheetId="112" r:id="rId10"/>
    <sheet name="事例6-3" sheetId="113" r:id="rId11"/>
    <sheet name="事例７" sheetId="114" r:id="rId12"/>
    <sheet name="事例８" sheetId="115" r:id="rId13"/>
    <sheet name="事例9" sheetId="116" r:id="rId14"/>
    <sheet name="事例10 " sheetId="117" r:id="rId15"/>
    <sheet name="事例10 -1" sheetId="118" r:id="rId16"/>
    <sheet name="事例11" sheetId="93" r:id="rId17"/>
    <sheet name="事例12" sheetId="38" r:id="rId18"/>
    <sheet name="事例13" sheetId="40" r:id="rId19"/>
    <sheet name="事例13（一般業務費支出実績確認表）" sheetId="120" r:id="rId20"/>
    <sheet name="事例14" sheetId="102" r:id="rId21"/>
    <sheet name="事例15" sheetId="95" r:id="rId22"/>
    <sheet name="事例16" sheetId="96" r:id="rId23"/>
    <sheet name="事例17-1" sheetId="97" r:id="rId24"/>
    <sheet name="事例17-2" sheetId="98" r:id="rId25"/>
    <sheet name="事例17-3" sheetId="46" r:id="rId26"/>
    <sheet name="資料17-3（積算根拠資料（現地再委託の為替差損））" sheetId="49" r:id="rId27"/>
    <sheet name="事例18" sheetId="13" r:id="rId28"/>
    <sheet name="事例19" sheetId="51" r:id="rId29"/>
    <sheet name="事例20" sheetId="99" r:id="rId30"/>
    <sheet name="事例21" sheetId="100" r:id="rId31"/>
    <sheet name="事例22" sheetId="54" r:id="rId32"/>
    <sheet name="事例23" sheetId="10" r:id="rId33"/>
    <sheet name="事例23（給与水準確認書）" sheetId="56" r:id="rId34"/>
    <sheet name="事例24" sheetId="57" r:id="rId35"/>
    <sheet name="事例25" sheetId="27" r:id="rId36"/>
    <sheet name="事例26" sheetId="59" r:id="rId37"/>
    <sheet name="事例27" sheetId="60" r:id="rId38"/>
    <sheet name="事例28-1" sheetId="101" r:id="rId39"/>
    <sheet name="事例28-2" sheetId="62" r:id="rId40"/>
    <sheet name="事例28-3" sheetId="63" r:id="rId41"/>
    <sheet name="事例29-1" sheetId="64" r:id="rId42"/>
    <sheet name="事例29-2" sheetId="65" r:id="rId43"/>
    <sheet name="データ用※削除不可" sheetId="4" r:id="rId44"/>
    <sheet name="Sheet2" sheetId="68" r:id="rId45"/>
  </sheets>
  <externalReferences>
    <externalReference r:id="rId46"/>
  </externalReferences>
  <definedNames>
    <definedName name="_Fill" hidden="1">[1]レンタカー!$D$3:$AK$3</definedName>
    <definedName name="_xlnm._FilterDatabase" localSheetId="19" hidden="1">'事例13（一般業務費支出実績確認表）'!$B$5:$F$37</definedName>
    <definedName name="_xlnm._FilterDatabase" localSheetId="0" hidden="1">'打合簿事例一覧（実費精算契約）'!$C$4:$F$35</definedName>
    <definedName name="_xlnm.Print_Area" localSheetId="26">'資料17-3（積算根拠資料（現地再委託の為替差損））'!$B$1:$G$28</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事例12!$A$2:$F$13</definedName>
    <definedName name="_xlnm.Print_Area" localSheetId="18">事例13!$A$2:$F$13</definedName>
    <definedName name="_xlnm.Print_Area" localSheetId="19">'事例13（一般業務費支出実績確認表）'!$A$1:$G$37</definedName>
    <definedName name="_xlnm.Print_Area" localSheetId="20">事例14!$A$2:$I$38</definedName>
    <definedName name="_xlnm.Print_Area" localSheetId="21">事例15!$A$2:$H$38</definedName>
    <definedName name="_xlnm.Print_Area" localSheetId="22">事例16!$A$2:$H$36</definedName>
    <definedName name="_xlnm.Print_Area" localSheetId="23">'事例17-1'!$A$2:$H$34</definedName>
    <definedName name="_xlnm.Print_Area" localSheetId="24">'事例17-2'!$A$2:$H$34</definedName>
    <definedName name="_xlnm.Print_Area" localSheetId="25">'事例17-3'!$A$2:$H$36</definedName>
    <definedName name="_xlnm.Print_Area" localSheetId="27">事例18!$A$2:$F$14</definedName>
    <definedName name="_xlnm.Print_Area" localSheetId="28">事例19!$A$2:$F$13</definedName>
    <definedName name="_xlnm.Print_Area" localSheetId="29">事例20!$A$2:$F$13</definedName>
    <definedName name="_xlnm.Print_Area" localSheetId="30">事例21!$A$2:$F$13</definedName>
    <definedName name="_xlnm.Print_Area" localSheetId="2">'事例2-1'!$A$2:$F$16</definedName>
    <definedName name="_xlnm.Print_Area" localSheetId="31">事例22!$A$2:$F$14</definedName>
    <definedName name="_xlnm.Print_Area" localSheetId="3">'事例2-2'!$A$2:$F$15</definedName>
    <definedName name="_xlnm.Print_Area" localSheetId="32">事例23!$A$2:$F$13</definedName>
    <definedName name="_xlnm.Print_Area" localSheetId="4">'事例2-3'!$A$2:$F$14</definedName>
    <definedName name="_xlnm.Print_Area" localSheetId="33">'事例23（給与水準確認書）'!$A$1:$F$27</definedName>
    <definedName name="_xlnm.Print_Area" localSheetId="34">事例24!$A$2:$F$13</definedName>
    <definedName name="_xlnm.Print_Area" localSheetId="35">事例25!$A$2:$F$13</definedName>
    <definedName name="_xlnm.Print_Area" localSheetId="36">事例26!$A$2:$H$40</definedName>
    <definedName name="_xlnm.Print_Area" localSheetId="37">事例27!$A$2:$F$12</definedName>
    <definedName name="_xlnm.Print_Area" localSheetId="38">'事例28-1'!$A$2:$F$16</definedName>
    <definedName name="_xlnm.Print_Area" localSheetId="39">'事例28-2'!$A$2:$F$17</definedName>
    <definedName name="_xlnm.Print_Area" localSheetId="40">'事例28-3'!$A$2:$F$17</definedName>
    <definedName name="_xlnm.Print_Area" localSheetId="41">'事例29-1'!$A$2:$F$20</definedName>
    <definedName name="_xlnm.Print_Area" localSheetId="42">'事例29-2'!$A$2:$F$20</definedName>
    <definedName name="_xlnm.Print_Area" localSheetId="5">事例3!$A$2:$F$13</definedName>
    <definedName name="_xlnm.Print_Area" localSheetId="6">事例4!$A$2:$F$15</definedName>
    <definedName name="_xlnm.Print_Area" localSheetId="7">事例5!$A$1:$J$34</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'打合簿事例一覧（実費精算契約）'!$B$2:$F$48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2" l="1"/>
  <c r="F8" i="120"/>
  <c r="F10" i="120"/>
  <c r="F11" i="120"/>
  <c r="F12" i="120"/>
  <c r="F13" i="120"/>
  <c r="F14" i="120"/>
  <c r="F15" i="120"/>
  <c r="F16" i="120"/>
  <c r="F17" i="120"/>
  <c r="F18" i="120"/>
  <c r="F20" i="120"/>
  <c r="F21" i="120"/>
  <c r="F22" i="120"/>
  <c r="F23" i="120"/>
  <c r="F24" i="120"/>
  <c r="F25" i="120"/>
  <c r="F26" i="120"/>
  <c r="F27" i="120"/>
  <c r="F28" i="120"/>
  <c r="F29" i="120"/>
  <c r="F30" i="120"/>
  <c r="F31" i="120"/>
  <c r="F32" i="120"/>
  <c r="F33" i="120"/>
  <c r="F34" i="120"/>
  <c r="F35" i="120"/>
  <c r="F36" i="120"/>
  <c r="H1" i="118" l="1"/>
  <c r="F7" i="118" s="1"/>
  <c r="F8" i="63" l="1"/>
  <c r="F7" i="99"/>
  <c r="D23" i="102"/>
  <c r="H1" i="117" l="1"/>
  <c r="F7" i="117" s="1"/>
  <c r="D14" i="56"/>
  <c r="E14" i="56"/>
  <c r="C14" i="56"/>
  <c r="H1" i="116" l="1"/>
  <c r="F7" i="116" s="1"/>
  <c r="H1" i="115"/>
  <c r="F7" i="115" s="1"/>
  <c r="H1" i="114"/>
  <c r="F7" i="114" s="1"/>
  <c r="H1" i="113"/>
  <c r="H1" i="112"/>
  <c r="H1" i="111"/>
  <c r="F7" i="111" s="1"/>
  <c r="H1" i="110"/>
  <c r="F7" i="110" s="1"/>
  <c r="H1" i="109"/>
  <c r="F7" i="109" s="1"/>
  <c r="H1" i="108"/>
  <c r="F7" i="108" s="1"/>
  <c r="H1" i="107"/>
  <c r="D7" i="107" s="1"/>
  <c r="H1" i="106"/>
  <c r="F7" i="106" s="1"/>
  <c r="H1" i="105"/>
  <c r="F7" i="105" s="1"/>
  <c r="H1" i="104"/>
  <c r="D7" i="104" s="1"/>
  <c r="F7" i="113" l="1"/>
  <c r="F7" i="112"/>
  <c r="D7" i="110"/>
  <c r="D7" i="109"/>
  <c r="F7" i="107"/>
  <c r="D7" i="106"/>
  <c r="D7" i="105"/>
  <c r="H1" i="100" l="1"/>
  <c r="F7" i="100" s="1"/>
  <c r="J1" i="99"/>
  <c r="D19" i="98"/>
  <c r="D19" i="97"/>
  <c r="D21" i="96"/>
  <c r="D21" i="95"/>
  <c r="H1" i="93"/>
  <c r="F7" i="93" s="1"/>
  <c r="D7" i="100" l="1"/>
  <c r="H1" i="60" l="1"/>
  <c r="F7" i="60" s="1"/>
  <c r="D20" i="59"/>
  <c r="H1" i="57"/>
  <c r="D7" i="57" s="1"/>
  <c r="C11" i="56"/>
  <c r="D11" i="56"/>
  <c r="E11" i="56"/>
  <c r="C12" i="56"/>
  <c r="D12" i="56"/>
  <c r="E12" i="56"/>
  <c r="H1" i="54"/>
  <c r="F7" i="54" s="1"/>
  <c r="H1" i="51"/>
  <c r="F7" i="51" s="1"/>
  <c r="C24" i="49"/>
  <c r="C9" i="49"/>
  <c r="D19" i="49"/>
  <c r="E17" i="49"/>
  <c r="E18" i="49"/>
  <c r="E16" i="49"/>
  <c r="F7" i="57" l="1"/>
  <c r="D7" i="54"/>
  <c r="E19" i="49"/>
  <c r="C13" i="49" s="1"/>
  <c r="C16" i="56" l="1"/>
  <c r="C18" i="56" s="1"/>
  <c r="D21" i="46"/>
  <c r="H1" i="40"/>
  <c r="F7" i="40" s="1"/>
  <c r="H1" i="38" l="1"/>
  <c r="F7" i="38" s="1"/>
  <c r="H1" i="27" l="1"/>
  <c r="F7" i="27" s="1"/>
  <c r="H1" i="13"/>
  <c r="F7" i="13" s="1"/>
  <c r="H1" i="10"/>
  <c r="F7" i="10" s="1"/>
  <c r="D7" i="27" l="1"/>
  <c r="D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E18" authorId="0" shapeId="0" xr:uid="{8318D1A6-4E20-449F-9103-70D8E85B73B8}">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Morizane, Maiko[森実 麻生子]</author>
  </authors>
  <commentList>
    <comment ref="E13" authorId="0" shapeId="0" xr:uid="{7F40A08A-24EE-4B9C-8642-A291302059B1}">
      <text>
        <r>
          <rPr>
            <sz val="9"/>
            <color indexed="81"/>
            <rFont val="MS P ゴシック"/>
            <family val="3"/>
            <charset val="128"/>
          </rPr>
          <t xml:space="preserve">PFで提出する場合は、新規配置業務従事予定者の経歴書にパスワードを付し、提出ファイルに格納ください。パスワードは原課担当者にのみ共有ください。
</t>
        </r>
      </text>
    </comment>
  </commentList>
</comments>
</file>

<file path=xl/sharedStrings.xml><?xml version="1.0" encoding="utf-8"?>
<sst xmlns="http://schemas.openxmlformats.org/spreadsheetml/2006/main" count="1374" uniqueCount="524">
  <si>
    <t>参考資料　打合簿等事例集（実費精算契約）</t>
    <rPh sb="0" eb="4">
      <t>サンコウシリョウ</t>
    </rPh>
    <rPh sb="5" eb="7">
      <t>ウチアワ</t>
    </rPh>
    <rPh sb="7" eb="8">
      <t>ボ</t>
    </rPh>
    <rPh sb="8" eb="9">
      <t>トウ</t>
    </rPh>
    <rPh sb="9" eb="12">
      <t>ジレイシュウ</t>
    </rPh>
    <rPh sb="13" eb="17">
      <t>ジッピセイサン</t>
    </rPh>
    <phoneticPr fontId="1"/>
  </si>
  <si>
    <t>１．打合簿</t>
    <rPh sb="2" eb="4">
      <t>ウチアワ</t>
    </rPh>
    <rPh sb="4" eb="5">
      <t>ボ</t>
    </rPh>
    <phoneticPr fontId="1"/>
  </si>
  <si>
    <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</si>
  <si>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</si>
  <si>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</si>
  <si>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</si>
  <si>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</si>
  <si>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</si>
  <si>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</si>
  <si>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</si>
  <si>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</si>
  <si>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phoneticPr fontId="1"/>
  </si>
  <si>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</si>
  <si>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</si>
  <si>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</si>
  <si>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r>
      <t xml:space="preserve">事例２-１
</t>
    </r>
    <r>
      <rPr>
        <sz val="9"/>
        <color theme="10"/>
        <rFont val="HG丸ｺﾞｼｯｸM-PRO"/>
        <family val="3"/>
        <charset val="128"/>
      </rPr>
      <t>（再委託）</t>
    </r>
    <rPh sb="0" eb="2">
      <t>ジレイ</t>
    </rPh>
    <rPh sb="7" eb="10">
      <t>サイイタク</t>
    </rPh>
    <phoneticPr fontId="1"/>
  </si>
  <si>
    <r>
      <t xml:space="preserve">事例２-２
</t>
    </r>
    <r>
      <rPr>
        <sz val="9"/>
        <color theme="10"/>
        <rFont val="HG丸ｺﾞｼｯｸM-PRO"/>
        <family val="3"/>
        <charset val="128"/>
      </rPr>
      <t>（機材調達）</t>
    </r>
    <rPh sb="0" eb="2">
      <t>ジレイ</t>
    </rPh>
    <rPh sb="7" eb="9">
      <t>キザイ</t>
    </rPh>
    <rPh sb="9" eb="11">
      <t>チョウタツ</t>
    </rPh>
    <phoneticPr fontId="1"/>
  </si>
  <si>
    <t>事例２-３
（現地セミナー）</t>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</si>
  <si>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</si>
  <si>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</si>
  <si>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</si>
  <si>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</si>
  <si>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</si>
  <si>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</si>
  <si>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</si>
  <si>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</si>
  <si>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</si>
  <si>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</si>
  <si>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</si>
  <si>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</si>
  <si>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</si>
  <si>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sz val="9"/>
        <color theme="10"/>
        <rFont val="HG丸ｺﾞｼｯｸM-PRO"/>
        <family val="3"/>
        <charset val="128"/>
      </rPr>
      <t>（再委託）</t>
    </r>
    <rPh sb="0" eb="2">
      <t>ジレイ</t>
    </rPh>
    <rPh sb="7" eb="10">
      <t>サイイタク</t>
    </rPh>
    <phoneticPr fontId="1"/>
  </si>
  <si>
    <r>
      <t xml:space="preserve">事例６-２
</t>
    </r>
    <r>
      <rPr>
        <sz val="9"/>
        <color theme="10"/>
        <rFont val="HG丸ｺﾞｼｯｸM-PRO"/>
        <family val="3"/>
        <charset val="128"/>
      </rPr>
      <t>（機材調達）</t>
    </r>
    <rPh sb="0" eb="2">
      <t>ジレイ</t>
    </rPh>
    <rPh sb="7" eb="9">
      <t>キザイ</t>
    </rPh>
    <rPh sb="9" eb="11">
      <t>チョウタツ</t>
    </rPh>
    <phoneticPr fontId="1"/>
  </si>
  <si>
    <r>
      <t xml:space="preserve">事例６-３
</t>
    </r>
    <r>
      <rPr>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</si>
  <si>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</si>
  <si>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</si>
  <si>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</si>
  <si>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事例7</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</si>
  <si>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</si>
  <si>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</si>
  <si>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事例8</t>
    <rPh sb="0" eb="2">
      <t>ジレイ</t>
    </rPh>
    <phoneticPr fontId="1"/>
  </si>
  <si>
    <t>定額計上の残額を確定する（実費精算方式）。</t>
    <rPh sb="13" eb="17">
      <t>ジッピセイサン</t>
    </rPh>
    <rPh sb="17" eb="19">
      <t>ホウシキ</t>
    </rPh>
    <phoneticPr fontId="1"/>
  </si>
  <si>
    <t>⑩定額計上の残額の確定</t>
    <rPh sb="1" eb="3">
      <t>テイガク</t>
    </rPh>
    <rPh sb="3" eb="5">
      <t>ケイジョウ</t>
    </rPh>
    <rPh sb="6" eb="8">
      <t>ザンガク</t>
    </rPh>
    <rPh sb="9" eb="11">
      <t>カクテイ</t>
    </rPh>
    <phoneticPr fontId="1"/>
  </si>
  <si>
    <t>事例９</t>
    <rPh sb="0" eb="2">
      <t>ジレイ</t>
    </rPh>
    <phoneticPr fontId="1"/>
  </si>
  <si>
    <t>通常手続き（再委託）</t>
    <rPh sb="0" eb="4">
      <t>ツウジョウテツヅ</t>
    </rPh>
    <rPh sb="6" eb="9">
      <t>サイイタク</t>
    </rPh>
    <phoneticPr fontId="1"/>
  </si>
  <si>
    <t>再委託に関して、再委託先の選定経緯と契約概要を報告する。</t>
    <phoneticPr fontId="1"/>
  </si>
  <si>
    <t>④各種報告の確認</t>
    <phoneticPr fontId="1"/>
  </si>
  <si>
    <t>事例10</t>
    <rPh sb="0" eb="2">
      <t>ジレイ</t>
    </rPh>
    <phoneticPr fontId="1"/>
  </si>
  <si>
    <t>10ー１</t>
    <phoneticPr fontId="1"/>
  </si>
  <si>
    <t>通常手続き（現地傭人）</t>
    <rPh sb="0" eb="4">
      <t>ツウジョウテツヅ</t>
    </rPh>
    <rPh sb="6" eb="10">
      <t>ゲンチヨウジン</t>
    </rPh>
    <phoneticPr fontId="1"/>
  </si>
  <si>
    <r>
      <rPr>
        <sz val="11"/>
        <color rgb="FF000000"/>
        <rFont val="HG丸ｺﾞｼｯｸM-PRO"/>
        <family val="3"/>
        <charset val="128"/>
      </rPr>
      <t>1つの契約金額が200万円</t>
    </r>
    <r>
      <rPr>
        <sz val="11"/>
        <color rgb="FFFF0000"/>
        <rFont val="HG丸ｺﾞｼｯｸM-PRO"/>
        <family val="3"/>
        <charset val="128"/>
      </rPr>
      <t>を超える</t>
    </r>
    <r>
      <rPr>
        <sz val="11"/>
        <color rgb="FF000000"/>
        <rFont val="HG丸ｺﾞｼｯｸM-PRO"/>
        <family val="3"/>
        <charset val="128"/>
      </rPr>
      <t>現地傭人に関して、契約相手方との契約概要を報告する。</t>
    </r>
  </si>
  <si>
    <t>事例１０－１</t>
    <rPh sb="0" eb="2">
      <t>ジレイ</t>
    </rPh>
    <phoneticPr fontId="1"/>
  </si>
  <si>
    <t>通常手続き（機材調達）</t>
    <rPh sb="0" eb="2">
      <t>ツウジョウ</t>
    </rPh>
    <rPh sb="2" eb="4">
      <t>テツヅ</t>
    </rPh>
    <rPh sb="6" eb="8">
      <t>キザイ</t>
    </rPh>
    <rPh sb="8" eb="10">
      <t>チョウタツ</t>
    </rPh>
    <phoneticPr fontId="1"/>
  </si>
  <si>
    <r>
      <t>機材調達に関して、機材調達先の選定経緯と契約概要を報告する（契約金額</t>
    </r>
    <r>
      <rPr>
        <sz val="11"/>
        <color rgb="FFFF0000"/>
        <rFont val="HG丸ｺﾞｼｯｸM-PRO"/>
        <family val="3"/>
        <charset val="128"/>
      </rPr>
      <t>300万円</t>
    </r>
    <r>
      <rPr>
        <sz val="11"/>
        <color rgb="FF000000"/>
        <rFont val="HG丸ｺﾞｼｯｸM-PRO"/>
        <family val="3"/>
        <charset val="128"/>
      </rPr>
      <t>を超えるものが対象）</t>
    </r>
    <rPh sb="30" eb="34">
      <t>ケイヤクキンガク</t>
    </rPh>
    <phoneticPr fontId="1"/>
  </si>
  <si>
    <t>事例11</t>
    <rPh sb="0" eb="2">
      <t>ジレイ</t>
    </rPh>
    <phoneticPr fontId="1"/>
  </si>
  <si>
    <t>通常手続き（定額計上の残額の使用）</t>
    <rPh sb="0" eb="2">
      <t>ツウジョウ</t>
    </rPh>
    <rPh sb="2" eb="4">
      <t>テツヅ</t>
    </rPh>
    <rPh sb="6" eb="8">
      <t>テイガク</t>
    </rPh>
    <rPh sb="8" eb="10">
      <t>ケイジョウ</t>
    </rPh>
    <rPh sb="11" eb="13">
      <t>ザンガク</t>
    </rPh>
    <rPh sb="14" eb="16">
      <t>シヨウ</t>
    </rPh>
    <phoneticPr fontId="1"/>
  </si>
  <si>
    <t>業務内容は変わらないものの、経費の増額が見込まれるため、他の定額計上費目からの流用か、他の定額計上の残額を使用する。</t>
    <rPh sb="28" eb="29">
      <t>ホカ</t>
    </rPh>
    <rPh sb="30" eb="34">
      <t>テイガクケイジョウ</t>
    </rPh>
    <rPh sb="34" eb="36">
      <t>ヒモク</t>
    </rPh>
    <rPh sb="39" eb="41">
      <t>リュウヨウ</t>
    </rPh>
    <rPh sb="43" eb="44">
      <t>ホカ</t>
    </rPh>
    <phoneticPr fontId="1"/>
  </si>
  <si>
    <t>⑪業務内容の変更を伴わない定額計上の残額の使用</t>
    <phoneticPr fontId="1"/>
  </si>
  <si>
    <t>事例12</t>
    <rPh sb="0" eb="2">
      <t>ジレイ</t>
    </rPh>
    <phoneticPr fontId="1"/>
  </si>
  <si>
    <t>通常手続き（一般業務費支出実績確認表）</t>
    <rPh sb="0" eb="4">
      <t>ツウジョウテツヅ</t>
    </rPh>
    <rPh sb="6" eb="11">
      <t>イッパンギョウムヒ</t>
    </rPh>
    <rPh sb="11" eb="13">
      <t>シシュツ</t>
    </rPh>
    <rPh sb="13" eb="17">
      <t>ジッセキカクニン</t>
    </rPh>
    <rPh sb="17" eb="18">
      <t>ヒョウ</t>
    </rPh>
    <phoneticPr fontId="1"/>
  </si>
  <si>
    <t>精算のため、一般業務費の支出を確認する。</t>
    <rPh sb="15" eb="17">
      <t>カクニン</t>
    </rPh>
    <phoneticPr fontId="1"/>
  </si>
  <si>
    <t>⑫一般業務費支出実績確認表の確認</t>
    <rPh sb="8" eb="12">
      <t>ジッセキカクニン</t>
    </rPh>
    <phoneticPr fontId="1"/>
  </si>
  <si>
    <t>事例13</t>
    <rPh sb="0" eb="2">
      <t>ジレイ</t>
    </rPh>
    <phoneticPr fontId="1"/>
  </si>
  <si>
    <t>事例13
（一般業務費支出実績確認表）</t>
    <rPh sb="0" eb="2">
      <t>ジレイ</t>
    </rPh>
    <rPh sb="6" eb="11">
      <t>イッパンギョウムヒ</t>
    </rPh>
    <rPh sb="11" eb="13">
      <t>シシュツ</t>
    </rPh>
    <rPh sb="13" eb="17">
      <t>ジッセキカクニン</t>
    </rPh>
    <rPh sb="17" eb="18">
      <t>ヒョウ</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</si>
  <si>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</si>
  <si>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</si>
  <si>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</si>
  <si>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事例14</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</si>
  <si>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</si>
  <si>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</si>
  <si>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</si>
  <si>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事例15</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</si>
  <si>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</si>
  <si>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</si>
  <si>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事例16</t>
    <rPh sb="0" eb="2">
      <t>ジレイ</t>
    </rPh>
    <phoneticPr fontId="1"/>
  </si>
  <si>
    <t>契約内容の変更（経費）</t>
    <rPh sb="8" eb="10">
      <t>ケイヒ</t>
    </rPh>
    <phoneticPr fontId="1"/>
  </si>
  <si>
    <t>契約金額を変更（増額）する。</t>
    <rPh sb="8" eb="10">
      <t>ゾウガク</t>
    </rPh>
    <phoneticPr fontId="1"/>
  </si>
  <si>
    <r>
      <t xml:space="preserve">事例17-1
</t>
    </r>
    <r>
      <rPr>
        <u/>
        <sz val="9"/>
        <color theme="10"/>
        <rFont val="HG丸ｺﾞｼｯｸM-PRO"/>
        <family val="3"/>
        <charset val="128"/>
      </rPr>
      <t>（業務の追加・変更①）</t>
    </r>
    <phoneticPr fontId="1"/>
  </si>
  <si>
    <r>
      <t xml:space="preserve">事例17-2
</t>
    </r>
    <r>
      <rPr>
        <u/>
        <sz val="9"/>
        <color theme="10"/>
        <rFont val="HG丸ｺﾞｼｯｸM-PRO"/>
        <family val="3"/>
        <charset val="128"/>
      </rPr>
      <t>（業務の追加・変更②）</t>
    </r>
    <phoneticPr fontId="1"/>
  </si>
  <si>
    <r>
      <t xml:space="preserve">事例17-３
</t>
    </r>
    <r>
      <rPr>
        <u/>
        <sz val="9"/>
        <color theme="10"/>
        <rFont val="HG丸ｺﾞｼｯｸM-PRO"/>
        <family val="3"/>
        <charset val="128"/>
      </rPr>
      <t>（現地再委託の為替差損）</t>
    </r>
    <phoneticPr fontId="1"/>
  </si>
  <si>
    <t>契約変更を伴わずに業務内容を変更する。</t>
    <rPh sb="0" eb="4">
      <t>ケイヤクヘンコウ</t>
    </rPh>
    <rPh sb="5" eb="6">
      <t>トモナ</t>
    </rPh>
    <rPh sb="9" eb="11">
      <t>ギョウム</t>
    </rPh>
    <phoneticPr fontId="1"/>
  </si>
  <si>
    <t>②業務内容の変更（大幅な変更を除く）（実費精算契約）</t>
    <phoneticPr fontId="1"/>
  </si>
  <si>
    <t>事例18</t>
    <rPh sb="0" eb="2">
      <t>ジレイ</t>
    </rPh>
    <phoneticPr fontId="1"/>
  </si>
  <si>
    <t>発注者が指示する数量を変更する。</t>
    <phoneticPr fontId="1"/>
  </si>
  <si>
    <t>⑤発注者が指示する数量の変更</t>
  </si>
  <si>
    <t>事例19</t>
    <rPh sb="0" eb="2">
      <t>ジレイ</t>
    </rPh>
    <phoneticPr fontId="1"/>
  </si>
  <si>
    <t>履行期間内で成果品等の提出期限を延長する。</t>
    <rPh sb="9" eb="10">
      <t>トウ</t>
    </rPh>
    <phoneticPr fontId="1"/>
  </si>
  <si>
    <t>⑥履行期限内の成果品等の提出期限の延長</t>
    <rPh sb="1" eb="6">
      <t>リコウキゲンナイ</t>
    </rPh>
    <rPh sb="10" eb="11">
      <t>トウ</t>
    </rPh>
    <phoneticPr fontId="1"/>
  </si>
  <si>
    <t>事例20</t>
    <rPh sb="0" eb="2">
      <t>ジレイ</t>
    </rPh>
    <phoneticPr fontId="1"/>
  </si>
  <si>
    <t>支払計画を変更する。</t>
    <phoneticPr fontId="1"/>
  </si>
  <si>
    <r>
      <t>⑬支払計画の変更</t>
    </r>
    <r>
      <rPr>
        <sz val="11"/>
        <color rgb="FFFF0000"/>
        <rFont val="HG丸ｺﾞｼｯｸM-PRO"/>
        <family val="3"/>
        <charset val="128"/>
      </rPr>
      <t>★</t>
    </r>
    <phoneticPr fontId="1"/>
  </si>
  <si>
    <t>事例21</t>
    <rPh sb="0" eb="2">
      <t>ジレイ</t>
    </rPh>
    <phoneticPr fontId="1"/>
  </si>
  <si>
    <t>契約内容の変更（業務従事者）</t>
    <rPh sb="8" eb="13">
      <t>ギョウムジュウジシャ</t>
    </rPh>
    <phoneticPr fontId="1"/>
  </si>
  <si>
    <t>業務主任者/副業務主任者を変更する。</t>
    <phoneticPr fontId="1"/>
  </si>
  <si>
    <r>
      <t>⑭業務主任者/副業務主任者の変更</t>
    </r>
    <r>
      <rPr>
        <sz val="10"/>
        <color rgb="FFFF0000"/>
        <rFont val="HG丸ｺﾞｼｯｸM-PRO"/>
        <family val="3"/>
        <charset val="128"/>
      </rPr>
      <t>★</t>
    </r>
    <r>
      <rPr>
        <sz val="10"/>
        <color rgb="FF000000"/>
        <rFont val="HG丸ｺﾞｼｯｸM-PRO"/>
        <family val="3"/>
        <charset val="128"/>
      </rPr>
      <t xml:space="preserve">
⑮新規配置業務従事予定者の報告/確認</t>
    </r>
    <r>
      <rPr>
        <sz val="10"/>
        <color rgb="FFFF0000"/>
        <rFont val="HG丸ｺﾞｼｯｸM-PRO"/>
        <family val="3"/>
        <charset val="128"/>
      </rPr>
      <t xml:space="preserve">★
</t>
    </r>
    <r>
      <rPr>
        <sz val="10"/>
        <rFont val="HG丸ｺﾞｼｯｸM-PRO"/>
        <family val="3"/>
        <charset val="128"/>
      </rPr>
      <t>既に配置済みの業務従事者を業務主任者/副業務主任者とする場合は2者打合簿</t>
    </r>
    <phoneticPr fontId="1"/>
  </si>
  <si>
    <t>事例22</t>
    <rPh sb="0" eb="2">
      <t>ジレイ</t>
    </rPh>
    <phoneticPr fontId="1"/>
  </si>
  <si>
    <t>業務主任者/副業務主任者以外の業務従事者を変更する（未確定業務従事者の確定、業務従事者の交代・追加）。</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</si>
  <si>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r>
      <t>⑮新規配置業務従事予定者の報告/確認</t>
    </r>
    <r>
      <rPr>
        <sz val="11"/>
        <color rgb="FFFF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</si>
  <si>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事例23</t>
    <rPh sb="0" eb="2">
      <t>ジレイ</t>
    </rPh>
    <phoneticPr fontId="1"/>
  </si>
  <si>
    <r>
      <t xml:space="preserve">事例23
</t>
    </r>
    <r>
      <rPr>
        <u/>
        <sz val="9"/>
        <color theme="10"/>
        <rFont val="HG丸ｺﾞｼｯｸM-PRO"/>
        <family val="3"/>
        <charset val="128"/>
      </rPr>
      <t>（給与水準確認書）</t>
    </r>
    <rPh sb="0" eb="2">
      <t>ジレイ</t>
    </rPh>
    <rPh sb="6" eb="13">
      <t>キュウヨスイジュンカクニンショ</t>
    </rPh>
    <phoneticPr fontId="1"/>
  </si>
  <si>
    <t>不可抗力</t>
    <rPh sb="0" eb="4">
      <t>フカコウリョク</t>
    </rPh>
    <phoneticPr fontId="1"/>
  </si>
  <si>
    <t>不可抗力に対する応急的な対応に必要な当面の追加経費に対応する（費目間流用）。</t>
    <phoneticPr fontId="1"/>
  </si>
  <si>
    <r>
      <t>⑯不可抗力</t>
    </r>
    <r>
      <rPr>
        <sz val="11"/>
        <color rgb="FFFF0000"/>
        <rFont val="HG丸ｺﾞｼｯｸM-PRO"/>
        <family val="3"/>
        <charset val="128"/>
      </rPr>
      <t>★</t>
    </r>
    <phoneticPr fontId="1"/>
  </si>
  <si>
    <t>事例24</t>
    <rPh sb="0" eb="2">
      <t>ジレイ</t>
    </rPh>
    <phoneticPr fontId="1"/>
  </si>
  <si>
    <t>不可抗力に対応する将来の業務復帰計画について契約変更の方針を確認する。</t>
    <phoneticPr fontId="1"/>
  </si>
  <si>
    <t>事例25</t>
    <rPh sb="0" eb="2">
      <t>ジレイ</t>
    </rPh>
    <phoneticPr fontId="1"/>
  </si>
  <si>
    <t>業務復帰にあたって、不可抗力への対応に関し契約変更する。</t>
    <rPh sb="0" eb="2">
      <t>ギョウム</t>
    </rPh>
    <rPh sb="2" eb="4">
      <t>フッキ</t>
    </rPh>
    <rPh sb="10" eb="12">
      <t>フカ</t>
    </rPh>
    <rPh sb="16" eb="18">
      <t>タイオウ</t>
    </rPh>
    <rPh sb="19" eb="20">
      <t>カン</t>
    </rPh>
    <rPh sb="21" eb="25">
      <t>ケイヤクヘンコウ</t>
    </rPh>
    <phoneticPr fontId="1"/>
  </si>
  <si>
    <t>事例26</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</si>
  <si>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</si>
  <si>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</si>
  <si>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</si>
  <si>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事例27</t>
    <rPh sb="0" eb="2">
      <t>ジレイ</t>
    </rPh>
    <phoneticPr fontId="1"/>
  </si>
  <si>
    <t>２．打合簿以外</t>
    <rPh sb="2" eb="4">
      <t>ウチアワ</t>
    </rPh>
    <rPh sb="4" eb="5">
      <t>ボ</t>
    </rPh>
    <rPh sb="5" eb="7">
      <t>イガイ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</si>
  <si>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</si>
  <si>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</si>
  <si>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</si>
  <si>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</si>
  <si>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事例28-１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</si>
  <si>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</si>
  <si>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事例28-２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</si>
  <si>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</si>
  <si>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事例28-３
</t>
    </r>
    <r>
      <rPr>
        <u/>
        <sz val="9"/>
        <color theme="10"/>
        <rFont val="HG丸ｺﾞｼｯｸM-PRO"/>
        <family val="3"/>
        <charset val="128"/>
      </rPr>
      <t>（実勢価格）</t>
    </r>
    <phoneticPr fontId="1"/>
  </si>
  <si>
    <t>通常手続（旅費の分担）</t>
    <rPh sb="0" eb="2">
      <t>ツウジョウ</t>
    </rPh>
    <rPh sb="2" eb="4">
      <t>テツヅ</t>
    </rPh>
    <rPh sb="5" eb="7">
      <t>リョヒ</t>
    </rPh>
    <rPh sb="8" eb="10">
      <t>ブンタン</t>
    </rPh>
    <phoneticPr fontId="1"/>
  </si>
  <si>
    <t>本業務に引き続いて別業務に業務従事者が従事する場合の旅費の分担に係る報告</t>
    <phoneticPr fontId="1"/>
  </si>
  <si>
    <t>精算時の報告事項</t>
    <phoneticPr fontId="1"/>
  </si>
  <si>
    <r>
      <t xml:space="preserve">事例29-１
</t>
    </r>
    <r>
      <rPr>
        <u/>
        <sz val="9"/>
        <color theme="10"/>
        <rFont val="HG丸ｺﾞｼｯｸM-PRO"/>
        <family val="3"/>
        <charset val="128"/>
      </rPr>
      <t>（本業務⇒別業務）</t>
    </r>
    <phoneticPr fontId="1"/>
  </si>
  <si>
    <t>別業務に引き続いて本業務に業務従事者が従事する場合の旅費の分担に係る報告</t>
    <phoneticPr fontId="1"/>
  </si>
  <si>
    <t>精算時の報告事項</t>
  </si>
  <si>
    <r>
      <t xml:space="preserve">事例29-２
</t>
    </r>
    <r>
      <rPr>
        <u/>
        <sz val="9"/>
        <color theme="10"/>
        <rFont val="HG丸ｺﾞｼｯｸM-PRO"/>
        <family val="3"/>
        <charset val="128"/>
      </rPr>
      <t>（別業務⇒本業務）</t>
    </r>
    <phoneticPr fontId="1"/>
  </si>
  <si>
    <t>事例１：契約開始時に、契約交渉時の合意事項と業務計画書等を確認する。</t>
    <rPh sb="0" eb="2">
      <t>ジレイ</t>
    </rPh>
    <phoneticPr fontId="1"/>
  </si>
  <si>
    <t>←チェック用（※削除不可）</t>
    <rPh sb="5" eb="6">
      <t>ヨウ</t>
    </rPh>
    <rPh sb="8" eb="12">
      <t>サクジョフカ</t>
    </rPh>
    <phoneticPr fontId="9"/>
  </si>
  <si>
    <t>　打合簿（契約変更なし）</t>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</si>
  <si>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</si>
  <si>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</si>
  <si>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</si>
  <si>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業務主任者</t>
    <rPh sb="0" eb="5">
      <t>ギョウムシュニンシャ</t>
    </rPh>
    <phoneticPr fontId="9"/>
  </si>
  <si>
    <t>調達管理番号：</t>
    <rPh sb="0" eb="6">
      <t>チョウタツカンリバンゴウ</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</si>
  <si>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</si>
  <si>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</si>
  <si>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</si>
  <si>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</si>
  <si>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</si>
  <si>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</si>
  <si>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</si>
  <si>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</si>
  <si>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</si>
  <si>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t>別添：①業務計画書、②契約金額詳細内訳書、③業務従事者名簿、④支払計画書、⑤契約開始時の合意事項、⑥提出計画表、⑦「個人情報取扱い安全管理措置並びに情報セキュリティ対策」及び「個人情報保護及び情報セキュリティに関する情報」</t>
    <rPh sb="0" eb="2">
      <t>ベッテン</t>
    </rPh>
    <rPh sb="50" eb="55">
      <t>テイシュツケイカクヒョウ</t>
    </rPh>
    <phoneticPr fontId="1"/>
  </si>
  <si>
    <t>事例２－１：定額計上していた未確定業務の業務内容（再委託）を確定し、同時に予算額（確定金額）を確認する（ランプサム方式/同時確定型）。</t>
    <rPh sb="0" eb="2">
      <t>ジレイ</t>
    </rPh>
    <rPh sb="25" eb="28">
      <t>サイイタク</t>
    </rPh>
    <phoneticPr fontId="1"/>
  </si>
  <si>
    <t>　打合簿（契約変更なし）</t>
    <rPh sb="5" eb="7">
      <t>ケイヤク</t>
    </rPh>
    <rPh sb="7" eb="9">
      <t>ヘンコウ</t>
    </rPh>
    <phoneticPr fontId="9"/>
  </si>
  <si>
    <t>印</t>
    <rPh sb="0" eb="1">
      <t>イン</t>
    </rPh>
    <phoneticPr fontId="12"/>
  </si>
  <si>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</si>
  <si>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</si>
  <si>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</si>
  <si>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</si>
  <si>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</si>
  <si>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⑩定額計上の残額の確定</t>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</si>
  <si>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</si>
  <si>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xml:space="preserve"> </t>
    <phoneticPr fontId="9"/>
  </si>
  <si>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</si>
  <si>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</si>
  <si>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打合簿（契約変更なし）</t>
    <phoneticPr fontId="9"/>
  </si>
  <si>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</si>
  <si>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</si>
  <si>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</si>
  <si>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</si>
  <si>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</si>
  <si>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</si>
  <si>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押印回付（〇月〇日承認）</t>
    <rPh sb="0" eb="4">
      <t>オウインカイフ</t>
    </rPh>
    <rPh sb="6" eb="7">
      <t>ガツ</t>
    </rPh>
    <rPh sb="7" eb="9">
      <t>マルニチ</t>
    </rPh>
    <rPh sb="9" eb="11">
      <t>ショウニン</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</si>
  <si>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</si>
  <si>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</si>
  <si>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</si>
  <si>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</si>
  <si>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</si>
  <si>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打合簿（契約変更なし）</t>
    <rPh sb="4" eb="6">
      <t>ケイヤク</t>
    </rPh>
    <rPh sb="6" eb="8">
      <t>ヘンコウ</t>
    </rPh>
    <phoneticPr fontId="9"/>
  </si>
  <si>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</si>
  <si>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</si>
  <si>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</si>
  <si>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</si>
  <si>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</si>
  <si>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</si>
  <si>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</si>
  <si>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</si>
  <si>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</si>
  <si>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</si>
  <si>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</si>
  <si>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</si>
  <si>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定額計上としていた現地再委託（パイロット事業）の予算額（上限額）を10,920千円で確定する。定額計上額10,000千円を超える分については、現地再委託（測量調査）（定額計上額5,000千円、定額計上の予算額3,000千円（実費精算方式））から1,000千円を流用する。</t>
    <rPh sb="61" eb="62">
      <t>コ</t>
    </rPh>
    <rPh sb="64" eb="65">
      <t>ブン</t>
    </rPh>
    <rPh sb="71" eb="76">
      <t>ゲンチサイイタク</t>
    </rPh>
    <rPh sb="77" eb="81">
      <t>ソクリョウチョウサ</t>
    </rPh>
    <rPh sb="83" eb="88">
      <t>テイガクケイジョウガク</t>
    </rPh>
    <rPh sb="93" eb="95">
      <t>センエン</t>
    </rPh>
    <rPh sb="96" eb="100">
      <t>テイガクケイジョウ</t>
    </rPh>
    <rPh sb="101" eb="104">
      <t>ヨサンガク</t>
    </rPh>
    <rPh sb="109" eb="111">
      <t>センエン</t>
    </rPh>
    <rPh sb="112" eb="118">
      <t>ジッピセイサンホウシキ</t>
    </rPh>
    <rPh sb="127" eb="129">
      <t>センエン</t>
    </rPh>
    <rPh sb="130" eb="132">
      <t>リュウヨウ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</si>
  <si>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</si>
  <si>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</si>
  <si>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定額計上していた機材費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8" eb="10">
      <t>キザイ</t>
    </rPh>
    <rPh sb="10" eb="11">
      <t>ヒ</t>
    </rPh>
    <rPh sb="12" eb="15">
      <t>ヨサンガク</t>
    </rPh>
    <rPh sb="16" eb="19">
      <t>ジョウゲンガク</t>
    </rPh>
    <rPh sb="27" eb="28">
      <t>チ</t>
    </rPh>
    <rPh sb="28" eb="29">
      <t>エン</t>
    </rPh>
    <rPh sb="30" eb="32">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</si>
  <si>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</si>
  <si>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</si>
  <si>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定額計上していたセミナー等実施開催費（現地セミナー）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12" eb="13">
      <t>トウ</t>
    </rPh>
    <rPh sb="13" eb="15">
      <t>ジッシ</t>
    </rPh>
    <rPh sb="15" eb="17">
      <t>カイサイ</t>
    </rPh>
    <rPh sb="17" eb="18">
      <t>ヒ</t>
    </rPh>
    <rPh sb="19" eb="21">
      <t>ゲンチ</t>
    </rPh>
    <rPh sb="27" eb="30">
      <t>ヨサンガク</t>
    </rPh>
    <rPh sb="31" eb="34">
      <t>ジョウゲンガク</t>
    </rPh>
    <rPh sb="42" eb="43">
      <t>チ</t>
    </rPh>
    <rPh sb="43" eb="44">
      <t>エン</t>
    </rPh>
    <rPh sb="45" eb="47">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</si>
  <si>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</si>
  <si>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</si>
  <si>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</si>
  <si>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</si>
  <si>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定額計上としていた資料翻訳費（●●語⇒英語、●頁を想定）の予算額（上限額）を8,000千円で確定していたが、頁数が想定より増加したため11,000千円に変更する。定額計上額10,000千円を超える分については、現地再委託の測量調査（定額計上額5,000千円、定額計上の予算額3,000千円（実費精算方式））から1,000千円を流用する。</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3" eb="75">
      <t>センエン</t>
    </rPh>
    <rPh sb="76" eb="78">
      <t>ヘンコウ</t>
    </rPh>
    <rPh sb="95" eb="96">
      <t>コ</t>
    </rPh>
    <rPh sb="98" eb="99">
      <t>ブン</t>
    </rPh>
    <rPh sb="105" eb="110">
      <t>ゲンチサイイタク</t>
    </rPh>
    <rPh sb="111" eb="115">
      <t>ソクリョウチョウサ</t>
    </rPh>
    <rPh sb="116" eb="121">
      <t>テイガクケイジョウガク</t>
    </rPh>
    <rPh sb="126" eb="128">
      <t>センエン</t>
    </rPh>
    <rPh sb="129" eb="133">
      <t>テイガクケイジョウ</t>
    </rPh>
    <rPh sb="134" eb="137">
      <t>ヨサンガク</t>
    </rPh>
    <rPh sb="142" eb="144">
      <t>センエン</t>
    </rPh>
    <rPh sb="145" eb="151">
      <t>ジッピセイサンホウシキ</t>
    </rPh>
    <rPh sb="160" eb="162">
      <t>センエン</t>
    </rPh>
    <rPh sb="163" eb="165">
      <t>リュウヨウ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</si>
  <si>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</si>
  <si>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</si>
  <si>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</si>
  <si>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</si>
  <si>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</si>
  <si>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</si>
  <si>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事例１０：再委託に関して、再委託先の選定経緯と契約概要を報告する。</t>
    <rPh sb="0" eb="2">
      <t>ジレイ</t>
    </rPh>
    <phoneticPr fontId="1"/>
  </si>
  <si>
    <t>④各種報告の確認</t>
  </si>
  <si>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</si>
  <si>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</si>
  <si>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t>事例１０ー１：1つの契約金額が200万円以上の現地傭人に関して、契約相手方との契約概要を報告する。</t>
    <rPh sb="0" eb="2">
      <t>ジレイ</t>
    </rPh>
    <rPh sb="10" eb="14">
      <t>ケイヤクキンガク</t>
    </rPh>
    <rPh sb="18" eb="22">
      <t>マンエンイジョウ</t>
    </rPh>
    <rPh sb="23" eb="27">
      <t>ゲンチヨウジン</t>
    </rPh>
    <rPh sb="32" eb="37">
      <t>ケイヤクアイテカタ</t>
    </rPh>
    <phoneticPr fontId="1"/>
  </si>
  <si>
    <t>１つの契約金額が200万円を超える現地傭人（分野名）との契約について別添のとおり確認する。</t>
    <rPh sb="3" eb="7">
      <t>ケイヤクキンガク</t>
    </rPh>
    <rPh sb="12" eb="13">
      <t>エン</t>
    </rPh>
    <rPh sb="14" eb="15">
      <t>コ</t>
    </rPh>
    <rPh sb="17" eb="19">
      <t>ゲンチ</t>
    </rPh>
    <rPh sb="19" eb="20">
      <t>ヨウ</t>
    </rPh>
    <rPh sb="20" eb="21">
      <t>ニン</t>
    </rPh>
    <rPh sb="22" eb="25">
      <t>ブンヤメイ</t>
    </rPh>
    <rPh sb="28" eb="30">
      <t>ケイヤク</t>
    </rPh>
    <rPh sb="34" eb="36">
      <t>ベッテン</t>
    </rPh>
    <rPh sb="40" eb="42">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</si>
  <si>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</si>
  <si>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r>
      <t>事例１１：機材調達に関して、機材調達先の選定経緯と契約概要を報告する（契約金額</t>
    </r>
    <r>
      <rPr>
        <sz val="10"/>
        <color rgb="FFFF0000"/>
        <rFont val="HG丸ｺﾞｼｯｸM-PRO"/>
        <family val="3"/>
        <charset val="128"/>
      </rPr>
      <t>300万円</t>
    </r>
    <r>
      <rPr>
        <sz val="10"/>
        <rFont val="HG丸ｺﾞｼｯｸM-PRO"/>
        <family val="3"/>
        <charset val="128"/>
      </rPr>
      <t>を超えるものが対象）</t>
    </r>
    <rPh sb="0" eb="2">
      <t>ジレイ</t>
    </rPh>
    <rPh sb="35" eb="39">
      <t>ケイヤクキンガク</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</si>
  <si>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</si>
  <si>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</si>
  <si>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事例１２：業務内容は変わらないものの、経費の増額が見込まれるため、定額計上の残額を使用する。</t>
    <rPh sb="0" eb="2">
      <t>ジレイ</t>
    </rPh>
    <phoneticPr fontId="1"/>
  </si>
  <si>
    <t>番号</t>
    <rPh sb="0" eb="1">
      <t>バンゴウ0</t>
    </rPh>
    <phoneticPr fontId="1"/>
  </si>
  <si>
    <t>内容区分</t>
    <rPh sb="0" eb="2">
      <t>ナイヨウクブン0</t>
    </rPh>
    <phoneticPr fontId="1"/>
  </si>
  <si>
    <t>合意内容</t>
    <rPh sb="0" eb="2">
      <t>ゴウイ0</t>
    </rPh>
    <phoneticPr fontId="1"/>
  </si>
  <si>
    <t>備　考</t>
    <rPh sb="0" eb="1">
      <t>ビコウ0</t>
    </rPh>
    <phoneticPr fontId="1"/>
  </si>
  <si>
    <t>⑪業務内容の変更を伴わない定額計上の残額の使用</t>
  </si>
  <si>
    <r>
      <rPr>
        <sz val="10"/>
        <rFont val="HG丸ｺﾞｼｯｸM-PRO"/>
        <family val="3"/>
        <charset val="128"/>
      </rPr>
      <t>セミナー参加者の対象・人数を拡大することなり、一般業務費が○千円不足。この不足分を補うため支出内容を工夫し○千円を捻出したものの、差額○千円を補うため、定額計上の残額を使用する。</t>
    </r>
    <rPh sb="4" eb="7">
      <t>サンカシャ</t>
    </rPh>
    <rPh sb="8" eb="10">
      <t>タイショウ</t>
    </rPh>
    <rPh sb="11" eb="13">
      <t>ニンズウ</t>
    </rPh>
    <rPh sb="14" eb="16">
      <t>カクダイ</t>
    </rPh>
    <rPh sb="23" eb="25">
      <t>イッパン</t>
    </rPh>
    <rPh sb="25" eb="28">
      <t>ギョウムヒ</t>
    </rPh>
    <rPh sb="30" eb="32">
      <t>センエン</t>
    </rPh>
    <rPh sb="32" eb="34">
      <t>フソク</t>
    </rPh>
    <rPh sb="37" eb="40">
      <t>フソクブン</t>
    </rPh>
    <rPh sb="41" eb="42">
      <t>オギナ</t>
    </rPh>
    <rPh sb="45" eb="47">
      <t>シシュツ</t>
    </rPh>
    <rPh sb="47" eb="49">
      <t>ナイヨウ</t>
    </rPh>
    <rPh sb="50" eb="52">
      <t>クフウ</t>
    </rPh>
    <rPh sb="54" eb="56">
      <t>センエン</t>
    </rPh>
    <rPh sb="57" eb="59">
      <t>ネンシュツ</t>
    </rPh>
    <rPh sb="65" eb="67">
      <t>サガク</t>
    </rPh>
    <rPh sb="68" eb="70">
      <t>センエン</t>
    </rPh>
    <rPh sb="71" eb="72">
      <t>オギナ</t>
    </rPh>
    <rPh sb="76" eb="78">
      <t>テイガク</t>
    </rPh>
    <rPh sb="78" eb="80">
      <t>ケイジョウ</t>
    </rPh>
    <rPh sb="81" eb="83">
      <t>ザンガク</t>
    </rPh>
    <rPh sb="84" eb="86">
      <t>シヨウ</t>
    </rPh>
    <phoneticPr fontId="1"/>
  </si>
  <si>
    <t>機材費（定額計上）で確定済の残額を使用</t>
    <phoneticPr fontId="1"/>
  </si>
  <si>
    <t>事例１３：精算のため、一般業務費の支出を確認する。</t>
    <rPh sb="0" eb="2">
      <t>ジレイ</t>
    </rPh>
    <rPh sb="5" eb="7">
      <t>セイサン</t>
    </rPh>
    <rPh sb="11" eb="13">
      <t>イッパン</t>
    </rPh>
    <rPh sb="13" eb="15">
      <t>ギョウム</t>
    </rPh>
    <rPh sb="15" eb="16">
      <t>ヒ</t>
    </rPh>
    <rPh sb="17" eb="19">
      <t>シシュツ</t>
    </rPh>
    <rPh sb="20" eb="22">
      <t>カクニン</t>
    </rPh>
    <phoneticPr fontId="1"/>
  </si>
  <si>
    <t>業務主任者</t>
  </si>
  <si>
    <t>別添：一般業務費支出実績確認表</t>
    <rPh sb="0" eb="2">
      <t>ベッテン</t>
    </rPh>
    <rPh sb="3" eb="8">
      <t>イッパンギョウムヒ</t>
    </rPh>
    <rPh sb="8" eb="10">
      <t>シシュツ</t>
    </rPh>
    <rPh sb="10" eb="12">
      <t>ジッセキ</t>
    </rPh>
    <rPh sb="12" eb="14">
      <t>カクニン</t>
    </rPh>
    <rPh sb="14" eb="15">
      <t>ヒョウ</t>
    </rPh>
    <phoneticPr fontId="1"/>
  </si>
  <si>
    <t>一般業務費支出実績確認表（実費精算契約用）</t>
  </si>
  <si>
    <t>本様式は、契約金額詳細内訳書に記載のない一般業務費の支出が生じた場合に記載いただき、
該当する支出が契約業務に関連したものであることを確認するために使用します。</t>
    <rPh sb="20" eb="25">
      <t>イッパンギョウムヒ</t>
    </rPh>
    <rPh sb="29" eb="30">
      <t>ショウ</t>
    </rPh>
    <rPh sb="32" eb="34">
      <t>バアイ</t>
    </rPh>
    <rPh sb="35" eb="37">
      <t>キサイ</t>
    </rPh>
    <rPh sb="43" eb="45">
      <t>ガイトウ</t>
    </rPh>
    <rPh sb="47" eb="49">
      <t>シシュツ</t>
    </rPh>
    <rPh sb="50" eb="52">
      <t>ケイヤク</t>
    </rPh>
    <phoneticPr fontId="1"/>
  </si>
  <si>
    <t>費目（小項目）</t>
    <phoneticPr fontId="12"/>
  </si>
  <si>
    <t>契約金額詳細内訳書に記載のない支出実績</t>
    <rPh sb="10" eb="12">
      <t>キサイ</t>
    </rPh>
    <rPh sb="15" eb="17">
      <t>シシュツ</t>
    </rPh>
    <rPh sb="17" eb="19">
      <t>ジッセキ</t>
    </rPh>
    <phoneticPr fontId="1"/>
  </si>
  <si>
    <t>消化率</t>
    <rPh sb="0" eb="2">
      <t>ショウカ</t>
    </rPh>
    <rPh sb="2" eb="3">
      <t>リツ</t>
    </rPh>
    <phoneticPr fontId="12"/>
  </si>
  <si>
    <t>細目</t>
    <rPh sb="0" eb="2">
      <t>サイモク</t>
    </rPh>
    <phoneticPr fontId="1"/>
  </si>
  <si>
    <t>内訳金額（円貨）</t>
    <rPh sb="0" eb="2">
      <t>ウチワケ</t>
    </rPh>
    <rPh sb="2" eb="4">
      <t>キンガク</t>
    </rPh>
    <rPh sb="5" eb="7">
      <t>エンカ</t>
    </rPh>
    <phoneticPr fontId="1"/>
  </si>
  <si>
    <t>発生理由、算出経緯（注2）、支出内訳</t>
    <rPh sb="0" eb="2">
      <t>ハッセイ</t>
    </rPh>
    <rPh sb="2" eb="4">
      <t>リユウ</t>
    </rPh>
    <rPh sb="5" eb="9">
      <t>サンシュツケイイ</t>
    </rPh>
    <rPh sb="10" eb="11">
      <t>チュウ</t>
    </rPh>
    <rPh sb="14" eb="16">
      <t>シシュツ</t>
    </rPh>
    <rPh sb="16" eb="18">
      <t>ウチワケ</t>
    </rPh>
    <phoneticPr fontId="1"/>
  </si>
  <si>
    <t>実績（注1）</t>
    <rPh sb="0" eb="2">
      <t>ジッセキ</t>
    </rPh>
    <rPh sb="3" eb="4">
      <t>チュウ</t>
    </rPh>
    <phoneticPr fontId="1"/>
  </si>
  <si>
    <t>（非表示）</t>
    <phoneticPr fontId="27"/>
  </si>
  <si>
    <t>特殊傭人費</t>
    <rPh sb="0" eb="2">
      <t>トクシュ</t>
    </rPh>
    <rPh sb="2" eb="3">
      <t>ヨウ</t>
    </rPh>
    <rPh sb="3" eb="4">
      <t>ジン</t>
    </rPh>
    <rPh sb="4" eb="5">
      <t>ヒ</t>
    </rPh>
    <phoneticPr fontId="12"/>
  </si>
  <si>
    <t>通訳（英語⇔エチオピア公用語）</t>
    <rPh sb="0" eb="2">
      <t>ツウヤク</t>
    </rPh>
    <rPh sb="3" eb="5">
      <t>エイゴ</t>
    </rPh>
    <rPh sb="11" eb="14">
      <t>コウヨウゴ</t>
    </rPh>
    <phoneticPr fontId="1"/>
  </si>
  <si>
    <t>対象地域にエチオピア公用語を主言語とする地域が含まれていたことが判明し、現地調査において通訳（約●USD／月）が●●の期間分必要となったため。</t>
    <rPh sb="0" eb="4">
      <t>タイショウチイキ</t>
    </rPh>
    <rPh sb="10" eb="13">
      <t>コウヨウゴ</t>
    </rPh>
    <rPh sb="14" eb="15">
      <t>シュ</t>
    </rPh>
    <rPh sb="15" eb="17">
      <t>ゲンゴ</t>
    </rPh>
    <rPh sb="20" eb="22">
      <t>チイキ</t>
    </rPh>
    <rPh sb="23" eb="24">
      <t>フク</t>
    </rPh>
    <rPh sb="32" eb="34">
      <t>ハンメイ</t>
    </rPh>
    <rPh sb="36" eb="38">
      <t>ゲンチ</t>
    </rPh>
    <rPh sb="38" eb="40">
      <t>チョウサ</t>
    </rPh>
    <rPh sb="44" eb="46">
      <t>ツウヤク</t>
    </rPh>
    <rPh sb="47" eb="48">
      <t>ヤク</t>
    </rPh>
    <rPh sb="53" eb="54">
      <t>ツキ</t>
    </rPh>
    <rPh sb="59" eb="61">
      <t>キカン</t>
    </rPh>
    <rPh sb="61" eb="62">
      <t>ブン</t>
    </rPh>
    <rPh sb="62" eb="64">
      <t>ヒツヨウ</t>
    </rPh>
    <phoneticPr fontId="1"/>
  </si>
  <si>
    <t>車両関連費</t>
    <phoneticPr fontId="12"/>
  </si>
  <si>
    <t>車両維持費一式</t>
    <rPh sb="0" eb="5">
      <t>シャリョウイジヒ</t>
    </rPh>
    <rPh sb="5" eb="7">
      <t>イッシキ</t>
    </rPh>
    <phoneticPr fontId="1"/>
  </si>
  <si>
    <t>天候事情と山岳地帯での道路状況が悪く、故障が発生したため。ブレーキ交換、タイヤ交換、修理代</t>
    <rPh sb="0" eb="4">
      <t>テンコウジジョウ</t>
    </rPh>
    <rPh sb="5" eb="9">
      <t>サンガクチタイ</t>
    </rPh>
    <rPh sb="11" eb="15">
      <t>ドウロジョウキョウ</t>
    </rPh>
    <rPh sb="16" eb="17">
      <t>ワル</t>
    </rPh>
    <rPh sb="19" eb="21">
      <t>コショウ</t>
    </rPh>
    <rPh sb="22" eb="24">
      <t>ハッセイ</t>
    </rPh>
    <rPh sb="33" eb="35">
      <t>コウカン</t>
    </rPh>
    <rPh sb="39" eb="41">
      <t>コウカン</t>
    </rPh>
    <rPh sb="42" eb="45">
      <t>シュウリダイ</t>
    </rPh>
    <phoneticPr fontId="1"/>
  </si>
  <si>
    <t>セミナー等実施関連費</t>
    <rPh sb="4" eb="5">
      <t>ナド</t>
    </rPh>
    <rPh sb="5" eb="7">
      <t>ジッシ</t>
    </rPh>
    <rPh sb="7" eb="9">
      <t>カンレン</t>
    </rPh>
    <rPh sb="9" eb="10">
      <t>ヒ</t>
    </rPh>
    <phoneticPr fontId="12"/>
  </si>
  <si>
    <t>会場費</t>
    <rPh sb="0" eb="3">
      <t>カイジョウヒ</t>
    </rPh>
    <phoneticPr fontId="1"/>
  </si>
  <si>
    <t>当初想定していたCP期間の会議室が使用できなかったため、第〇回ワークショップは会場借上げ（約●●ETB／時間）が●●時間程度必要となったため。</t>
    <rPh sb="52" eb="54">
      <t>ジカン</t>
    </rPh>
    <rPh sb="58" eb="60">
      <t>ジカン</t>
    </rPh>
    <rPh sb="60" eb="62">
      <t>テイド</t>
    </rPh>
    <phoneticPr fontId="1"/>
  </si>
  <si>
    <t>実習用資材一式</t>
    <rPh sb="0" eb="3">
      <t>ジッシュウヨウ</t>
    </rPh>
    <rPh sb="3" eb="7">
      <t>シザイイッシキ</t>
    </rPh>
    <phoneticPr fontId="1"/>
  </si>
  <si>
    <t>パイロット活動にかかる実習を実施し、実習用資材一式（一式あたり約●●円）が●●名分必要になったため。ロープ、土壌検査代、長靴、スコップ。</t>
    <rPh sb="5" eb="7">
      <t>カツドウ</t>
    </rPh>
    <rPh sb="11" eb="13">
      <t>ジッシュウ</t>
    </rPh>
    <rPh sb="14" eb="16">
      <t>ジッシ</t>
    </rPh>
    <rPh sb="18" eb="23">
      <t>ジッシュウヨウシザイ</t>
    </rPh>
    <rPh sb="23" eb="25">
      <t>イッシキ</t>
    </rPh>
    <rPh sb="26" eb="28">
      <t>イッシキ</t>
    </rPh>
    <rPh sb="31" eb="32">
      <t>ヤク</t>
    </rPh>
    <rPh sb="34" eb="35">
      <t>エン</t>
    </rPh>
    <rPh sb="39" eb="40">
      <t>メイ</t>
    </rPh>
    <rPh sb="40" eb="41">
      <t>ブン</t>
    </rPh>
    <rPh sb="41" eb="43">
      <t>ヒツヨウ</t>
    </rPh>
    <rPh sb="54" eb="59">
      <t>ドジョウケンサダイ</t>
    </rPh>
    <rPh sb="60" eb="62">
      <t>ナガグツ</t>
    </rPh>
    <phoneticPr fontId="1"/>
  </si>
  <si>
    <t>コピー代</t>
    <rPh sb="3" eb="4">
      <t>ダイ</t>
    </rPh>
    <phoneticPr fontId="1"/>
  </si>
  <si>
    <t>配付資料の印刷が約●●名分必要となったため。</t>
    <rPh sb="0" eb="4">
      <t>ハイフシリョウ</t>
    </rPh>
    <rPh sb="5" eb="7">
      <t>インサツ</t>
    </rPh>
    <rPh sb="8" eb="9">
      <t>ヤク</t>
    </rPh>
    <rPh sb="11" eb="12">
      <t>メイ</t>
    </rPh>
    <rPh sb="12" eb="13">
      <t>ブン</t>
    </rPh>
    <rPh sb="13" eb="15">
      <t>ヒツヨウ</t>
    </rPh>
    <phoneticPr fontId="1"/>
  </si>
  <si>
    <t>事務所関連費</t>
    <rPh sb="0" eb="2">
      <t>ジム</t>
    </rPh>
    <rPh sb="2" eb="3">
      <t>ショ</t>
    </rPh>
    <rPh sb="3" eb="5">
      <t>カンレン</t>
    </rPh>
    <rPh sb="5" eb="6">
      <t>ヒ</t>
    </rPh>
    <phoneticPr fontId="12"/>
  </si>
  <si>
    <t>複合機保守管理費</t>
    <rPh sb="0" eb="3">
      <t>フクゴウキ</t>
    </rPh>
    <rPh sb="3" eb="8">
      <t>ホシュカンリヒ</t>
    </rPh>
    <phoneticPr fontId="1"/>
  </si>
  <si>
    <t>不具合が生じ、パーツ交換をおこなったため。</t>
    <rPh sb="0" eb="3">
      <t>フグアイ</t>
    </rPh>
    <rPh sb="4" eb="5">
      <t>ショウ</t>
    </rPh>
    <rPh sb="10" eb="12">
      <t>コウカン</t>
    </rPh>
    <phoneticPr fontId="1"/>
  </si>
  <si>
    <t>旅費・交通費</t>
    <phoneticPr fontId="12"/>
  </si>
  <si>
    <t>ローカルコンサルタントの出張費</t>
    <rPh sb="12" eb="14">
      <t>シュッチョウ</t>
    </rPh>
    <rPh sb="14" eb="15">
      <t>ヒ</t>
    </rPh>
    <phoneticPr fontId="1"/>
  </si>
  <si>
    <t>パイロット活動にかかる実習に参加が必要となったため。単価約●●円×●●名分</t>
    <rPh sb="5" eb="7">
      <t>カツドウ</t>
    </rPh>
    <rPh sb="11" eb="13">
      <t>ジッシュウ</t>
    </rPh>
    <rPh sb="14" eb="16">
      <t>サンカ</t>
    </rPh>
    <rPh sb="17" eb="19">
      <t>ヒツヨウ</t>
    </rPh>
    <rPh sb="28" eb="29">
      <t>ヤク</t>
    </rPh>
    <rPh sb="35" eb="36">
      <t>メイ</t>
    </rPh>
    <rPh sb="36" eb="37">
      <t>ブン</t>
    </rPh>
    <phoneticPr fontId="1"/>
  </si>
  <si>
    <t>施設・設備等関連費</t>
    <rPh sb="0" eb="2">
      <t>シセツ</t>
    </rPh>
    <rPh sb="3" eb="9">
      <t>セツビナドカンレンヒ</t>
    </rPh>
    <phoneticPr fontId="12"/>
  </si>
  <si>
    <t>排水施設改修費</t>
    <rPh sb="0" eb="4">
      <t>ハイスイシセツ</t>
    </rPh>
    <rPh sb="4" eb="7">
      <t>カイシュウヒ</t>
    </rPh>
    <phoneticPr fontId="1"/>
  </si>
  <si>
    <t>不具合が生じたため。単価約●●円×数量●</t>
    <rPh sb="0" eb="3">
      <t>フグアイ</t>
    </rPh>
    <rPh sb="4" eb="5">
      <t>ショウ</t>
    </rPh>
    <rPh sb="12" eb="13">
      <t>ヤク</t>
    </rPh>
    <phoneticPr fontId="1"/>
  </si>
  <si>
    <t>資料等翻訳費</t>
    <rPh sb="0" eb="2">
      <t>シリョウ</t>
    </rPh>
    <rPh sb="2" eb="3">
      <t>ナド</t>
    </rPh>
    <rPh sb="3" eb="5">
      <t>ホンヤク</t>
    </rPh>
    <rPh sb="5" eb="6">
      <t>ヒ</t>
    </rPh>
    <phoneticPr fontId="12"/>
  </si>
  <si>
    <t>翻訳費（英文→現地語）</t>
    <rPh sb="0" eb="3">
      <t>ホンヤクヒ</t>
    </rPh>
    <rPh sb="4" eb="6">
      <t>エイブン</t>
    </rPh>
    <rPh sb="7" eb="10">
      <t>ゲンチゴ</t>
    </rPh>
    <phoneticPr fontId="1"/>
  </si>
  <si>
    <t>現地語への翻訳が必要となったため。単価約●●円×数量●</t>
    <rPh sb="0" eb="2">
      <t>ゲンチ</t>
    </rPh>
    <rPh sb="2" eb="3">
      <t>ゴ</t>
    </rPh>
    <rPh sb="5" eb="7">
      <t>ホンヤク</t>
    </rPh>
    <rPh sb="8" eb="10">
      <t>ヒツヨウ</t>
    </rPh>
    <phoneticPr fontId="1"/>
  </si>
  <si>
    <t>雑費</t>
    <phoneticPr fontId="12"/>
  </si>
  <si>
    <t>送金手数料</t>
    <rPh sb="0" eb="2">
      <t>ソウキン</t>
    </rPh>
    <rPh sb="2" eb="5">
      <t>テスウリョウ</t>
    </rPh>
    <phoneticPr fontId="1"/>
  </si>
  <si>
    <t>海外送金手数料を雑費として計上。</t>
    <rPh sb="0" eb="2">
      <t>カイガイ</t>
    </rPh>
    <rPh sb="2" eb="4">
      <t>ソウキン</t>
    </rPh>
    <rPh sb="4" eb="7">
      <t>テスウリョウ</t>
    </rPh>
    <rPh sb="8" eb="10">
      <t>ザッピ</t>
    </rPh>
    <rPh sb="13" eb="15">
      <t>ケイジョウ</t>
    </rPh>
    <phoneticPr fontId="1"/>
  </si>
  <si>
    <t>パイロット活動に係る消耗品</t>
    <rPh sb="5" eb="7">
      <t>カツドウ</t>
    </rPh>
    <rPh sb="8" eb="9">
      <t>カカ</t>
    </rPh>
    <rPh sb="10" eb="13">
      <t>ショウモウヒン</t>
    </rPh>
    <phoneticPr fontId="1"/>
  </si>
  <si>
    <t>パイロット活動を進める上で必要となることが判明したため。防鳥網・電子はかり</t>
    <rPh sb="5" eb="7">
      <t>カツドウ</t>
    </rPh>
    <rPh sb="8" eb="9">
      <t>スス</t>
    </rPh>
    <rPh sb="11" eb="12">
      <t>ウエ</t>
    </rPh>
    <rPh sb="13" eb="15">
      <t>ヒツヨウ</t>
    </rPh>
    <rPh sb="21" eb="23">
      <t>ハンメイ</t>
    </rPh>
    <rPh sb="28" eb="29">
      <t>フセ</t>
    </rPh>
    <rPh sb="29" eb="30">
      <t>トリ</t>
    </rPh>
    <rPh sb="30" eb="31">
      <t>アミ</t>
    </rPh>
    <rPh sb="32" eb="34">
      <t>デンシ</t>
    </rPh>
    <phoneticPr fontId="1"/>
  </si>
  <si>
    <t>注1：精算にて金額を確認するため、規模感が分かる程度の金額を記載いただくことで差し支えございません。</t>
    <rPh sb="0" eb="1">
      <t>チュウ</t>
    </rPh>
    <rPh sb="3" eb="5">
      <t>セイサン</t>
    </rPh>
    <rPh sb="7" eb="9">
      <t>キンガク</t>
    </rPh>
    <rPh sb="10" eb="12">
      <t>カクニン</t>
    </rPh>
    <rPh sb="17" eb="20">
      <t>キボカン</t>
    </rPh>
    <rPh sb="21" eb="22">
      <t>ワ</t>
    </rPh>
    <rPh sb="24" eb="26">
      <t>テイド</t>
    </rPh>
    <rPh sb="27" eb="29">
      <t>キンガク</t>
    </rPh>
    <rPh sb="30" eb="32">
      <t>キサイ</t>
    </rPh>
    <rPh sb="39" eb="40">
      <t>サ</t>
    </rPh>
    <phoneticPr fontId="1"/>
  </si>
  <si>
    <t>　　（1円単位ではなく、千円単位での記載でも結構です）</t>
    <phoneticPr fontId="1"/>
  </si>
  <si>
    <t>注2：金額の妥当性が確認できるよう単価や数量等が分かる記載をお願いします。単価は外貨の記載でも差し支えございません。</t>
    <rPh sb="0" eb="1">
      <t>チュウ</t>
    </rPh>
    <rPh sb="3" eb="5">
      <t>キンガク</t>
    </rPh>
    <rPh sb="6" eb="9">
      <t>ダトウセイ</t>
    </rPh>
    <rPh sb="10" eb="12">
      <t>カクニン</t>
    </rPh>
    <rPh sb="17" eb="19">
      <t>タンカ</t>
    </rPh>
    <rPh sb="20" eb="22">
      <t>スウリョウ</t>
    </rPh>
    <rPh sb="22" eb="23">
      <t>ナド</t>
    </rPh>
    <rPh sb="24" eb="25">
      <t>ワ</t>
    </rPh>
    <rPh sb="27" eb="29">
      <t>キサイ</t>
    </rPh>
    <rPh sb="31" eb="32">
      <t>ネガ</t>
    </rPh>
    <rPh sb="37" eb="39">
      <t>タンカ</t>
    </rPh>
    <rPh sb="40" eb="42">
      <t>ガイカ</t>
    </rPh>
    <rPh sb="43" eb="45">
      <t>キサイ</t>
    </rPh>
    <rPh sb="47" eb="48">
      <t>サ</t>
    </rPh>
    <phoneticPr fontId="1"/>
  </si>
  <si>
    <t>　　（厳密な数値ではなく、規模感が分かる程度の記載で差し支えございません）</t>
    <rPh sb="3" eb="5">
      <t>ゲンミツ</t>
    </rPh>
    <rPh sb="6" eb="8">
      <t>スウチ</t>
    </rPh>
    <phoneticPr fontId="1"/>
  </si>
  <si>
    <t>事例１４：継続契約の手続きをする。</t>
    <rPh sb="0" eb="2">
      <t>ジレイ</t>
    </rPh>
    <phoneticPr fontId="1"/>
  </si>
  <si>
    <t>打合簿（継続契約）</t>
    <rPh sb="0" eb="3">
      <t>ウチアワセボ</t>
    </rPh>
    <rPh sb="4" eb="6">
      <t>ケイゾク</t>
    </rPh>
    <rPh sb="6" eb="8">
      <t>ケイヤク</t>
    </rPh>
    <phoneticPr fontId="9"/>
  </si>
  <si>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</si>
  <si>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</si>
  <si>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t>
  </si>
  <si>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</si>
  <si>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</si>
  <si>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</si>
  <si>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項目</t>
    <rPh sb="0" eb="2">
      <t>コウモク</t>
    </rPh>
    <phoneticPr fontId="1"/>
  </si>
  <si>
    <t>変更内容・理由</t>
  </si>
  <si>
    <t>契約締結時見積額からの増減（円）</t>
    <rPh sb="0" eb="2">
      <t>ケイヤク</t>
    </rPh>
    <rPh sb="2" eb="4">
      <t>テイケツ</t>
    </rPh>
    <rPh sb="4" eb="5">
      <t>ジ</t>
    </rPh>
    <rPh sb="5" eb="7">
      <t>ミツモリ</t>
    </rPh>
    <rPh sb="7" eb="8">
      <t>ガク</t>
    </rPh>
    <rPh sb="11" eb="13">
      <t>ゾウゲン</t>
    </rPh>
    <rPh sb="14" eb="15">
      <t>エン</t>
    </rPh>
    <phoneticPr fontId="9"/>
  </si>
  <si>
    <t>備考</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</si>
  <si>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</si>
  <si>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</si>
  <si>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見積書（案）を参照</t>
    <rPh sb="0" eb="3">
      <t>ミツモリショ</t>
    </rPh>
    <rPh sb="4" eb="5">
      <t>アン</t>
    </rPh>
    <rPh sb="7" eb="9">
      <t>サンショウ</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</si>
  <si>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</si>
  <si>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</si>
  <si>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</si>
  <si>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</si>
  <si>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見積書（案）を参照</t>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</si>
  <si>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</si>
  <si>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</si>
  <si>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工夫による減額</t>
    <rPh sb="0" eb="2">
      <t>クフウ</t>
    </rPh>
    <rPh sb="5" eb="7">
      <t>ゲンガク</t>
    </rPh>
    <phoneticPr fontId="1"/>
  </si>
  <si>
    <t>受注者の工夫（渡航回数の調整）による減額</t>
    <rPh sb="0" eb="3">
      <t>ジュチュウシャ</t>
    </rPh>
    <rPh sb="4" eb="6">
      <t>クフウ</t>
    </rPh>
    <rPh sb="7" eb="11">
      <t>トコウカイスウ</t>
    </rPh>
    <rPh sb="12" eb="14">
      <t>チョウセイ</t>
    </rPh>
    <rPh sb="18" eb="20">
      <t>ゲンガク</t>
    </rPh>
    <phoneticPr fontId="1"/>
  </si>
  <si>
    <t>契約概要</t>
    <rPh sb="0" eb="2">
      <t>ケイヤク</t>
    </rPh>
    <rPh sb="2" eb="4">
      <t>ガイヨウ</t>
    </rPh>
    <phoneticPr fontId="1"/>
  </si>
  <si>
    <t>第〇期の契約について以下のとおりとする。
・契約件名：●国●プロジェクト（第２期）
・履行期間（予定）：2024/●/●～2025/●/●
・最終成果品提出日：契約履行期間の末日
・契約金額：●●円</t>
    <rPh sb="28" eb="29">
      <t>コク</t>
    </rPh>
    <phoneticPr fontId="1"/>
  </si>
  <si>
    <t>合計</t>
    <rPh sb="0" eb="2">
      <t>ゴウケイ</t>
    </rPh>
    <phoneticPr fontId="9"/>
  </si>
  <si>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</si>
  <si>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</si>
  <si>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</si>
  <si>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</si>
  <si>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</si>
  <si>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</si>
  <si>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t>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</si>
  <si>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</si>
  <si>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</si>
  <si>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</si>
  <si>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</si>
  <si>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支払計画書（案）</t>
    <rPh sb="0" eb="4">
      <t>シハライケイカク</t>
    </rPh>
    <rPh sb="4" eb="5">
      <t>ショ</t>
    </rPh>
    <rPh sb="6" eb="7">
      <t>アン</t>
    </rPh>
    <phoneticPr fontId="9"/>
  </si>
  <si>
    <t>事例１５：業務内容の大幅な変更をする（特記仕様書に作業項目を追加・削除する）。</t>
    <rPh sb="0" eb="2">
      <t>ジレイ</t>
    </rPh>
    <phoneticPr fontId="1"/>
  </si>
  <si>
    <t>打合簿（契約変更あり）</t>
    <phoneticPr fontId="9"/>
  </si>
  <si>
    <t>契約担当課長★</t>
    <rPh sb="4" eb="6">
      <t>カチョウ</t>
    </rPh>
    <phoneticPr fontId="9"/>
  </si>
  <si>
    <t>監督職員と業務主任者は次の内容につき合意し、契約担当課長は速やかに契約変更手続きを行う。</t>
  </si>
  <si>
    <t>業務内容または契約金額に変更がある場合</t>
    <phoneticPr fontId="9"/>
  </si>
  <si>
    <t>業務内容または契約金額を次のとおり変更する。</t>
    <phoneticPr fontId="9"/>
  </si>
  <si>
    <t>番号</t>
    <rPh sb="0" eb="2">
      <t>バンゴウ</t>
    </rPh>
    <phoneticPr fontId="1"/>
  </si>
  <si>
    <t>金額の増減（円）</t>
    <rPh sb="0" eb="5">
      <t>センエン</t>
    </rPh>
    <rPh sb="6" eb="7">
      <t>エン</t>
    </rPh>
    <phoneticPr fontId="9"/>
  </si>
  <si>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</si>
  <si>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</si>
  <si>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</si>
  <si>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t>
  </si>
  <si>
    <t>履行期間の変更がある場合</t>
  </si>
  <si>
    <t>履行期間を次のとおり変更する。　</t>
  </si>
  <si>
    <t>履行期限の変更</t>
    <rPh sb="5" eb="7">
      <t>ヘンコウ</t>
    </rPh>
    <phoneticPr fontId="1"/>
  </si>
  <si>
    <t>変更前</t>
    <rPh sb="0" eb="3">
      <t>ヘンコウマエ</t>
    </rPh>
    <phoneticPr fontId="9"/>
  </si>
  <si>
    <t>年　月　日</t>
    <phoneticPr fontId="1"/>
  </si>
  <si>
    <t>変更後</t>
    <rPh sb="0" eb="3">
      <t>ヘンコウゴ</t>
    </rPh>
    <phoneticPr fontId="9"/>
  </si>
  <si>
    <t>変更理由</t>
  </si>
  <si>
    <t>ドラフト・ファイナル・レポートに対する相手国実施機関からのコメント提出に時間を要するため。</t>
    <phoneticPr fontId="1"/>
  </si>
  <si>
    <t>添付書類</t>
    <rPh sb="0" eb="2">
      <t>テンプ</t>
    </rPh>
    <rPh sb="2" eb="4">
      <t>ショルイ</t>
    </rPh>
    <phoneticPr fontId="9"/>
  </si>
  <si>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</si>
  <si>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</si>
  <si>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支払計画書（変更前・変更後）</t>
    <rPh sb="0" eb="2">
      <t>シハライ</t>
    </rPh>
    <rPh sb="4" eb="5">
      <t>ショ</t>
    </rPh>
    <rPh sb="6" eb="9">
      <t>ヘンコウマエ</t>
    </rPh>
    <rPh sb="10" eb="13">
      <t>ヘンコウゴ</t>
    </rPh>
    <phoneticPr fontId="9"/>
  </si>
  <si>
    <t>その他（全国物流調査TOR（案）　　　　　　　　　　　　　　　　　　　　　　　）</t>
    <rPh sb="2" eb="3">
      <t>タ</t>
    </rPh>
    <rPh sb="4" eb="6">
      <t>ゼンコク</t>
    </rPh>
    <rPh sb="6" eb="10">
      <t>ブツリュウチョウサ</t>
    </rPh>
    <rPh sb="14" eb="15">
      <t>アン</t>
    </rPh>
    <phoneticPr fontId="1"/>
  </si>
  <si>
    <t>事例１６：履行期間を変更（延長）する。</t>
    <rPh sb="0" eb="2">
      <t>ジレイ</t>
    </rPh>
    <rPh sb="5" eb="9">
      <t>リコウキカン</t>
    </rPh>
    <rPh sb="10" eb="12">
      <t>ヘンコウ</t>
    </rPh>
    <rPh sb="13" eb="15">
      <t>エンチョウ</t>
    </rPh>
    <phoneticPr fontId="1"/>
  </si>
  <si>
    <t>項　目</t>
  </si>
  <si>
    <t>その他（　　　　　　　　　　　　　　　　　　　　　　　）</t>
    <rPh sb="2" eb="3">
      <t>タ</t>
    </rPh>
    <phoneticPr fontId="1"/>
  </si>
  <si>
    <t>事例１７ー１：契約金額を変更（増額）する（業務の追加・変更①）。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</si>
  <si>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セミナーの追加開催</t>
    <rPh sb="5" eb="7">
      <t>ツイカ</t>
    </rPh>
    <rPh sb="7" eb="9">
      <t>カイサイ</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</si>
  <si>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</si>
  <si>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変更契約金額内訳書参照</t>
    <rPh sb="0" eb="2">
      <t>ヘンコウ</t>
    </rPh>
    <rPh sb="2" eb="4">
      <t>ケイヤク</t>
    </rPh>
    <rPh sb="4" eb="6">
      <t>キンガク</t>
    </rPh>
    <rPh sb="6" eb="9">
      <t>ウチワケショ</t>
    </rPh>
    <rPh sb="9" eb="11">
      <t>サンショウ</t>
    </rPh>
    <phoneticPr fontId="1"/>
  </si>
  <si>
    <t>水質の調査内容の変更</t>
    <rPh sb="0" eb="2">
      <t>スイシツ</t>
    </rPh>
    <rPh sb="3" eb="5">
      <t>チョウサ</t>
    </rPh>
    <rPh sb="5" eb="7">
      <t>ナイヨウ</t>
    </rPh>
    <rPh sb="8" eb="10">
      <t>ヘンコウ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</si>
  <si>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</si>
  <si>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t>以上</t>
    <rPh sb="0" eb="2">
      <t>イジョウ</t>
    </rPh>
    <phoneticPr fontId="1"/>
  </si>
  <si>
    <t>事例1７－２：契約金額を変更（増額）する（業務の追加・変更②）。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</si>
  <si>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氏名</t>
    <rPh sb="0" eb="2">
      <t>シメイ</t>
    </rPh>
    <phoneticPr fontId="9"/>
  </si>
  <si>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</si>
  <si>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</si>
  <si>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</si>
  <si>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</si>
  <si>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t>以上</t>
    <rPh sb="0" eb="2">
      <t>イジョウ</t>
    </rPh>
    <phoneticPr fontId="9"/>
  </si>
  <si>
    <t>事例1７－３：契約金額を変更（増額）する（現地再委託の為替差損）</t>
    <rPh sb="0" eb="2">
      <t>ジレイ</t>
    </rPh>
    <rPh sb="7" eb="9">
      <t>ケイヤク</t>
    </rPh>
    <rPh sb="9" eb="11">
      <t>キンガク</t>
    </rPh>
    <rPh sb="12" eb="14">
      <t>ヘンコウ</t>
    </rPh>
    <rPh sb="15" eb="17">
      <t>ゾウガク</t>
    </rPh>
    <rPh sb="21" eb="26">
      <t>ゲンチサイイタク</t>
    </rPh>
    <rPh sb="27" eb="29">
      <t>カワセ</t>
    </rPh>
    <rPh sb="29" eb="31">
      <t>サソン</t>
    </rPh>
    <phoneticPr fontId="1"/>
  </si>
  <si>
    <t>急激な為替変動（ドル円レート：120円（●年●月）→145円（●年●月））により現地再委託費が○千円不足。この不足分を補うため支出内容を工夫し○千円を捻出したものの差額○千円を補うため、契約金額を増額する。</t>
    <rPh sb="18" eb="19">
      <t>エン</t>
    </rPh>
    <rPh sb="29" eb="30">
      <t>エン</t>
    </rPh>
    <rPh sb="40" eb="46">
      <t>ゲンチサイイタクヒ</t>
    </rPh>
    <rPh sb="93" eb="95">
      <t>ケイヤク</t>
    </rPh>
    <rPh sb="95" eb="97">
      <t>キンガク</t>
    </rPh>
    <rPh sb="98" eb="100">
      <t>ゾウガク</t>
    </rPh>
    <phoneticPr fontId="1"/>
  </si>
  <si>
    <t>変更前履行期限</t>
    <phoneticPr fontId="1"/>
  </si>
  <si>
    <t>積算根拠資料（現地再委託契約の為替差損）</t>
    <rPh sb="0" eb="6">
      <t>セキサンコンキョシリョウ</t>
    </rPh>
    <rPh sb="7" eb="12">
      <t>ゲンチサイイタク</t>
    </rPh>
    <rPh sb="12" eb="14">
      <t>ケイヤク</t>
    </rPh>
    <rPh sb="15" eb="17">
      <t>カワセ</t>
    </rPh>
    <rPh sb="17" eb="19">
      <t>サソン</t>
    </rPh>
    <phoneticPr fontId="1"/>
  </si>
  <si>
    <t>１．現地再委託契約名称</t>
    <phoneticPr fontId="9"/>
  </si>
  <si>
    <t>●●調査</t>
    <rPh sb="2" eb="4">
      <t>チョウサ</t>
    </rPh>
    <phoneticPr fontId="1"/>
  </si>
  <si>
    <t>２．契約締結日</t>
    <rPh sb="2" eb="4">
      <t>ケイヤク</t>
    </rPh>
    <rPh sb="4" eb="6">
      <t>テイケツ</t>
    </rPh>
    <rPh sb="6" eb="7">
      <t>ビ</t>
    </rPh>
    <phoneticPr fontId="1"/>
  </si>
  <si>
    <t>●年●月●日</t>
    <rPh sb="1" eb="2">
      <t>ネン</t>
    </rPh>
    <rPh sb="2" eb="4">
      <t>マルガツ</t>
    </rPh>
    <rPh sb="5" eb="6">
      <t>ニチ</t>
    </rPh>
    <phoneticPr fontId="1"/>
  </si>
  <si>
    <t>２．現地再委託契約金額</t>
    <phoneticPr fontId="9"/>
  </si>
  <si>
    <t>米ドル</t>
    <rPh sb="0" eb="1">
      <t>ベイ</t>
    </rPh>
    <phoneticPr fontId="1"/>
  </si>
  <si>
    <t>為替レート</t>
    <rPh sb="0" eb="2">
      <t>カワセ</t>
    </rPh>
    <phoneticPr fontId="9"/>
  </si>
  <si>
    <t>３．現地再委託契約金額
（契約締結時円貨想定）</t>
    <phoneticPr fontId="9"/>
  </si>
  <si>
    <t>円</t>
    <rPh sb="0" eb="1">
      <t>エン</t>
    </rPh>
    <phoneticPr fontId="1"/>
  </si>
  <si>
    <t>円/米ドル</t>
    <rPh sb="0" eb="1">
      <t>エン</t>
    </rPh>
    <rPh sb="2" eb="3">
      <t>ベイ</t>
    </rPh>
    <phoneticPr fontId="1"/>
  </si>
  <si>
    <t>４．本体契約経費計上額（現地再委託費）①</t>
    <phoneticPr fontId="9"/>
  </si>
  <si>
    <t>５．現地再委託契約支払い実績（円貨）②</t>
    <phoneticPr fontId="9"/>
  </si>
  <si>
    <t>支払日</t>
    <phoneticPr fontId="9"/>
  </si>
  <si>
    <t>現地支払額（米ドル）</t>
    <rPh sb="0" eb="2">
      <t>ゲンチ</t>
    </rPh>
    <rPh sb="6" eb="7">
      <t>ベイ</t>
    </rPh>
    <phoneticPr fontId="9"/>
  </si>
  <si>
    <t>日本円換算</t>
    <phoneticPr fontId="9"/>
  </si>
  <si>
    <t>為替レート（注）</t>
    <rPh sb="6" eb="7">
      <t>チュウ</t>
    </rPh>
    <phoneticPr fontId="1"/>
  </si>
  <si>
    <t>前払</t>
    <rPh sb="0" eb="2">
      <t>マエバラ</t>
    </rPh>
    <phoneticPr fontId="9"/>
  </si>
  <si>
    <t>中間払</t>
    <rPh sb="0" eb="3">
      <t>チ</t>
    </rPh>
    <phoneticPr fontId="9"/>
  </si>
  <si>
    <t>最終払</t>
    <rPh sb="0" eb="3">
      <t>サイシュウバラ</t>
    </rPh>
    <phoneticPr fontId="9"/>
  </si>
  <si>
    <t>合計額</t>
    <rPh sb="0" eb="3">
      <t>ゴウケイガク</t>
    </rPh>
    <phoneticPr fontId="9"/>
  </si>
  <si>
    <t>　　　　　　　　　　　　　　　　　注）為替レートは、支払月の JICA 指定の外貨換算レート表による。</t>
    <phoneticPr fontId="9"/>
  </si>
  <si>
    <t>６．受注者による工夫</t>
    <rPh sb="2" eb="5">
      <t>ジュチュウシャ</t>
    </rPh>
    <rPh sb="8" eb="10">
      <t>クフウ</t>
    </rPh>
    <phoneticPr fontId="9"/>
  </si>
  <si>
    <t>７．不足額</t>
    <rPh sb="2" eb="4">
      <t>フソク</t>
    </rPh>
    <rPh sb="4" eb="5">
      <t>ガク</t>
    </rPh>
    <phoneticPr fontId="1"/>
  </si>
  <si>
    <t>別添：●年度精算レート表</t>
    <phoneticPr fontId="9"/>
  </si>
  <si>
    <t>事例１８：契約変更を伴わずに業務内容を変更する。</t>
    <rPh sb="0" eb="2">
      <t>ジレイ</t>
    </rPh>
    <phoneticPr fontId="1"/>
  </si>
  <si>
    <t>金額の増減（円）</t>
    <rPh sb="0" eb="2">
      <t>キンガク</t>
    </rPh>
    <rPh sb="3" eb="5">
      <t>ゾウゲン</t>
    </rPh>
    <rPh sb="6" eb="7">
      <t>エン</t>
    </rPh>
    <phoneticPr fontId="9"/>
  </si>
  <si>
    <t>②業務内容の変更（大幅な変更を除く）（実費精算契約）</t>
    <rPh sb="9" eb="11">
      <t>オオハバ</t>
    </rPh>
    <rPh sb="12" eb="14">
      <t>ヘンコウ</t>
    </rPh>
    <rPh sb="15" eb="16">
      <t>ノゾ</t>
    </rPh>
    <phoneticPr fontId="1"/>
  </si>
  <si>
    <t>対象地域の状況をより正確に把握するため、生活実態調査（現地再委託）において、A地域（都市部）に加えて、B地域（郊外地域）を追加する。</t>
    <rPh sb="0" eb="4">
      <t>タイショウチイキ</t>
    </rPh>
    <rPh sb="5" eb="7">
      <t>ジョウキョウ</t>
    </rPh>
    <rPh sb="10" eb="12">
      <t>セイカク</t>
    </rPh>
    <rPh sb="13" eb="15">
      <t>ハアク</t>
    </rPh>
    <rPh sb="20" eb="22">
      <t>セイカツ</t>
    </rPh>
    <rPh sb="22" eb="24">
      <t>ジッタイ</t>
    </rPh>
    <rPh sb="24" eb="26">
      <t>チョウサ</t>
    </rPh>
    <rPh sb="27" eb="29">
      <t>ゲンチ</t>
    </rPh>
    <rPh sb="29" eb="30">
      <t>サイ</t>
    </rPh>
    <rPh sb="30" eb="32">
      <t>イタク</t>
    </rPh>
    <rPh sb="39" eb="41">
      <t>チイキ</t>
    </rPh>
    <rPh sb="42" eb="45">
      <t>トシブ</t>
    </rPh>
    <rPh sb="47" eb="48">
      <t>クワ</t>
    </rPh>
    <rPh sb="52" eb="54">
      <t>チイキ</t>
    </rPh>
    <rPh sb="55" eb="57">
      <t>コウガイ</t>
    </rPh>
    <rPh sb="57" eb="59">
      <t>チイキ</t>
    </rPh>
    <rPh sb="61" eb="63">
      <t>ツイカ</t>
    </rPh>
    <phoneticPr fontId="9"/>
  </si>
  <si>
    <t>機材費（定額計上）で確定済の残額を使用</t>
    <rPh sb="0" eb="2">
      <t>キザイ</t>
    </rPh>
    <rPh sb="2" eb="3">
      <t>ヒ</t>
    </rPh>
    <rPh sb="4" eb="8">
      <t>テイガクケイジョウ</t>
    </rPh>
    <rPh sb="10" eb="12">
      <t>カクテイ</t>
    </rPh>
    <rPh sb="12" eb="13">
      <t>スミ</t>
    </rPh>
    <rPh sb="14" eb="16">
      <t>ザンガク</t>
    </rPh>
    <rPh sb="17" eb="19">
      <t>シヨウ</t>
    </rPh>
    <phoneticPr fontId="1"/>
  </si>
  <si>
    <t>②業務内容の変更（実費精算契約）（大幅な変更を除く）</t>
    <rPh sb="17" eb="19">
      <t>オオハバ</t>
    </rPh>
    <rPh sb="20" eb="22">
      <t>ヘンコウ</t>
    </rPh>
    <rPh sb="23" eb="24">
      <t>ノゾ</t>
    </rPh>
    <phoneticPr fontId="1"/>
  </si>
  <si>
    <t>インテリム・レポート作成時のセミナーにおいて、広く関係者の理解を深めるため、調査概要をパンフレット（1000部）にまとめ関係者に配布する。</t>
    <rPh sb="10" eb="13">
      <t>サクセイジ</t>
    </rPh>
    <rPh sb="23" eb="24">
      <t>ヒロ</t>
    </rPh>
    <rPh sb="25" eb="28">
      <t>カンケイシャ</t>
    </rPh>
    <rPh sb="29" eb="31">
      <t>リカイ</t>
    </rPh>
    <rPh sb="32" eb="33">
      <t>フカ</t>
    </rPh>
    <rPh sb="38" eb="40">
      <t>チョウサ</t>
    </rPh>
    <rPh sb="40" eb="42">
      <t>ガイヨウ</t>
    </rPh>
    <rPh sb="54" eb="55">
      <t>ブ</t>
    </rPh>
    <rPh sb="60" eb="63">
      <t>カンケイシャ</t>
    </rPh>
    <rPh sb="64" eb="66">
      <t>ハイフ</t>
    </rPh>
    <phoneticPr fontId="9"/>
  </si>
  <si>
    <t>事例１９：発注者が指示する数量を変更する。</t>
    <rPh sb="0" eb="2">
      <t>ジレイ</t>
    </rPh>
    <phoneticPr fontId="1"/>
  </si>
  <si>
    <t>相手国政府内の配布先が増えたため、成果品（ファイナルレポート）の部数を10冊から15冊に変更する。</t>
    <rPh sb="0" eb="3">
      <t>アイテコク</t>
    </rPh>
    <rPh sb="3" eb="5">
      <t>セイフ</t>
    </rPh>
    <rPh sb="5" eb="6">
      <t>ナイ</t>
    </rPh>
    <rPh sb="7" eb="9">
      <t>ハイフ</t>
    </rPh>
    <rPh sb="9" eb="10">
      <t>サキ</t>
    </rPh>
    <rPh sb="11" eb="12">
      <t>フ</t>
    </rPh>
    <rPh sb="17" eb="19">
      <t>セイカ</t>
    </rPh>
    <rPh sb="19" eb="20">
      <t>ヒン</t>
    </rPh>
    <rPh sb="32" eb="34">
      <t>ブスウ</t>
    </rPh>
    <rPh sb="37" eb="38">
      <t>サツ</t>
    </rPh>
    <rPh sb="42" eb="43">
      <t>サツ</t>
    </rPh>
    <rPh sb="44" eb="46">
      <t>ヘンコウ</t>
    </rPh>
    <phoneticPr fontId="9"/>
  </si>
  <si>
    <t>25千円×５＝125千円</t>
    <rPh sb="2" eb="3">
      <t>セン</t>
    </rPh>
    <rPh sb="3" eb="4">
      <t>エン</t>
    </rPh>
    <rPh sb="10" eb="11">
      <t>チ</t>
    </rPh>
    <rPh sb="11" eb="12">
      <t>エン</t>
    </rPh>
    <phoneticPr fontId="1"/>
  </si>
  <si>
    <t>事例２０：履行期間内で成果品の提出期限を延長する。</t>
    <rPh sb="0" eb="2">
      <t>ジレイ</t>
    </rPh>
    <phoneticPr fontId="1"/>
  </si>
  <si>
    <t>⑥履行期間内の成果品等の提出期限の延長</t>
    <rPh sb="1" eb="5">
      <t>リコウキカン</t>
    </rPh>
    <rPh sb="5" eb="6">
      <t>ナイ</t>
    </rPh>
    <rPh sb="7" eb="9">
      <t>セイカ</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</si>
  <si>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ツキ</t>
    </rPh>
    <rPh sb="32" eb="33">
      <t>ニチ</t>
    </rPh>
    <rPh sb="36" eb="37">
      <t>ネン</t>
    </rPh>
    <rPh sb="38" eb="39">
      <t>ツキ</t>
    </rPh>
    <rPh sb="40" eb="41">
      <t>ニチ</t>
    </rPh>
    <rPh sb="42" eb="44">
      <t>ヘンコウ</t>
    </rPh>
    <phoneticPr fontId="9"/>
  </si>
  <si>
    <t>事例２１：支払計画を変更する。</t>
    <rPh sb="0" eb="2">
      <t>ジレイ</t>
    </rPh>
    <phoneticPr fontId="1"/>
  </si>
  <si>
    <t>⑬支払計画の変更★</t>
    <phoneticPr fontId="1"/>
  </si>
  <si>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</si>
  <si>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</si>
  <si>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事例２２：業務主任者/副業務主任者を変更する（実費精算契約）。</t>
    <rPh sb="0" eb="2">
      <t>ジレイ</t>
    </rPh>
    <rPh sb="23" eb="27">
      <t>ジッピセイサン</t>
    </rPh>
    <rPh sb="27" eb="29">
      <t>ケイヤク</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</si>
  <si>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</si>
  <si>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</si>
  <si>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</si>
  <si>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別添：①業務従事者名簿（変更後）、②格付認定確認書、③給与水準確認書（必要な場合のみ）</t>
    <rPh sb="0" eb="2">
      <t>ベッテン</t>
    </rPh>
    <rPh sb="4" eb="6">
      <t>ギョウム</t>
    </rPh>
    <rPh sb="6" eb="8">
      <t>ジュウジ</t>
    </rPh>
    <rPh sb="8" eb="9">
      <t>シャ</t>
    </rPh>
    <rPh sb="9" eb="11">
      <t>メイボ</t>
    </rPh>
    <rPh sb="12" eb="14">
      <t>ヘンコウ</t>
    </rPh>
    <rPh sb="14" eb="15">
      <t>ゴ</t>
    </rPh>
    <rPh sb="18" eb="20">
      <t>カクヅケ</t>
    </rPh>
    <rPh sb="20" eb="22">
      <t>ニンテイ</t>
    </rPh>
    <rPh sb="22" eb="25">
      <t>カクニンショ</t>
    </rPh>
    <rPh sb="27" eb="29">
      <t>キュウヨ</t>
    </rPh>
    <rPh sb="29" eb="31">
      <t>スイジュン</t>
    </rPh>
    <rPh sb="31" eb="34">
      <t>カクニンショ</t>
    </rPh>
    <rPh sb="35" eb="37">
      <t>ヒツヨウ</t>
    </rPh>
    <rPh sb="38" eb="40">
      <t>バアイ</t>
    </rPh>
    <phoneticPr fontId="1"/>
  </si>
  <si>
    <t>事例２３：業務主任者/副業務主任者以外の業務従事者を変更する（実費精算契約）。</t>
    <rPh sb="0" eb="2">
      <t>ジレイ</t>
    </rPh>
    <rPh sb="5" eb="10">
      <t>ギョウムシュニンシャ</t>
    </rPh>
    <rPh sb="11" eb="17">
      <t>フクギョウムシュニンシャ</t>
    </rPh>
    <rPh sb="17" eb="19">
      <t>イガイ</t>
    </rPh>
    <rPh sb="20" eb="22">
      <t>ギョウム</t>
    </rPh>
    <rPh sb="22" eb="25">
      <t>ジュウジシャ</t>
    </rPh>
    <rPh sb="26" eb="28">
      <t>ヘンコウ</t>
    </rPh>
    <rPh sb="31" eb="35">
      <t>ジッピセイサン</t>
    </rPh>
    <rPh sb="35" eb="37">
      <t>ケイヤク</t>
    </rPh>
    <phoneticPr fontId="1"/>
  </si>
  <si>
    <t>別添：①業務従事者名簿（変更後）、②格付認定依頼書、③給与水準確認書（必要な場合のみ）</t>
    <rPh sb="0" eb="2">
      <t>ベッテン</t>
    </rPh>
    <rPh sb="4" eb="9">
      <t>ギョウムジュウジシャ</t>
    </rPh>
    <rPh sb="9" eb="11">
      <t>メイボ</t>
    </rPh>
    <rPh sb="12" eb="15">
      <t>ヘンコウゴ</t>
    </rPh>
    <rPh sb="18" eb="20">
      <t>カクヅケ</t>
    </rPh>
    <rPh sb="20" eb="22">
      <t>ニンテイ</t>
    </rPh>
    <rPh sb="22" eb="25">
      <t>イライショ</t>
    </rPh>
    <rPh sb="27" eb="29">
      <t>キュウヨ</t>
    </rPh>
    <rPh sb="29" eb="34">
      <t>スイジュンカクニンショ</t>
    </rPh>
    <rPh sb="35" eb="37">
      <t>ヒツヨウ</t>
    </rPh>
    <rPh sb="38" eb="40">
      <t>バアイ</t>
    </rPh>
    <phoneticPr fontId="1"/>
  </si>
  <si>
    <t>様式２－２</t>
    <rPh sb="0" eb="2">
      <t>ヨウシキ</t>
    </rPh>
    <phoneticPr fontId="1"/>
  </si>
  <si>
    <t>給与水準確認書</t>
    <rPh sb="0" eb="7">
      <t>キュウヨスイジュンカクニンショ</t>
    </rPh>
    <phoneticPr fontId="1"/>
  </si>
  <si>
    <t>担当分野：</t>
    <rPh sb="0" eb="4">
      <t>タントウブンヤ</t>
    </rPh>
    <phoneticPr fontId="1"/>
  </si>
  <si>
    <t>●●</t>
    <phoneticPr fontId="1"/>
  </si>
  <si>
    <t>氏名：</t>
    <rPh sb="0" eb="2">
      <t>シメイ</t>
    </rPh>
    <phoneticPr fontId="1"/>
  </si>
  <si>
    <t>国際　太郎</t>
    <rPh sb="0" eb="2">
      <t>コクサイ</t>
    </rPh>
    <rPh sb="3" eb="5">
      <t>タロウ</t>
    </rPh>
    <phoneticPr fontId="1"/>
  </si>
  <si>
    <r>
      <t>契約年度</t>
    </r>
    <r>
      <rPr>
        <sz val="8"/>
        <color theme="1"/>
        <rFont val="HG丸ｺﾞｼｯｸM-PRO"/>
        <family val="3"/>
        <charset val="128"/>
      </rPr>
      <t>（注１）</t>
    </r>
    <rPh sb="0" eb="4">
      <t>ケイヤクネンド</t>
    </rPh>
    <rPh sb="5" eb="6">
      <t>チュウ</t>
    </rPh>
    <phoneticPr fontId="1"/>
  </si>
  <si>
    <t>申請格付</t>
    <rPh sb="0" eb="4">
      <t>シンセイカクヅケ</t>
    </rPh>
    <phoneticPr fontId="1"/>
  </si>
  <si>
    <t>前月</t>
  </si>
  <si>
    <t>前々月</t>
  </si>
  <si>
    <t>前々々月</t>
  </si>
  <si>
    <r>
      <t>基本給相当額</t>
    </r>
    <r>
      <rPr>
        <sz val="8"/>
        <color rgb="FF000000"/>
        <rFont val="HG丸ｺﾞｼｯｸM-PRO"/>
        <family val="3"/>
        <charset val="128"/>
      </rPr>
      <t>（注２）</t>
    </r>
    <rPh sb="7" eb="8">
      <t>チュウ</t>
    </rPh>
    <phoneticPr fontId="1"/>
  </si>
  <si>
    <r>
      <t>諸手当</t>
    </r>
    <r>
      <rPr>
        <sz val="8"/>
        <color rgb="FF000000"/>
        <rFont val="HG丸ｺﾞｼｯｸM-PRO"/>
        <family val="3"/>
        <charset val="128"/>
      </rPr>
      <t>（注３）</t>
    </r>
    <rPh sb="4" eb="5">
      <t>チュウ</t>
    </rPh>
    <phoneticPr fontId="1"/>
  </si>
  <si>
    <r>
      <t>事業主負担額</t>
    </r>
    <r>
      <rPr>
        <sz val="8"/>
        <color rgb="FF000000"/>
        <rFont val="HG丸ｺﾞｼｯｸM-PRO"/>
        <family val="3"/>
        <charset val="128"/>
      </rPr>
      <t>（注４）</t>
    </r>
    <rPh sb="7" eb="8">
      <t>チュウ</t>
    </rPh>
    <phoneticPr fontId="1"/>
  </si>
  <si>
    <r>
      <t>その他</t>
    </r>
    <r>
      <rPr>
        <sz val="8"/>
        <color rgb="FF000000"/>
        <rFont val="HG丸ｺﾞｼｯｸM-PRO"/>
        <family val="3"/>
        <charset val="128"/>
      </rPr>
      <t>（注5)</t>
    </r>
    <rPh sb="2" eb="3">
      <t>タ</t>
    </rPh>
    <rPh sb="4" eb="5">
      <t>チュウ</t>
    </rPh>
    <phoneticPr fontId="1"/>
  </si>
  <si>
    <t>合計額</t>
    <rPh sb="0" eb="3">
      <t>ゴウケイガク</t>
    </rPh>
    <phoneticPr fontId="1"/>
  </si>
  <si>
    <r>
      <t>対象給与額</t>
    </r>
    <r>
      <rPr>
        <sz val="8"/>
        <color theme="1"/>
        <rFont val="HG丸ｺﾞｼｯｸM-PRO"/>
        <family val="3"/>
        <charset val="128"/>
      </rPr>
      <t>（注６）</t>
    </r>
    <rPh sb="0" eb="2">
      <t>タイショウ</t>
    </rPh>
    <rPh sb="2" eb="4">
      <t>キュウヨ</t>
    </rPh>
    <rPh sb="4" eb="5">
      <t>ガク</t>
    </rPh>
    <rPh sb="6" eb="7">
      <t>チュウ</t>
    </rPh>
    <phoneticPr fontId="1"/>
  </si>
  <si>
    <t>直接人件費</t>
    <rPh sb="0" eb="5">
      <t>チョクセツジンケンヒ</t>
    </rPh>
    <phoneticPr fontId="1"/>
  </si>
  <si>
    <t>格付の判定</t>
    <rPh sb="0" eb="2">
      <t>カクヅケ</t>
    </rPh>
    <rPh sb="3" eb="5">
      <t>ハンテイ</t>
    </rPh>
    <phoneticPr fontId="1"/>
  </si>
  <si>
    <t>備考：</t>
    <rPh sb="0" eb="2">
      <t>ビコウ</t>
    </rPh>
    <phoneticPr fontId="1"/>
  </si>
  <si>
    <t>（注１）契約時の報酬単価の適用年度を記入してください。</t>
    <rPh sb="1" eb="2">
      <t>チュウ</t>
    </rPh>
    <rPh sb="4" eb="6">
      <t>ケイヤク</t>
    </rPh>
    <rPh sb="6" eb="7">
      <t>ジ</t>
    </rPh>
    <rPh sb="8" eb="10">
      <t>ホウシュウ</t>
    </rPh>
    <rPh sb="10" eb="12">
      <t>タンカ</t>
    </rPh>
    <rPh sb="13" eb="15">
      <t>テキヨウ</t>
    </rPh>
    <rPh sb="15" eb="17">
      <t>ネンド</t>
    </rPh>
    <rPh sb="18" eb="20">
      <t>キニュウ</t>
    </rPh>
    <phoneticPr fontId="1"/>
  </si>
  <si>
    <t>（注２）給与明細等における基本給を記入しててください。</t>
    <rPh sb="1" eb="2">
      <t>チュウ</t>
    </rPh>
    <rPh sb="4" eb="6">
      <t>キュウヨ</t>
    </rPh>
    <rPh sb="6" eb="8">
      <t>メイサイ</t>
    </rPh>
    <rPh sb="8" eb="9">
      <t>トウ</t>
    </rPh>
    <rPh sb="13" eb="16">
      <t>キホンキュウ</t>
    </rPh>
    <rPh sb="17" eb="19">
      <t>キニュウ</t>
    </rPh>
    <phoneticPr fontId="1"/>
  </si>
  <si>
    <r>
      <t>（注３）給与明細等における手当（役職手当、資格手当、通勤手当、家族手当、扶養手当等）の合計額を記入してください。</t>
    </r>
    <r>
      <rPr>
        <sz val="10"/>
        <color rgb="FFFF0000"/>
        <rFont val="HG丸ｺﾞｼｯｸM-PRO"/>
        <family val="3"/>
        <charset val="128"/>
      </rPr>
      <t>ただし、時間外手当、休日出勤、出張手当は含めないでください。</t>
    </r>
    <rPh sb="1" eb="2">
      <t>チュウ</t>
    </rPh>
    <rPh sb="4" eb="6">
      <t>キュウヨ</t>
    </rPh>
    <rPh sb="6" eb="8">
      <t>メイサイ</t>
    </rPh>
    <rPh sb="8" eb="9">
      <t>トウ</t>
    </rPh>
    <rPh sb="13" eb="15">
      <t>テアテ</t>
    </rPh>
    <rPh sb="16" eb="18">
      <t>ヤクショク</t>
    </rPh>
    <rPh sb="18" eb="20">
      <t>テアテ</t>
    </rPh>
    <rPh sb="21" eb="23">
      <t>シカク</t>
    </rPh>
    <rPh sb="23" eb="25">
      <t>テアテ</t>
    </rPh>
    <rPh sb="26" eb="28">
      <t>ツウキン</t>
    </rPh>
    <rPh sb="28" eb="30">
      <t>テアテ</t>
    </rPh>
    <rPh sb="31" eb="33">
      <t>カゾク</t>
    </rPh>
    <rPh sb="33" eb="35">
      <t>テアテ</t>
    </rPh>
    <rPh sb="36" eb="38">
      <t>フヨウ</t>
    </rPh>
    <rPh sb="38" eb="40">
      <t>テアテ</t>
    </rPh>
    <rPh sb="40" eb="41">
      <t>トウ</t>
    </rPh>
    <rPh sb="43" eb="45">
      <t>ゴウケイ</t>
    </rPh>
    <rPh sb="45" eb="46">
      <t>ガク</t>
    </rPh>
    <rPh sb="47" eb="49">
      <t>キニュウ</t>
    </rPh>
    <rPh sb="60" eb="63">
      <t>ジカンガイ</t>
    </rPh>
    <rPh sb="63" eb="65">
      <t>テアテ</t>
    </rPh>
    <rPh sb="66" eb="70">
      <t>キュウジツシュッキン</t>
    </rPh>
    <rPh sb="71" eb="75">
      <t>シュッチョウテアテ</t>
    </rPh>
    <rPh sb="76" eb="77">
      <t>フク</t>
    </rPh>
    <phoneticPr fontId="1"/>
  </si>
  <si>
    <t>（注４）健康保険、雇用保険、厚生年金、介護保険等、事業主負担額の合計額を記入してください。</t>
    <rPh sb="1" eb="2">
      <t>チュウ</t>
    </rPh>
    <rPh sb="4" eb="8">
      <t>ケンコウホケン</t>
    </rPh>
    <rPh sb="9" eb="13">
      <t>コヨウホケン</t>
    </rPh>
    <rPh sb="14" eb="18">
      <t>コウセイネンキン</t>
    </rPh>
    <rPh sb="19" eb="23">
      <t>カイゴホケン</t>
    </rPh>
    <rPh sb="23" eb="24">
      <t>トウ</t>
    </rPh>
    <rPh sb="25" eb="28">
      <t>ジギョウヌシ</t>
    </rPh>
    <rPh sb="28" eb="31">
      <t>フタンガク</t>
    </rPh>
    <rPh sb="32" eb="35">
      <t>ゴウケイガク</t>
    </rPh>
    <rPh sb="36" eb="38">
      <t>キニュウ</t>
    </rPh>
    <phoneticPr fontId="1"/>
  </si>
  <si>
    <t>（注５）給与明細書に記載の対象給与額だけでは直接人件費に達しないものの、前年の賞与の合計金額を12で除した金額、時間外手当（割増賃金を除く）、社会保険以外の事業主負担額（退職金積立等）の合計を加算することで、直接人件費に達する場合には、これらを合計額に加算することを認めます。その場合には、「その他」に、これらの合計額を記載し備考欄にその内訳を記載し、給与明細書に加えて、前年度の全ての賞与明細書、時間外手当の内訳（割増賃金以外の時間外手当を示すもの）、社会保険以外の事業主負担の支払を証するものを追加で添付してください）。</t>
    <rPh sb="1" eb="2">
      <t>チュウ</t>
    </rPh>
    <rPh sb="4" eb="8">
      <t>キュウヨメイサイ</t>
    </rPh>
    <rPh sb="8" eb="9">
      <t>ショ</t>
    </rPh>
    <rPh sb="10" eb="12">
      <t>キサイ</t>
    </rPh>
    <rPh sb="13" eb="15">
      <t>タイショウ</t>
    </rPh>
    <rPh sb="15" eb="17">
      <t>キュウヨ</t>
    </rPh>
    <rPh sb="17" eb="18">
      <t>ガク</t>
    </rPh>
    <rPh sb="22" eb="27">
      <t>チョクセツジンケンヒ</t>
    </rPh>
    <rPh sb="28" eb="29">
      <t>タッ</t>
    </rPh>
    <rPh sb="36" eb="38">
      <t>ゼンネン</t>
    </rPh>
    <rPh sb="39" eb="41">
      <t>ショウヨ</t>
    </rPh>
    <rPh sb="42" eb="44">
      <t>ゴウケイ</t>
    </rPh>
    <rPh sb="44" eb="46">
      <t>キンガク</t>
    </rPh>
    <rPh sb="50" eb="51">
      <t>ジョ</t>
    </rPh>
    <rPh sb="53" eb="55">
      <t>キンガク</t>
    </rPh>
    <rPh sb="56" eb="58">
      <t>ジカン</t>
    </rPh>
    <rPh sb="58" eb="61">
      <t>ガイテアテ</t>
    </rPh>
    <rPh sb="62" eb="64">
      <t>ワリマシ</t>
    </rPh>
    <rPh sb="64" eb="66">
      <t>チンギン</t>
    </rPh>
    <rPh sb="67" eb="68">
      <t>ノゾ</t>
    </rPh>
    <rPh sb="75" eb="77">
      <t>イガイ</t>
    </rPh>
    <rPh sb="78" eb="81">
      <t>ジギョウヌシ</t>
    </rPh>
    <rPh sb="81" eb="84">
      <t>フタンガク</t>
    </rPh>
    <rPh sb="85" eb="89">
      <t>タイショクキンツ</t>
    </rPh>
    <rPh sb="89" eb="90">
      <t>タ</t>
    </rPh>
    <rPh sb="90" eb="91">
      <t>トウ</t>
    </rPh>
    <rPh sb="93" eb="95">
      <t>ゴウケイ</t>
    </rPh>
    <rPh sb="96" eb="98">
      <t>カサン</t>
    </rPh>
    <rPh sb="104" eb="109">
      <t>チョクセツジンケンヒ</t>
    </rPh>
    <rPh sb="110" eb="111">
      <t>タッ</t>
    </rPh>
    <rPh sb="113" eb="115">
      <t>バアイ</t>
    </rPh>
    <rPh sb="122" eb="125">
      <t>ゴウケイガク</t>
    </rPh>
    <rPh sb="126" eb="128">
      <t>カサン</t>
    </rPh>
    <rPh sb="133" eb="134">
      <t>ミト</t>
    </rPh>
    <rPh sb="140" eb="142">
      <t>バアイ</t>
    </rPh>
    <rPh sb="148" eb="149">
      <t>タ</t>
    </rPh>
    <rPh sb="156" eb="159">
      <t>ゴウケイガク</t>
    </rPh>
    <rPh sb="160" eb="162">
      <t>キサイ</t>
    </rPh>
    <rPh sb="163" eb="166">
      <t>ビコウラン</t>
    </rPh>
    <rPh sb="169" eb="171">
      <t>ウチワケ</t>
    </rPh>
    <rPh sb="172" eb="174">
      <t>キサイ</t>
    </rPh>
    <rPh sb="176" eb="178">
      <t>キュウヨ</t>
    </rPh>
    <rPh sb="178" eb="180">
      <t>メイサイ</t>
    </rPh>
    <rPh sb="180" eb="181">
      <t>ショ</t>
    </rPh>
    <rPh sb="182" eb="183">
      <t>クワ</t>
    </rPh>
    <rPh sb="186" eb="189">
      <t>ゼンネンド</t>
    </rPh>
    <rPh sb="205" eb="207">
      <t>ウチワケ</t>
    </rPh>
    <rPh sb="208" eb="210">
      <t>ワリマシ</t>
    </rPh>
    <rPh sb="210" eb="212">
      <t>チンギン</t>
    </rPh>
    <rPh sb="212" eb="214">
      <t>イガイ</t>
    </rPh>
    <rPh sb="215" eb="218">
      <t>ジカンガイ</t>
    </rPh>
    <rPh sb="218" eb="220">
      <t>テアテ</t>
    </rPh>
    <rPh sb="221" eb="222">
      <t>シメ</t>
    </rPh>
    <rPh sb="227" eb="231">
      <t>シャカイホケン</t>
    </rPh>
    <rPh sb="231" eb="233">
      <t>イガイ</t>
    </rPh>
    <rPh sb="249" eb="251">
      <t>ツイカ</t>
    </rPh>
    <phoneticPr fontId="1"/>
  </si>
  <si>
    <t>（注６）前月、前々月、前々々月の合計額のうち最小額が表示されます。</t>
    <rPh sb="1" eb="2">
      <t>チュウ</t>
    </rPh>
    <rPh sb="16" eb="19">
      <t>ゴウケイガク</t>
    </rPh>
    <rPh sb="22" eb="24">
      <t>サイショウ</t>
    </rPh>
    <rPh sb="26" eb="28">
      <t>ヒョウジ</t>
    </rPh>
    <phoneticPr fontId="1"/>
  </si>
  <si>
    <t>事例２４：不可抗力に対する応急的な対応に必要な当面の追加経費に対応する（費目間流用）。</t>
    <rPh sb="0" eb="2">
      <t>ジレイ</t>
    </rPh>
    <phoneticPr fontId="1"/>
  </si>
  <si>
    <t>⑯不可抗力★</t>
  </si>
  <si>
    <t>不可抗力である洪水被害により発生した避難待機（８月12日～１６日の5日間）にかかる追加費用が発生。当面、費目間流用で対応し、今後調査再開による工程が確定した段階で、契約変更する。</t>
    <phoneticPr fontId="1"/>
  </si>
  <si>
    <t>積算根拠は以下のとおり。
（1）直接人件費
5名×0.17人月×786,000円（3号単価）=668,100円
（2）日当、宿泊費
5名×5日間×3,800円=95,000円
5名×5泊×11,600円=290,000円
（3）合計
1,171,000円</t>
    <rPh sb="0" eb="2">
      <t>セキサン</t>
    </rPh>
    <rPh sb="2" eb="4">
      <t>コンキョ</t>
    </rPh>
    <rPh sb="5" eb="7">
      <t>イカ</t>
    </rPh>
    <phoneticPr fontId="1"/>
  </si>
  <si>
    <t>事例２５：不可抗力に対応する将来の業務復帰計画について契約変更の方針を確認する。</t>
    <rPh sb="0" eb="2">
      <t>ジレイ</t>
    </rPh>
    <phoneticPr fontId="1"/>
  </si>
  <si>
    <t>不可抗力である洪水被害により業務中断中であるが、今後の復帰計画を別添のとおりとする。</t>
    <phoneticPr fontId="1"/>
  </si>
  <si>
    <t>別添：業務復帰計画</t>
    <phoneticPr fontId="1"/>
  </si>
  <si>
    <t>事例２６：業務復帰にあたって、不可効力への対応に関し契約変更する。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</si>
  <si>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避難退避の経費追加</t>
    <rPh sb="0" eb="2">
      <t>ヒナン</t>
    </rPh>
    <rPh sb="2" eb="4">
      <t>タイヒ</t>
    </rPh>
    <rPh sb="5" eb="7">
      <t>ケイヒ</t>
    </rPh>
    <rPh sb="7" eb="9">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</si>
  <si>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</si>
  <si>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一般業務費の追加</t>
    <rPh sb="0" eb="2">
      <t>イッパン</t>
    </rPh>
    <rPh sb="2" eb="5">
      <t>ギョウムヒ</t>
    </rPh>
    <rPh sb="6" eb="8">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</si>
  <si>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</si>
  <si>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業務の追加（ベースライン調査）</t>
    <rPh sb="0" eb="2">
      <t>ギョウム</t>
    </rPh>
    <rPh sb="3" eb="5">
      <t>ツイカ</t>
    </rPh>
    <rPh sb="12" eb="14">
      <t>チョウサ</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</si>
  <si>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</si>
  <si>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変更前履行期限</t>
  </si>
  <si>
    <t>20**年**月**日</t>
  </si>
  <si>
    <t>洪水被害により中断していたため、業務再開に伴い履行期間を延長する。</t>
    <rPh sb="16" eb="18">
      <t>ギョウム</t>
    </rPh>
    <rPh sb="18" eb="20">
      <t>サイカイ</t>
    </rPh>
    <rPh sb="21" eb="22">
      <t>トモナ</t>
    </rPh>
    <rPh sb="23" eb="27">
      <t>リコウキカン</t>
    </rPh>
    <rPh sb="28" eb="30">
      <t>エンチョウ</t>
    </rPh>
    <phoneticPr fontId="1"/>
  </si>
  <si>
    <t>事例２７：業務管理上、合意事項を記録することが必要と判断する場合には打合簿を交わす。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</si>
  <si>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</si>
  <si>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</si>
  <si>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事例２８－１：現地セミナー等で渡切単価を設定する（JICA在外事務所NSの出張旅費規程に準拠する場合）。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</si>
  <si>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</si>
  <si>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</si>
  <si>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</si>
  <si>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</si>
  <si>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</si>
  <si>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</si>
  <si>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</si>
  <si>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</si>
  <si>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</si>
  <si>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</si>
  <si>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</si>
  <si>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</si>
  <si>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</si>
  <si>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</si>
  <si>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</si>
  <si>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</si>
  <si>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</si>
  <si>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</si>
  <si>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事例２８－２：現地セミナー等で渡切単価を設定する（C/P機関の出張旅費規程に準拠する場合）。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</si>
  <si>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</si>
  <si>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</si>
  <si>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事例２８－３：現地セミナー等で渡切単価を設定する（実勢価格による場合）。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</si>
  <si>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押印回付（〇年〇月〇日承認）</t>
    <rPh sb="0" eb="4">
      <t>オウインカイフ</t>
    </rPh>
    <rPh sb="5" eb="7">
      <t>マルネン</t>
    </rPh>
    <rPh sb="8" eb="9">
      <t>ガツ</t>
    </rPh>
    <rPh sb="9" eb="11">
      <t>マルニチ</t>
    </rPh>
    <rPh sb="11" eb="13">
      <t>ショウニン</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</si>
  <si>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</si>
  <si>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</si>
  <si>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</si>
  <si>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2000GMT</t>
    <phoneticPr fontId="1"/>
  </si>
  <si>
    <t>乗合バスの現地相場価格（500～1100GMT/10km）の平均値</t>
    <rPh sb="0" eb="2">
      <t>ノリアイ</t>
    </rPh>
    <rPh sb="5" eb="9">
      <t>ゲンチソウバ</t>
    </rPh>
    <rPh sb="9" eb="11">
      <t>カカク</t>
    </rPh>
    <rPh sb="30" eb="32">
      <t>ヘイキン</t>
    </rPh>
    <rPh sb="32" eb="33">
      <t>チ</t>
    </rPh>
    <phoneticPr fontId="1"/>
  </si>
  <si>
    <t>事例29－１：本業務に引き続いて別業務に業務従事者が従事する場合の旅費の分担に係る報告（本業務⇒別業務）</t>
    <rPh sb="0" eb="2">
      <t>ジレイ</t>
    </rPh>
    <rPh sb="7" eb="10">
      <t>ホンギョウム</t>
    </rPh>
    <rPh sb="11" eb="12">
      <t>ヒ</t>
    </rPh>
    <rPh sb="13" eb="14">
      <t>ツヅ</t>
    </rPh>
    <rPh sb="16" eb="19">
      <t>ベツギョウム</t>
    </rPh>
    <rPh sb="20" eb="25">
      <t>ギョウムジュウジシャ</t>
    </rPh>
    <rPh sb="26" eb="28">
      <t>ジュウジ</t>
    </rPh>
    <rPh sb="30" eb="32">
      <t>バアイ</t>
    </rPh>
    <rPh sb="33" eb="35">
      <t>リョヒ</t>
    </rPh>
    <rPh sb="36" eb="38">
      <t>ブンタン</t>
    </rPh>
    <rPh sb="39" eb="40">
      <t>カカ</t>
    </rPh>
    <rPh sb="41" eb="43">
      <t>ホウコク</t>
    </rPh>
    <rPh sb="44" eb="47">
      <t>ホンギョウム</t>
    </rPh>
    <rPh sb="48" eb="51">
      <t>ベツギョウム</t>
    </rPh>
    <phoneticPr fontId="1"/>
  </si>
  <si>
    <t>別業務に継続して従事する際の旅費の分担に係る報告</t>
    <rPh sb="0" eb="1">
      <t>ベツ</t>
    </rPh>
    <rPh sb="1" eb="3">
      <t>ギョウム</t>
    </rPh>
    <rPh sb="4" eb="6">
      <t>ケイゾク</t>
    </rPh>
    <rPh sb="8" eb="10">
      <t>ジュウジ</t>
    </rPh>
    <rPh sb="12" eb="13">
      <t>サイ</t>
    </rPh>
    <rPh sb="14" eb="16">
      <t>リョヒ</t>
    </rPh>
    <rPh sb="17" eb="19">
      <t>ブンタン</t>
    </rPh>
    <rPh sb="20" eb="21">
      <t>カカ</t>
    </rPh>
    <rPh sb="22" eb="24">
      <t>ホウコク</t>
    </rPh>
    <phoneticPr fontId="9"/>
  </si>
  <si>
    <t>作成日</t>
    <rPh sb="0" eb="2">
      <t>サクセイ</t>
    </rPh>
    <rPh sb="2" eb="3">
      <t>ヒ</t>
    </rPh>
    <phoneticPr fontId="12"/>
  </si>
  <si>
    <t>案件１</t>
    <rPh sb="0" eb="2">
      <t>アンケン</t>
    </rPh>
    <phoneticPr fontId="1"/>
  </si>
  <si>
    <t>業務主任者は、本業務の業務従事者が継続して従事する別業務との間の旅費の分担について、以下のとおり報告する。</t>
    <rPh sb="0" eb="2">
      <t>ギョウム</t>
    </rPh>
    <rPh sb="2" eb="5">
      <t>シュニンシャ</t>
    </rPh>
    <rPh sb="7" eb="8">
      <t>ホン</t>
    </rPh>
    <rPh sb="8" eb="10">
      <t>ギョウム</t>
    </rPh>
    <rPh sb="11" eb="13">
      <t>ギョウム</t>
    </rPh>
    <rPh sb="13" eb="15">
      <t>ジュウジ</t>
    </rPh>
    <rPh sb="15" eb="16">
      <t>シャ</t>
    </rPh>
    <rPh sb="17" eb="19">
      <t>ケイゾク</t>
    </rPh>
    <rPh sb="21" eb="23">
      <t>ジュウジ</t>
    </rPh>
    <rPh sb="25" eb="26">
      <t>ベツ</t>
    </rPh>
    <rPh sb="26" eb="28">
      <t>ギョウム</t>
    </rPh>
    <rPh sb="30" eb="31">
      <t>アイダ</t>
    </rPh>
    <rPh sb="32" eb="34">
      <t>リョヒ</t>
    </rPh>
    <rPh sb="35" eb="37">
      <t>ブンタン</t>
    </rPh>
    <rPh sb="42" eb="44">
      <t>イカ</t>
    </rPh>
    <rPh sb="48" eb="50">
      <t>ホウコク</t>
    </rPh>
    <phoneticPr fontId="9"/>
  </si>
  <si>
    <t>対象となる業務従事者</t>
    <rPh sb="0" eb="2">
      <t>タイショウ</t>
    </rPh>
    <rPh sb="5" eb="10">
      <t>ギョウムジュウジシャ</t>
    </rPh>
    <phoneticPr fontId="1"/>
  </si>
  <si>
    <t>□村◇男（道路設計）</t>
    <phoneticPr fontId="1"/>
  </si>
  <si>
    <t>旅費を分担する別業務</t>
    <rPh sb="0" eb="2">
      <t>リョヒ</t>
    </rPh>
    <rPh sb="3" eb="5">
      <t>ブンタン</t>
    </rPh>
    <rPh sb="7" eb="10">
      <t>ベツギョウム</t>
    </rPh>
    <phoneticPr fontId="1"/>
  </si>
  <si>
    <t>案件２</t>
    <rPh sb="0" eb="2">
      <t>アンケン</t>
    </rPh>
    <phoneticPr fontId="1"/>
  </si>
  <si>
    <t>旅費の分担</t>
    <rPh sb="0" eb="2">
      <t>リョヒ</t>
    </rPh>
    <rPh sb="3" eb="5">
      <t>ブンタン</t>
    </rPh>
    <phoneticPr fontId="1"/>
  </si>
  <si>
    <t>件　名</t>
  </si>
  <si>
    <t>案件1（本業務）</t>
    <rPh sb="0" eb="2">
      <t>アンケン</t>
    </rPh>
    <rPh sb="4" eb="7">
      <t>ホンギョウム</t>
    </rPh>
    <phoneticPr fontId="1"/>
  </si>
  <si>
    <t>案件２（別業務）</t>
    <rPh sb="0" eb="2">
      <t>アンケン</t>
    </rPh>
    <rPh sb="4" eb="7">
      <t>ベツギョウム</t>
    </rPh>
    <phoneticPr fontId="1"/>
  </si>
  <si>
    <t>業務対象国</t>
    <rPh sb="0" eb="5">
      <t>ギョウムタイショウコク</t>
    </rPh>
    <phoneticPr fontId="1"/>
  </si>
  <si>
    <t>ベトナム</t>
  </si>
  <si>
    <t>インドネシア</t>
  </si>
  <si>
    <t>従事期間</t>
  </si>
  <si>
    <t>2013/10/01～2013/10/19（19日）</t>
    <rPh sb="24" eb="25">
      <t>ニチ</t>
    </rPh>
    <phoneticPr fontId="1"/>
  </si>
  <si>
    <t>2013/10/20～2013/11/18（30日）</t>
    <rPh sb="24" eb="25">
      <t>ニチ</t>
    </rPh>
    <phoneticPr fontId="1"/>
  </si>
  <si>
    <t>航空賃対象経路</t>
    <rPh sb="0" eb="2">
      <t>コウクウ</t>
    </rPh>
    <rPh sb="2" eb="3">
      <t>チン</t>
    </rPh>
    <rPh sb="3" eb="5">
      <t>タイショウ</t>
    </rPh>
    <rPh sb="5" eb="7">
      <t>ケイロ</t>
    </rPh>
    <phoneticPr fontId="1"/>
  </si>
  <si>
    <t>成田⇒ハノイ</t>
  </si>
  <si>
    <t>ハノイ⇒ジャカルタ⇒成田</t>
  </si>
  <si>
    <t>日当</t>
  </si>
  <si>
    <t>宿泊料</t>
  </si>
  <si>
    <t>2013/10/01～2013/10/19（18泊分）</t>
  </si>
  <si>
    <t>2013/10/20～2013/11/18（29泊分）</t>
  </si>
  <si>
    <t>国内旅費</t>
  </si>
  <si>
    <t>2,425円</t>
  </si>
  <si>
    <t>2,425円</t>
    <phoneticPr fontId="1"/>
  </si>
  <si>
    <t>戦争特約保険料</t>
    <phoneticPr fontId="1"/>
  </si>
  <si>
    <t>計上なし</t>
  </si>
  <si>
    <t>事例29－２：別業務に引き続いて本業務に業務従事者が従事する場合の旅費の分担に係る報告（別業務⇒本業務）</t>
    <rPh sb="0" eb="2">
      <t>ジレイ</t>
    </rPh>
    <rPh sb="7" eb="8">
      <t>ベツ</t>
    </rPh>
    <rPh sb="16" eb="17">
      <t>ホン</t>
    </rPh>
    <rPh sb="44" eb="47">
      <t>ベツギョウム</t>
    </rPh>
    <rPh sb="48" eb="51">
      <t>ホンギョウム</t>
    </rPh>
    <phoneticPr fontId="1"/>
  </si>
  <si>
    <t>案件1（別業務）</t>
    <rPh sb="0" eb="2">
      <t>アンケン</t>
    </rPh>
    <rPh sb="4" eb="5">
      <t>ベツ</t>
    </rPh>
    <rPh sb="5" eb="7">
      <t>ギョウム</t>
    </rPh>
    <phoneticPr fontId="1"/>
  </si>
  <si>
    <t>案件２（本業務）</t>
    <rPh sb="0" eb="2">
      <t>アンケン</t>
    </rPh>
    <rPh sb="4" eb="5">
      <t>ホン</t>
    </rPh>
    <rPh sb="5" eb="7">
      <t>ギョウム</t>
    </rPh>
    <phoneticPr fontId="1"/>
  </si>
  <si>
    <t>内容区分</t>
    <phoneticPr fontId="9"/>
  </si>
  <si>
    <t>有</t>
    <rPh sb="0" eb="1">
      <t>ユウ</t>
    </rPh>
    <phoneticPr fontId="1"/>
  </si>
  <si>
    <t>■</t>
    <phoneticPr fontId="1"/>
  </si>
  <si>
    <t>根拠</t>
    <rPh sb="0" eb="2">
      <t>コンキョ</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</si>
  <si>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</si>
  <si>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</si>
  <si>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</si>
  <si>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r>
      <t>③業務内容の変更（大幅な変更を除く）（ランプサム契約）</t>
    </r>
    <r>
      <rPr>
        <sz val="11"/>
        <color rgb="FFFF0000"/>
        <rFont val="BIZ UDPゴシック"/>
        <family val="3"/>
        <charset val="128"/>
      </rPr>
      <t>★</t>
    </r>
    <rPh sb="9" eb="11">
      <t>オオハバ</t>
    </rPh>
    <rPh sb="12" eb="14">
      <t>ヘンコウ</t>
    </rPh>
    <rPh sb="15" eb="16">
      <t>ノゾ</t>
    </rPh>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</si>
  <si>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</si>
  <si>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</si>
  <si>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</si>
  <si>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</si>
  <si>
    <t>PF承認済</t>
    <rPh sb="2" eb="5">
      <t>ショウニンスミ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</si>
</sst>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76" formatCode="[$-F800]dddd\,\ mmmm\ dd\,\ yyyy"/>
    <numFmt numFmtId="177" formatCode="#,##0_);[Red]\(#,##0\)"/>
    <numFmt numFmtId="178" formatCode="0.0%"/>
    <numFmt numFmtId="179" formatCode="#,##0.0;[Red]\-#,##0.0"/>
    <numFmt numFmtId="180" formatCode="&quot;¥&quot;#,##0_);[Red]\(&quot;¥&quot;#,##0\)"/>
  </numFmts>
  <fonts count="70">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sz val="9"/>
      <color indexed="81"/>
      <name val="MS P ゴシック"/>
      <family val="3"/>
      <charset val="128"/>
    </font>
    <font>
      <b/>
      <sz val="12"/>
      <color rgb="FF000000"/>
      <name val="BIZ UDゴシック"/>
      <family val="3"/>
      <charset val="128"/>
    </font>
    <font>
      <sz val="12"/>
      <color theme="1"/>
      <name val="MS ゴシック"/>
      <family val="2"/>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6"/>
      <name val="ＭＳ Ｐゴシック"/>
      <family val="3"/>
      <charset val="128"/>
    </font>
    <font>
      <sz val="12"/>
      <name val="HG丸ｺﾞｼｯｸM-PRO"/>
      <family val="3"/>
      <charset val="128"/>
    </font>
    <font>
      <sz val="11"/>
      <name val="HG丸ｺﾞｼｯｸM-PRO"/>
      <family val="3"/>
      <charset val="128"/>
    </font>
    <font>
      <b/>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b/>
      <sz val="11"/>
      <color theme="1"/>
      <name val="HG丸ｺﾞｼｯｸM-PRO"/>
      <family val="3"/>
      <charset val="128"/>
    </font>
    <font>
      <b/>
      <sz val="11"/>
      <color rgb="FF000000"/>
      <name val="HG丸ｺﾞｼｯｸM-PRO"/>
      <family val="3"/>
      <charset val="128"/>
    </font>
    <font>
      <sz val="8"/>
      <color rgb="FF000000"/>
      <name val="HG丸ｺﾞｼｯｸM-PRO"/>
      <family val="3"/>
      <charset val="128"/>
    </font>
    <font>
      <b/>
      <sz val="16"/>
      <color theme="1"/>
      <name val="HG丸ｺﾞｼｯｸM-PRO"/>
      <family val="3"/>
      <charset val="128"/>
    </font>
    <font>
      <sz val="10.5"/>
      <color rgb="FF000000"/>
      <name val="HG丸ｺﾞｼｯｸM-PRO"/>
      <family val="3"/>
      <charset val="128"/>
    </font>
    <font>
      <u/>
      <sz val="12"/>
      <color theme="10"/>
      <name val="MS ゴシック"/>
      <family val="2"/>
      <charset val="128"/>
    </font>
    <font>
      <u/>
      <sz val="12"/>
      <color theme="10"/>
      <name val="HG丸ｺﾞｼｯｸM-PRO"/>
      <family val="3"/>
      <charset val="128"/>
    </font>
    <font>
      <sz val="12"/>
      <color theme="10"/>
      <name val="HG丸ｺﾞｼｯｸM-PRO"/>
      <family val="3"/>
      <charset val="128"/>
    </font>
    <font>
      <sz val="9"/>
      <color rgb="FFFF0000"/>
      <name val="HG丸ｺﾞｼｯｸM-PRO"/>
      <family val="3"/>
      <charset val="128"/>
    </font>
    <font>
      <sz val="9"/>
      <color rgb="FF000000"/>
      <name val="HG丸ｺﾞｼｯｸM-PRO"/>
      <family val="3"/>
      <charset val="128"/>
    </font>
    <font>
      <sz val="11"/>
      <color theme="1"/>
      <name val="HG丸ｺﾞｼｯｸM-PRO"/>
      <family val="3"/>
    </font>
    <font>
      <sz val="12"/>
      <color theme="1"/>
      <name val="HG丸ｺﾞｼｯｸM-PRO"/>
      <family val="3"/>
    </font>
    <font>
      <sz val="10"/>
      <color theme="1"/>
      <name val="HG丸ｺﾞｼｯｸM-PRO"/>
      <family val="3"/>
    </font>
    <font>
      <sz val="9"/>
      <color theme="10"/>
      <name val="HG丸ｺﾞｼｯｸM-PRO"/>
      <family val="3"/>
      <charset val="128"/>
    </font>
    <font>
      <u/>
      <sz val="9"/>
      <color theme="10"/>
      <name val="HG丸ｺﾞｼｯｸM-PRO"/>
      <family val="3"/>
      <charset val="128"/>
    </font>
    <font>
      <sz val="18"/>
      <name val="HG丸ｺﾞｼｯｸM-PRO"/>
      <family val="3"/>
      <charset val="128"/>
    </font>
    <font>
      <b/>
      <sz val="9"/>
      <color indexed="81"/>
      <name val="MS P ゴシック"/>
      <family val="3"/>
      <charset val="128"/>
    </font>
    <font>
      <sz val="14"/>
      <color theme="1"/>
      <name val="HG丸ｺﾞｼｯｸM-PRO"/>
      <family val="3"/>
    </font>
    <font>
      <sz val="14"/>
      <color rgb="FF000000"/>
      <name val="HG丸ｺﾞｼｯｸM-PRO"/>
      <family val="3"/>
      <charset val="128"/>
    </font>
    <font>
      <sz val="16"/>
      <color rgb="FF000000"/>
      <name val="HG丸ｺﾞｼｯｸM-PRO"/>
      <family val="3"/>
      <charset val="128"/>
    </font>
    <font>
      <sz val="14"/>
      <color rgb="FF000000"/>
      <name val="BIZ UDゴシック"/>
      <family val="3"/>
      <charset val="128"/>
    </font>
    <font>
      <sz val="10"/>
      <name val="HG丸ｺﾞｼｯｸM-PRO"/>
      <family val="3"/>
    </font>
    <font>
      <sz val="8"/>
      <color theme="1"/>
      <name val="HG丸ｺﾞｼｯｸM-PRO"/>
      <family val="3"/>
    </font>
    <font>
      <b/>
      <sz val="12"/>
      <color theme="1"/>
      <name val="HG丸ｺﾞｼｯｸM-PRO"/>
      <family val="3"/>
    </font>
    <font>
      <b/>
      <sz val="18"/>
      <color theme="1"/>
      <name val="HG丸ｺﾞｼｯｸM-PRO"/>
      <family val="3"/>
      <charset val="128"/>
    </font>
    <font>
      <sz val="10.5"/>
      <color theme="1"/>
      <name val="HG丸ｺﾞｼｯｸM-PRO"/>
      <family val="3"/>
      <charset val="128"/>
    </font>
    <font>
      <sz val="6"/>
      <color theme="1"/>
      <name val="BIZ UDPゴシック"/>
      <family val="3"/>
      <charset val="128"/>
    </font>
    <font>
      <sz val="11"/>
      <name val="HG丸ｺﾞｼｯｸM-PRO"/>
      <family val="3"/>
      <charset val="128"/>
    </font>
  </fonts>
  <fills count="16">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BBFDE4"/>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bottom style="medium">
        <color indexed="64"/>
      </bottom>
      <diagonal/>
    </border>
    <border>
      <left style="thin">
        <color rgb="FF000000"/>
      </left>
      <right/>
      <top/>
      <bottom/>
      <diagonal/>
    </border>
    <border>
      <left style="thin">
        <color indexed="64"/>
      </left>
      <right/>
      <top style="thin">
        <color indexed="64"/>
      </top>
      <bottom style="thin">
        <color rgb="FF000000"/>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0" fontId="7" fillId="0" borderId="0">
      <alignment vertical="center"/>
    </xf>
    <xf numFmtId="0" fontId="25" fillId="0" borderId="0">
      <alignment vertical="center"/>
    </xf>
    <xf numFmtId="0" fontId="26" fillId="0" borderId="0"/>
    <xf numFmtId="8" fontId="26" fillId="0" borderId="0" applyFont="0" applyFill="0" applyBorder="0" applyAlignment="0" applyProtection="0"/>
    <xf numFmtId="38" fontId="25"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42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1">
      <alignment vertical="center"/>
    </xf>
    <xf numFmtId="0" fontId="10" fillId="0" borderId="0" xfId="1" applyFont="1" applyAlignment="1">
      <alignment horizontal="right" vertical="center"/>
    </xf>
    <xf numFmtId="0" fontId="6" fillId="0" borderId="0" xfId="1" applyFont="1" applyAlignment="1">
      <alignment horizontal="left" vertical="center" readingOrder="1"/>
    </xf>
    <xf numFmtId="0" fontId="21" fillId="0" borderId="1" xfId="1" applyFont="1" applyBorder="1" applyAlignment="1">
      <alignment horizontal="left" vertical="top"/>
    </xf>
    <xf numFmtId="0" fontId="20" fillId="0" borderId="1" xfId="1" applyFont="1" applyBorder="1" applyAlignment="1">
      <alignment horizontal="left" vertical="center" readingOrder="1"/>
    </xf>
    <xf numFmtId="0" fontId="2" fillId="0" borderId="0" xfId="5" applyFont="1">
      <alignment vertical="center"/>
    </xf>
    <xf numFmtId="0" fontId="2" fillId="0" borderId="15" xfId="5" applyFont="1" applyBorder="1" applyAlignment="1">
      <alignment vertical="center" wrapText="1"/>
    </xf>
    <xf numFmtId="0" fontId="2" fillId="0" borderId="17" xfId="5" applyFont="1" applyBorder="1" applyAlignment="1">
      <alignment vertical="center" wrapText="1"/>
    </xf>
    <xf numFmtId="0" fontId="2" fillId="0" borderId="19" xfId="5" applyFont="1" applyBorder="1" applyAlignment="1">
      <alignment vertical="center" wrapText="1"/>
    </xf>
    <xf numFmtId="0" fontId="2" fillId="0" borderId="22" xfId="5" applyFont="1" applyBorder="1" applyAlignment="1">
      <alignment vertical="center" wrapText="1"/>
    </xf>
    <xf numFmtId="0" fontId="32" fillId="0" borderId="0" xfId="5" applyFont="1">
      <alignment vertical="center"/>
    </xf>
    <xf numFmtId="0" fontId="2" fillId="0" borderId="0" xfId="5" applyFont="1" applyAlignment="1">
      <alignment horizontal="left" vertical="center"/>
    </xf>
    <xf numFmtId="0" fontId="31" fillId="0" borderId="0" xfId="5" applyFont="1" applyAlignment="1">
      <alignment horizontal="left" vertical="center"/>
    </xf>
    <xf numFmtId="0" fontId="2" fillId="0" borderId="0" xfId="5" applyFont="1" applyAlignment="1">
      <alignment vertical="center" textRotation="255" wrapText="1"/>
    </xf>
    <xf numFmtId="0" fontId="33" fillId="0" borderId="0" xfId="1" applyFont="1">
      <alignment vertical="center"/>
    </xf>
    <xf numFmtId="0" fontId="31" fillId="0" borderId="0" xfId="1" applyFont="1">
      <alignment vertical="center"/>
    </xf>
    <xf numFmtId="0" fontId="31" fillId="0" borderId="0" xfId="1" applyFont="1" applyAlignment="1">
      <alignment horizontal="right" vertical="center"/>
    </xf>
    <xf numFmtId="0" fontId="33" fillId="0" borderId="0" xfId="1" applyFont="1" applyAlignment="1">
      <alignment horizontal="right" vertical="center"/>
    </xf>
    <xf numFmtId="0" fontId="31" fillId="0" borderId="0" xfId="1" applyFont="1" applyAlignment="1">
      <alignment horizontal="center" vertical="center"/>
    </xf>
    <xf numFmtId="0" fontId="31" fillId="0" borderId="0" xfId="1" applyFont="1" applyAlignment="1">
      <alignment horizontal="left" vertical="center"/>
    </xf>
    <xf numFmtId="0" fontId="6" fillId="0" borderId="0" xfId="1" applyFont="1" applyAlignment="1">
      <alignment horizontal="left" vertical="center"/>
    </xf>
    <xf numFmtId="0" fontId="33" fillId="0" borderId="0" xfId="1" applyFont="1" applyAlignment="1">
      <alignment horizontal="center" vertical="center"/>
    </xf>
    <xf numFmtId="0" fontId="31" fillId="0" borderId="0" xfId="2" applyFont="1" applyAlignment="1">
      <alignment horizontal="left" vertical="center"/>
    </xf>
    <xf numFmtId="0" fontId="35" fillId="0" borderId="0" xfId="1" applyFont="1">
      <alignment vertical="center"/>
    </xf>
    <xf numFmtId="0" fontId="6" fillId="0" borderId="0" xfId="1" applyFont="1" applyAlignment="1">
      <alignment horizontal="center" vertical="center" wrapText="1" readingOrder="1"/>
    </xf>
    <xf numFmtId="0" fontId="31" fillId="0" borderId="0" xfId="1" applyFont="1" applyAlignment="1">
      <alignment vertical="top"/>
    </xf>
    <xf numFmtId="0" fontId="31" fillId="0" borderId="0" xfId="1" applyFont="1" applyAlignment="1">
      <alignment horizontal="right" vertical="top"/>
    </xf>
    <xf numFmtId="0" fontId="6" fillId="0" borderId="0" xfId="1" applyFont="1" applyAlignment="1">
      <alignment horizontal="center" vertical="center" readingOrder="1"/>
    </xf>
    <xf numFmtId="0" fontId="34" fillId="0" borderId="0" xfId="1" applyFont="1">
      <alignment vertical="center"/>
    </xf>
    <xf numFmtId="0" fontId="2" fillId="0" borderId="0" xfId="1" applyFont="1">
      <alignment vertical="center"/>
    </xf>
    <xf numFmtId="0" fontId="30" fillId="0" borderId="0" xfId="1" applyFont="1" applyAlignment="1">
      <alignment horizontal="centerContinuous" vertical="center"/>
    </xf>
    <xf numFmtId="0" fontId="2" fillId="0" borderId="0" xfId="1" applyFont="1" applyAlignment="1">
      <alignment horizontal="left" vertical="center"/>
    </xf>
    <xf numFmtId="0" fontId="34" fillId="0" borderId="0" xfId="1" applyFont="1" applyAlignment="1">
      <alignment vertical="top" wrapText="1"/>
    </xf>
    <xf numFmtId="0" fontId="34" fillId="0" borderId="0" xfId="2" applyFont="1" applyAlignment="1">
      <alignment vertical="center" wrapText="1"/>
    </xf>
    <xf numFmtId="0" fontId="31" fillId="0" borderId="0" xfId="1" applyFont="1" applyProtection="1">
      <alignment vertical="center"/>
      <protection locked="0"/>
    </xf>
    <xf numFmtId="176" fontId="31" fillId="0" borderId="0" xfId="1" applyNumberFormat="1" applyFont="1" applyAlignment="1" applyProtection="1">
      <alignment horizontal="center" vertical="center"/>
      <protection locked="0"/>
    </xf>
    <xf numFmtId="0" fontId="31" fillId="0" borderId="1" xfId="1" applyFont="1" applyBorder="1" applyAlignment="1" applyProtection="1">
      <alignment horizontal="left" vertical="center" wrapText="1"/>
      <protection locked="0"/>
    </xf>
    <xf numFmtId="0" fontId="31" fillId="0" borderId="1" xfId="1" applyFont="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lignment vertical="center"/>
    </xf>
    <xf numFmtId="0" fontId="31" fillId="0" borderId="11" xfId="0" applyFont="1" applyBorder="1">
      <alignment vertical="center"/>
    </xf>
    <xf numFmtId="0" fontId="31" fillId="0" borderId="0" xfId="0" applyFont="1" applyAlignment="1">
      <alignment vertical="center" wrapText="1"/>
    </xf>
    <xf numFmtId="38" fontId="31" fillId="0" borderId="11" xfId="4"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right" vertical="center"/>
    </xf>
    <xf numFmtId="3" fontId="31" fillId="0" borderId="11" xfId="0" applyNumberFormat="1" applyFont="1" applyBorder="1">
      <alignment vertical="center"/>
    </xf>
    <xf numFmtId="38" fontId="31" fillId="2" borderId="11" xfId="0" applyNumberFormat="1" applyFont="1" applyFill="1" applyBorder="1">
      <alignment vertical="center"/>
    </xf>
    <xf numFmtId="38" fontId="31" fillId="0" borderId="1" xfId="4" applyFont="1" applyBorder="1" applyAlignment="1">
      <alignment horizontal="right" vertical="center" wrapText="1"/>
    </xf>
    <xf numFmtId="0" fontId="31" fillId="0" borderId="1" xfId="0" applyFont="1" applyBorder="1" applyAlignment="1">
      <alignment horizontal="left" vertical="center" wrapText="1"/>
    </xf>
    <xf numFmtId="179" fontId="31" fillId="0" borderId="1" xfId="0" applyNumberFormat="1" applyFont="1" applyBorder="1" applyAlignment="1">
      <alignment horizontal="right" vertical="center" wrapText="1"/>
    </xf>
    <xf numFmtId="38" fontId="31" fillId="2" borderId="1" xfId="0" applyNumberFormat="1" applyFont="1" applyFill="1" applyBorder="1" applyAlignment="1">
      <alignment vertical="center" wrapText="1"/>
    </xf>
    <xf numFmtId="3" fontId="31" fillId="2" borderId="11" xfId="0" applyNumberFormat="1" applyFont="1" applyFill="1" applyBorder="1">
      <alignment vertical="center"/>
    </xf>
    <xf numFmtId="3" fontId="31" fillId="0" borderId="0" xfId="0" applyNumberFormat="1" applyFont="1">
      <alignment vertical="center"/>
    </xf>
    <xf numFmtId="0" fontId="31" fillId="0" borderId="1" xfId="0" applyFont="1" applyBorder="1" applyAlignment="1">
      <alignment horizontal="center" vertical="center" wrapText="1"/>
    </xf>
    <xf numFmtId="176" fontId="31" fillId="0" borderId="1" xfId="0" applyNumberFormat="1" applyFont="1" applyBorder="1" applyAlignment="1">
      <alignment horizontal="center" vertical="center" wrapText="1"/>
    </xf>
    <xf numFmtId="0" fontId="31" fillId="0" borderId="1" xfId="0" applyFont="1" applyBorder="1" applyAlignment="1">
      <alignment horizontal="right" vertical="center" wrapText="1"/>
    </xf>
    <xf numFmtId="0" fontId="32"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1" fillId="3" borderId="1" xfId="1" applyFont="1" applyFill="1" applyBorder="1" applyAlignment="1" applyProtection="1">
      <alignment horizontal="center" vertical="center"/>
      <protection locked="0"/>
    </xf>
    <xf numFmtId="0" fontId="31" fillId="0" borderId="1" xfId="1" applyFont="1" applyBorder="1" applyProtection="1">
      <alignment vertical="center"/>
      <protection locked="0"/>
    </xf>
    <xf numFmtId="0" fontId="31" fillId="0" borderId="1" xfId="1" applyFont="1" applyBorder="1" applyAlignment="1" applyProtection="1">
      <alignment horizontal="left" vertical="center"/>
      <protection locked="0"/>
    </xf>
    <xf numFmtId="3" fontId="31" fillId="0" borderId="1" xfId="1" applyNumberFormat="1" applyFont="1" applyBorder="1" applyProtection="1">
      <alignment vertical="center"/>
      <protection locked="0"/>
    </xf>
    <xf numFmtId="0" fontId="31" fillId="0" borderId="11" xfId="1" applyFont="1" applyBorder="1" applyAlignment="1" applyProtection="1">
      <alignment horizontal="left" vertical="center"/>
      <protection locked="0"/>
    </xf>
    <xf numFmtId="0" fontId="3" fillId="15" borderId="1" xfId="0" applyFont="1" applyFill="1" applyBorder="1" applyAlignment="1">
      <alignment vertical="center" wrapText="1"/>
    </xf>
    <xf numFmtId="0" fontId="3" fillId="2" borderId="1"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8" fillId="0" borderId="1" xfId="10" applyFont="1" applyBorder="1" applyAlignment="1">
      <alignment horizontal="center" vertical="center" wrapText="1"/>
    </xf>
    <xf numFmtId="0" fontId="49" fillId="0" borderId="1" xfId="10" applyFont="1" applyFill="1" applyBorder="1" applyAlignment="1">
      <alignment horizontal="center" vertical="center" wrapText="1"/>
    </xf>
    <xf numFmtId="0" fontId="3" fillId="0" borderId="32" xfId="0" applyFont="1" applyBorder="1" applyAlignment="1">
      <alignment vertical="center" wrapText="1"/>
    </xf>
    <xf numFmtId="0" fontId="50" fillId="0" borderId="0" xfId="0" applyFont="1" applyAlignment="1">
      <alignment horizontal="right" vertical="center"/>
    </xf>
    <xf numFmtId="0" fontId="2" fillId="0" borderId="0" xfId="0" applyFont="1" applyAlignment="1">
      <alignment horizontal="centerContinuous" vertical="center"/>
    </xf>
    <xf numFmtId="0" fontId="3" fillId="12" borderId="9" xfId="0" applyFont="1" applyFill="1" applyBorder="1" applyAlignment="1">
      <alignment vertical="center" wrapText="1"/>
    </xf>
    <xf numFmtId="0" fontId="42" fillId="0" borderId="0" xfId="0" applyFont="1" applyAlignment="1">
      <alignment horizontal="centerContinuous" vertical="center"/>
    </xf>
    <xf numFmtId="0" fontId="31" fillId="0" borderId="0" xfId="0" applyFont="1" applyAlignment="1">
      <alignment horizontal="centerContinuous" vertical="center"/>
    </xf>
    <xf numFmtId="0" fontId="49" fillId="0" borderId="1" xfId="10" applyFont="1" applyFill="1" applyBorder="1" applyAlignment="1">
      <alignment horizontal="center" vertical="center"/>
    </xf>
    <xf numFmtId="0" fontId="2" fillId="0" borderId="0" xfId="1" applyFont="1" applyAlignment="1">
      <alignment horizontal="centerContinuous" vertical="center"/>
    </xf>
    <xf numFmtId="0" fontId="49" fillId="0" borderId="6" xfId="10" applyFont="1" applyFill="1" applyBorder="1" applyAlignment="1">
      <alignment horizontal="center" vertical="center"/>
    </xf>
    <xf numFmtId="0" fontId="48" fillId="0" borderId="1" xfId="10" applyFont="1" applyFill="1" applyBorder="1" applyAlignment="1">
      <alignment horizontal="center" vertical="center" wrapText="1"/>
    </xf>
    <xf numFmtId="0" fontId="31" fillId="0" borderId="0" xfId="1" applyFont="1" applyAlignment="1">
      <alignment horizontal="centerContinuous" vertical="center"/>
    </xf>
    <xf numFmtId="0" fontId="30" fillId="0" borderId="0" xfId="0" applyFont="1" applyAlignment="1">
      <alignment horizontal="centerContinuous" vertical="center"/>
    </xf>
    <xf numFmtId="0" fontId="48" fillId="0" borderId="1" xfId="10" applyFont="1" applyBorder="1" applyAlignment="1">
      <alignment horizontal="center" vertical="center"/>
    </xf>
    <xf numFmtId="0" fontId="48" fillId="0" borderId="0" xfId="10"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39" fillId="0" borderId="0" xfId="1" applyFont="1" applyAlignment="1">
      <alignment horizontal="centerContinuous" vertical="center"/>
    </xf>
    <xf numFmtId="0" fontId="37" fillId="0" borderId="0" xfId="1" applyFont="1">
      <alignment vertical="center"/>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5" xfId="1" applyFont="1" applyFill="1" applyBorder="1" applyAlignment="1">
      <alignment horizontal="center" vertical="center" wrapText="1"/>
    </xf>
    <xf numFmtId="0" fontId="31" fillId="0" borderId="6" xfId="1" applyFont="1" applyBorder="1" applyAlignment="1">
      <alignment horizontal="center" vertical="center" wrapText="1"/>
    </xf>
    <xf numFmtId="0" fontId="31" fillId="0" borderId="1" xfId="1" applyFont="1" applyBorder="1" applyAlignment="1">
      <alignment horizontal="left" vertical="center" wrapText="1"/>
    </xf>
    <xf numFmtId="0" fontId="31" fillId="0" borderId="7" xfId="1" applyFont="1" applyBorder="1" applyAlignment="1">
      <alignment vertical="center" wrapText="1"/>
    </xf>
    <xf numFmtId="38" fontId="31" fillId="0" borderId="7" xfId="4" applyFont="1" applyBorder="1" applyAlignment="1" applyProtection="1">
      <alignment horizontal="right" vertical="center" wrapText="1"/>
    </xf>
    <xf numFmtId="0" fontId="31" fillId="0" borderId="1" xfId="1" applyFont="1" applyBorder="1" applyAlignment="1">
      <alignment horizontal="center" vertical="center" wrapText="1"/>
    </xf>
    <xf numFmtId="0" fontId="33" fillId="0" borderId="6"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0" xfId="1" applyFont="1" applyBorder="1" applyAlignment="1">
      <alignment vertical="center" wrapText="1"/>
    </xf>
    <xf numFmtId="0" fontId="40" fillId="0" borderId="0" xfId="1" applyFont="1" applyAlignment="1">
      <alignment horizontal="center" vertical="center" wrapText="1"/>
    </xf>
    <xf numFmtId="0" fontId="37" fillId="0" borderId="0" xfId="1" applyFont="1" applyAlignment="1">
      <alignment horizontal="left" vertical="top"/>
    </xf>
    <xf numFmtId="0" fontId="37" fillId="0" borderId="0" xfId="1" applyFont="1" applyAlignment="1">
      <alignment vertical="center" wrapText="1"/>
    </xf>
    <xf numFmtId="0" fontId="37" fillId="0" borderId="0" xfId="1" applyFont="1" applyAlignment="1">
      <alignment horizontal="left" vertical="center"/>
    </xf>
    <xf numFmtId="0" fontId="37" fillId="0" borderId="0" xfId="1" applyFont="1" applyAlignment="1">
      <alignment horizontal="right" vertical="center"/>
    </xf>
    <xf numFmtId="0" fontId="36" fillId="0" borderId="0" xfId="1" applyFont="1">
      <alignment vertical="center"/>
    </xf>
    <xf numFmtId="0" fontId="36" fillId="0" borderId="0" xfId="1" applyFont="1" applyAlignment="1">
      <alignment horizontal="left" vertical="center"/>
    </xf>
    <xf numFmtId="0" fontId="36" fillId="0" borderId="0" xfId="1" applyFont="1" applyAlignment="1">
      <alignment horizontal="center" vertical="center"/>
    </xf>
    <xf numFmtId="0" fontId="36" fillId="0" borderId="0" xfId="1" applyFont="1" applyAlignment="1">
      <alignment horizontal="right" vertical="center"/>
    </xf>
    <xf numFmtId="0" fontId="30" fillId="0" borderId="0" xfId="1" applyFont="1">
      <alignment vertical="center"/>
    </xf>
    <xf numFmtId="0" fontId="34" fillId="0" borderId="0" xfId="1" applyFont="1" applyAlignment="1">
      <alignment horizontal="right" vertical="center"/>
    </xf>
    <xf numFmtId="0" fontId="38" fillId="0" borderId="0" xfId="1" applyFont="1" applyAlignment="1">
      <alignment horizontal="left" vertical="center"/>
    </xf>
    <xf numFmtId="0" fontId="53" fillId="0" borderId="0" xfId="1" applyFont="1">
      <alignment vertical="center"/>
    </xf>
    <xf numFmtId="0" fontId="54" fillId="0" borderId="0" xfId="1" applyFont="1">
      <alignment vertical="center"/>
    </xf>
    <xf numFmtId="0" fontId="53" fillId="0" borderId="0" xfId="1" applyFont="1" applyAlignment="1">
      <alignment horizontal="left" vertical="center"/>
    </xf>
    <xf numFmtId="0" fontId="53" fillId="0" borderId="0" xfId="1" applyFont="1" applyAlignment="1">
      <alignment horizontal="center" vertical="center"/>
    </xf>
    <xf numFmtId="0" fontId="53"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8" fillId="0" borderId="0" xfId="1" applyFont="1">
      <alignment vertical="center"/>
    </xf>
    <xf numFmtId="176" fontId="31" fillId="0" borderId="0" xfId="1" applyNumberFormat="1" applyFont="1">
      <alignment vertical="center"/>
    </xf>
    <xf numFmtId="0" fontId="37" fillId="0" borderId="0" xfId="1" applyFont="1" applyAlignment="1">
      <alignment horizontal="center" vertical="center" wrapText="1"/>
    </xf>
    <xf numFmtId="0" fontId="37" fillId="0" borderId="0" xfId="1" applyFont="1" applyAlignment="1">
      <alignment horizontal="left" vertical="center" wrapText="1"/>
    </xf>
    <xf numFmtId="0" fontId="41" fillId="0" borderId="0" xfId="1" applyFont="1">
      <alignment vertical="center"/>
    </xf>
    <xf numFmtId="0" fontId="31" fillId="3" borderId="3" xfId="1" applyFont="1" applyFill="1" applyBorder="1" applyAlignment="1">
      <alignment horizontal="center" vertical="center" wrapText="1"/>
    </xf>
    <xf numFmtId="0" fontId="31" fillId="3" borderId="4" xfId="1" applyFont="1" applyFill="1" applyBorder="1" applyAlignment="1">
      <alignment horizontal="center" vertical="center" wrapText="1"/>
    </xf>
    <xf numFmtId="0" fontId="31" fillId="3" borderId="5" xfId="1" applyFont="1" applyFill="1" applyBorder="1" applyAlignment="1">
      <alignment horizontal="center" vertical="center" wrapText="1"/>
    </xf>
    <xf numFmtId="0" fontId="31" fillId="0" borderId="6" xfId="1" applyFont="1" applyBorder="1" applyAlignment="1">
      <alignment horizontal="left" vertical="center" wrapText="1"/>
    </xf>
    <xf numFmtId="0" fontId="41" fillId="0" borderId="0" xfId="1" applyFont="1" applyAlignment="1">
      <alignment horizontal="centerContinuous" vertical="center"/>
    </xf>
    <xf numFmtId="0" fontId="31" fillId="0" borderId="9" xfId="1" applyFont="1" applyBorder="1" applyAlignment="1">
      <alignment horizontal="left" vertical="center" wrapText="1"/>
    </xf>
    <xf numFmtId="0" fontId="31" fillId="0" borderId="8" xfId="1" applyFont="1" applyBorder="1" applyAlignment="1">
      <alignment horizontal="left" vertical="center" wrapText="1"/>
    </xf>
    <xf numFmtId="38" fontId="31" fillId="0" borderId="10" xfId="4" applyFont="1" applyBorder="1" applyAlignment="1" applyProtection="1">
      <alignment horizontal="right" vertical="center" wrapText="1"/>
    </xf>
    <xf numFmtId="0" fontId="31" fillId="0" borderId="1" xfId="1" applyFont="1" applyBorder="1" applyAlignment="1">
      <alignment vertical="center" wrapText="1"/>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24" fillId="0" borderId="0" xfId="1" applyFont="1" applyAlignment="1">
      <alignment horizontal="centerContinuous"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0" fillId="0" borderId="0" xfId="1" applyFont="1">
      <alignment vertical="center"/>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3" fontId="31" fillId="0" borderId="0" xfId="1" applyNumberFormat="1" applyFont="1">
      <alignment vertical="center"/>
    </xf>
    <xf numFmtId="3" fontId="2" fillId="0" borderId="0" xfId="1" applyNumberFormat="1" applyFont="1">
      <alignment vertical="center"/>
    </xf>
    <xf numFmtId="3" fontId="2" fillId="0" borderId="0" xfId="1" applyNumberFormat="1" applyFont="1" applyAlignment="1">
      <alignment horizontal="left" vertical="center"/>
    </xf>
    <xf numFmtId="3" fontId="2" fillId="0" borderId="0" xfId="1" applyNumberFormat="1" applyFont="1" applyAlignment="1">
      <alignment horizontal="center" vertical="center"/>
    </xf>
    <xf numFmtId="3" fontId="2" fillId="0" borderId="0" xfId="1" applyNumberFormat="1" applyFont="1" applyAlignment="1">
      <alignment horizontal="right" vertical="center"/>
    </xf>
    <xf numFmtId="3" fontId="41" fillId="0" borderId="0" xfId="1" applyNumberFormat="1" applyFont="1">
      <alignment vertical="center"/>
    </xf>
    <xf numFmtId="3" fontId="31" fillId="0" borderId="0" xfId="1" applyNumberFormat="1" applyFont="1" applyAlignment="1">
      <alignment horizontal="center" vertical="center"/>
    </xf>
    <xf numFmtId="3" fontId="31" fillId="0" borderId="0" xfId="1" applyNumberFormat="1" applyFont="1" applyAlignment="1">
      <alignment horizontal="right" vertical="center"/>
    </xf>
    <xf numFmtId="3" fontId="37" fillId="0" borderId="0" xfId="1" applyNumberFormat="1" applyFont="1">
      <alignment vertical="center"/>
    </xf>
    <xf numFmtId="3" fontId="31" fillId="0" borderId="0" xfId="2" applyNumberFormat="1" applyFont="1" applyAlignment="1">
      <alignment horizontal="left" vertical="center"/>
    </xf>
    <xf numFmtId="3" fontId="31" fillId="3" borderId="3" xfId="1" applyNumberFormat="1" applyFont="1" applyFill="1" applyBorder="1" applyAlignment="1">
      <alignment horizontal="center" vertical="center" wrapText="1"/>
    </xf>
    <xf numFmtId="3" fontId="31" fillId="3" borderId="4" xfId="1" applyNumberFormat="1" applyFont="1" applyFill="1" applyBorder="1" applyAlignment="1">
      <alignment horizontal="center" vertical="center" wrapText="1"/>
    </xf>
    <xf numFmtId="3" fontId="31" fillId="3" borderId="5" xfId="1" applyNumberFormat="1" applyFont="1" applyFill="1" applyBorder="1" applyAlignment="1">
      <alignment horizontal="center" vertical="center" wrapText="1"/>
    </xf>
    <xf numFmtId="3" fontId="31" fillId="0" borderId="6" xfId="1" applyNumberFormat="1" applyFont="1" applyBorder="1" applyAlignment="1">
      <alignment horizontal="center" vertical="center" wrapText="1"/>
    </xf>
    <xf numFmtId="3" fontId="31" fillId="0" borderId="1" xfId="1" applyNumberFormat="1" applyFont="1" applyBorder="1" applyAlignment="1">
      <alignment horizontal="left" vertical="center" wrapText="1"/>
    </xf>
    <xf numFmtId="3" fontId="31" fillId="0" borderId="7" xfId="1" applyNumberFormat="1" applyFont="1" applyBorder="1" applyAlignment="1">
      <alignment vertical="center" wrapText="1"/>
    </xf>
    <xf numFmtId="3" fontId="31" fillId="0" borderId="7" xfId="4" applyNumberFormat="1" applyFont="1" applyBorder="1" applyAlignment="1" applyProtection="1">
      <alignment horizontal="right" vertical="center" wrapText="1"/>
    </xf>
    <xf numFmtId="3" fontId="37" fillId="0" borderId="0" xfId="1" applyNumberFormat="1" applyFont="1" applyAlignment="1">
      <alignment horizontal="left" vertical="center"/>
    </xf>
    <xf numFmtId="3" fontId="37" fillId="0" borderId="0" xfId="1" applyNumberFormat="1" applyFont="1" applyAlignment="1">
      <alignment horizontal="center" vertical="center"/>
    </xf>
    <xf numFmtId="3" fontId="37" fillId="0" borderId="0" xfId="1" applyNumberFormat="1" applyFont="1" applyAlignment="1">
      <alignment horizontal="right" vertical="center"/>
    </xf>
    <xf numFmtId="0" fontId="15" fillId="0" borderId="8" xfId="1" applyFont="1" applyBorder="1" applyAlignment="1">
      <alignment horizontal="center" vertical="center" wrapText="1"/>
    </xf>
    <xf numFmtId="0" fontId="15" fillId="0" borderId="10" xfId="1" applyFont="1" applyBorder="1" applyAlignment="1">
      <alignment vertical="center" wrapText="1"/>
    </xf>
    <xf numFmtId="0" fontId="31" fillId="0" borderId="10" xfId="1" applyFont="1" applyBorder="1" applyAlignment="1">
      <alignment horizontal="right" vertical="center" wrapText="1"/>
    </xf>
    <xf numFmtId="0" fontId="31" fillId="0" borderId="2" xfId="1" applyFont="1" applyBorder="1">
      <alignment vertical="center"/>
    </xf>
    <xf numFmtId="0" fontId="31" fillId="0" borderId="7" xfId="0" applyFont="1" applyBorder="1" applyAlignment="1">
      <alignment vertical="center" wrapText="1"/>
    </xf>
    <xf numFmtId="3" fontId="31" fillId="0" borderId="7" xfId="1" applyNumberFormat="1" applyFont="1" applyBorder="1" applyAlignment="1">
      <alignment horizontal="right" vertical="center" wrapText="1"/>
    </xf>
    <xf numFmtId="3" fontId="31" fillId="0" borderId="33" xfId="1" applyNumberFormat="1" applyFont="1" applyBorder="1" applyAlignment="1">
      <alignment horizontal="right" vertical="center" wrapText="1"/>
    </xf>
    <xf numFmtId="0" fontId="31" fillId="0" borderId="6" xfId="0" applyFont="1" applyBorder="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30" xfId="0" applyFont="1" applyBorder="1">
      <alignment vertical="center"/>
    </xf>
    <xf numFmtId="0" fontId="3" fillId="0" borderId="29" xfId="0" applyFont="1" applyBorder="1">
      <alignment vertical="center"/>
    </xf>
    <xf numFmtId="0" fontId="29" fillId="0" borderId="28" xfId="0" applyFont="1" applyBorder="1" applyAlignment="1">
      <alignment vertical="top" wrapText="1"/>
    </xf>
    <xf numFmtId="0" fontId="4"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180" fontId="29" fillId="0" borderId="1" xfId="4" applyNumberFormat="1" applyFont="1" applyBorder="1" applyAlignment="1" applyProtection="1">
      <alignment horizontal="right" vertical="center" wrapText="1"/>
    </xf>
    <xf numFmtId="0" fontId="43" fillId="2" borderId="1" xfId="0" applyFont="1" applyFill="1" applyBorder="1" applyAlignment="1">
      <alignment horizontal="center" vertical="center" wrapText="1" readingOrder="1"/>
    </xf>
    <xf numFmtId="180" fontId="29" fillId="13" borderId="1" xfId="4" applyNumberFormat="1" applyFont="1" applyFill="1" applyBorder="1" applyAlignment="1" applyProtection="1">
      <alignment horizontal="right" vertical="center" wrapText="1"/>
    </xf>
    <xf numFmtId="0" fontId="3" fillId="0" borderId="1" xfId="0" applyFont="1" applyBorder="1">
      <alignment vertical="center"/>
    </xf>
    <xf numFmtId="180" fontId="3" fillId="13" borderId="1" xfId="4" applyNumberFormat="1" applyFont="1" applyFill="1" applyBorder="1" applyProtection="1">
      <alignment vertical="center"/>
    </xf>
    <xf numFmtId="180" fontId="52" fillId="9" borderId="27" xfId="4" applyNumberFormat="1" applyFont="1" applyFill="1" applyBorder="1" applyProtection="1">
      <alignment vertical="center"/>
    </xf>
    <xf numFmtId="0" fontId="3" fillId="0" borderId="26" xfId="0" applyFont="1" applyBorder="1">
      <alignment vertical="center"/>
    </xf>
    <xf numFmtId="0" fontId="3" fillId="12" borderId="25" xfId="0" applyFont="1" applyFill="1" applyBorder="1" applyAlignment="1">
      <alignment horizontal="center" vertical="center"/>
    </xf>
    <xf numFmtId="180" fontId="3" fillId="9" borderId="0" xfId="4" applyNumberFormat="1" applyFont="1" applyFill="1" applyBorder="1" applyProtection="1">
      <alignment vertical="center"/>
    </xf>
    <xf numFmtId="180" fontId="31" fillId="9" borderId="0" xfId="4" applyNumberFormat="1" applyFont="1" applyFill="1" applyBorder="1" applyProtection="1">
      <alignment vertical="center"/>
    </xf>
    <xf numFmtId="0" fontId="3" fillId="0" borderId="0" xfId="0" applyFont="1" applyAlignment="1">
      <alignment vertical="top" wrapText="1"/>
    </xf>
    <xf numFmtId="0" fontId="34" fillId="0" borderId="2" xfId="2" applyFont="1" applyBorder="1" applyAlignment="1">
      <alignment horizontal="left" vertical="center"/>
    </xf>
    <xf numFmtId="0" fontId="18"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3" fillId="0" borderId="1" xfId="0" applyFont="1" applyBorder="1" applyAlignment="1">
      <alignment vertical="center" wrapText="1"/>
    </xf>
    <xf numFmtId="0" fontId="11" fillId="0" borderId="0" xfId="1" applyFont="1" applyAlignment="1">
      <alignment horizontal="center" vertical="center" wrapText="1"/>
    </xf>
    <xf numFmtId="0" fontId="31" fillId="0" borderId="1" xfId="0" applyFont="1" applyBorder="1" applyAlignment="1">
      <alignment vertical="center" wrapText="1"/>
    </xf>
    <xf numFmtId="0" fontId="31" fillId="0" borderId="31" xfId="1" applyFont="1" applyBorder="1">
      <alignment vertical="center"/>
    </xf>
    <xf numFmtId="0" fontId="31" fillId="3" borderId="1" xfId="1" applyFont="1" applyFill="1" applyBorder="1" applyAlignment="1">
      <alignment horizontal="center" vertical="center"/>
    </xf>
    <xf numFmtId="0" fontId="31" fillId="0" borderId="1" xfId="1" applyFont="1" applyBorder="1" applyAlignment="1">
      <alignment horizontal="left" vertical="center"/>
    </xf>
    <xf numFmtId="0" fontId="31" fillId="3" borderId="1" xfId="1"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31" fillId="14" borderId="1" xfId="0" applyFont="1" applyFill="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14" borderId="1" xfId="0" applyFont="1" applyFill="1" applyBorder="1" applyAlignment="1" applyProtection="1">
      <alignment horizontal="center" vertical="center" wrapText="1"/>
      <protection locked="0"/>
    </xf>
    <xf numFmtId="0" fontId="57" fillId="0" borderId="0" xfId="1" applyFont="1">
      <alignment vertical="center"/>
    </xf>
    <xf numFmtId="0" fontId="59" fillId="0" borderId="0" xfId="1" applyFont="1">
      <alignment vertical="center"/>
    </xf>
    <xf numFmtId="0" fontId="21" fillId="0" borderId="0" xfId="1" applyFont="1">
      <alignment vertical="center"/>
    </xf>
    <xf numFmtId="0" fontId="21" fillId="0" borderId="0" xfId="1" applyFont="1" applyAlignment="1">
      <alignment horizontal="left" vertical="center"/>
    </xf>
    <xf numFmtId="0" fontId="21" fillId="0" borderId="0" xfId="1" applyFont="1" applyAlignment="1">
      <alignment horizontal="right" vertical="center"/>
    </xf>
    <xf numFmtId="0" fontId="21" fillId="0" borderId="0" xfId="1" applyFont="1" applyProtection="1">
      <alignment vertical="center"/>
      <protection locked="0"/>
    </xf>
    <xf numFmtId="0" fontId="20" fillId="0" borderId="0" xfId="1" applyFont="1" applyAlignment="1">
      <alignment horizontal="left" vertical="center" readingOrder="1"/>
    </xf>
    <xf numFmtId="0" fontId="21" fillId="0" borderId="0" xfId="1" applyFont="1" applyAlignment="1">
      <alignment vertical="top"/>
    </xf>
    <xf numFmtId="38" fontId="31" fillId="0" borderId="9" xfId="4" applyFont="1" applyBorder="1" applyAlignment="1" applyProtection="1">
      <alignment horizontal="left" vertical="center" wrapText="1"/>
    </xf>
    <xf numFmtId="0" fontId="54" fillId="0" borderId="0" xfId="1" applyFont="1" applyAlignment="1">
      <alignment horizontal="center" vertical="center"/>
    </xf>
    <xf numFmtId="0" fontId="54" fillId="0" borderId="0" xfId="1" applyFont="1" applyAlignment="1">
      <alignment horizontal="right" vertical="center"/>
    </xf>
    <xf numFmtId="0" fontId="54" fillId="0" borderId="0" xfId="2" applyFont="1" applyAlignment="1">
      <alignment horizontal="left" vertical="center"/>
    </xf>
    <xf numFmtId="0" fontId="54" fillId="3" borderId="3" xfId="1" applyFont="1" applyFill="1" applyBorder="1" applyAlignment="1">
      <alignment horizontal="center" vertical="center" wrapText="1"/>
    </xf>
    <xf numFmtId="0" fontId="54" fillId="3" borderId="4" xfId="1" applyFont="1" applyFill="1" applyBorder="1" applyAlignment="1">
      <alignment horizontal="center" vertical="center" wrapText="1"/>
    </xf>
    <xf numFmtId="0" fontId="54" fillId="3" borderId="5" xfId="1" applyFont="1" applyFill="1" applyBorder="1" applyAlignment="1">
      <alignment horizontal="center" vertical="center" wrapText="1"/>
    </xf>
    <xf numFmtId="0" fontId="54" fillId="0" borderId="6" xfId="1" applyFont="1" applyBorder="1" applyAlignment="1">
      <alignment horizontal="center" vertical="center" wrapText="1"/>
    </xf>
    <xf numFmtId="0" fontId="54" fillId="0" borderId="1" xfId="1" applyFont="1" applyBorder="1" applyAlignment="1">
      <alignment horizontal="left" vertical="center" wrapText="1"/>
    </xf>
    <xf numFmtId="0" fontId="54" fillId="0" borderId="7" xfId="1" applyFont="1" applyBorder="1" applyAlignment="1">
      <alignment vertical="center" wrapText="1"/>
    </xf>
    <xf numFmtId="38" fontId="54" fillId="0" borderId="7" xfId="4" applyFont="1" applyBorder="1" applyAlignment="1">
      <alignment horizontal="right" vertical="center" wrapText="1"/>
    </xf>
    <xf numFmtId="0" fontId="54" fillId="0" borderId="1" xfId="1" applyFont="1" applyBorder="1" applyAlignment="1">
      <alignment vertical="center" wrapText="1"/>
    </xf>
    <xf numFmtId="0" fontId="59" fillId="0" borderId="0" xfId="1" applyFont="1" applyAlignment="1">
      <alignment horizontal="left" vertical="center"/>
    </xf>
    <xf numFmtId="0" fontId="59" fillId="0" borderId="0" xfId="1" applyFont="1" applyAlignment="1">
      <alignment horizontal="center" vertical="center"/>
    </xf>
    <xf numFmtId="0" fontId="59" fillId="0" borderId="0" xfId="1" applyFont="1" applyAlignment="1">
      <alignment horizontal="right" vertical="center"/>
    </xf>
    <xf numFmtId="0" fontId="52" fillId="0" borderId="0" xfId="0" applyFont="1">
      <alignment vertical="center"/>
    </xf>
    <xf numFmtId="0" fontId="48" fillId="0" borderId="1" xfId="10" applyFont="1" applyFill="1" applyBorder="1" applyAlignment="1">
      <alignment horizontal="center" vertical="center"/>
    </xf>
    <xf numFmtId="0" fontId="6" fillId="0" borderId="1" xfId="0" applyFont="1" applyBorder="1" applyAlignment="1">
      <alignment horizontal="justify" vertical="center" wrapText="1"/>
    </xf>
    <xf numFmtId="38" fontId="31" fillId="0" borderId="1" xfId="4" applyFont="1" applyBorder="1" applyAlignment="1" applyProtection="1">
      <alignment horizontal="left" vertical="center" wrapText="1"/>
    </xf>
    <xf numFmtId="0" fontId="31" fillId="0" borderId="2" xfId="1" applyFont="1" applyBorder="1" applyAlignment="1">
      <alignment horizontal="right" vertical="center"/>
    </xf>
    <xf numFmtId="38" fontId="6" fillId="7" borderId="1" xfId="1" applyNumberFormat="1" applyFont="1" applyFill="1" applyBorder="1" applyAlignment="1">
      <alignment horizontal="right" vertical="center" wrapText="1" readingOrder="1"/>
    </xf>
    <xf numFmtId="0" fontId="6" fillId="4" borderId="1" xfId="1" applyFont="1" applyFill="1" applyBorder="1" applyAlignment="1">
      <alignment horizontal="center" vertical="center" wrapText="1" readingOrder="1"/>
    </xf>
    <xf numFmtId="38" fontId="6" fillId="7" borderId="1" xfId="3" applyFont="1" applyFill="1" applyBorder="1" applyAlignment="1" applyProtection="1">
      <alignment horizontal="right" vertical="center" wrapText="1" readingOrder="1"/>
    </xf>
    <xf numFmtId="0" fontId="6" fillId="0" borderId="1" xfId="1" applyFont="1" applyBorder="1" applyAlignment="1">
      <alignment horizontal="center" vertical="top" wrapText="1" readingOrder="1"/>
    </xf>
    <xf numFmtId="0" fontId="6" fillId="0" borderId="1" xfId="1" applyFont="1" applyBorder="1" applyAlignment="1">
      <alignment horizontal="left" vertical="center" wrapText="1" readingOrder="1"/>
    </xf>
    <xf numFmtId="0" fontId="31" fillId="5" borderId="1" xfId="1" applyFont="1" applyFill="1" applyBorder="1">
      <alignment vertical="center"/>
    </xf>
    <xf numFmtId="0" fontId="6" fillId="6" borderId="1" xfId="1" applyFont="1" applyFill="1" applyBorder="1" applyAlignment="1">
      <alignment horizontal="right" vertical="center" wrapText="1" readingOrder="1"/>
    </xf>
    <xf numFmtId="0" fontId="31" fillId="5" borderId="1" xfId="1" applyFont="1" applyFill="1" applyBorder="1" applyAlignment="1">
      <alignment horizontal="right" vertical="center"/>
    </xf>
    <xf numFmtId="0" fontId="6" fillId="0" borderId="1" xfId="1" applyFont="1" applyBorder="1" applyAlignment="1">
      <alignment horizontal="left" vertical="top" wrapText="1" readingOrder="1"/>
    </xf>
    <xf numFmtId="0" fontId="60" fillId="0" borderId="0" xfId="1" applyFont="1" applyAlignment="1">
      <alignment horizontal="centerContinuous" vertical="center"/>
    </xf>
    <xf numFmtId="0" fontId="31" fillId="3" borderId="1" xfId="1" applyFont="1" applyFill="1" applyBorder="1" applyAlignment="1">
      <alignment horizontal="center" vertical="center" wrapText="1"/>
    </xf>
    <xf numFmtId="0" fontId="33" fillId="3" borderId="1" xfId="1" applyFont="1" applyFill="1" applyBorder="1" applyAlignment="1">
      <alignment horizontal="center" vertical="center" wrapText="1"/>
    </xf>
    <xf numFmtId="38" fontId="31" fillId="0" borderId="1" xfId="4" applyFont="1" applyBorder="1" applyAlignment="1" applyProtection="1">
      <alignment horizontal="right" vertical="center" wrapText="1"/>
    </xf>
    <xf numFmtId="0" fontId="31" fillId="0" borderId="2" xfId="1" applyFont="1" applyBorder="1" applyAlignment="1">
      <alignment vertical="center" wrapText="1"/>
    </xf>
    <xf numFmtId="38" fontId="6" fillId="0" borderId="1" xfId="3" applyFont="1" applyBorder="1" applyAlignment="1">
      <alignment horizontal="right" vertical="center" wrapText="1" readingOrder="1"/>
    </xf>
    <xf numFmtId="0" fontId="34" fillId="0" borderId="1" xfId="1" applyFont="1" applyBorder="1" applyAlignment="1">
      <alignment horizontal="center" vertical="top" wrapText="1"/>
    </xf>
    <xf numFmtId="38" fontId="34" fillId="0" borderId="1" xfId="3" applyFont="1" applyBorder="1" applyAlignment="1">
      <alignment horizontal="right" vertical="center" wrapText="1"/>
    </xf>
    <xf numFmtId="0" fontId="34" fillId="0" borderId="1" xfId="1" applyFont="1" applyBorder="1" applyAlignment="1">
      <alignment vertical="center" wrapText="1"/>
    </xf>
    <xf numFmtId="0" fontId="34" fillId="0" borderId="1" xfId="1" applyFont="1" applyBorder="1" applyAlignment="1">
      <alignment vertical="top" wrapText="1"/>
    </xf>
    <xf numFmtId="0" fontId="34" fillId="0" borderId="1" xfId="1" applyFont="1" applyBorder="1" applyAlignment="1">
      <alignment horizontal="right" vertical="center" wrapText="1"/>
    </xf>
    <xf numFmtId="176" fontId="6" fillId="0" borderId="1" xfId="1" applyNumberFormat="1" applyFont="1" applyBorder="1" applyAlignment="1">
      <alignment horizontal="center" vertical="center" wrapText="1" readingOrder="1"/>
    </xf>
    <xf numFmtId="0" fontId="40" fillId="0" borderId="0" xfId="1" applyFont="1" applyAlignment="1">
      <alignment horizontal="centerContinuous" vertical="center"/>
    </xf>
    <xf numFmtId="0" fontId="31" fillId="5" borderId="1" xfId="1" applyFont="1" applyFill="1" applyBorder="1" applyAlignment="1">
      <alignment horizontal="left" vertical="center"/>
    </xf>
    <xf numFmtId="0" fontId="41" fillId="0" borderId="0" xfId="1" applyFont="1" applyAlignment="1">
      <alignment horizontal="centerContinuous" vertical="center" wrapText="1"/>
    </xf>
    <xf numFmtId="0" fontId="31" fillId="0" borderId="1" xfId="1" applyFont="1" applyBorder="1" applyAlignment="1">
      <alignment horizontal="left" vertical="top" wrapText="1"/>
    </xf>
    <xf numFmtId="0" fontId="34" fillId="0" borderId="1" xfId="1" applyFont="1" applyBorder="1" applyAlignment="1">
      <alignment horizontal="left" vertical="top" wrapText="1"/>
    </xf>
    <xf numFmtId="0" fontId="34" fillId="0" borderId="1" xfId="1" applyFont="1" applyBorder="1" applyAlignment="1">
      <alignment horizontal="left" vertical="center" wrapText="1"/>
    </xf>
    <xf numFmtId="0" fontId="37" fillId="0" borderId="0" xfId="1" applyFont="1" applyAlignment="1">
      <alignment horizontal="centerContinuous" vertical="center"/>
    </xf>
    <xf numFmtId="3" fontId="34" fillId="0" borderId="2" xfId="2" applyNumberFormat="1" applyFont="1" applyBorder="1" applyAlignment="1">
      <alignment horizontal="left" vertical="center"/>
    </xf>
    <xf numFmtId="0" fontId="29" fillId="0" borderId="1" xfId="0" applyFont="1" applyBorder="1" applyAlignment="1">
      <alignment horizontal="justify" vertical="center" wrapText="1"/>
    </xf>
    <xf numFmtId="0" fontId="34" fillId="0" borderId="6" xfId="1" applyFont="1" applyBorder="1" applyAlignment="1">
      <alignment horizontal="left" vertical="center" wrapText="1"/>
    </xf>
    <xf numFmtId="0" fontId="34" fillId="0" borderId="8" xfId="1" applyFont="1" applyBorder="1" applyAlignment="1">
      <alignment horizontal="left" vertical="center" wrapText="1"/>
    </xf>
    <xf numFmtId="0" fontId="34" fillId="0" borderId="7" xfId="1" applyFont="1" applyBorder="1" applyAlignment="1">
      <alignment vertical="center" wrapText="1"/>
    </xf>
    <xf numFmtId="3" fontId="34" fillId="0" borderId="0" xfId="1" applyNumberFormat="1" applyFont="1">
      <alignment vertical="center"/>
    </xf>
    <xf numFmtId="0" fontId="63" fillId="0" borderId="10" xfId="1" applyFont="1" applyBorder="1" applyAlignment="1">
      <alignment vertical="center" wrapText="1"/>
    </xf>
    <xf numFmtId="3" fontId="34" fillId="0" borderId="10" xfId="1" applyNumberFormat="1" applyFont="1" applyBorder="1" applyAlignment="1">
      <alignment horizontal="right" vertical="center" wrapText="1"/>
    </xf>
    <xf numFmtId="0" fontId="34" fillId="0" borderId="10" xfId="1" applyFont="1" applyBorder="1" applyAlignment="1">
      <alignment vertical="center" wrapText="1"/>
    </xf>
    <xf numFmtId="0" fontId="34" fillId="4" borderId="1" xfId="1" applyFont="1" applyFill="1" applyBorder="1" applyAlignment="1">
      <alignment horizontal="center" vertical="center" wrapText="1" readingOrder="1"/>
    </xf>
    <xf numFmtId="0" fontId="34" fillId="0" borderId="1" xfId="1" applyFont="1" applyBorder="1" applyAlignment="1">
      <alignment horizontal="left" vertical="center" wrapText="1" readingOrder="1"/>
    </xf>
    <xf numFmtId="38" fontId="34" fillId="0" borderId="1" xfId="3" applyFont="1" applyBorder="1" applyAlignment="1" applyProtection="1">
      <alignment horizontal="right" vertical="center" wrapText="1" readingOrder="1"/>
    </xf>
    <xf numFmtId="0" fontId="34" fillId="3" borderId="1" xfId="1" applyFont="1" applyFill="1" applyBorder="1" applyAlignment="1">
      <alignment horizontal="center" vertical="center"/>
    </xf>
    <xf numFmtId="0" fontId="34" fillId="0" borderId="1" xfId="0" applyFont="1" applyBorder="1" applyAlignment="1">
      <alignment horizontal="center" vertical="center"/>
    </xf>
    <xf numFmtId="0" fontId="29" fillId="12" borderId="1" xfId="0" applyFont="1" applyFill="1" applyBorder="1" applyAlignment="1">
      <alignment vertical="center" wrapText="1"/>
    </xf>
    <xf numFmtId="0" fontId="53" fillId="0" borderId="0" xfId="5" applyFont="1">
      <alignment vertical="center"/>
    </xf>
    <xf numFmtId="0" fontId="53" fillId="0" borderId="0" xfId="5" applyFont="1" applyAlignment="1">
      <alignment horizontal="right" vertical="center"/>
    </xf>
    <xf numFmtId="0" fontId="53" fillId="0" borderId="0" xfId="6" applyFont="1">
      <alignment vertical="center"/>
    </xf>
    <xf numFmtId="0" fontId="64" fillId="0" borderId="0" xfId="5" applyFont="1">
      <alignment vertical="center"/>
    </xf>
    <xf numFmtId="178" fontId="2" fillId="11" borderId="17" xfId="8" applyNumberFormat="1" applyFont="1" applyFill="1" applyBorder="1" applyAlignment="1">
      <alignment vertical="center" wrapText="1"/>
    </xf>
    <xf numFmtId="0" fontId="2" fillId="0" borderId="4" xfId="5" applyFont="1" applyBorder="1" applyAlignment="1">
      <alignment vertical="center" wrapText="1"/>
    </xf>
    <xf numFmtId="38" fontId="2" fillId="0" borderId="24" xfId="4" applyFont="1" applyBorder="1" applyAlignment="1">
      <alignment horizontal="right" vertical="center" wrapText="1"/>
    </xf>
    <xf numFmtId="0" fontId="2" fillId="0" borderId="3" xfId="5" applyFont="1" applyBorder="1" applyAlignment="1">
      <alignment vertical="center" wrapText="1"/>
    </xf>
    <xf numFmtId="38" fontId="2" fillId="0" borderId="22" xfId="4" applyFont="1" applyBorder="1" applyAlignment="1">
      <alignment horizontal="right" vertical="center" wrapText="1"/>
    </xf>
    <xf numFmtId="0" fontId="2" fillId="0" borderId="23" xfId="5" applyFont="1" applyBorder="1" applyAlignment="1">
      <alignment vertical="center" wrapText="1"/>
    </xf>
    <xf numFmtId="178" fontId="2" fillId="11" borderId="15" xfId="8" applyNumberFormat="1" applyFont="1" applyFill="1" applyBorder="1" applyAlignment="1">
      <alignment vertical="center" wrapText="1"/>
    </xf>
    <xf numFmtId="178" fontId="2" fillId="11" borderId="24" xfId="8" applyNumberFormat="1" applyFont="1" applyFill="1" applyBorder="1" applyAlignment="1">
      <alignment vertical="center" wrapText="1"/>
    </xf>
    <xf numFmtId="0" fontId="2" fillId="0" borderId="24" xfId="5" applyFont="1" applyBorder="1" applyAlignment="1">
      <alignment vertical="center" wrapText="1"/>
    </xf>
    <xf numFmtId="0" fontId="2" fillId="0" borderId="21" xfId="5" applyFont="1" applyBorder="1" applyAlignment="1">
      <alignment vertical="center" wrapText="1"/>
    </xf>
    <xf numFmtId="177" fontId="53" fillId="0" borderId="0" xfId="5" applyNumberFormat="1" applyFont="1" applyAlignment="1">
      <alignment horizontal="right" vertical="center"/>
    </xf>
    <xf numFmtId="38" fontId="53" fillId="0" borderId="0" xfId="5" applyNumberFormat="1" applyFont="1" applyAlignment="1">
      <alignment horizontal="right" vertical="center"/>
    </xf>
    <xf numFmtId="178" fontId="2" fillId="11" borderId="19" xfId="8" applyNumberFormat="1" applyFont="1" applyFill="1" applyBorder="1" applyAlignment="1">
      <alignment vertical="center" wrapText="1"/>
    </xf>
    <xf numFmtId="0" fontId="2" fillId="0" borderId="14" xfId="5" applyFont="1" applyBorder="1" applyAlignment="1">
      <alignment vertical="center" wrapText="1"/>
    </xf>
    <xf numFmtId="38" fontId="2" fillId="0" borderId="14" xfId="4" applyFont="1" applyBorder="1" applyAlignment="1">
      <alignment horizontal="right" vertical="center" wrapText="1"/>
    </xf>
    <xf numFmtId="0" fontId="2" fillId="0" borderId="12" xfId="5" applyFont="1" applyBorder="1" applyAlignment="1">
      <alignment vertical="center" wrapText="1"/>
    </xf>
    <xf numFmtId="38" fontId="2" fillId="0" borderId="17" xfId="4" applyFont="1" applyBorder="1" applyAlignment="1">
      <alignment horizontal="right" vertical="center" wrapText="1"/>
    </xf>
    <xf numFmtId="0" fontId="2" fillId="0" borderId="18" xfId="5" applyFont="1" applyBorder="1" applyAlignment="1">
      <alignment vertical="center" wrapText="1"/>
    </xf>
    <xf numFmtId="38" fontId="2" fillId="0" borderId="15" xfId="4" applyFont="1" applyBorder="1" applyAlignment="1">
      <alignment horizontal="right" vertical="center" wrapText="1"/>
    </xf>
    <xf numFmtId="0" fontId="2" fillId="0" borderId="16" xfId="5" applyFont="1" applyBorder="1" applyAlignment="1">
      <alignment vertical="center" wrapText="1"/>
    </xf>
    <xf numFmtId="38" fontId="2" fillId="0" borderId="19" xfId="4" applyFont="1" applyBorder="1" applyAlignment="1">
      <alignment horizontal="right" vertical="center" wrapText="1"/>
    </xf>
    <xf numFmtId="0" fontId="2" fillId="0" borderId="20" xfId="5" applyFont="1" applyBorder="1" applyAlignment="1">
      <alignment vertical="center" wrapText="1"/>
    </xf>
    <xf numFmtId="178" fontId="2" fillId="11" borderId="22" xfId="8" applyNumberFormat="1" applyFont="1" applyFill="1" applyBorder="1" applyAlignment="1">
      <alignment vertical="center" wrapText="1"/>
    </xf>
    <xf numFmtId="6" fontId="30" fillId="10" borderId="1" xfId="8" applyNumberFormat="1" applyFont="1" applyFill="1" applyBorder="1" applyAlignment="1">
      <alignment horizontal="center" vertical="center" wrapText="1"/>
    </xf>
    <xf numFmtId="0" fontId="30" fillId="10" borderId="1" xfId="7" applyFont="1" applyFill="1" applyBorder="1" applyAlignment="1">
      <alignment horizontal="center" vertical="center"/>
    </xf>
    <xf numFmtId="0" fontId="67" fillId="0" borderId="0" xfId="6" applyFont="1" applyAlignment="1">
      <alignment horizontal="justify" vertical="center"/>
    </xf>
    <xf numFmtId="0" fontId="37" fillId="0" borderId="0" xfId="5" applyFont="1" applyAlignment="1"/>
    <xf numFmtId="0" fontId="47" fillId="0" borderId="1" xfId="10" applyBorder="1" applyAlignment="1">
      <alignment horizontal="center" vertical="center" wrapText="1"/>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3" fillId="0" borderId="9" xfId="0" applyFont="1" applyBorder="1" applyAlignment="1">
      <alignment horizontal="center" vertical="center"/>
    </xf>
    <xf numFmtId="0" fontId="3" fillId="12" borderId="9" xfId="0" applyFont="1" applyFill="1" applyBorder="1" applyAlignment="1">
      <alignment horizontal="left" vertical="center" wrapText="1"/>
    </xf>
    <xf numFmtId="0" fontId="61" fillId="0" borderId="0" xfId="1" applyFont="1" applyAlignment="1">
      <alignment horizontal="center" vertical="center"/>
    </xf>
    <xf numFmtId="0" fontId="34" fillId="0" borderId="2" xfId="2" applyFont="1" applyBorder="1" applyAlignment="1">
      <alignment horizontal="left" vertical="center" wrapText="1"/>
    </xf>
    <xf numFmtId="0" fontId="54" fillId="0" borderId="0" xfId="1" applyFont="1" applyAlignment="1">
      <alignment horizontal="left" vertical="center"/>
    </xf>
    <xf numFmtId="3" fontId="31" fillId="0" borderId="0" xfId="1" applyNumberFormat="1" applyFont="1" applyAlignment="1">
      <alignment horizontal="left" vertical="center"/>
    </xf>
    <xf numFmtId="0" fontId="15" fillId="0" borderId="0" xfId="1" applyFont="1" applyAlignment="1">
      <alignment horizontal="left" vertical="center"/>
    </xf>
    <xf numFmtId="0" fontId="30" fillId="0" borderId="4" xfId="5" applyFont="1" applyBorder="1" applyAlignment="1">
      <alignment horizontal="center" vertical="center" wrapText="1"/>
    </xf>
    <xf numFmtId="0" fontId="37" fillId="0" borderId="0" xfId="1" applyFont="1" applyAlignment="1">
      <alignment horizontal="center" vertical="center"/>
    </xf>
    <xf numFmtId="0" fontId="31"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34" fillId="0" borderId="0" xfId="1" applyFont="1" applyAlignment="1">
      <alignment horizontal="left" vertical="center"/>
    </xf>
    <xf numFmtId="0" fontId="34" fillId="0" borderId="0" xfId="2" applyFont="1" applyAlignment="1">
      <alignment horizontal="left" vertical="center" wrapText="1"/>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33" fillId="0" borderId="0" xfId="1" applyFont="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xf numFmtId="0" fontId="16" fillId="0" borderId="10" xfId="1" applyFont="1" applyBorder="1" applyAlignment="1">
      <alignment vertical="center" wrapText="1"/>
    </xf>
    <xf numFmtId="0" fontId="31" fillId="0" borderId="2" xfId="1" applyFont="1" applyBorder="1" applyAlignment="1">
      <alignment horizontal="center" vertical="center"/>
    </xf>
    <xf numFmtId="0" fontId="31" fillId="8" borderId="1" xfId="1" applyFont="1" applyFill="1" applyBorder="1" applyAlignment="1">
      <alignment horizontal="center" vertical="center"/>
    </xf>
    <xf numFmtId="0" fontId="31" fillId="0" borderId="0" xfId="1" applyFont="1" applyAlignment="1">
      <alignment vertical="center" wrapText="1"/>
    </xf>
    <xf numFmtId="0" fontId="31" fillId="8" borderId="1" xfId="1" applyFont="1" applyFill="1" applyBorder="1">
      <alignment vertical="center"/>
    </xf>
    <xf numFmtId="0" fontId="31" fillId="8" borderId="1" xfId="1" applyFont="1" applyFill="1" applyBorder="1" applyAlignment="1">
      <alignment horizontal="left" vertical="center"/>
    </xf>
    <xf numFmtId="0" fontId="31" fillId="0" borderId="13" xfId="1" applyFont="1" applyBorder="1">
      <alignment vertical="center"/>
    </xf>
    <xf numFmtId="0" fontId="68" fillId="0" borderId="0" xfId="1" applyFont="1">
      <alignment vertical="center"/>
    </xf>
    <xf numFmtId="176" fontId="31" fillId="0" borderId="0" xfId="1" applyNumberFormat="1" applyFont="1" applyAlignment="1" applyProtection="1">
      <alignment horizontal="left" vertical="center"/>
      <protection locked="0"/>
    </xf>
    <xf numFmtId="0" fontId="69" fillId="0" borderId="1" xfId="0" applyFont="1" applyBorder="1" applyAlignment="1">
      <alignment horizontal="justify" vertical="center" wrapText="1"/>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29" fillId="0" borderId="9" xfId="0" applyFont="1" applyBorder="1" applyAlignment="1">
      <alignment horizontal="left" vertical="center" wrapText="1"/>
    </xf>
    <xf numFmtId="0" fontId="29"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3" fillId="15" borderId="9" xfId="0" applyFont="1" applyFill="1" applyBorder="1" applyAlignment="1">
      <alignment horizontal="left" vertical="center" wrapText="1"/>
    </xf>
    <xf numFmtId="0" fontId="3" fillId="15" borderId="14" xfId="0" applyFont="1" applyFill="1" applyBorder="1" applyAlignment="1">
      <alignment horizontal="left"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left" vertical="center" wrapText="1"/>
    </xf>
    <xf numFmtId="0" fontId="29" fillId="12" borderId="9" xfId="0" applyFont="1" applyFill="1" applyBorder="1" applyAlignment="1">
      <alignment horizontal="left" vertical="center" wrapText="1"/>
    </xf>
    <xf numFmtId="0" fontId="29" fillId="12" borderId="4"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31" fillId="0" borderId="0" xfId="1" applyFont="1" applyAlignment="1">
      <alignment horizontal="left" vertical="center"/>
    </xf>
    <xf numFmtId="0" fontId="61" fillId="0" borderId="0" xfId="1" applyFont="1" applyAlignment="1">
      <alignment horizontal="center" vertical="center"/>
    </xf>
    <xf numFmtId="0" fontId="60" fillId="0" borderId="0" xfId="1" applyFont="1" applyAlignment="1">
      <alignment horizontal="center" vertical="center"/>
    </xf>
    <xf numFmtId="0" fontId="34" fillId="0" borderId="2" xfId="2" applyFont="1" applyBorder="1" applyAlignment="1">
      <alignment horizontal="left" vertical="center" wrapText="1"/>
    </xf>
    <xf numFmtId="0" fontId="41" fillId="0" borderId="0" xfId="1" applyFont="1" applyAlignment="1">
      <alignment horizontal="center" vertical="center"/>
    </xf>
    <xf numFmtId="0" fontId="34" fillId="0" borderId="2" xfId="2" applyFont="1" applyBorder="1" applyAlignment="1">
      <alignment horizontal="center" vertical="center" wrapText="1"/>
    </xf>
    <xf numFmtId="0" fontId="54" fillId="0" borderId="0" xfId="1" applyFont="1" applyAlignment="1">
      <alignment horizontal="left" vertical="center"/>
    </xf>
    <xf numFmtId="0" fontId="2" fillId="0" borderId="0" xfId="1" applyFont="1" applyAlignment="1">
      <alignment horizontal="center" vertical="center" wrapText="1"/>
    </xf>
    <xf numFmtId="3" fontId="31" fillId="0" borderId="0" xfId="1" applyNumberFormat="1" applyFont="1" applyAlignment="1">
      <alignment horizontal="left" vertical="center"/>
    </xf>
    <xf numFmtId="3" fontId="60" fillId="0" borderId="0" xfId="1" applyNumberFormat="1" applyFont="1" applyAlignment="1">
      <alignment horizontal="center" vertical="center"/>
    </xf>
    <xf numFmtId="3" fontId="34" fillId="0" borderId="2" xfId="2" applyNumberFormat="1" applyFont="1" applyBorder="1" applyAlignment="1">
      <alignment horizontal="left" vertical="center" wrapText="1"/>
    </xf>
    <xf numFmtId="0" fontId="15" fillId="0" borderId="0" xfId="1" applyFont="1" applyAlignment="1">
      <alignment horizontal="left" vertical="center"/>
    </xf>
    <xf numFmtId="0" fontId="66" fillId="0" borderId="0" xfId="5" applyFont="1" applyAlignment="1">
      <alignment horizontal="center" wrapText="1"/>
    </xf>
    <xf numFmtId="0" fontId="37" fillId="0" borderId="0" xfId="5" applyFont="1" applyAlignment="1">
      <alignment horizontal="center" vertical="top" wrapText="1"/>
    </xf>
    <xf numFmtId="0" fontId="65" fillId="0" borderId="9"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4" xfId="5" applyFont="1" applyBorder="1" applyAlignment="1">
      <alignment horizontal="center" vertical="center" wrapText="1"/>
    </xf>
    <xf numFmtId="0" fontId="30" fillId="0" borderId="7" xfId="5" applyFont="1" applyBorder="1" applyAlignment="1">
      <alignment horizontal="center" vertical="center" wrapText="1"/>
    </xf>
    <xf numFmtId="0" fontId="30" fillId="0" borderId="13"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12" xfId="5" applyFont="1" applyBorder="1" applyAlignment="1">
      <alignment horizontal="center" vertical="center" wrapText="1"/>
    </xf>
    <xf numFmtId="0" fontId="30" fillId="0" borderId="3" xfId="5" applyFont="1" applyBorder="1" applyAlignment="1">
      <alignment horizontal="center" vertical="center" wrapText="1"/>
    </xf>
    <xf numFmtId="0" fontId="31" fillId="0" borderId="9" xfId="5" applyFont="1" applyBorder="1" applyAlignment="1">
      <alignment horizontal="center" vertical="center" wrapText="1" readingOrder="1"/>
    </xf>
    <xf numFmtId="0" fontId="31" fillId="0" borderId="14" xfId="5" applyFont="1" applyBorder="1" applyAlignment="1">
      <alignment horizontal="center" vertical="center" wrapText="1" readingOrder="1"/>
    </xf>
    <xf numFmtId="0" fontId="2" fillId="0" borderId="9" xfId="5" applyFont="1" applyBorder="1" applyAlignment="1">
      <alignment horizontal="center" vertical="center" wrapText="1" readingOrder="1"/>
    </xf>
    <xf numFmtId="0" fontId="2" fillId="0" borderId="14" xfId="5" applyFont="1" applyBorder="1" applyAlignment="1">
      <alignment horizontal="center" vertical="center" wrapText="1" readingOrder="1"/>
    </xf>
    <xf numFmtId="0" fontId="2" fillId="0" borderId="4" xfId="5" applyFont="1" applyBorder="1" applyAlignment="1">
      <alignment horizontal="center" vertical="center" wrapText="1" readingOrder="1"/>
    </xf>
    <xf numFmtId="0" fontId="3" fillId="0" borderId="9" xfId="5" applyFont="1" applyBorder="1" applyAlignment="1">
      <alignment horizontal="center" vertical="center" wrapText="1" readingOrder="1"/>
    </xf>
    <xf numFmtId="0" fontId="3" fillId="0" borderId="14" xfId="5" applyFont="1" applyBorder="1" applyAlignment="1">
      <alignment horizontal="center" vertical="center" wrapText="1" readingOrder="1"/>
    </xf>
    <xf numFmtId="0" fontId="37" fillId="0" borderId="0" xfId="1" applyFont="1" applyAlignment="1">
      <alignment horizontal="center" vertical="center"/>
    </xf>
    <xf numFmtId="0" fontId="40" fillId="0" borderId="0" xfId="1" applyFont="1" applyAlignment="1">
      <alignment horizontal="center" vertical="center"/>
    </xf>
    <xf numFmtId="0" fontId="30" fillId="0" borderId="0" xfId="1" applyFont="1" applyAlignment="1">
      <alignment horizontal="center" vertical="center"/>
    </xf>
    <xf numFmtId="0" fontId="31" fillId="0" borderId="0" xfId="1" applyFont="1" applyAlignment="1">
      <alignment horizontal="left" vertical="center" wrapText="1"/>
    </xf>
    <xf numFmtId="0" fontId="34" fillId="0" borderId="0" xfId="2" applyFont="1" applyAlignment="1">
      <alignment horizontal="left" vertical="center" wrapText="1"/>
    </xf>
    <xf numFmtId="0" fontId="62" fillId="0" borderId="0" xfId="1" applyFont="1" applyAlignment="1">
      <alignment horizontal="center" vertical="center"/>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42" fillId="0" borderId="29" xfId="0" applyFont="1" applyBorder="1" applyAlignment="1">
      <alignment horizontal="left" vertical="center"/>
    </xf>
    <xf numFmtId="0" fontId="31" fillId="0" borderId="0" xfId="0" applyFont="1" applyAlignment="1">
      <alignment horizontal="left" vertical="top" wrapText="1"/>
    </xf>
    <xf numFmtId="0" fontId="34" fillId="0" borderId="0" xfId="0" applyFont="1" applyAlignment="1">
      <alignment horizontal="left" vertical="top" wrapText="1"/>
    </xf>
    <xf numFmtId="0" fontId="3" fillId="0" borderId="1" xfId="0" applyFont="1" applyBorder="1" applyAlignment="1">
      <alignment horizontal="left" vertical="center"/>
    </xf>
    <xf numFmtId="0" fontId="14" fillId="0" borderId="0" xfId="1" applyFont="1" applyAlignment="1">
      <alignment horizontal="left" vertical="center"/>
    </xf>
    <xf numFmtId="0" fontId="35" fillId="0" borderId="0" xfId="1" applyFont="1" applyAlignment="1">
      <alignment horizontal="left" vertical="center"/>
    </xf>
    <xf numFmtId="0" fontId="33" fillId="0" borderId="0" xfId="1" applyFont="1" applyAlignment="1">
      <alignment horizontal="left" vertical="center"/>
    </xf>
    <xf numFmtId="0" fontId="31" fillId="0" borderId="31" xfId="1" applyFont="1" applyBorder="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27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BIZ UD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numFmt numFmtId="3" formatCode="#,##0"/>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numFmt numFmtId="3" formatCode="#,##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127002</xdr:colOff>
      <xdr:row>13</xdr:row>
      <xdr:rowOff>87841</xdr:rowOff>
    </xdr:from>
    <xdr:to>
      <xdr:col>2</xdr:col>
      <xdr:colOff>2711450</xdr:colOff>
      <xdr:row>37</xdr:row>
      <xdr:rowOff>31751</xdr:rowOff>
    </xdr:to>
    <xdr:sp macro="" textlink="">
      <xdr:nvSpPr>
        <xdr:cNvPr id="2" name="正方形/長方形 3">
          <a:extLst>
            <a:ext uri="{FF2B5EF4-FFF2-40B4-BE49-F238E27FC236}">
              <a16:creationId xmlns:a16="http://schemas.microsoft.com/office/drawing/2014/main" id="{00000000-0008-0000-0400-000002000000}"/>
            </a:ext>
          </a:extLst>
        </xdr:cNvPr>
        <xdr:cNvSpPr/>
      </xdr:nvSpPr>
      <xdr:spPr>
        <a:xfrm>
          <a:off x="127002" y="4863041"/>
          <a:ext cx="4127498" cy="42111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（格付：監督職員、所属と航空券クラス：契約担当課長）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⑥提出計画表（監督職員）</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「個人情報取扱い安全管理措置並びに情報セキュリティ対策」及び「個人情報保護及び情報セキュリティに関する情報」</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（監督職員）</a:t>
          </a:r>
          <a:endParaRPr lang="ja-JP" altLang="ja-JP" sz="1100" b="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3048000</xdr:colOff>
      <xdr:row>13</xdr:row>
      <xdr:rowOff>57150</xdr:rowOff>
    </xdr:from>
    <xdr:to>
      <xdr:col>9</xdr:col>
      <xdr:colOff>31750</xdr:colOff>
      <xdr:row>35</xdr:row>
      <xdr:rowOff>109939</xdr:rowOff>
    </xdr:to>
    <xdr:pic>
      <xdr:nvPicPr>
        <xdr:cNvPr id="4" name="図 3">
          <a:extLst>
            <a:ext uri="{FF2B5EF4-FFF2-40B4-BE49-F238E27FC236}">
              <a16:creationId xmlns:a16="http://schemas.microsoft.com/office/drawing/2014/main" id="{B9263154-0B25-14B3-D06C-0F482089F9EB}"/>
            </a:ext>
          </a:extLst>
        </xdr:cNvPr>
        <xdr:cNvPicPr>
          <a:picLocks noChangeAspect="1"/>
        </xdr:cNvPicPr>
      </xdr:nvPicPr>
      <xdr:blipFill>
        <a:blip xmlns:r="http://schemas.openxmlformats.org/officeDocument/2006/relationships" r:embed="rId1"/>
        <a:stretch>
          <a:fillRect/>
        </a:stretch>
      </xdr:blipFill>
      <xdr:spPr>
        <a:xfrm>
          <a:off x="4591050" y="4832350"/>
          <a:ext cx="4184650" cy="3964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86689</xdr:colOff>
      <xdr:row>15</xdr:row>
      <xdr:rowOff>145877</xdr:rowOff>
    </xdr:from>
    <xdr:to>
      <xdr:col>5</xdr:col>
      <xdr:colOff>17162</xdr:colOff>
      <xdr:row>39</xdr:row>
      <xdr:rowOff>163040</xdr:rowOff>
    </xdr:to>
    <xdr:sp macro="" textlink="">
      <xdr:nvSpPr>
        <xdr:cNvPr id="39" name="正方形/長方形 2">
          <a:extLst>
            <a:ext uri="{FF2B5EF4-FFF2-40B4-BE49-F238E27FC236}">
              <a16:creationId xmlns:a16="http://schemas.microsoft.com/office/drawing/2014/main" id="{00000000-0008-0000-0500-000027000000}"/>
            </a:ext>
          </a:extLst>
        </xdr:cNvPr>
        <xdr:cNvSpPr/>
      </xdr:nvSpPr>
      <xdr:spPr>
        <a:xfrm>
          <a:off x="86689" y="5354593"/>
          <a:ext cx="6495000" cy="4951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191643</xdr:colOff>
      <xdr:row>32</xdr:row>
      <xdr:rowOff>38776</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54625" y="5059915"/>
          <a:ext cx="5564019" cy="3043361"/>
        </a:xfrm>
        <a:prstGeom prst="rect">
          <a:avLst/>
        </a:prstGeom>
      </xdr:spPr>
    </xdr:pic>
    <xdr:clientData/>
  </xdr:twoCellAnchor>
  <xdr:twoCellAnchor>
    <xdr:from>
      <xdr:col>0</xdr:col>
      <xdr:colOff>104774</xdr:colOff>
      <xdr:row>16</xdr:row>
      <xdr:rowOff>2484</xdr:rowOff>
    </xdr:from>
    <xdr:to>
      <xdr:col>2</xdr:col>
      <xdr:colOff>2533650</xdr:colOff>
      <xdr:row>60</xdr:row>
      <xdr:rowOff>82827</xdr:rowOff>
    </xdr:to>
    <xdr:sp macro="" textlink="">
      <xdr:nvSpPr>
        <xdr:cNvPr id="44" name="正方形/長方形 4">
          <a:extLst>
            <a:ext uri="{FF2B5EF4-FFF2-40B4-BE49-F238E27FC236}">
              <a16:creationId xmlns:a16="http://schemas.microsoft.com/office/drawing/2014/main" id="{00000000-0008-0000-0600-00002C000000}"/>
            </a:ext>
          </a:extLst>
        </xdr:cNvPr>
        <xdr:cNvSpPr/>
      </xdr:nvSpPr>
      <xdr:spPr>
        <a:xfrm>
          <a:off x="104774" y="5584962"/>
          <a:ext cx="4077115" cy="80979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５．機材調達では、契約金額が</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を超える機材を調達する場合であって入札等を行う場合には、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契約金額が</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以下で見積合わせで機材を調達する場合には「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８．契約担当課長は★の内容区分のみを確認します。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15</xdr:row>
      <xdr:rowOff>177799</xdr:rowOff>
    </xdr:from>
    <xdr:to>
      <xdr:col>5</xdr:col>
      <xdr:colOff>38101</xdr:colOff>
      <xdr:row>50</xdr:row>
      <xdr:rowOff>85724</xdr:rowOff>
    </xdr:to>
    <xdr:sp macro="" textlink="">
      <xdr:nvSpPr>
        <xdr:cNvPr id="38" name="正方形/長方形 4">
          <a:extLst>
            <a:ext uri="{FF2B5EF4-FFF2-40B4-BE49-F238E27FC236}">
              <a16:creationId xmlns:a16="http://schemas.microsoft.com/office/drawing/2014/main" id="{00000000-0008-0000-0700-000026000000}"/>
            </a:ext>
          </a:extLst>
        </xdr:cNvPr>
        <xdr:cNvSpPr/>
      </xdr:nvSpPr>
      <xdr:spPr>
        <a:xfrm>
          <a:off x="120650" y="5959474"/>
          <a:ext cx="6965951" cy="6270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７．この打合簿では、現地セミナーに関し、開催内容と金額を同時に確定できる場合（同時確定型）を想定しています。なお、参加者等の変動により</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金額が変動するなど金額をあらかじめ確定することが難しい場合には、精算を必要とする実費精算方式を適用してください。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．契約担当課長は★の内容区分のみを確認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5</xdr:col>
      <xdr:colOff>0</xdr:colOff>
      <xdr:row>32</xdr:row>
      <xdr:rowOff>31750</xdr:rowOff>
    </xdr:to>
    <xdr:sp macro="" textlink="">
      <xdr:nvSpPr>
        <xdr:cNvPr id="46" name="正方形/長方形 3">
          <a:extLst>
            <a:ext uri="{FF2B5EF4-FFF2-40B4-BE49-F238E27FC236}">
              <a16:creationId xmlns:a16="http://schemas.microsoft.com/office/drawing/2014/main" id="{00000000-0008-0000-0800-00002E000000}"/>
            </a:ext>
          </a:extLst>
        </xdr:cNvPr>
        <xdr:cNvSpPr/>
      </xdr:nvSpPr>
      <xdr:spPr>
        <a:xfrm>
          <a:off x="117475" y="4486276"/>
          <a:ext cx="7197725" cy="3305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190499</xdr:colOff>
      <xdr:row>15</xdr:row>
      <xdr:rowOff>171449</xdr:rowOff>
    </xdr:from>
    <xdr:to>
      <xdr:col>5</xdr:col>
      <xdr:colOff>28540</xdr:colOff>
      <xdr:row>45</xdr:row>
      <xdr:rowOff>57149</xdr:rowOff>
    </xdr:to>
    <xdr:sp macro="" textlink="">
      <xdr:nvSpPr>
        <xdr:cNvPr id="56" name="正方形/長方形 3">
          <a:extLst>
            <a:ext uri="{FF2B5EF4-FFF2-40B4-BE49-F238E27FC236}">
              <a16:creationId xmlns:a16="http://schemas.microsoft.com/office/drawing/2014/main" id="{00000000-0008-0000-0900-000038000000}"/>
            </a:ext>
          </a:extLst>
        </xdr:cNvPr>
        <xdr:cNvSpPr/>
      </xdr:nvSpPr>
      <xdr:spPr>
        <a:xfrm>
          <a:off x="190499" y="5758022"/>
          <a:ext cx="7065625" cy="52653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要とすること</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する場合の二段階型を想定しています。「未確定業務の業務内容の確定」を既にしている再委託に対し、入札終了後に、「定額計上の予算額の確定（確定金額の確認）」を行います。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．契約担当課長は★の内容区分のみを確認します。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16</xdr:row>
      <xdr:rowOff>80121</xdr:rowOff>
    </xdr:from>
    <xdr:to>
      <xdr:col>2</xdr:col>
      <xdr:colOff>1952625</xdr:colOff>
      <xdr:row>33</xdr:row>
      <xdr:rowOff>108884</xdr:rowOff>
    </xdr:to>
    <xdr:sp macro="" textlink="">
      <xdr:nvSpPr>
        <xdr:cNvPr id="55" name="正方形/長方形 1">
          <a:extLst>
            <a:ext uri="{FF2B5EF4-FFF2-40B4-BE49-F238E27FC236}">
              <a16:creationId xmlns:a16="http://schemas.microsoft.com/office/drawing/2014/main" id="{00000000-0008-0000-0A00-000037000000}"/>
            </a:ext>
          </a:extLst>
        </xdr:cNvPr>
        <xdr:cNvSpPr/>
      </xdr:nvSpPr>
      <xdr:spPr>
        <a:xfrm>
          <a:off x="130175" y="5683062"/>
          <a:ext cx="3570568" cy="30767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価格の妥当性を確認でき、その金額を確定できる場合は「ランプサム方式」を適用し精算不要とすること</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４．契約担当課長は★の内容区分のみを確認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276225</xdr:colOff>
      <xdr:row>17</xdr:row>
      <xdr:rowOff>95251</xdr:rowOff>
    </xdr:from>
    <xdr:to>
      <xdr:col>5</xdr:col>
      <xdr:colOff>9525</xdr:colOff>
      <xdr:row>32</xdr:row>
      <xdr:rowOff>0</xdr:rowOff>
    </xdr:to>
    <xdr:sp macro="" textlink="">
      <xdr:nvSpPr>
        <xdr:cNvPr id="96" name="正方形/長方形 2">
          <a:extLst>
            <a:ext uri="{FF2B5EF4-FFF2-40B4-BE49-F238E27FC236}">
              <a16:creationId xmlns:a16="http://schemas.microsoft.com/office/drawing/2014/main" id="{00000000-0008-0000-0B00-000060000000}"/>
            </a:ext>
          </a:extLst>
        </xdr:cNvPr>
        <xdr:cNvSpPr/>
      </xdr:nvSpPr>
      <xdr:spPr>
        <a:xfrm>
          <a:off x="276225" y="6686551"/>
          <a:ext cx="6753225" cy="26193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３．再委託契約では、競争で選定する場合には</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過去の契約</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実績を参考したり複数の業者から下見積を徴取するなどして見込額を検討し、予算額（上限額）を設定します。併せて、見積根拠資料を添付してください。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18</xdr:row>
      <xdr:rowOff>44450</xdr:rowOff>
    </xdr:from>
    <xdr:to>
      <xdr:col>2</xdr:col>
      <xdr:colOff>2073275</xdr:colOff>
      <xdr:row>37</xdr:row>
      <xdr:rowOff>115957</xdr:rowOff>
    </xdr:to>
    <xdr:sp macro="" textlink="">
      <xdr:nvSpPr>
        <xdr:cNvPr id="15" name="正方形/長方形 2">
          <a:extLst>
            <a:ext uri="{FF2B5EF4-FFF2-40B4-BE49-F238E27FC236}">
              <a16:creationId xmlns:a16="http://schemas.microsoft.com/office/drawing/2014/main" id="{00000000-0008-0000-0C00-00000F000000}"/>
            </a:ext>
          </a:extLst>
        </xdr:cNvPr>
        <xdr:cNvSpPr/>
      </xdr:nvSpPr>
      <xdr:spPr>
        <a:xfrm>
          <a:off x="257175" y="6695385"/>
          <a:ext cx="3489187" cy="3533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４．国内業務の場合は、直接原価分に加え、その他原価及び一般管理費等の金額を加えてください。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５．定額計上額を超える場合は、他の定額計上費目からの流用が可能です。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2320925</xdr:colOff>
      <xdr:row>18</xdr:row>
      <xdr:rowOff>52940</xdr:rowOff>
    </xdr:from>
    <xdr:to>
      <xdr:col>11</xdr:col>
      <xdr:colOff>467178</xdr:colOff>
      <xdr:row>34</xdr:row>
      <xdr:rowOff>146727</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873625" y="5024990"/>
          <a:ext cx="5551319" cy="29385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17</xdr:row>
      <xdr:rowOff>19049</xdr:rowOff>
    </xdr:from>
    <xdr:to>
      <xdr:col>5</xdr:col>
      <xdr:colOff>38100</xdr:colOff>
      <xdr:row>32</xdr:row>
      <xdr:rowOff>95249</xdr:rowOff>
    </xdr:to>
    <xdr:sp macro="" textlink="">
      <xdr:nvSpPr>
        <xdr:cNvPr id="16" name="正方形/長方形 2">
          <a:extLst>
            <a:ext uri="{FF2B5EF4-FFF2-40B4-BE49-F238E27FC236}">
              <a16:creationId xmlns:a16="http://schemas.microsoft.com/office/drawing/2014/main" id="{00000000-0008-0000-0D00-000010000000}"/>
            </a:ext>
          </a:extLst>
        </xdr:cNvPr>
        <xdr:cNvSpPr/>
      </xdr:nvSpPr>
      <xdr:spPr>
        <a:xfrm>
          <a:off x="238125" y="6429374"/>
          <a:ext cx="7019925" cy="2790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．日当・宿泊料・交通費を渡切にする場合には、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業務主任者と契約担当</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課長との間で別途確認します（事例２５参照）。</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６．定額計上額を超える場合は、他の定額計上費目からの流用が可能です。</a:t>
          </a: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184149</xdr:colOff>
      <xdr:row>13</xdr:row>
      <xdr:rowOff>196850</xdr:rowOff>
    </xdr:from>
    <xdr:to>
      <xdr:col>5</xdr:col>
      <xdr:colOff>9524</xdr:colOff>
      <xdr:row>24</xdr:row>
      <xdr:rowOff>76200</xdr:rowOff>
    </xdr:to>
    <xdr:sp macro="" textlink="">
      <xdr:nvSpPr>
        <xdr:cNvPr id="15" name="正方形/長方形 1">
          <a:extLst>
            <a:ext uri="{FF2B5EF4-FFF2-40B4-BE49-F238E27FC236}">
              <a16:creationId xmlns:a16="http://schemas.microsoft.com/office/drawing/2014/main" id="{00000000-0008-0000-0E00-00000F000000}"/>
            </a:ext>
          </a:extLst>
        </xdr:cNvPr>
        <xdr:cNvSpPr/>
      </xdr:nvSpPr>
      <xdr:spPr>
        <a:xfrm>
          <a:off x="184149" y="4568825"/>
          <a:ext cx="7112000" cy="1927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４．定額計上額を超える場合は、他の定額計上費目からの流用が可能です。</a:t>
          </a: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295274</xdr:colOff>
      <xdr:row>16</xdr:row>
      <xdr:rowOff>28575</xdr:rowOff>
    </xdr:from>
    <xdr:to>
      <xdr:col>4</xdr:col>
      <xdr:colOff>1009649</xdr:colOff>
      <xdr:row>26</xdr:row>
      <xdr:rowOff>76200</xdr:rowOff>
    </xdr:to>
    <xdr:sp macro="" textlink="">
      <xdr:nvSpPr>
        <xdr:cNvPr id="3" name="正方形/長方形 1">
          <a:extLst>
            <a:ext uri="{FF2B5EF4-FFF2-40B4-BE49-F238E27FC236}">
              <a16:creationId xmlns:a16="http://schemas.microsoft.com/office/drawing/2014/main" id="{00000000-0008-0000-0F00-000003000000}"/>
            </a:ext>
          </a:extLst>
        </xdr:cNvPr>
        <xdr:cNvSpPr/>
      </xdr:nvSpPr>
      <xdr:spPr>
        <a:xfrm>
          <a:off x="295274" y="6115050"/>
          <a:ext cx="7010400" cy="1857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２．実施途中で予算額（上限額）が増額になる場合には、予算額（上限額）を再設定します。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640291</xdr:colOff>
      <xdr:row>18</xdr:row>
      <xdr:rowOff>154517</xdr:rowOff>
    </xdr:from>
    <xdr:to>
      <xdr:col>3</xdr:col>
      <xdr:colOff>466725</xdr:colOff>
      <xdr:row>31</xdr:row>
      <xdr:rowOff>47625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964141" y="4774142"/>
          <a:ext cx="4284134" cy="22457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証憑書類の添付は不要です。本体契約精算時に提出してください）。なお、精算を必要とする再委託契約の場合「実績額」に精算金額を記載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3</xdr:col>
      <xdr:colOff>749301</xdr:colOff>
      <xdr:row>19</xdr:row>
      <xdr:rowOff>51761</xdr:rowOff>
    </xdr:from>
    <xdr:to>
      <xdr:col>13</xdr:col>
      <xdr:colOff>61875</xdr:colOff>
      <xdr:row>33</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530851" y="4947611"/>
          <a:ext cx="5065674" cy="2475539"/>
        </a:xfrm>
        <a:prstGeom prst="rect">
          <a:avLst/>
        </a:prstGeom>
      </xdr:spPr>
    </xdr:pic>
    <xdr:clientData/>
  </xdr:twoCellAnchor>
  <xdr:twoCellAnchor editAs="oneCell">
    <xdr:from>
      <xdr:col>0</xdr:col>
      <xdr:colOff>47625</xdr:colOff>
      <xdr:row>31</xdr:row>
      <xdr:rowOff>120650</xdr:rowOff>
    </xdr:from>
    <xdr:to>
      <xdr:col>3</xdr:col>
      <xdr:colOff>666750</xdr:colOff>
      <xdr:row>50</xdr:row>
      <xdr:rowOff>83546</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47625" y="7092950"/>
          <a:ext cx="5400675" cy="3401421"/>
        </a:xfrm>
        <a:prstGeom prst="rect">
          <a:avLst/>
        </a:prstGeom>
      </xdr:spPr>
    </xdr:pic>
    <xdr:clientData/>
  </xdr:twoCellAnchor>
  <xdr:twoCellAnchor editAs="oneCell">
    <xdr:from>
      <xdr:col>3</xdr:col>
      <xdr:colOff>892174</xdr:colOff>
      <xdr:row>33</xdr:row>
      <xdr:rowOff>142875</xdr:rowOff>
    </xdr:from>
    <xdr:to>
      <xdr:col>13</xdr:col>
      <xdr:colOff>213541</xdr:colOff>
      <xdr:row>41</xdr:row>
      <xdr:rowOff>168274</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5673724" y="7572375"/>
          <a:ext cx="5074467" cy="1473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13</xdr:row>
      <xdr:rowOff>209825</xdr:rowOff>
    </xdr:from>
    <xdr:to>
      <xdr:col>2</xdr:col>
      <xdr:colOff>3063240</xdr:colOff>
      <xdr:row>30</xdr:row>
      <xdr:rowOff>37111</xdr:rowOff>
    </xdr:to>
    <xdr:sp macro="" textlink="">
      <xdr:nvSpPr>
        <xdr:cNvPr id="2" name="正方形/長方形 2">
          <a:extLst>
            <a:ext uri="{FF2B5EF4-FFF2-40B4-BE49-F238E27FC236}">
              <a16:creationId xmlns:a16="http://schemas.microsoft.com/office/drawing/2014/main" id="{00000000-0008-0000-1100-000002000000}"/>
            </a:ext>
          </a:extLst>
        </xdr:cNvPr>
        <xdr:cNvSpPr/>
      </xdr:nvSpPr>
      <xdr:spPr>
        <a:xfrm>
          <a:off x="167216" y="4588851"/>
          <a:ext cx="4330959" cy="30187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報告済の契約に変更が発生した場合には、必要に応じて予算額</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業務内容の変更を打合簿で合意のうえ</a:t>
          </a:r>
          <a:r>
            <a:rPr lang="ja-JP" altLang="en-US">
              <a:effectLst/>
              <a:latin typeface="HG丸ｺﾞｼｯｸM-PRO" panose="020F0600000000000000" pitchFamily="50" charset="-128"/>
              <a:ea typeface="HG丸ｺﾞｼｯｸM-PRO" panose="020F0600000000000000" pitchFamily="50" charset="-128"/>
            </a:rPr>
            <a:t>、調達経緯説明書を再度提出します。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3181349</xdr:colOff>
      <xdr:row>14</xdr:row>
      <xdr:rowOff>3381</xdr:rowOff>
    </xdr:from>
    <xdr:to>
      <xdr:col>6</xdr:col>
      <xdr:colOff>239156</xdr:colOff>
      <xdr:row>33</xdr:row>
      <xdr:rowOff>173182</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599791" y="4530849"/>
          <a:ext cx="2962482" cy="36169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８．在外事務所担当者名及び確認了日</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再委託先における個人情報保護及び情報セキュリティにかかる対策の実施状況</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56302794-9315-44CC-B7F8-430F5B66A28F}"/>
            </a:ext>
          </a:extLst>
        </xdr:cNvPr>
        <xdr:cNvSpPr/>
      </xdr:nvSpPr>
      <xdr:spPr>
        <a:xfrm>
          <a:off x="167216" y="4375151"/>
          <a:ext cx="4514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3035300</xdr:colOff>
      <xdr:row>13</xdr:row>
      <xdr:rowOff>201930</xdr:rowOff>
    </xdr:from>
    <xdr:to>
      <xdr:col>6</xdr:col>
      <xdr:colOff>304800</xdr:colOff>
      <xdr:row>27</xdr:row>
      <xdr:rowOff>171450</xdr:rowOff>
    </xdr:to>
    <xdr:sp macro="" textlink="">
      <xdr:nvSpPr>
        <xdr:cNvPr id="3" name="正方形/長方形 2">
          <a:extLst>
            <a:ext uri="{FF2B5EF4-FFF2-40B4-BE49-F238E27FC236}">
              <a16:creationId xmlns:a16="http://schemas.microsoft.com/office/drawing/2014/main" id="{F501BBAD-E05D-4911-A94C-FB6B5064C4AA}"/>
            </a:ext>
          </a:extLst>
        </xdr:cNvPr>
        <xdr:cNvSpPr/>
      </xdr:nvSpPr>
      <xdr:spPr>
        <a:xfrm>
          <a:off x="4737100" y="4367530"/>
          <a:ext cx="3219450" cy="2490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万円を超える現地傭人）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６．在外事務所担当者名及び確認了日：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149224</xdr:rowOff>
    </xdr:from>
    <xdr:to>
      <xdr:col>2</xdr:col>
      <xdr:colOff>3047999</xdr:colOff>
      <xdr:row>30</xdr:row>
      <xdr:rowOff>126999</xdr:rowOff>
    </xdr:to>
    <xdr:sp macro="" textlink="">
      <xdr:nvSpPr>
        <xdr:cNvPr id="50" name="正方形/長方形 2">
          <a:extLst>
            <a:ext uri="{FF2B5EF4-FFF2-40B4-BE49-F238E27FC236}">
              <a16:creationId xmlns:a16="http://schemas.microsoft.com/office/drawing/2014/main" id="{00000000-0008-0000-1300-000032000000}"/>
            </a:ext>
          </a:extLst>
        </xdr:cNvPr>
        <xdr:cNvSpPr/>
      </xdr:nvSpPr>
      <xdr:spPr>
        <a:xfrm>
          <a:off x="168274" y="4180094"/>
          <a:ext cx="4497595" cy="30147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を超える機材を調達する場合</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を超えない場合は</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調達経緯説明書の提出は</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不要です。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3200399</xdr:colOff>
      <xdr:row>13</xdr:row>
      <xdr:rowOff>174624</xdr:rowOff>
    </xdr:from>
    <xdr:to>
      <xdr:col>5</xdr:col>
      <xdr:colOff>111124</xdr:colOff>
      <xdr:row>28</xdr:row>
      <xdr:rowOff>53975</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5753099" y="3914774"/>
          <a:ext cx="51911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2</xdr:col>
      <xdr:colOff>2076450</xdr:colOff>
      <xdr:row>24</xdr:row>
      <xdr:rowOff>73025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257175" y="3787775"/>
          <a:ext cx="4371975" cy="1971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5</xdr:col>
      <xdr:colOff>12700</xdr:colOff>
      <xdr:row>20</xdr:row>
      <xdr:rowOff>139700</xdr:rowOff>
    </xdr:to>
    <xdr:sp macro="" textlink="">
      <xdr:nvSpPr>
        <xdr:cNvPr id="11" name="正方形/長方形 2">
          <a:extLst>
            <a:ext uri="{FF2B5EF4-FFF2-40B4-BE49-F238E27FC236}">
              <a16:creationId xmlns:a16="http://schemas.microsoft.com/office/drawing/2014/main" id="{00000000-0008-0000-1500-00000B000000}"/>
            </a:ext>
          </a:extLst>
        </xdr:cNvPr>
        <xdr:cNvSpPr/>
      </xdr:nvSpPr>
      <xdr:spPr>
        <a:xfrm>
          <a:off x="254000" y="4054475"/>
          <a:ext cx="6673850" cy="1298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１．契約ガイドライン</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の「</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一般業務費支出実績</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確認表</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の確認</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kumimoji="0"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２．「直接経費の個別支出に関する留意事項」との突合を行ったうえでご提出ください。精算時に計上不可費目が確認され、当初契約にも含まれていない場合は、精算不可となる場合があります。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380999</xdr:colOff>
      <xdr:row>27</xdr:row>
      <xdr:rowOff>15875</xdr:rowOff>
    </xdr:from>
    <xdr:to>
      <xdr:col>14</xdr:col>
      <xdr:colOff>21977</xdr:colOff>
      <xdr:row>65</xdr:row>
      <xdr:rowOff>47625</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380999" y="6530975"/>
          <a:ext cx="11004303" cy="6908800"/>
        </a:xfrm>
        <a:prstGeom prst="rect">
          <a:avLst/>
        </a:prstGeom>
      </xdr:spPr>
    </xdr:pic>
    <xdr:clientData/>
  </xdr:twoCellAnchor>
  <xdr:twoCellAnchor>
    <xdr:from>
      <xdr:col>0</xdr:col>
      <xdr:colOff>253999</xdr:colOff>
      <xdr:row>21</xdr:row>
      <xdr:rowOff>146049</xdr:rowOff>
    </xdr:from>
    <xdr:to>
      <xdr:col>14</xdr:col>
      <xdr:colOff>603250</xdr:colOff>
      <xdr:row>61</xdr:row>
      <xdr:rowOff>82549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53999" y="5537199"/>
          <a:ext cx="11703051" cy="704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592666</xdr:colOff>
      <xdr:row>19</xdr:row>
      <xdr:rowOff>450850</xdr:rowOff>
    </xdr:from>
    <xdr:to>
      <xdr:col>6</xdr:col>
      <xdr:colOff>476250</xdr:colOff>
      <xdr:row>26</xdr:row>
      <xdr:rowOff>209550</xdr:rowOff>
    </xdr:to>
    <xdr:sp macro="" textlink="">
      <xdr:nvSpPr>
        <xdr:cNvPr id="2" name="吹き出し: 四角形 1">
          <a:extLst>
            <a:ext uri="{FF2B5EF4-FFF2-40B4-BE49-F238E27FC236}">
              <a16:creationId xmlns:a16="http://schemas.microsoft.com/office/drawing/2014/main" id="{00000000-0008-0000-1D00-000002000000}"/>
            </a:ext>
          </a:extLst>
        </xdr:cNvPr>
        <xdr:cNvSpPr/>
      </xdr:nvSpPr>
      <xdr:spPr>
        <a:xfrm>
          <a:off x="3799416" y="4292600"/>
          <a:ext cx="2537884" cy="1257300"/>
        </a:xfrm>
        <a:prstGeom prst="wedgeRectCallout">
          <a:avLst>
            <a:gd name="adj1" fmla="val -57381"/>
            <a:gd name="adj2" fmla="val -26500"/>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契約金額の範囲内で「受注者」側の責任で調整するのが原則です。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「受注者」側による他の経費の削減と費目間流用による対応を「受注者の工夫」に記載してください。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196850</xdr:colOff>
      <xdr:row>14</xdr:row>
      <xdr:rowOff>133350</xdr:rowOff>
    </xdr:from>
    <xdr:to>
      <xdr:col>2</xdr:col>
      <xdr:colOff>2019300</xdr:colOff>
      <xdr:row>25</xdr:row>
      <xdr:rowOff>76200</xdr:rowOff>
    </xdr:to>
    <xdr:sp macro="" textlink="">
      <xdr:nvSpPr>
        <xdr:cNvPr id="4" name="正方形/長方形 2">
          <a:extLst>
            <a:ext uri="{FF2B5EF4-FFF2-40B4-BE49-F238E27FC236}">
              <a16:creationId xmlns:a16="http://schemas.microsoft.com/office/drawing/2014/main" id="{00000000-0008-0000-1E00-000004000000}"/>
            </a:ext>
          </a:extLst>
        </xdr:cNvPr>
        <xdr:cNvSpPr/>
      </xdr:nvSpPr>
      <xdr:spPr>
        <a:xfrm>
          <a:off x="196850" y="3619500"/>
          <a:ext cx="4375150" cy="194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１．定額計上の残額を使用する場合には、使用する定額計上の費目を「備考欄」に記載する（例：機材費（定額計上）で確定済の残額を使用）。</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196850" y="42037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１．発注者が指示する数量は、業務開始時の合意事項（打合簿</a:t>
          </a:r>
          <a:r>
            <a:rPr lang="en-US" altLang="ja-JP">
              <a:effectLst/>
              <a:latin typeface="HG丸ｺﾞｼｯｸM-PRO" panose="020F0600000000000000" pitchFamily="50" charset="-128"/>
              <a:ea typeface="HG丸ｺﾞｼｯｸM-PRO" panose="020F0600000000000000" pitchFamily="50" charset="-128"/>
            </a:rPr>
            <a:t>0</a:t>
          </a:r>
          <a:r>
            <a:rPr lang="ja-JP" altLang="en-US">
              <a:effectLst/>
              <a:latin typeface="HG丸ｺﾞｼｯｸM-PRO" panose="020F0600000000000000" pitchFamily="50" charset="-128"/>
              <a:ea typeface="HG丸ｺﾞｼｯｸM-PRO" panose="020F0600000000000000" pitchFamily="50" charset="-128"/>
            </a:rPr>
            <a:t>号）に明記しています。その数量を変更する場合には打合簿を交わします。</a:t>
          </a:r>
          <a:endParaRPr lang="en-US"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2965450</xdr:colOff>
      <xdr:row>37</xdr:row>
      <xdr:rowOff>12700</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168275" y="4981575"/>
          <a:ext cx="4645025" cy="3946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①業務従事者名簿</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②格付認定確認書</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③交代理由及び代替を予定する候補者の経歴書（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５．既に配置済みの業務従事者を業務主任者</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副業務主任者とする場合は、所属と航空券クラスの確認の必要がないため、</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2</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者打合簿となります。</a:t>
          </a: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14</xdr:row>
      <xdr:rowOff>73024</xdr:rowOff>
    </xdr:from>
    <xdr:to>
      <xdr:col>2</xdr:col>
      <xdr:colOff>2720975</xdr:colOff>
      <xdr:row>58</xdr:row>
      <xdr:rowOff>171450</xdr:rowOff>
    </xdr:to>
    <xdr:sp macro="" textlink="">
      <xdr:nvSpPr>
        <xdr:cNvPr id="6" name="正方形/長方形 2">
          <a:extLst>
            <a:ext uri="{FF2B5EF4-FFF2-40B4-BE49-F238E27FC236}">
              <a16:creationId xmlns:a16="http://schemas.microsoft.com/office/drawing/2014/main" id="{00000000-0008-0000-2300-000006000000}"/>
            </a:ext>
          </a:extLst>
        </xdr:cNvPr>
        <xdr:cNvSpPr/>
      </xdr:nvSpPr>
      <xdr:spPr>
        <a:xfrm>
          <a:off x="152400" y="4518024"/>
          <a:ext cx="4422775" cy="7947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業務主任者は、以下の書類を監督職員に提出します。</a:t>
          </a:r>
          <a:endParaRPr lang="ja-JP" altLang="ja-JP" b="0">
            <a:effectLst/>
            <a:latin typeface="HG丸ｺﾞｼｯｸM-PRO" panose="020F0600000000000000" pitchFamily="50" charset="-128"/>
            <a:ea typeface="HG丸ｺﾞｼｯｸM-PRO" panose="020F0600000000000000" pitchFamily="50" charset="-128"/>
          </a:endParaRP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予定者経歴書（打合簿には添付しません。）</a:t>
          </a:r>
        </a:p>
        <a:p>
          <a:pPr lvl="0"/>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格付</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認定依頼</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書（４号以上の者）</a:t>
          </a: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給与水準確認書及び根拠資料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給与水準」の直接確認による格付認定</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の場合）</a:t>
          </a:r>
          <a:endParaRPr lang="en-US"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業務対象国を選択すると格付から本邦発着の場合の航空券クラスが表示されます</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。ただし、</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次の場合は、航空券クラスを受注者で直接入力して下さい。①本邦発着以外の場合、②業務対象国が複数に跨る場合、③航空券クラスを基準よりも下げている場合。</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本邦発着以外の場合は経路を備考欄に記入してください。複数回のフライトのうち、本邦発着以外が含まれる場合は、その旨と航空券クラス・経路を備考欄に記入してください。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監督職員と契約担当課長の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確認・承諾事項</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は以下のとおり。</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格付認定（監督職員）</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所属（専任技術者か否か）（契約担当課長）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③航空券クラス</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「受注者」が上限目途を越えて補強の業務従事者を配置しようとする場合には、「業務主任者」は事前に「監督職員」に報告し、業務の質の担保に影響を与えない旨を説明してください。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なお、監督職員は、当該業務従事者の配置では、業務従事者チーム全体として、明らかに業務遂行に必要とされる専門能力に欠けると判断する場合には、業務主任者とよく協議します（必要に応じ業務従事者の交代を指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８．既に配置済みの業務従事者の担当業務を変更する場合は、所属と航空券クラスの確認の必要がないため、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号以下の担当業務の場合は受注者裁量となり、打合簿は不要です</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2834444</xdr:colOff>
      <xdr:row>27</xdr:row>
      <xdr:rowOff>155094</xdr:rowOff>
    </xdr:from>
    <xdr:to>
      <xdr:col>10</xdr:col>
      <xdr:colOff>660400</xdr:colOff>
      <xdr:row>42</xdr:row>
      <xdr:rowOff>47624</xdr:rowOff>
    </xdr:to>
    <xdr:pic>
      <xdr:nvPicPr>
        <xdr:cNvPr id="13" name="図 12">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644" y="6936894"/>
          <a:ext cx="5287206" cy="2559530"/>
        </a:xfrm>
        <a:prstGeom prst="rect">
          <a:avLst/>
        </a:prstGeom>
        <a:noFill/>
        <a:ln>
          <a:solidFill>
            <a:schemeClr val="tx1"/>
          </a:solidFill>
        </a:ln>
      </xdr:spPr>
    </xdr:pic>
    <xdr:clientData/>
  </xdr:twoCellAnchor>
  <xdr:twoCellAnchor editAs="oneCell">
    <xdr:from>
      <xdr:col>2</xdr:col>
      <xdr:colOff>2813051</xdr:colOff>
      <xdr:row>13</xdr:row>
      <xdr:rowOff>88900</xdr:rowOff>
    </xdr:from>
    <xdr:to>
      <xdr:col>11</xdr:col>
      <xdr:colOff>6350</xdr:colOff>
      <xdr:row>27</xdr:row>
      <xdr:rowOff>66934</xdr:rowOff>
    </xdr:to>
    <xdr:pic>
      <xdr:nvPicPr>
        <xdr:cNvPr id="2" name="図 1">
          <a:extLst>
            <a:ext uri="{FF2B5EF4-FFF2-40B4-BE49-F238E27FC236}">
              <a16:creationId xmlns:a16="http://schemas.microsoft.com/office/drawing/2014/main" id="{C9F6B4EC-BFD2-337F-EEA2-FD7110EF4B15}"/>
            </a:ext>
          </a:extLst>
        </xdr:cNvPr>
        <xdr:cNvPicPr>
          <a:picLocks noChangeAspect="1"/>
        </xdr:cNvPicPr>
      </xdr:nvPicPr>
      <xdr:blipFill>
        <a:blip xmlns:r="http://schemas.openxmlformats.org/officeDocument/2006/relationships" r:embed="rId2"/>
        <a:stretch>
          <a:fillRect/>
        </a:stretch>
      </xdr:blipFill>
      <xdr:spPr>
        <a:xfrm>
          <a:off x="4667251" y="4330700"/>
          <a:ext cx="5340349" cy="2518034"/>
        </a:xfrm>
        <a:prstGeom prst="rect">
          <a:avLst/>
        </a:prstGeom>
        <a:ln>
          <a:solidFill>
            <a:sysClr val="windowText" lastClr="000000"/>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263525</xdr:colOff>
      <xdr:row>3</xdr:row>
      <xdr:rowOff>207565</xdr:rowOff>
    </xdr:from>
    <xdr:to>
      <xdr:col>15</xdr:col>
      <xdr:colOff>511175</xdr:colOff>
      <xdr:row>13</xdr:row>
      <xdr:rowOff>266699</xdr:rowOff>
    </xdr:to>
    <xdr:pic>
      <xdr:nvPicPr>
        <xdr:cNvPr id="2" name="グラフィックス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99225" y="867965"/>
          <a:ext cx="6191250" cy="3469084"/>
        </a:xfrm>
        <a:prstGeom prst="rect">
          <a:avLst/>
        </a:prstGeom>
      </xdr:spPr>
    </xdr:pic>
    <xdr:clientData/>
  </xdr:twoCellAnchor>
  <xdr:twoCellAnchor>
    <xdr:from>
      <xdr:col>1</xdr:col>
      <xdr:colOff>1574800</xdr:colOff>
      <xdr:row>5</xdr:row>
      <xdr:rowOff>133350</xdr:rowOff>
    </xdr:from>
    <xdr:to>
      <xdr:col>6</xdr:col>
      <xdr:colOff>349250</xdr:colOff>
      <xdr:row>9</xdr:row>
      <xdr:rowOff>349250</xdr:rowOff>
    </xdr:to>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H="1">
          <a:off x="1809750" y="1276350"/>
          <a:ext cx="4743450" cy="1047750"/>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1581150</xdr:colOff>
      <xdr:row>9</xdr:row>
      <xdr:rowOff>171450</xdr:rowOff>
    </xdr:from>
    <xdr:to>
      <xdr:col>6</xdr:col>
      <xdr:colOff>349250</xdr:colOff>
      <xdr:row>10</xdr:row>
      <xdr:rowOff>336550</xdr:rowOff>
    </xdr:to>
    <xdr:cxnSp macro="">
      <xdr:nvCxnSpPr>
        <xdr:cNvPr id="5" name="直線矢印コネクタ 4">
          <a:extLst>
            <a:ext uri="{FF2B5EF4-FFF2-40B4-BE49-F238E27FC236}">
              <a16:creationId xmlns:a16="http://schemas.microsoft.com/office/drawing/2014/main" id="{00000000-0008-0000-2400-000005000000}"/>
            </a:ext>
          </a:extLst>
        </xdr:cNvPr>
        <xdr:cNvCxnSpPr/>
      </xdr:nvCxnSpPr>
      <xdr:spPr>
        <a:xfrm flipH="1">
          <a:off x="1816100" y="2146300"/>
          <a:ext cx="4737100" cy="7493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1612900</xdr:colOff>
      <xdr:row>11</xdr:row>
      <xdr:rowOff>38100</xdr:rowOff>
    </xdr:from>
    <xdr:to>
      <xdr:col>6</xdr:col>
      <xdr:colOff>342900</xdr:colOff>
      <xdr:row>11</xdr:row>
      <xdr:rowOff>311150</xdr:rowOff>
    </xdr:to>
    <xdr:cxnSp macro="">
      <xdr:nvCxnSpPr>
        <xdr:cNvPr id="7" name="直線矢印コネクタ 6">
          <a:extLst>
            <a:ext uri="{FF2B5EF4-FFF2-40B4-BE49-F238E27FC236}">
              <a16:creationId xmlns:a16="http://schemas.microsoft.com/office/drawing/2014/main" id="{00000000-0008-0000-2400-000007000000}"/>
            </a:ext>
          </a:extLst>
        </xdr:cNvPr>
        <xdr:cNvCxnSpPr/>
      </xdr:nvCxnSpPr>
      <xdr:spPr>
        <a:xfrm flipH="1">
          <a:off x="1847850" y="3181350"/>
          <a:ext cx="4699000" cy="273050"/>
        </a:xfrm>
        <a:prstGeom prst="straightConnector1">
          <a:avLst/>
        </a:prstGeom>
        <a:ln w="7620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0</xdr:row>
      <xdr:rowOff>127000</xdr:rowOff>
    </xdr:from>
    <xdr:to>
      <xdr:col>14</xdr:col>
      <xdr:colOff>107950</xdr:colOff>
      <xdr:row>4</xdr:row>
      <xdr:rowOff>107950</xdr:rowOff>
    </xdr:to>
    <xdr:sp macro="" textlink="">
      <xdr:nvSpPr>
        <xdr:cNvPr id="12" name="正方形/長方形 11">
          <a:extLst>
            <a:ext uri="{FF2B5EF4-FFF2-40B4-BE49-F238E27FC236}">
              <a16:creationId xmlns:a16="http://schemas.microsoft.com/office/drawing/2014/main" id="{00000000-0008-0000-2400-00000C000000}"/>
            </a:ext>
          </a:extLst>
        </xdr:cNvPr>
        <xdr:cNvSpPr/>
      </xdr:nvSpPr>
      <xdr:spPr>
        <a:xfrm>
          <a:off x="6229350" y="127000"/>
          <a:ext cx="5314950" cy="876300"/>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格付認定確認書の理由（</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過去に</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JICA</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事業で同等以上の格付の実績がある。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経験・実績・資格等から、必要な技術水準にあると判断される。</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当該格付に相当する給与水準にあると判断される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）のうち、</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③の場合のみ給与水準確認書を提出します。①及び②を理由とする場合は提出不要です。</a:t>
          </a:r>
          <a:endParaRPr lang="ja-JP" altLang="ja-JP" sz="100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158750</xdr:colOff>
      <xdr:row>13</xdr:row>
      <xdr:rowOff>177800</xdr:rowOff>
    </xdr:from>
    <xdr:to>
      <xdr:col>2</xdr:col>
      <xdr:colOff>1981200</xdr:colOff>
      <xdr:row>26</xdr:row>
      <xdr:rowOff>146050</xdr:rowOff>
    </xdr:to>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158750" y="44386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184149</xdr:colOff>
      <xdr:row>14</xdr:row>
      <xdr:rowOff>25400</xdr:rowOff>
    </xdr:from>
    <xdr:to>
      <xdr:col>5</xdr:col>
      <xdr:colOff>71782</xdr:colOff>
      <xdr:row>18</xdr:row>
      <xdr:rowOff>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184149" y="4045226"/>
          <a:ext cx="6281807" cy="7089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182219</xdr:colOff>
      <xdr:row>18</xdr:row>
      <xdr:rowOff>108778</xdr:rowOff>
    </xdr:from>
    <xdr:to>
      <xdr:col>5</xdr:col>
      <xdr:colOff>60739</xdr:colOff>
      <xdr:row>37</xdr:row>
      <xdr:rowOff>22087</xdr:rowOff>
    </xdr:to>
    <xdr:sp macro="" textlink="">
      <xdr:nvSpPr>
        <xdr:cNvPr id="7" name="正方形/長方形 3">
          <a:extLst>
            <a:ext uri="{FF2B5EF4-FFF2-40B4-BE49-F238E27FC236}">
              <a16:creationId xmlns:a16="http://schemas.microsoft.com/office/drawing/2014/main" id="{00000000-0008-0000-2600-000007000000}"/>
            </a:ext>
          </a:extLst>
        </xdr:cNvPr>
        <xdr:cNvSpPr/>
      </xdr:nvSpPr>
      <xdr:spPr>
        <a:xfrm>
          <a:off x="182219" y="4862995"/>
          <a:ext cx="6272694" cy="32705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203200</xdr:colOff>
      <xdr:row>40</xdr:row>
      <xdr:rowOff>146051</xdr:rowOff>
    </xdr:from>
    <xdr:to>
      <xdr:col>4</xdr:col>
      <xdr:colOff>3149600</xdr:colOff>
      <xdr:row>48</xdr:row>
      <xdr:rowOff>27609</xdr:rowOff>
    </xdr:to>
    <xdr:sp macro="" textlink="">
      <xdr:nvSpPr>
        <xdr:cNvPr id="4" name="正方形/長方形 3">
          <a:extLst>
            <a:ext uri="{FF2B5EF4-FFF2-40B4-BE49-F238E27FC236}">
              <a16:creationId xmlns:a16="http://schemas.microsoft.com/office/drawing/2014/main" id="{00000000-0008-0000-2700-000004000000}"/>
            </a:ext>
          </a:extLst>
        </xdr:cNvPr>
        <xdr:cNvSpPr/>
      </xdr:nvSpPr>
      <xdr:spPr>
        <a:xfrm>
          <a:off x="203200" y="9820138"/>
          <a:ext cx="5475357" cy="11184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184150</xdr:colOff>
      <xdr:row>13</xdr:row>
      <xdr:rowOff>25400</xdr:rowOff>
    </xdr:from>
    <xdr:to>
      <xdr:col>2</xdr:col>
      <xdr:colOff>2006600</xdr:colOff>
      <xdr:row>26</xdr:row>
      <xdr:rowOff>0</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180974</xdr:colOff>
      <xdr:row>17</xdr:row>
      <xdr:rowOff>28575</xdr:rowOff>
    </xdr:from>
    <xdr:to>
      <xdr:col>4</xdr:col>
      <xdr:colOff>850900</xdr:colOff>
      <xdr:row>29</xdr:row>
      <xdr:rowOff>127000</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180974" y="4784725"/>
          <a:ext cx="5832476" cy="22637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177800</xdr:colOff>
      <xdr:row>18</xdr:row>
      <xdr:rowOff>25400</xdr:rowOff>
    </xdr:from>
    <xdr:to>
      <xdr:col>5</xdr:col>
      <xdr:colOff>19050</xdr:colOff>
      <xdr:row>28</xdr:row>
      <xdr:rowOff>158750</xdr:rowOff>
    </xdr:to>
    <xdr:sp macro="" textlink="">
      <xdr:nvSpPr>
        <xdr:cNvPr id="13" name="正方形/長方形 2">
          <a:extLst>
            <a:ext uri="{FF2B5EF4-FFF2-40B4-BE49-F238E27FC236}">
              <a16:creationId xmlns:a16="http://schemas.microsoft.com/office/drawing/2014/main" id="{00000000-0008-0000-2A00-00000D000000}"/>
            </a:ext>
          </a:extLst>
        </xdr:cNvPr>
        <xdr:cNvSpPr/>
      </xdr:nvSpPr>
      <xdr:spPr>
        <a:xfrm>
          <a:off x="177800" y="5073650"/>
          <a:ext cx="6172200" cy="21336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180974</xdr:colOff>
      <xdr:row>18</xdr:row>
      <xdr:rowOff>28575</xdr:rowOff>
    </xdr:from>
    <xdr:to>
      <xdr:col>3</xdr:col>
      <xdr:colOff>2317749</xdr:colOff>
      <xdr:row>32</xdr:row>
      <xdr:rowOff>158750</xdr:rowOff>
    </xdr:to>
    <xdr:sp macro="" textlink="">
      <xdr:nvSpPr>
        <xdr:cNvPr id="10" name="正方形/長方形 2">
          <a:extLst>
            <a:ext uri="{FF2B5EF4-FFF2-40B4-BE49-F238E27FC236}">
              <a16:creationId xmlns:a16="http://schemas.microsoft.com/office/drawing/2014/main" id="{00000000-0008-0000-2B00-00000A000000}"/>
            </a:ext>
          </a:extLst>
        </xdr:cNvPr>
        <xdr:cNvSpPr/>
      </xdr:nvSpPr>
      <xdr:spPr>
        <a:xfrm>
          <a:off x="180974" y="4575175"/>
          <a:ext cx="4714875" cy="28733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152400</xdr:colOff>
      <xdr:row>21</xdr:row>
      <xdr:rowOff>6350</xdr:rowOff>
    </xdr:from>
    <xdr:to>
      <xdr:col>2</xdr:col>
      <xdr:colOff>1981200</xdr:colOff>
      <xdr:row>37</xdr:row>
      <xdr:rowOff>28575</xdr:rowOff>
    </xdr:to>
    <xdr:sp macro="" textlink="">
      <xdr:nvSpPr>
        <xdr:cNvPr id="2" name="正方形/長方形 2">
          <a:extLst>
            <a:ext uri="{FF2B5EF4-FFF2-40B4-BE49-F238E27FC236}">
              <a16:creationId xmlns:a16="http://schemas.microsoft.com/office/drawing/2014/main" id="{00000000-0008-0000-2C00-000002000000}"/>
            </a:ext>
          </a:extLst>
        </xdr:cNvPr>
        <xdr:cNvSpPr/>
      </xdr:nvSpPr>
      <xdr:spPr>
        <a:xfrm>
          <a:off x="152400" y="4759325"/>
          <a:ext cx="3686175" cy="2917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3625850</xdr:colOff>
      <xdr:row>15</xdr:row>
      <xdr:rowOff>133350</xdr:rowOff>
    </xdr:from>
    <xdr:to>
      <xdr:col>6</xdr:col>
      <xdr:colOff>206375</xdr:colOff>
      <xdr:row>21</xdr:row>
      <xdr:rowOff>139700</xdr:rowOff>
    </xdr:to>
    <xdr:sp macro="" textlink="">
      <xdr:nvSpPr>
        <xdr:cNvPr id="4" name="吹き出し: 四角形 3">
          <a:extLst>
            <a:ext uri="{FF2B5EF4-FFF2-40B4-BE49-F238E27FC236}">
              <a16:creationId xmlns:a16="http://schemas.microsoft.com/office/drawing/2014/main" id="{00000000-0008-0000-2C00-000004000000}"/>
            </a:ext>
          </a:extLst>
        </xdr:cNvPr>
        <xdr:cNvSpPr/>
      </xdr:nvSpPr>
      <xdr:spPr>
        <a:xfrm>
          <a:off x="9448800" y="3556000"/>
          <a:ext cx="1876425" cy="1308100"/>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152400</xdr:colOff>
      <xdr:row>21</xdr:row>
      <xdr:rowOff>6350</xdr:rowOff>
    </xdr:from>
    <xdr:to>
      <xdr:col>2</xdr:col>
      <xdr:colOff>1981200</xdr:colOff>
      <xdr:row>37</xdr:row>
      <xdr:rowOff>66675</xdr:rowOff>
    </xdr:to>
    <xdr:sp macro="" textlink="">
      <xdr:nvSpPr>
        <xdr:cNvPr id="2" name="正方形/長方形 2">
          <a:extLst>
            <a:ext uri="{FF2B5EF4-FFF2-40B4-BE49-F238E27FC236}">
              <a16:creationId xmlns:a16="http://schemas.microsoft.com/office/drawing/2014/main" id="{00000000-0008-0000-2D00-000002000000}"/>
            </a:ext>
          </a:extLst>
        </xdr:cNvPr>
        <xdr:cNvSpPr/>
      </xdr:nvSpPr>
      <xdr:spPr>
        <a:xfrm>
          <a:off x="152400" y="4759325"/>
          <a:ext cx="3686175" cy="2955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2854325</xdr:colOff>
      <xdr:row>19</xdr:row>
      <xdr:rowOff>142875</xdr:rowOff>
    </xdr:from>
    <xdr:to>
      <xdr:col>3</xdr:col>
      <xdr:colOff>768350</xdr:colOff>
      <xdr:row>26</xdr:row>
      <xdr:rowOff>133350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a:xfrm>
          <a:off x="4711700" y="4486275"/>
          <a:ext cx="1885950" cy="1285875"/>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88965A-D131-4ABB-BFD2-2441780B2656}" name="テーブル33419" displayName="テーブル33419" ref="A12:E13" totalsRowShown="0" headerRowDxfId="269" dataDxfId="267" headerRowBorderDxfId="268" tableBorderDxfId="266" totalsRowBorderDxfId="265">
  <tableColumns count="5">
    <tableColumn id="1" xr3:uid="{952F6141-9603-4059-BE7F-32AE77CE41E6}" name="番号" dataDxfId="264"/>
    <tableColumn id="2" xr3:uid="{11274D49-EC63-4527-97F4-F8890969B980}" name="内容区分" dataDxfId="263"/>
    <tableColumn id="3" xr3:uid="{845162CD-D314-4533-87D8-C7F91C32D99A}" name="合意内容" dataDxfId="262"/>
    <tableColumn id="4" xr3:uid="{FE5ACA45-C2EA-4A9D-B239-CA7F1DB31E24}" name="金額の増減（円）" dataDxfId="261" dataCellStyle="桁区切り"/>
    <tableColumn id="6" xr3:uid="{02F5460D-1D58-4521-9DCB-CD0035F7CD0B}" name="備　考" dataDxfId="2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F87236-3003-41BE-8B83-3C398BCEF6E1}" name="テーブル33456127" displayName="テーブル33456127" ref="A12:E15" totalsRowShown="0" headerRowDxfId="259" dataDxfId="257" headerRowBorderDxfId="258" tableBorderDxfId="256" totalsRowBorderDxfId="255">
  <tableColumns count="5">
    <tableColumn id="1" xr3:uid="{E141F9EE-F940-492F-9A30-B81DC4F4AE0A}" name="番号" dataDxfId="254"/>
    <tableColumn id="2" xr3:uid="{6BDE4ED3-5C19-45BA-9148-2B4965CD1E21}" name="内容区分" dataDxfId="253"/>
    <tableColumn id="3" xr3:uid="{838F4C2E-63F7-472C-A9C0-4B3CD2AD3DFA}" name="合意内容" dataDxfId="252"/>
    <tableColumn id="4" xr3:uid="{955F85F4-BB17-44FA-A114-BC5A5F67DACB}" name="金額の増減（円）" dataDxfId="251"/>
    <tableColumn id="6" xr3:uid="{1FBBF9A2-7D87-4A9F-9738-5AE14B8AD19A}" name="備　考" dataDxfId="2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31BE1E-976B-489A-89F5-885FB9FEDCD4}" name="テーブル3345625138" displayName="テーブル3345625138" ref="A12:E15" totalsRowShown="0" headerRowDxfId="249" dataDxfId="247" headerRowBorderDxfId="248" tableBorderDxfId="246" totalsRowBorderDxfId="245">
  <tableColumns count="5">
    <tableColumn id="1" xr3:uid="{D2DB16CF-34A8-4ADE-9066-BC1DC2717286}" name="番号" dataDxfId="244"/>
    <tableColumn id="2" xr3:uid="{2020CDCD-F1D3-4333-893F-3FA7E81F36B9}" name="内容区分" dataDxfId="243"/>
    <tableColumn id="3" xr3:uid="{828D391C-C0E8-4CD9-9BCD-6C45EBA6978C}" name="合意内容" dataDxfId="242"/>
    <tableColumn id="4" xr3:uid="{E2EBDC5E-D521-4B22-AF0A-04402E003F58}" name="金額の増減（円）" dataDxfId="241"/>
    <tableColumn id="6" xr3:uid="{715E5884-9256-4E1F-A834-2C95B2821E44}" name="備　考" dataDxfId="2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26486A-0BF3-4E19-9E59-9A07C6AB368D}" name="テーブル334562581410" displayName="テーブル334562581410" ref="A12:E15" totalsRowShown="0" headerRowDxfId="239" dataDxfId="237" headerRowBorderDxfId="238" tableBorderDxfId="236" totalsRowBorderDxfId="235">
  <tableColumns count="5">
    <tableColumn id="1" xr3:uid="{948DAD86-9817-41E6-9EFB-CE364317970E}" name="番号" dataDxfId="234"/>
    <tableColumn id="2" xr3:uid="{12244850-4F6F-4A81-9618-FB6E172FA055}" name="内容区分" dataDxfId="233"/>
    <tableColumn id="3" xr3:uid="{DADE7B8A-5CF8-4C38-82BD-BA76387DD2D0}" name="合意内容" dataDxfId="232"/>
    <tableColumn id="4" xr3:uid="{181675C7-7478-405D-97F3-37E0119531E4}" name="金額の増減（円）" dataDxfId="231"/>
    <tableColumn id="6" xr3:uid="{75AC813C-489E-4753-BD99-1AEFC9217530}" name="備　考" dataDxfId="2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9209E3-1881-4EB3-B1D9-F19415013B7B}" name="テーブル33456121511" displayName="テーブル33456121511" ref="A12:E13" totalsRowShown="0" headerRowDxfId="229" dataDxfId="227" headerRowBorderDxfId="228" tableBorderDxfId="226" totalsRowBorderDxfId="225">
  <tableColumns count="5">
    <tableColumn id="1" xr3:uid="{7F31FD22-6E8B-4507-BBF6-D4F806C43C73}" name="番号" dataDxfId="224"/>
    <tableColumn id="2" xr3:uid="{C4712FEF-AF2B-4ADB-883E-0EE2905F4766}" name="内容区分" dataDxfId="223"/>
    <tableColumn id="3" xr3:uid="{8B597800-261F-484C-886E-7EF2F3D559BB}" name="合意内容" dataDxfId="222"/>
    <tableColumn id="4" xr3:uid="{EA668EEC-0483-4DB9-9FC2-978951F44455}" name="金額の増減（円）" dataDxfId="221" dataCellStyle="桁区切り"/>
    <tableColumn id="6" xr3:uid="{3D2CF1B1-5C5B-4FF5-A71B-76F6FF7A68EB}" name="備　考" dataDxfId="22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B6AB5A-6B78-438D-92C4-D2DA8D677FB6}" name="テーブル3345612151612" displayName="テーブル3345612151612" ref="A13:E15" totalsRowShown="0" headerRowDxfId="219" dataDxfId="217" headerRowBorderDxfId="218" tableBorderDxfId="216" totalsRowBorderDxfId="215">
  <tableColumns count="5">
    <tableColumn id="1" xr3:uid="{03950634-A8BF-458B-9CEE-6C21D136066D}" name="番号" dataDxfId="214"/>
    <tableColumn id="2" xr3:uid="{5B5719EC-36DA-4224-94ED-669129114A4D}" name="内容区分" dataDxfId="213"/>
    <tableColumn id="3" xr3:uid="{74E2D057-9A94-4A2D-89CC-44168D4D848F}" name="合意内容" dataDxfId="212"/>
    <tableColumn id="4" xr3:uid="{DEA59DE7-C0D6-4126-9D7B-8EA1D382F8B1}" name="金額の増減（円）" dataDxfId="211"/>
    <tableColumn id="6" xr3:uid="{03BD663D-D8B3-46E2-9A82-B9834DC418FE}" name="備　考" dataDxfId="2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45F8B3-2060-4979-90E8-AF9A08ED96B3}" name="テーブル334567513" displayName="テーブル334567513" ref="A13:E15" totalsRowShown="0" headerRowDxfId="209" dataDxfId="207" headerRowBorderDxfId="208" tableBorderDxfId="206" totalsRowBorderDxfId="205">
  <tableColumns count="5">
    <tableColumn id="1" xr3:uid="{40A55081-A2BE-48F7-82D4-918AB96A81DE}" name="番号" dataDxfId="204"/>
    <tableColumn id="2" xr3:uid="{CB5E6D2B-136D-4A95-BC14-44BFA28E22AC}" name="内容区分" dataDxfId="203"/>
    <tableColumn id="3" xr3:uid="{AA8F6AEA-367A-4CD2-BBBB-D9D7B6955E5C}" name="合意内容" dataDxfId="202"/>
    <tableColumn id="4" xr3:uid="{CD4A2B34-6C4A-409A-936F-D35B8A7D3C79}" name="金額の増減（円）" dataDxfId="201" dataCellStyle="桁区切り"/>
    <tableColumn id="6" xr3:uid="{5B1D4C1E-18AE-4B0A-BFF5-DB4AEFF15BF1}" name="備　考" dataDxfId="20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637610-E895-424B-BC94-9D3B4F6023BE}" name="テーブル33456" displayName="テーブル33456" ref="A12:E16" totalsRowShown="0" headerRowDxfId="199" dataDxfId="197" headerRowBorderDxfId="198" tableBorderDxfId="196" totalsRowBorderDxfId="195">
  <tableColumns count="5">
    <tableColumn id="1" xr3:uid="{8A4A0A90-93B7-464E-B577-58B097F500C0}" name="番号" dataDxfId="194"/>
    <tableColumn id="2" xr3:uid="{F72052DE-81C0-4186-8418-112771973DAE}" name="内容区分" dataDxfId="193"/>
    <tableColumn id="3" xr3:uid="{31D0F492-D264-4316-BB31-619011B91701}" name="合意内容" dataDxfId="192"/>
    <tableColumn id="4" xr3:uid="{CDEC1209-E456-4B00-B57A-192B2A502045}" name="金額の増減（円）" dataDxfId="191"/>
    <tableColumn id="6" xr3:uid="{05E1C677-0BEF-4C29-9E47-D3CBA8234222}" name="備　考" dataDxfId="19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619A37-70FD-4C88-B982-1F594819F605}" name="テーブル3345625" displayName="テーブル3345625" ref="A12:E15" totalsRowShown="0" headerRowDxfId="189" dataDxfId="187" headerRowBorderDxfId="188" tableBorderDxfId="186" totalsRowBorderDxfId="185">
  <tableColumns count="5">
    <tableColumn id="1" xr3:uid="{A649FFBA-2B44-435F-A880-8F14D0B9F572}" name="番号" dataDxfId="184"/>
    <tableColumn id="2" xr3:uid="{9E88AA4C-E7F4-4F37-8385-0CAA6122E62D}" name="内容区分" dataDxfId="183"/>
    <tableColumn id="3" xr3:uid="{A324EFC5-0B77-48C6-AB10-FFA921E15AD8}" name="合意内容" dataDxfId="182"/>
    <tableColumn id="4" xr3:uid="{EDD01B99-7A8D-4E56-81CA-01EAA7812E60}" name="金額の増減（円）" dataDxfId="181" dataCellStyle="桁区切り"/>
    <tableColumn id="6" xr3:uid="{25099DBC-21EE-4E62-B584-DE39FA08ABE8}" name="備　考" dataDxfId="18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A1B6FB3-4692-4EA5-887C-24DA238BA603}" name="テーブル33456258" displayName="テーブル33456258" ref="A12:E14" totalsRowShown="0" headerRowDxfId="179" dataDxfId="177" headerRowBorderDxfId="178" tableBorderDxfId="176" totalsRowBorderDxfId="175">
  <tableColumns count="5">
    <tableColumn id="1" xr3:uid="{5BE2B712-C92A-41CC-8F0A-561CBA6665C0}" name="番号" dataDxfId="174"/>
    <tableColumn id="2" xr3:uid="{FF05F2A3-BCB4-4054-BF41-FC733C10C18B}" name="内容区分" dataDxfId="173"/>
    <tableColumn id="3" xr3:uid="{F18ABB52-48BB-4C22-8CC9-778EC1DD4F33}" name="合意内容" dataDxfId="172"/>
    <tableColumn id="4" xr3:uid="{1FDA2E75-A049-46A9-923F-7AB4556DE3DB}" name="金額の増減（円）" dataDxfId="171" dataCellStyle="桁区切り"/>
    <tableColumn id="6" xr3:uid="{53539A95-4C41-4906-BAE1-0077C0339787}" name="備　考" dataDxfId="17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743B7A1-74B4-4450-A842-70668709BEE9}" name="テーブル334567" displayName="テーブル334567" ref="A12:E13" totalsRowShown="0" headerRowDxfId="169" dataDxfId="167" headerRowBorderDxfId="168" tableBorderDxfId="166" totalsRowBorderDxfId="165">
  <tableColumns count="5">
    <tableColumn id="1" xr3:uid="{519DD02B-AF86-4368-80B5-D1E86B1EBA46}" name="番号" dataDxfId="164"/>
    <tableColumn id="2" xr3:uid="{96B911A3-0C9C-47F6-AA6E-62B6FE980EEB}" name="内容区分" dataDxfId="163"/>
    <tableColumn id="3" xr3:uid="{A9CEEB6A-214F-4381-BCB4-35709835B194}" name="合意内容" dataDxfId="162"/>
    <tableColumn id="4" xr3:uid="{2BB446CE-5E81-40BE-887B-C28A5A1377F4}" name="金額の増減（円）" dataDxfId="161" dataCellStyle="桁区切り"/>
    <tableColumn id="6" xr3:uid="{70B286AF-619A-40CB-B6E6-867CD8621631}" name="備　考" dataDxfId="16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11399E-807B-4230-9B85-907443F3A6D6}" name="テーブル33456726" displayName="テーブル33456726" ref="A12:E13" totalsRowShown="0" headerRowDxfId="159" dataDxfId="157" headerRowBorderDxfId="158" tableBorderDxfId="156" totalsRowBorderDxfId="155">
  <tableColumns count="5">
    <tableColumn id="1" xr3:uid="{F40C1442-F2E3-4E19-A59A-BA347FA9128C}" name="番号" dataDxfId="154"/>
    <tableColumn id="2" xr3:uid="{148E3E5F-8BB8-4FA1-8F6E-7430A7C34572}" name="内容区分" dataDxfId="153"/>
    <tableColumn id="3" xr3:uid="{3D5DE400-741C-494F-B3C9-2C6DDAE1F518}" name="合意内容" dataDxfId="152"/>
    <tableColumn id="4" xr3:uid="{CD6D853E-7DE9-4B3E-96C5-DCD62E23E76F}" name="金額の増減（円）" dataDxfId="151" dataCellStyle="桁区切り"/>
    <tableColumn id="6" xr3:uid="{14326D08-9B89-49FE-8651-A84E9C2EBFB0}" name="備　考" dataDxfId="1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01316-301D-4198-A4C8-1F6AF7007C56}" name="テーブル3345672627294426" displayName="テーブル3345672627294426" ref="A12:E13" totalsRowShown="0" headerRowDxfId="149" dataDxfId="147" headerRowBorderDxfId="148" tableBorderDxfId="146" totalsRowBorderDxfId="145">
  <tableColumns count="5">
    <tableColumn id="1" xr3:uid="{E91F0A59-2AAC-41D9-9167-2B6C0704190B}" name="番号" dataDxfId="144" dataCellStyle="標準 2"/>
    <tableColumn id="2" xr3:uid="{48DFC30A-167E-4BD8-B989-7FC21C43C725}" name="内容区分" dataDxfId="143" dataCellStyle="標準 2"/>
    <tableColumn id="3" xr3:uid="{73F77AF8-BEC0-4E72-BF86-E996555598D6}" name="合意内容" dataDxfId="142" dataCellStyle="標準 2"/>
    <tableColumn id="4" xr3:uid="{64E8FEB5-B243-4F8C-AC2A-C6BA6E234D53}" name="金額の増減（円）" dataDxfId="141" dataCellStyle="桁区切り"/>
    <tableColumn id="6" xr3:uid="{269B971E-D846-4C21-882F-8F398D0F157F}" name="備　考" dataDxfId="14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7F8681-61F1-488F-A913-457DC2D28F88}" name="テーブル3345672627324" displayName="テーブル3345672627324" ref="A12:E13" totalsRowShown="0" headerRowDxfId="139" dataDxfId="137" headerRowBorderDxfId="138" tableBorderDxfId="136" totalsRowBorderDxfId="135">
  <tableColumns count="5">
    <tableColumn id="1" xr3:uid="{A2DFA1AB-454A-4B83-90EF-E7A56A81B8AF}" name="番号" dataDxfId="134"/>
    <tableColumn id="2" xr3:uid="{F6A00E31-C2F9-42B2-BA5F-7D60EEAEDE5C}" name="内容区分" dataDxfId="133"/>
    <tableColumn id="3" xr3:uid="{68938DE2-DC6F-48D5-BFF4-CF50EC6E67B3}" name="合意内容" dataDxfId="132"/>
    <tableColumn id="4" xr3:uid="{56F23E95-0278-4BFA-8E04-371B8CFFBC47}" name="金額の増減（円）" dataDxfId="131" dataCellStyle="桁区切り"/>
    <tableColumn id="6" xr3:uid="{F57808F5-B930-4320-BBC4-C8B206D5E410}" name="備　考" dataDxfId="13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5C1B51-9EB1-4378-879D-8180C722F66D}" name="テーブル334567262732417" displayName="テーブル334567262732417" ref="A12:E13" totalsRowShown="0" headerRowDxfId="129" dataDxfId="127" headerRowBorderDxfId="128" tableBorderDxfId="126" totalsRowBorderDxfId="125">
  <tableColumns count="5">
    <tableColumn id="1" xr3:uid="{EF990055-C726-4B4A-8141-8376189F51E9}" name="番号" dataDxfId="124"/>
    <tableColumn id="2" xr3:uid="{46D00076-A795-4D8F-B408-C5005D54A62E}" name="内容区分" dataDxfId="123"/>
    <tableColumn id="3" xr3:uid="{086F6C4D-80C9-4269-9CF8-5494C2329021}" name="合意内容" dataDxfId="122"/>
    <tableColumn id="4" xr3:uid="{7256C3F0-7AD0-4F6A-9803-7C72B1E095CF}" name="金額の増減（円）" dataDxfId="121" dataCellStyle="桁区切り"/>
    <tableColumn id="6" xr3:uid="{E1D0D4D7-9D2C-4885-9E7B-B76307B93B2A}" name="備　考" dataDxfId="12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5FF17D-FD87-45CF-98D8-2877B8E263B1}" name="テーブル334567262728" displayName="テーブル334567262728" ref="A12:E13" totalsRowShown="0" headerRowDxfId="119" dataDxfId="117" headerRowBorderDxfId="118" tableBorderDxfId="116" totalsRowBorderDxfId="115">
  <tableColumns count="5">
    <tableColumn id="1" xr3:uid="{54B3AF98-7F3A-4968-8CF2-EE4DC5CA1AE4}" name="番号" dataDxfId="114"/>
    <tableColumn id="2" xr3:uid="{CD77CB29-2AFB-42FD-A329-49A302DAD15D}" name="内容区分" dataDxfId="113"/>
    <tableColumn id="3" xr3:uid="{00035744-36E7-4BC2-838A-5DA58CA4D633}" name="合意内容" dataDxfId="112"/>
    <tableColumn id="4" xr3:uid="{6564B08A-761D-4113-88D4-3D7DB198B630}" name="金額の増減（円）" dataDxfId="111" dataCellStyle="桁区切り"/>
    <tableColumn id="6" xr3:uid="{BD28BB62-81C3-4FEF-8678-F74365B1DEF9}" name="備　考" dataDxfId="11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3741A32-EC62-44D5-BED5-2E480E8AA8A1}" name="テーブル33456726272930" displayName="テーブル33456726272930" ref="A12:E13" totalsRowShown="0" headerRowDxfId="109" dataDxfId="107" headerRowBorderDxfId="108" tableBorderDxfId="106" totalsRowBorderDxfId="105">
  <tableColumns count="5">
    <tableColumn id="1" xr3:uid="{5C67FBC4-C224-4C5E-98A5-08EEBEAB1C41}" name="番号" dataDxfId="104" dataCellStyle="標準 2"/>
    <tableColumn id="2" xr3:uid="{784C5B9F-15E6-4342-869A-5AAE9E2CF478}" name="内容区分" dataDxfId="103" dataCellStyle="標準 2"/>
    <tableColumn id="3" xr3:uid="{477BA1E2-5AD6-4A82-9C11-BA8AEDD8FCBA}" name="合意内容" dataDxfId="102" dataCellStyle="標準 2"/>
    <tableColumn id="4" xr3:uid="{C046330F-19F5-4A09-9CD3-36B54EA93819}" name="金額の増減（円）" dataDxfId="101" dataCellStyle="標準 2"/>
    <tableColumn id="6" xr3:uid="{A252BB71-3358-4772-90F3-632D52D8F893}" name="備　考" dataDxfId="100" dataCellStyle="標準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A186B33-C11F-4F0B-ADCC-3C75E9E93421}" name="テーブル33456726272931" displayName="テーブル33456726272931" ref="A12:E13" totalsRowShown="0" headerRowDxfId="99" dataDxfId="97" headerRowBorderDxfId="98" tableBorderDxfId="96" totalsRowBorderDxfId="95">
  <tableColumns count="5">
    <tableColumn id="1" xr3:uid="{5A06ADC6-D5C5-4A85-B636-C8A617C04E2B}" name="番号" dataDxfId="94" dataCellStyle="標準 2"/>
    <tableColumn id="2" xr3:uid="{0CC6DC8F-222C-457B-99C0-7E9FF81C02BB}" name="内容区分" dataDxfId="93" dataCellStyle="標準 2"/>
    <tableColumn id="3" xr3:uid="{99FBA337-8EDF-4275-9274-B2C6D8E80A78}" name="合意内容" dataDxfId="92" dataCellStyle="標準 2"/>
    <tableColumn id="4" xr3:uid="{9C5D6B1B-7A29-4313-B6AD-357B0A819C62}" name="金額の増減（円）" dataDxfId="91" dataCellStyle="標準 2"/>
    <tableColumn id="6" xr3:uid="{0A33D586-0A36-4054-94B9-D3FAE11C2780}" name="備　考" dataDxfId="90" dataCellStyle="標準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1F86D-EAF6-40B5-A584-332E76ACB1A8}" name="テーブル3345672" displayName="テーブル3345672" ref="A12:E13" totalsRowShown="0" headerRowDxfId="89" dataDxfId="87" headerRowBorderDxfId="88" tableBorderDxfId="86" totalsRowBorderDxfId="85">
  <tableColumns count="5">
    <tableColumn id="1" xr3:uid="{6D076D3D-100A-4F69-A528-E8AC3D973AFD}" name="番号" dataDxfId="84"/>
    <tableColumn id="2" xr3:uid="{D3C90B97-8156-4E44-B2AD-3A7A3D87E52D}" name="内容区分" dataDxfId="83"/>
    <tableColumn id="3" xr3:uid="{D171960A-FA34-47FC-A0AE-EED139C9A468}" name="合意内容" dataDxfId="82"/>
    <tableColumn id="4" xr3:uid="{EA38B05F-3984-4525-926D-7E9DD5202CE7}" name="金額の増減（円）" dataDxfId="81" dataCellStyle="標準 2"/>
    <tableColumn id="6" xr3:uid="{042005FB-D943-4DAB-A079-3F06881BBDC5}" name="備　考" dataDxfId="8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E218D2B-512D-49AB-8D8A-B2FBAA823151}" name="テーブル334567233" displayName="テーブル334567233" ref="A12:E13" totalsRowShown="0" headerRowDxfId="79" dataDxfId="77" headerRowBorderDxfId="78" tableBorderDxfId="76" totalsRowBorderDxfId="75">
  <tableColumns count="5">
    <tableColumn id="1" xr3:uid="{5A80BC0A-E2C3-430D-BDC0-2DAB1D8D1CE3}" name="番号" dataDxfId="74"/>
    <tableColumn id="2" xr3:uid="{027528B2-3478-4167-8C1C-A6E2B9AB358D}" name="内容区分" dataDxfId="73"/>
    <tableColumn id="3" xr3:uid="{ACEC6781-9F10-48B2-AFC1-5AAEE22E6D2C}" name="合意内容" dataDxfId="72"/>
    <tableColumn id="4" xr3:uid="{8561481B-3BF2-41C5-B565-185275E252B3}" name="金額の増減（円）" dataDxfId="71" dataCellStyle="標準 2"/>
    <tableColumn id="6" xr3:uid="{22AB1036-686C-49AD-8093-F1E6A6AFD264}" name="備　考" dataDxfId="7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2AC366-FDF4-4A09-81EB-3FB31C9552F0}" name="テーブル33456723318" displayName="テーブル33456723318" ref="A12:E13" totalsRowShown="0" headerRowDxfId="69" dataDxfId="67" headerRowBorderDxfId="68" tableBorderDxfId="66" totalsRowBorderDxfId="65">
  <tableColumns count="5">
    <tableColumn id="1" xr3:uid="{4302A6E8-6A68-42A5-A72F-63C8436BB5EA}" name="番号" dataDxfId="64"/>
    <tableColumn id="2" xr3:uid="{FC2F7449-63CA-4CF0-B78B-417073CFC960}" name="内容区分" dataDxfId="63"/>
    <tableColumn id="3" xr3:uid="{6D7B0E97-7520-444B-9227-2828CFBC65FC}" name="合意内容" dataDxfId="62"/>
    <tableColumn id="4" xr3:uid="{8E8A99EB-27EF-4AF7-BC6F-D201FBE2874E}" name="金額の増減（円）" dataDxfId="61" dataCellStyle="標準 2"/>
    <tableColumn id="6" xr3:uid="{1FF1865C-FF15-403F-ACD1-7F0AEB269DBF}" name="備　考" dataDxfId="6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9F18625-3741-47BA-9CB0-BA915E91F43F}" name="テーブル3345672333435" displayName="テーブル3345672333435" ref="A12:E13" totalsRowShown="0" headerRowDxfId="59" dataDxfId="57" headerRowBorderDxfId="58" tableBorderDxfId="56" totalsRowBorderDxfId="55">
  <tableColumns count="5">
    <tableColumn id="1" xr3:uid="{4399C30A-1302-404C-AFBE-0147EEBABFEE}" name="番号" dataDxfId="54"/>
    <tableColumn id="2" xr3:uid="{CB5AC086-65BD-4870-9D81-CF2091DC08AB}" name="内容区分" dataDxfId="53"/>
    <tableColumn id="3" xr3:uid="{129FA57B-E7AC-4302-A703-44D118077407}" name="合意内容" dataDxfId="52"/>
    <tableColumn id="4" xr3:uid="{32AF64FB-129A-47D9-889C-0BA55F79D0F2}" name="金額の増減（円）" dataDxfId="51" dataCellStyle="標準 2"/>
    <tableColumn id="6" xr3:uid="{062B057D-05BB-4403-B5EA-88B076545110}" name="備　考" dataDxfId="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49" dataDxfId="47" headerRowBorderDxfId="48" tableBorderDxfId="46" totalsRowBorderDxfId="45">
  <tableColumns count="5">
    <tableColumn id="1" xr3:uid="{F9040DF3-49B6-42F1-83A5-386587C9E1ED}" name="番号" dataDxfId="44"/>
    <tableColumn id="2" xr3:uid="{99B6302E-4A6F-4B52-BFDC-DFFE9B3DDB30}" name="内容区分" dataDxfId="43"/>
    <tableColumn id="3" xr3:uid="{73B7238E-C81C-4943-A8F9-A03FF5A509CD}" name="合意内容" dataDxfId="42"/>
    <tableColumn id="4" xr3:uid="{BC3C5602-3ECF-434E-BDBD-B1D9E38D1A3D}" name="金額の増減（円）" dataDxfId="41"/>
    <tableColumn id="6" xr3:uid="{191EB820-99CD-4D11-AEFA-EC12B6074CD1}" name="備　考" dataDxfId="4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90934A-F820-4301-9933-1977BF4F794A}" name="テーブル3345" displayName="テーブル3345" ref="A12:E13" totalsRowShown="0" headerRowDxfId="39" dataDxfId="37" headerRowBorderDxfId="38" tableBorderDxfId="36" totalsRowBorderDxfId="35">
  <tableColumns count="5">
    <tableColumn id="1" xr3:uid="{9CBD6590-30FD-41BE-A2D5-7F9BB35A44D2}" name="番号" dataDxfId="34"/>
    <tableColumn id="2" xr3:uid="{5E724AB9-352E-49BE-B0D4-158E3D517A5F}" name="内容区分" dataDxfId="33"/>
    <tableColumn id="3" xr3:uid="{CCF88FE7-51C4-4B4B-B51A-D1A0159A1635}" name="合意内容" dataDxfId="32"/>
    <tableColumn id="4" xr3:uid="{DDBAAE48-D9D5-46A8-ABEF-78A524769343}" name="金額の増減（円）" dataDxfId="31" dataCellStyle="標準 2"/>
    <tableColumn id="6" xr3:uid="{30386ECB-D7EA-4D30-9952-B2E7B7962A6A}" name="備　考" dataDxfId="3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8725188-EC42-4444-AC87-0E09BDC31ECA}" name="テーブル33456723334353637" displayName="テーブル33456723334353637" ref="A12:E13" totalsRowShown="0" headerRowDxfId="29" dataDxfId="27" headerRowBorderDxfId="28" tableBorderDxfId="26" totalsRowBorderDxfId="25">
  <tableColumns count="5">
    <tableColumn id="1" xr3:uid="{DFE65C9F-DB80-4940-A1F9-5FC02F173AAA}" name="番号" dataDxfId="24"/>
    <tableColumn id="2" xr3:uid="{3B0A6969-8FEF-4C49-BBC9-315CFEA61E51}" name="内容区分" dataDxfId="23"/>
    <tableColumn id="3" xr3:uid="{5931893D-0094-4133-84B2-632B9E0A88BE}" name="合意内容" dataDxfId="22"/>
    <tableColumn id="4" xr3:uid="{24C9AE89-EAE7-4EC7-B08B-B6706DAC688C}" name="金額の増減（円）" dataDxfId="21" dataCellStyle="桁区切り"/>
    <tableColumn id="6" xr3:uid="{2858AB83-A610-49CC-90FA-C5D3369EAC47}" name="備　考" dataDxfId="2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1:E12"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33.bin"/><Relationship Id="rId5" Type="http://schemas.openxmlformats.org/officeDocument/2006/relationships/comments" Target="../comments2.xml"/><Relationship Id="rId4" Type="http://schemas.openxmlformats.org/officeDocument/2006/relationships/table" Target="../tables/table2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8"/>
  <sheetViews>
    <sheetView showGridLines="0" topLeftCell="A15" zoomScale="90" zoomScaleNormal="90" zoomScaleSheetLayoutView="100" workbookViewId="0">
      <selection activeCell="D19" sqref="D19"/>
    </sheetView>
  </sheetViews>
  <sheetFormatPr defaultColWidth="8.58203125" defaultRowHeight="13"/>
  <cols>
    <col min="1" max="1" width="8.58203125" style="1"/>
    <col min="2" max="2" width="7.25" style="65" customWidth="1"/>
    <col min="3" max="3" width="21.5" style="3" customWidth="1"/>
    <col min="4" max="4" width="36.08203125" style="1" customWidth="1"/>
    <col min="5" max="5" width="28.08203125" style="3" customWidth="1"/>
    <col min="6" max="6" width="23.08203125" style="65" customWidth="1"/>
    <col min="7" max="8" width="11.5" style="1" customWidth="1"/>
    <col min="9" max="16384" width="8.58203125" style="1"/>
  </cols>
  <sheetData>
    <row r="2" spans="2:7" ht="14">
      <c r="B2" s="89" t="s">
        <v>0</v>
      </c>
      <c r="C2" s="80"/>
      <c r="D2" s="80"/>
      <c r="E2" s="80"/>
      <c r="F2" s="80"/>
    </row>
    <row r="3" spans="2:7">
      <c r="B3" s="66" t="s">
        <v>1</v>
      </c>
      <c r="F3" s="79" t="s">
        <v>2</v>
      </c>
    </row>
    <row r="4" spans="2:7">
      <c r="B4" s="64" t="s">
        <v>3</v>
      </c>
      <c r="C4" s="73" t="s">
        <v>4</v>
      </c>
      <c r="D4" s="4" t="s">
        <v>5</v>
      </c>
      <c r="E4" s="4" t="s">
        <v>6</v>
      </c>
      <c r="F4" s="5" t="s">
        <v>7</v>
      </c>
    </row>
    <row r="5" spans="2:7" ht="46.5" customHeight="1">
      <c r="B5" s="329">
        <v>1</v>
      </c>
      <c r="C5" s="330" t="s">
        <v>8</v>
      </c>
      <c r="D5" s="2" t="s">
        <v>9</v>
      </c>
      <c r="E5" s="2" t="s">
        <v>10</v>
      </c>
      <c r="F5" s="86" t="s">
        <v>11</v>
      </c>
    </row>
    <row r="6" spans="2:7" ht="28" customHeight="1">
      <c r="B6" s="361">
        <v>2</v>
      </c>
      <c r="C6" s="362" t="s">
        <v>12</v>
      </c>
      <c r="D6" s="363" t="s">
        <v>13</v>
      </c>
      <c r="E6" s="363" t="s">
        <v>14</v>
      </c>
      <c r="F6" s="77" t="s">
        <v>15</v>
      </c>
      <c r="G6" s="3"/>
    </row>
    <row r="7" spans="2:7" ht="25">
      <c r="B7" s="361"/>
      <c r="C7" s="362"/>
      <c r="D7" s="363"/>
      <c r="E7" s="363"/>
      <c r="F7" s="77" t="s">
        <v>16</v>
      </c>
    </row>
    <row r="8" spans="2:7" ht="33.65" customHeight="1">
      <c r="B8" s="361"/>
      <c r="C8" s="362"/>
      <c r="D8" s="363"/>
      <c r="E8" s="363"/>
      <c r="F8" s="87" t="s">
        <v>17</v>
      </c>
    </row>
    <row r="9" spans="2:7" ht="60" customHeight="1">
      <c r="B9" s="329">
        <v>3</v>
      </c>
      <c r="C9" s="330" t="s">
        <v>18</v>
      </c>
      <c r="D9" s="331" t="s">
        <v>19</v>
      </c>
      <c r="E9" s="331" t="s">
        <v>20</v>
      </c>
      <c r="F9" s="77" t="s">
        <v>21</v>
      </c>
    </row>
    <row r="10" spans="2:7" ht="60" customHeight="1">
      <c r="B10" s="329">
        <v>4</v>
      </c>
      <c r="C10" s="330" t="s">
        <v>18</v>
      </c>
      <c r="D10" s="331" t="s">
        <v>22</v>
      </c>
      <c r="E10" s="331" t="s">
        <v>23</v>
      </c>
      <c r="F10" s="77" t="s">
        <v>24</v>
      </c>
    </row>
    <row r="11" spans="2:7" ht="60" customHeight="1">
      <c r="B11" s="333">
        <v>5</v>
      </c>
      <c r="C11" s="81" t="s">
        <v>25</v>
      </c>
      <c r="D11" s="2" t="s">
        <v>26</v>
      </c>
      <c r="E11" s="331" t="s">
        <v>23</v>
      </c>
      <c r="F11" s="84" t="s">
        <v>27</v>
      </c>
    </row>
    <row r="12" spans="2:7" ht="28" customHeight="1">
      <c r="B12" s="361">
        <v>6</v>
      </c>
      <c r="C12" s="362" t="s">
        <v>28</v>
      </c>
      <c r="D12" s="363" t="s">
        <v>29</v>
      </c>
      <c r="E12" s="363" t="s">
        <v>30</v>
      </c>
      <c r="F12" s="77" t="s">
        <v>31</v>
      </c>
      <c r="G12" s="3"/>
    </row>
    <row r="13" spans="2:7" ht="25">
      <c r="B13" s="361"/>
      <c r="C13" s="362"/>
      <c r="D13" s="363"/>
      <c r="E13" s="363"/>
      <c r="F13" s="77" t="s">
        <v>32</v>
      </c>
    </row>
    <row r="14" spans="2:7" ht="33.65" customHeight="1">
      <c r="B14" s="361"/>
      <c r="C14" s="362"/>
      <c r="D14" s="363"/>
      <c r="E14" s="363"/>
      <c r="F14" s="77" t="s">
        <v>33</v>
      </c>
    </row>
    <row r="15" spans="2:7" ht="46.5" customHeight="1">
      <c r="B15" s="333">
        <v>7</v>
      </c>
      <c r="C15" s="81" t="s">
        <v>34</v>
      </c>
      <c r="D15" s="2" t="s">
        <v>35</v>
      </c>
      <c r="E15" s="2" t="s">
        <v>36</v>
      </c>
      <c r="F15" s="77" t="s">
        <v>37</v>
      </c>
    </row>
    <row r="16" spans="2:7" ht="46.5" customHeight="1">
      <c r="B16" s="333">
        <v>8</v>
      </c>
      <c r="C16" s="81" t="s">
        <v>38</v>
      </c>
      <c r="D16" s="2" t="s">
        <v>39</v>
      </c>
      <c r="E16" s="2" t="s">
        <v>36</v>
      </c>
      <c r="F16" s="77" t="s">
        <v>40</v>
      </c>
    </row>
    <row r="17" spans="2:8" ht="42" customHeight="1">
      <c r="B17" s="333">
        <v>9</v>
      </c>
      <c r="C17" s="334" t="s">
        <v>28</v>
      </c>
      <c r="D17" s="332" t="s">
        <v>41</v>
      </c>
      <c r="E17" s="332" t="s">
        <v>42</v>
      </c>
      <c r="F17" s="87" t="s">
        <v>43</v>
      </c>
    </row>
    <row r="18" spans="2:8" ht="39" customHeight="1">
      <c r="B18" s="329">
        <v>10</v>
      </c>
      <c r="C18" s="330" t="s">
        <v>44</v>
      </c>
      <c r="D18" s="2" t="s">
        <v>45</v>
      </c>
      <c r="E18" s="2" t="s">
        <v>46</v>
      </c>
      <c r="F18" s="87" t="s">
        <v>47</v>
      </c>
    </row>
    <row r="19" spans="2:8" ht="39" customHeight="1">
      <c r="B19" s="295" t="s">
        <v>48</v>
      </c>
      <c r="C19" s="296" t="s">
        <v>49</v>
      </c>
      <c r="D19" s="360" t="s">
        <v>50</v>
      </c>
      <c r="E19" s="283" t="s">
        <v>46</v>
      </c>
      <c r="F19" s="250" t="s">
        <v>51</v>
      </c>
    </row>
    <row r="20" spans="2:8" ht="47.25" customHeight="1">
      <c r="B20" s="329">
        <v>11</v>
      </c>
      <c r="C20" s="330" t="s">
        <v>52</v>
      </c>
      <c r="D20" s="2" t="s">
        <v>53</v>
      </c>
      <c r="E20" s="2" t="s">
        <v>46</v>
      </c>
      <c r="F20" s="250" t="s">
        <v>54</v>
      </c>
    </row>
    <row r="21" spans="2:8" ht="54.75" customHeight="1">
      <c r="B21" s="329">
        <v>12</v>
      </c>
      <c r="C21" s="330" t="s">
        <v>55</v>
      </c>
      <c r="D21" s="283" t="s">
        <v>56</v>
      </c>
      <c r="E21" s="2" t="s">
        <v>57</v>
      </c>
      <c r="F21" s="90" t="s">
        <v>58</v>
      </c>
    </row>
    <row r="22" spans="2:8" ht="46.5" customHeight="1">
      <c r="B22" s="370">
        <v>13</v>
      </c>
      <c r="C22" s="374" t="s">
        <v>59</v>
      </c>
      <c r="D22" s="364" t="s">
        <v>60</v>
      </c>
      <c r="E22" s="364" t="s">
        <v>61</v>
      </c>
      <c r="F22" s="90" t="s">
        <v>62</v>
      </c>
    </row>
    <row r="23" spans="2:8" ht="46.5" customHeight="1">
      <c r="B23" s="371"/>
      <c r="C23" s="375"/>
      <c r="D23" s="365"/>
      <c r="E23" s="365"/>
      <c r="F23" s="328" t="s">
        <v>63</v>
      </c>
    </row>
    <row r="24" spans="2:8" ht="46.5" customHeight="1">
      <c r="B24" s="329">
        <v>14</v>
      </c>
      <c r="C24" s="330" t="s">
        <v>64</v>
      </c>
      <c r="D24" s="2" t="s">
        <v>65</v>
      </c>
      <c r="E24" s="2" t="s">
        <v>66</v>
      </c>
      <c r="F24" s="90" t="s">
        <v>67</v>
      </c>
    </row>
    <row r="25" spans="2:8" ht="46.5" customHeight="1">
      <c r="B25" s="329">
        <v>15</v>
      </c>
      <c r="C25" s="72" t="s">
        <v>68</v>
      </c>
      <c r="D25" s="2" t="s">
        <v>69</v>
      </c>
      <c r="E25" s="2" t="s">
        <v>70</v>
      </c>
      <c r="F25" s="90" t="s">
        <v>71</v>
      </c>
    </row>
    <row r="26" spans="2:8" ht="46.5" customHeight="1">
      <c r="B26" s="329">
        <v>16</v>
      </c>
      <c r="C26" s="72" t="s">
        <v>72</v>
      </c>
      <c r="D26" s="2" t="s">
        <v>73</v>
      </c>
      <c r="E26" s="2" t="s">
        <v>70</v>
      </c>
      <c r="F26" s="90" t="s">
        <v>74</v>
      </c>
    </row>
    <row r="27" spans="2:8" ht="46.5" customHeight="1">
      <c r="B27" s="370">
        <v>17</v>
      </c>
      <c r="C27" s="368" t="s">
        <v>75</v>
      </c>
      <c r="D27" s="366" t="s">
        <v>76</v>
      </c>
      <c r="E27" s="366" t="s">
        <v>70</v>
      </c>
      <c r="F27" s="76" t="s">
        <v>77</v>
      </c>
      <c r="H27" s="3"/>
    </row>
    <row r="28" spans="2:8" ht="46.5" customHeight="1">
      <c r="B28" s="372"/>
      <c r="C28" s="369"/>
      <c r="D28" s="373"/>
      <c r="E28" s="373"/>
      <c r="F28" s="76" t="s">
        <v>78</v>
      </c>
      <c r="H28" s="3"/>
    </row>
    <row r="29" spans="2:8" ht="46.5" customHeight="1">
      <c r="B29" s="372"/>
      <c r="C29" s="369"/>
      <c r="D29" s="373"/>
      <c r="E29" s="373"/>
      <c r="F29" s="76" t="s">
        <v>79</v>
      </c>
      <c r="H29" s="3"/>
    </row>
    <row r="30" spans="2:8" ht="46.5" customHeight="1">
      <c r="B30" s="329">
        <v>18</v>
      </c>
      <c r="C30" s="72" t="s">
        <v>72</v>
      </c>
      <c r="D30" s="2" t="s">
        <v>80</v>
      </c>
      <c r="E30" s="2" t="s">
        <v>81</v>
      </c>
      <c r="F30" s="90" t="s">
        <v>82</v>
      </c>
    </row>
    <row r="31" spans="2:8" ht="46.5" customHeight="1">
      <c r="B31" s="329">
        <v>19</v>
      </c>
      <c r="C31" s="72" t="s">
        <v>72</v>
      </c>
      <c r="D31" s="2" t="s">
        <v>83</v>
      </c>
      <c r="E31" s="2" t="s">
        <v>84</v>
      </c>
      <c r="F31" s="90" t="s">
        <v>85</v>
      </c>
    </row>
    <row r="32" spans="2:8" ht="46.5" customHeight="1">
      <c r="B32" s="329">
        <v>20</v>
      </c>
      <c r="C32" s="72" t="s">
        <v>72</v>
      </c>
      <c r="D32" s="2" t="s">
        <v>86</v>
      </c>
      <c r="E32" s="2" t="s">
        <v>87</v>
      </c>
      <c r="F32" s="90" t="s">
        <v>88</v>
      </c>
    </row>
    <row r="33" spans="2:8" ht="46.5" customHeight="1">
      <c r="B33" s="329">
        <v>21</v>
      </c>
      <c r="C33" s="72" t="s">
        <v>75</v>
      </c>
      <c r="D33" s="2" t="s">
        <v>89</v>
      </c>
      <c r="E33" s="2" t="s">
        <v>90</v>
      </c>
      <c r="F33" s="90" t="s">
        <v>91</v>
      </c>
    </row>
    <row r="34" spans="2:8" ht="87" customHeight="1">
      <c r="B34" s="329">
        <v>22</v>
      </c>
      <c r="C34" s="72" t="s">
        <v>92</v>
      </c>
      <c r="D34" s="2" t="s">
        <v>93</v>
      </c>
      <c r="E34" s="251" t="s">
        <v>94</v>
      </c>
      <c r="F34" s="90" t="s">
        <v>95</v>
      </c>
      <c r="G34" s="45"/>
    </row>
    <row r="35" spans="2:8" ht="46.5" customHeight="1">
      <c r="B35" s="370">
        <v>23</v>
      </c>
      <c r="C35" s="368" t="s">
        <v>92</v>
      </c>
      <c r="D35" s="366" t="s">
        <v>96</v>
      </c>
      <c r="E35" s="366" t="s">
        <v>97</v>
      </c>
      <c r="F35" s="90" t="s">
        <v>98</v>
      </c>
    </row>
    <row r="36" spans="2:8" ht="46.5" customHeight="1">
      <c r="B36" s="371"/>
      <c r="C36" s="376"/>
      <c r="D36" s="367"/>
      <c r="E36" s="367"/>
      <c r="F36" s="76" t="s">
        <v>99</v>
      </c>
    </row>
    <row r="37" spans="2:8" ht="46.5" customHeight="1">
      <c r="B37" s="329">
        <v>24</v>
      </c>
      <c r="C37" s="72" t="s">
        <v>100</v>
      </c>
      <c r="D37" s="2" t="s">
        <v>101</v>
      </c>
      <c r="E37" s="2" t="s">
        <v>102</v>
      </c>
      <c r="F37" s="76" t="s">
        <v>103</v>
      </c>
    </row>
    <row r="38" spans="2:8" ht="46.5" customHeight="1">
      <c r="B38" s="329">
        <v>25</v>
      </c>
      <c r="C38" s="72" t="s">
        <v>100</v>
      </c>
      <c r="D38" s="2" t="s">
        <v>104</v>
      </c>
      <c r="E38" s="2" t="s">
        <v>102</v>
      </c>
      <c r="F38" s="90" t="s">
        <v>105</v>
      </c>
    </row>
    <row r="39" spans="2:8" ht="46.5" customHeight="1">
      <c r="B39" s="329">
        <v>26</v>
      </c>
      <c r="C39" s="72" t="s">
        <v>100</v>
      </c>
      <c r="D39" s="2" t="s">
        <v>106</v>
      </c>
      <c r="E39" s="2" t="s">
        <v>70</v>
      </c>
      <c r="F39" s="90" t="s">
        <v>107</v>
      </c>
    </row>
    <row r="40" spans="2:8" ht="46.5" customHeight="1">
      <c r="B40" s="329">
        <v>28</v>
      </c>
      <c r="C40" s="72" t="s">
        <v>108</v>
      </c>
      <c r="D40" s="2" t="s">
        <v>109</v>
      </c>
      <c r="E40" s="2" t="s">
        <v>110</v>
      </c>
      <c r="F40" s="90" t="s">
        <v>111</v>
      </c>
    </row>
    <row r="42" spans="2:8">
      <c r="B42" s="66" t="s">
        <v>112</v>
      </c>
    </row>
    <row r="43" spans="2:8">
      <c r="B43" s="64"/>
      <c r="C43" s="73" t="s">
        <v>4</v>
      </c>
      <c r="D43" s="4" t="s">
        <v>113</v>
      </c>
      <c r="E43" s="74"/>
      <c r="F43" s="5" t="s">
        <v>7</v>
      </c>
    </row>
    <row r="44" spans="2:8" ht="36" customHeight="1">
      <c r="B44" s="370">
        <v>28</v>
      </c>
      <c r="C44" s="368" t="s">
        <v>114</v>
      </c>
      <c r="D44" s="2" t="s">
        <v>115</v>
      </c>
      <c r="E44" s="75" t="s">
        <v>116</v>
      </c>
      <c r="F44" s="91" t="s">
        <v>117</v>
      </c>
      <c r="G44" s="78"/>
    </row>
    <row r="45" spans="2:8" ht="31" customHeight="1">
      <c r="B45" s="372"/>
      <c r="C45" s="369"/>
      <c r="D45" s="2" t="s">
        <v>118</v>
      </c>
      <c r="E45" s="75" t="s">
        <v>116</v>
      </c>
      <c r="F45" s="76" t="s">
        <v>119</v>
      </c>
      <c r="G45" s="3"/>
    </row>
    <row r="46" spans="2:8" ht="32.5" customHeight="1">
      <c r="B46" s="371"/>
      <c r="C46" s="376"/>
      <c r="D46" s="2" t="s">
        <v>120</v>
      </c>
      <c r="E46" s="75" t="s">
        <v>116</v>
      </c>
      <c r="F46" s="76" t="s">
        <v>121</v>
      </c>
      <c r="G46" s="3"/>
    </row>
    <row r="47" spans="2:8" ht="29.5" customHeight="1">
      <c r="B47" s="370">
        <v>29</v>
      </c>
      <c r="C47" s="368" t="s">
        <v>122</v>
      </c>
      <c r="D47" s="2" t="s">
        <v>123</v>
      </c>
      <c r="E47" s="75" t="s">
        <v>124</v>
      </c>
      <c r="F47" s="76" t="s">
        <v>125</v>
      </c>
      <c r="G47" s="3"/>
      <c r="H47" s="45"/>
    </row>
    <row r="48" spans="2:8" ht="35.15" customHeight="1">
      <c r="B48" s="371"/>
      <c r="C48" s="376"/>
      <c r="D48" s="2" t="s">
        <v>126</v>
      </c>
      <c r="E48" s="75" t="s">
        <v>127</v>
      </c>
      <c r="F48" s="76" t="s">
        <v>128</v>
      </c>
    </row>
  </sheetData>
  <sheetProtection formatCells="0" formatColumns="0" formatRows="0" insertColumns="0" insertRows="0" insertHyperlinks="0" deleteColumns="0" deleteRows="0" sort="0" autoFilter="0" pivotTables="0"/>
  <mergeCells count="24">
    <mergeCell ref="C47:C48"/>
    <mergeCell ref="B47:B48"/>
    <mergeCell ref="B35:B36"/>
    <mergeCell ref="C35:C36"/>
    <mergeCell ref="D35:D36"/>
    <mergeCell ref="C44:C46"/>
    <mergeCell ref="B44:B46"/>
    <mergeCell ref="E35:E36"/>
    <mergeCell ref="C27:C29"/>
    <mergeCell ref="B12:B14"/>
    <mergeCell ref="C12:C14"/>
    <mergeCell ref="D12:D14"/>
    <mergeCell ref="E12:E14"/>
    <mergeCell ref="B22:B23"/>
    <mergeCell ref="B27:B29"/>
    <mergeCell ref="D27:D29"/>
    <mergeCell ref="E27:E29"/>
    <mergeCell ref="C22:C23"/>
    <mergeCell ref="D22:D23"/>
    <mergeCell ref="B6:B8"/>
    <mergeCell ref="C6:C8"/>
    <mergeCell ref="D6:D8"/>
    <mergeCell ref="E6:E8"/>
    <mergeCell ref="E22:E23"/>
  </mergeCells>
  <phoneticPr fontId="1"/>
  <hyperlinks>
    <hyperlink ref="F22" location="事例13!A1" display="事例13" xr:uid="{C244FD11-CEF1-484F-B05E-8E50E29B5392}"/>
    <hyperlink ref="F24" location="事例14!A1" display="事例14" xr:uid="{2928BB43-F996-401F-A4B9-3EE8232DF755}"/>
    <hyperlink ref="F25" location="事例15!A1" display="事例15" xr:uid="{CE6A3A25-44F1-4A23-B466-82538994ECA0}"/>
    <hyperlink ref="F26" location="事例16!A1" display="事例16" xr:uid="{BEC3124C-276A-41CD-8C28-24802C36B8EA}"/>
    <hyperlink ref="F30" location="事例18!A1" display="事例18" xr:uid="{8B8BA072-0EFE-4E5D-9A8D-F30DA19DFCDB}"/>
    <hyperlink ref="F31" location="事例19!A1" display="事例19" xr:uid="{E5F1FF6C-D618-4145-9DCC-58E1225E1C34}"/>
    <hyperlink ref="F32" location="事例20!A1" display="事例20" xr:uid="{4F24F62F-1CF7-4838-9B81-784120E2A6AE}"/>
    <hyperlink ref="F33" location="事例21!A1" display="事例21" xr:uid="{37D89A87-1D74-46BE-BCE0-0C513A864025}"/>
    <hyperlink ref="F34" location="事例22!A1" display="事例22" xr:uid="{2CC979FE-105B-4379-86E6-7F7EA83EEC24}"/>
    <hyperlink ref="F35" location="事例23!A1" display="事例23" xr:uid="{DB48D9FE-93AE-4386-A040-810FB5B330BF}"/>
    <hyperlink ref="F37" location="事例24!A1" display="事例24" xr:uid="{CA07585D-5640-4B9C-90B1-BD0861480B4F}"/>
    <hyperlink ref="F38" location="事例25!A1" display="事例25" xr:uid="{F19E6386-F153-4A00-9E8B-1CE80C1376F2}"/>
    <hyperlink ref="F39" location="事例26!A1" display="事例26" xr:uid="{787B8B02-D3D8-4145-8A40-E1ECEB2FAD68}"/>
    <hyperlink ref="F40" location="事例27!A1" display="事例27" xr:uid="{4AA01A60-CBC5-4721-AD5B-E5335C23B4BA}"/>
    <hyperlink ref="F23" location="'事例13（一般業務費支出実績確認表）'!Print_Area" display="'事例13（一般業務費支出実績確認表）'!Print_Area" xr:uid="{0C3D4025-F251-4FFE-84B6-418DF123127C}"/>
    <hyperlink ref="F36" location="'事例23（給与水準確認書）'!A1" display="'事例23（給与水準確認書）'!A1" xr:uid="{75341EFC-3C23-4950-9A07-F2F349D69DA5}"/>
    <hyperlink ref="F21" location="事例12!A1" display="事例１２" xr:uid="{7F43F790-93EB-444D-99E7-DB46703B022E}"/>
    <hyperlink ref="F5" location="事例１!A1" display="事例１" xr:uid="{7FCE63D6-B85F-417A-B2BF-BE9C496AC370}"/>
    <hyperlink ref="F16" location="事例８!A1" display="事例８" xr:uid="{0C55F3DE-158F-41C9-9CED-DA34A6EC8A1C}"/>
    <hyperlink ref="F6" location="'事例2-1'!A1" display="'事例2-1'!A1" xr:uid="{308AB3A4-3847-4977-B278-875AEFF7C37E}"/>
    <hyperlink ref="F7" location="'事例2-2'!A1" display="'事例2-2'!A1" xr:uid="{B9F0858B-849D-42B0-937A-DDF3203F1832}"/>
    <hyperlink ref="F8" location="'事例2-3'!A1" display="'事例2-3'!A1" xr:uid="{43CA4F8A-E654-4160-A957-DE44094C7CFB}"/>
    <hyperlink ref="F9" location="事例3!A1" display="事例３" xr:uid="{8B51351F-46E8-4243-AFFF-710851F91E58}"/>
    <hyperlink ref="F10" location="事例4!A1" display="事例４" xr:uid="{5C3EFBA3-09DD-450A-94FD-1DCFE8E78876}"/>
    <hyperlink ref="F11" location="事例5!A1" display="事例５" xr:uid="{02E30066-D66A-4CFE-8F15-4F2E0347776C}"/>
    <hyperlink ref="F12" location="'事例6-1'!A1" display="'事例6-1'!A1" xr:uid="{A35CBDC6-90E6-4FD7-9272-4931E7C52CD6}"/>
    <hyperlink ref="F13" location="'事例6-2'!A1" display="'事例6-2'!A1" xr:uid="{C083C7FD-9CF7-4B67-8049-A5730B9ED065}"/>
    <hyperlink ref="F14" location="'事例6-3'!A1" display="'事例6-3'!A1" xr:uid="{F987C36C-C91D-495D-91FC-EAC0538DA66C}"/>
    <hyperlink ref="F15" location="事例７!A1" display="事例７" xr:uid="{0E250AB8-C54B-4F97-BB2D-8D1B99FDE719}"/>
    <hyperlink ref="F20" location="事例11!A1" display="事例11" xr:uid="{D99C90CC-708E-4D7C-8CD0-7E071569110C}"/>
    <hyperlink ref="F27" location="'事例17-1'!A1" display="'事例17-1'!A1" xr:uid="{B81BE333-96A2-4D42-9268-AE31E1D0AD70}"/>
    <hyperlink ref="F28" location="'事例17-2'!A1" display="'事例17-2'!A1" xr:uid="{4466076F-3F3B-4B9F-8D62-A3313320B891}"/>
    <hyperlink ref="F29" location="'事例17-3'!A1" display="'事例17-3'!A1" xr:uid="{7BC05DD2-2CBE-45A6-8150-1937BD46AF24}"/>
    <hyperlink ref="F44" location="'事例28-1'!A1" display="'事例28-1'!A1" xr:uid="{D3BBA831-D0A7-4628-BABB-5C232402C712}"/>
    <hyperlink ref="F45" location="'事例28-2'!A1" display="'事例28-2'!A1" xr:uid="{AF1E35E0-1116-4257-9709-A8FCEF016FB4}"/>
    <hyperlink ref="F46" location="'事例28-3'!A1" display="'事例28-3'!A1" xr:uid="{80424228-84F2-4B91-B08F-94672633BF27}"/>
    <hyperlink ref="F47" location="'事例29-1'!A1" display="'事例29-1'!A1" xr:uid="{602A42CA-3985-4C08-B0C2-904017815663}"/>
    <hyperlink ref="F48" location="'事例29-2'!A1" display="'事例29-2'!A1" xr:uid="{481ED548-D128-4640-BF91-D3A6FADA257A}"/>
    <hyperlink ref="F17" location="事例9!A1" display="事例９" xr:uid="{657B02E7-E391-41ED-98D5-973C97AB8DCB}"/>
    <hyperlink ref="F18" location="'事例10 '!Print_Area" display="事例10" xr:uid="{DA9088D3-9A5B-4BA3-9082-7623DF9E3DDE}"/>
    <hyperlink ref="F19" location="'事例10 -1'!A1" display="事例１０－１" xr:uid="{ABB8C2AF-FBC6-4417-BCAF-F1E6A8EA6242}"/>
  </hyperlinks>
  <pageMargins left="0.7" right="0.7" top="0.75" bottom="0.75" header="0.3" footer="0.3"/>
  <pageSetup paperSize="8" orientation="portrait" horizontalDpi="300" verticalDpi="300" r:id="rId1"/>
  <rowBreaks count="1" manualBreakCount="1">
    <brk id="2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FBA-CA78-4D62-AF1E-483AF302AD78}">
  <sheetPr>
    <tabColor rgb="FFFF0000"/>
    <pageSetUpPr fitToPage="1"/>
  </sheetPr>
  <dimension ref="A1:I13"/>
  <sheetViews>
    <sheetView showGridLines="0" topLeftCell="A4" zoomScaleNormal="100" workbookViewId="0">
      <selection activeCell="E8" sqref="E8"/>
    </sheetView>
  </sheetViews>
  <sheetFormatPr defaultColWidth="9" defaultRowHeight="14"/>
  <cols>
    <col min="1" max="1" width="6.25" style="35" customWidth="1"/>
    <col min="2" max="2" width="14" style="35" customWidth="1"/>
    <col min="3" max="3" width="42.08203125" style="37" customWidth="1"/>
    <col min="4" max="4" width="13.25" style="92" customWidth="1"/>
    <col min="5" max="5" width="25.83203125" style="93" customWidth="1"/>
    <col min="6" max="6" width="4.25" style="35" bestFit="1" customWidth="1"/>
    <col min="7" max="7" width="9" style="35" customWidth="1"/>
    <col min="8" max="9" width="0" style="35" hidden="1" customWidth="1"/>
    <col min="10" max="16384" width="9" style="35"/>
  </cols>
  <sheetData>
    <row r="1" spans="1:9">
      <c r="A1" s="21" t="s">
        <v>129</v>
      </c>
      <c r="H1" s="93">
        <f>COUNTIF(テーブル33419[内容区分],"*★*")</f>
        <v>1</v>
      </c>
      <c r="I1" s="35" t="s">
        <v>130</v>
      </c>
    </row>
    <row r="2" spans="1:9" ht="39" customHeight="1">
      <c r="A2" s="378" t="s">
        <v>131</v>
      </c>
      <c r="B2" s="378"/>
      <c r="C2" s="378"/>
      <c r="D2" s="378"/>
      <c r="E2" s="378"/>
      <c r="F2" s="130"/>
    </row>
    <row r="3" spans="1:9" ht="18.75" customHeight="1">
      <c r="A3" s="335"/>
      <c r="B3" s="335"/>
      <c r="C3" s="335"/>
      <c r="D3" s="22" t="s">
        <v>132</v>
      </c>
      <c r="E3" s="335"/>
      <c r="F3" s="130"/>
    </row>
    <row r="4" spans="1:9" s="95" customFormat="1" ht="16.5">
      <c r="A4" s="21"/>
      <c r="B4" s="21"/>
      <c r="C4" s="24"/>
      <c r="D4" s="22" t="s">
        <v>133</v>
      </c>
      <c r="E4" s="359" t="s">
        <v>523</v>
      </c>
      <c r="F4" s="21"/>
    </row>
    <row r="5" spans="1:9" s="95" customFormat="1" ht="16.5">
      <c r="A5" s="21"/>
      <c r="B5" s="21"/>
      <c r="C5" s="21"/>
      <c r="D5" s="22" t="s">
        <v>134</v>
      </c>
      <c r="E5" s="21"/>
      <c r="F5" s="24"/>
    </row>
    <row r="6" spans="1:9" s="95" customFormat="1" ht="16.5">
      <c r="A6" s="21"/>
      <c r="D6" s="22" t="s">
        <v>135</v>
      </c>
      <c r="E6" s="21"/>
      <c r="F6" s="24"/>
    </row>
    <row r="7" spans="1:9" s="95" customFormat="1" ht="16.5" customHeight="1">
      <c r="A7" s="21"/>
      <c r="B7" s="22" t="s">
        <v>136</v>
      </c>
      <c r="C7" s="208"/>
      <c r="D7" s="22" t="str">
        <f>IF(H1=0,"","契約担当課長★")</f>
        <v>契約担当課長★</v>
      </c>
      <c r="E7" s="21"/>
      <c r="F7" s="24"/>
    </row>
    <row r="8" spans="1:9" s="95" customFormat="1" ht="39" customHeight="1">
      <c r="A8" s="21"/>
      <c r="B8" s="22" t="s">
        <v>137</v>
      </c>
      <c r="C8" s="336"/>
      <c r="D8" s="24"/>
      <c r="E8" s="22"/>
      <c r="F8" s="21"/>
    </row>
    <row r="9" spans="1:9" s="95" customFormat="1" ht="18.649999999999999" customHeight="1">
      <c r="A9" s="21"/>
      <c r="B9" s="22"/>
      <c r="C9" s="345"/>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98" t="s">
        <v>142</v>
      </c>
      <c r="E12" s="133" t="s">
        <v>143</v>
      </c>
      <c r="F12" s="21"/>
    </row>
    <row r="13" spans="1:9" s="95" customFormat="1" ht="107.25" customHeight="1">
      <c r="A13" s="99">
        <v>1</v>
      </c>
      <c r="B13" s="100" t="s">
        <v>144</v>
      </c>
      <c r="C13" s="101" t="s">
        <v>145</v>
      </c>
      <c r="D13" s="102"/>
      <c r="E13" s="286" t="s">
        <v>146</v>
      </c>
      <c r="F13" s="21"/>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4D6472DC-BD1B-4AC0-9A41-A4183595D921}">
          <x14:formula1>
            <xm:f>データ用※削除不可!$J$2:$J$3</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B056-292D-4361-8A3F-45462967FC79}">
  <sheetPr>
    <tabColor rgb="FFFFFFCC"/>
    <pageSetUpPr fitToPage="1"/>
  </sheetPr>
  <dimension ref="A1:N31"/>
  <sheetViews>
    <sheetView showGridLines="0" zoomScale="74" zoomScaleNormal="115" workbookViewId="0">
      <selection activeCell="E4" sqref="E4"/>
    </sheetView>
  </sheetViews>
  <sheetFormatPr defaultColWidth="9" defaultRowHeight="14"/>
  <cols>
    <col min="1" max="1" width="4.33203125" style="35" customWidth="1"/>
    <col min="2" max="2" width="12.08203125" style="35" customWidth="1"/>
    <col min="3" max="3" width="40.58203125" style="37" customWidth="1"/>
    <col min="4" max="4" width="14.08203125" style="92" customWidth="1"/>
    <col min="5" max="5" width="15.25" style="93" customWidth="1"/>
    <col min="6" max="6" width="4.25" style="35" bestFit="1" customWidth="1"/>
    <col min="7" max="7" width="9" style="35" customWidth="1"/>
    <col min="8" max="9" width="0" style="35" hidden="1" customWidth="1"/>
    <col min="10" max="16384" width="9" style="35"/>
  </cols>
  <sheetData>
    <row r="1" spans="1:9">
      <c r="A1" s="21" t="s">
        <v>147</v>
      </c>
      <c r="H1" s="93">
        <f>COUNTIF(テーブル33456127[内容区分],"*★*")</f>
        <v>1</v>
      </c>
      <c r="I1" s="35" t="s">
        <v>130</v>
      </c>
    </row>
    <row r="2" spans="1:9" ht="39" customHeight="1">
      <c r="A2" s="379" t="s">
        <v>148</v>
      </c>
      <c r="B2" s="379"/>
      <c r="C2" s="379"/>
      <c r="D2" s="379"/>
      <c r="E2" s="379"/>
      <c r="F2" s="130"/>
    </row>
    <row r="3" spans="1:9" s="95" customFormat="1" ht="16.5">
      <c r="A3" s="21"/>
      <c r="B3" s="24"/>
      <c r="C3" s="24"/>
      <c r="D3" s="22" t="s">
        <v>132</v>
      </c>
      <c r="E3" s="377"/>
      <c r="F3" s="377"/>
    </row>
    <row r="4" spans="1:9" s="95" customFormat="1" ht="16.5">
      <c r="A4" s="21"/>
      <c r="B4" s="21"/>
      <c r="C4" s="24"/>
      <c r="D4" s="22" t="s">
        <v>133</v>
      </c>
      <c r="E4" s="359" t="s">
        <v>523</v>
      </c>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208"/>
      <c r="D7" s="22" t="str">
        <f>IF(H1=0,"","契約担当課長★")</f>
        <v>契約担当課長★</v>
      </c>
      <c r="E7" s="21"/>
      <c r="F7" s="24" t="str">
        <f>IF(H1=0,"","印")</f>
        <v>印</v>
      </c>
    </row>
    <row r="8" spans="1:9" s="95" customFormat="1" ht="39"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98" t="s">
        <v>142</v>
      </c>
      <c r="E12" s="133" t="s">
        <v>143</v>
      </c>
      <c r="F12" s="21"/>
    </row>
    <row r="13" spans="1:9" s="95" customFormat="1" ht="44.15" customHeight="1">
      <c r="A13" s="99">
        <v>1</v>
      </c>
      <c r="B13" s="100" t="s">
        <v>150</v>
      </c>
      <c r="C13" s="101" t="s">
        <v>151</v>
      </c>
      <c r="D13" s="102"/>
      <c r="E13" s="101" t="s">
        <v>152</v>
      </c>
      <c r="F13" s="21"/>
    </row>
    <row r="14" spans="1:9" s="95" customFormat="1" ht="51" customHeight="1">
      <c r="A14" s="99">
        <v>2</v>
      </c>
      <c r="B14" s="100" t="s">
        <v>153</v>
      </c>
      <c r="C14" s="134" t="s">
        <v>154</v>
      </c>
      <c r="D14" s="102"/>
      <c r="E14" s="101"/>
      <c r="F14" s="21"/>
    </row>
    <row r="15" spans="1:9" s="95" customFormat="1" ht="51.75" customHeight="1">
      <c r="A15" s="99">
        <v>3</v>
      </c>
      <c r="B15" s="100" t="s">
        <v>155</v>
      </c>
      <c r="C15" s="134" t="s">
        <v>156</v>
      </c>
      <c r="D15" s="102"/>
      <c r="E15" s="101"/>
      <c r="F15" s="21"/>
    </row>
    <row r="16" spans="1:9" s="95" customFormat="1" ht="60" customHeight="1">
      <c r="A16" s="128"/>
      <c r="B16" s="129"/>
      <c r="C16" s="128"/>
      <c r="D16" s="108"/>
      <c r="E16" s="109"/>
      <c r="F16" s="21"/>
    </row>
    <row r="17" spans="3:14" s="95" customFormat="1" ht="16.5">
      <c r="C17" s="110"/>
      <c r="D17" s="341"/>
      <c r="E17" s="111"/>
      <c r="N17" s="95" t="s">
        <v>157</v>
      </c>
    </row>
    <row r="31" spans="3:14">
      <c r="C31" s="37" t="s">
        <v>158</v>
      </c>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E0FE135A-B7B4-4157-8193-E16A635745B6}">
          <x14:formula1>
            <xm:f>データ用※削除不可!$J$2:$J$3</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10AB-4C5B-4C95-BC12-FE51FB29A514}">
  <sheetPr>
    <tabColor rgb="FFFFFFCC"/>
    <pageSetUpPr fitToPage="1"/>
  </sheetPr>
  <dimension ref="A1:I16"/>
  <sheetViews>
    <sheetView showGridLines="0" zoomScale="67" zoomScaleNormal="115" workbookViewId="0">
      <selection activeCell="E4" sqref="E4"/>
    </sheetView>
  </sheetViews>
  <sheetFormatPr defaultColWidth="9" defaultRowHeight="14"/>
  <cols>
    <col min="1" max="1" width="4.75" style="35" customWidth="1"/>
    <col min="2" max="2" width="16.83203125" style="35" customWidth="1"/>
    <col min="3" max="3" width="37.58203125" style="37" customWidth="1"/>
    <col min="4" max="4" width="13.83203125" style="92" customWidth="1"/>
    <col min="5" max="5" width="14.08203125" style="93" customWidth="1"/>
    <col min="6" max="6" width="4.25" style="35" bestFit="1" customWidth="1"/>
    <col min="7" max="7" width="9" style="35" customWidth="1"/>
    <col min="8" max="9" width="0" style="35" hidden="1" customWidth="1"/>
    <col min="10" max="16384" width="9" style="35"/>
  </cols>
  <sheetData>
    <row r="1" spans="1:9">
      <c r="A1" s="21" t="s">
        <v>159</v>
      </c>
      <c r="H1" s="93">
        <f>COUNTIF(テーブル3345625138[内容区分],"*★*")</f>
        <v>1</v>
      </c>
      <c r="I1" s="35" t="s">
        <v>130</v>
      </c>
    </row>
    <row r="2" spans="1:9" ht="39" customHeight="1">
      <c r="A2" s="381" t="s">
        <v>160</v>
      </c>
      <c r="B2" s="381"/>
      <c r="C2" s="381"/>
      <c r="D2" s="381"/>
      <c r="E2" s="381"/>
      <c r="F2" s="135"/>
    </row>
    <row r="3" spans="1:9" s="95" customFormat="1" ht="16.5">
      <c r="A3" s="21"/>
      <c r="B3" s="24"/>
      <c r="C3" s="24"/>
      <c r="D3" s="22" t="s">
        <v>132</v>
      </c>
      <c r="E3" s="377"/>
      <c r="F3" s="377"/>
    </row>
    <row r="4" spans="1:9" s="95" customFormat="1" ht="16.5">
      <c r="A4" s="21"/>
      <c r="B4" s="21"/>
      <c r="C4" s="24"/>
      <c r="D4" s="22" t="s">
        <v>133</v>
      </c>
      <c r="E4" s="359" t="s">
        <v>523</v>
      </c>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208"/>
      <c r="D7" s="22" t="str">
        <f>IF(H1=0,"","契約担当課長★")</f>
        <v>契約担当課長★</v>
      </c>
      <c r="E7" s="21"/>
      <c r="F7" s="24" t="str">
        <f>IF(H1=0,"","印")</f>
        <v>印</v>
      </c>
    </row>
    <row r="8" spans="1:9" s="95" customFormat="1" ht="39"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98" t="s">
        <v>142</v>
      </c>
      <c r="E12" s="133" t="s">
        <v>143</v>
      </c>
      <c r="F12" s="21"/>
    </row>
    <row r="13" spans="1:9" s="95" customFormat="1" ht="44.15" customHeight="1">
      <c r="A13" s="99">
        <v>1</v>
      </c>
      <c r="B13" s="100" t="s">
        <v>150</v>
      </c>
      <c r="C13" s="101" t="s">
        <v>161</v>
      </c>
      <c r="D13" s="102"/>
      <c r="E13" s="101" t="s">
        <v>162</v>
      </c>
      <c r="F13" s="21"/>
    </row>
    <row r="14" spans="1:9" s="95" customFormat="1" ht="57.75" customHeight="1">
      <c r="A14" s="99">
        <v>2</v>
      </c>
      <c r="B14" s="100" t="s">
        <v>153</v>
      </c>
      <c r="C14" s="134" t="s">
        <v>163</v>
      </c>
      <c r="D14" s="102"/>
      <c r="E14" s="101" t="s">
        <v>164</v>
      </c>
      <c r="F14" s="21"/>
    </row>
    <row r="15" spans="1:9" s="95" customFormat="1" ht="48" customHeight="1">
      <c r="A15" s="99">
        <v>3</v>
      </c>
      <c r="B15" s="100" t="s">
        <v>155</v>
      </c>
      <c r="C15" s="134" t="s">
        <v>165</v>
      </c>
      <c r="D15" s="102"/>
      <c r="E15" s="101" t="s">
        <v>164</v>
      </c>
      <c r="F15" s="21"/>
    </row>
    <row r="16" spans="1:9" ht="16.5">
      <c r="A16" s="95"/>
      <c r="B16" s="95"/>
      <c r="C16" s="110"/>
      <c r="D16" s="341"/>
      <c r="E16" s="111"/>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B575AFE6-6147-4504-BC74-04396D2244E2}">
          <x14:formula1>
            <xm:f>データ用※削除不可!$J$2:$J$3</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F5B3-087D-4CD2-B1CF-1318A6473B74}">
  <sheetPr>
    <tabColor rgb="FFFFFFCC"/>
    <pageSetUpPr fitToPage="1"/>
  </sheetPr>
  <dimension ref="A1:N16"/>
  <sheetViews>
    <sheetView showGridLines="0" workbookViewId="0">
      <selection activeCell="E5" sqref="E5"/>
    </sheetView>
  </sheetViews>
  <sheetFormatPr defaultColWidth="9" defaultRowHeight="14"/>
  <cols>
    <col min="1" max="1" width="5.5" style="35" customWidth="1"/>
    <col min="2" max="2" width="15.83203125" style="35" customWidth="1"/>
    <col min="3" max="3" width="44" style="37" customWidth="1"/>
    <col min="4" max="4" width="12.83203125" style="92" customWidth="1"/>
    <col min="5" max="5" width="14.25" style="93" customWidth="1"/>
    <col min="6" max="6" width="4.25" style="35" bestFit="1" customWidth="1"/>
    <col min="7" max="7" width="9" style="35" customWidth="1"/>
    <col min="8" max="9" width="0" style="35" hidden="1" customWidth="1"/>
    <col min="10" max="16384" width="9" style="35"/>
  </cols>
  <sheetData>
    <row r="1" spans="1:14">
      <c r="A1" s="21" t="s">
        <v>166</v>
      </c>
      <c r="H1" s="93">
        <f>COUNTIF(テーブル334562581410[内容区分],"*★*")</f>
        <v>1</v>
      </c>
      <c r="I1" s="35" t="s">
        <v>130</v>
      </c>
    </row>
    <row r="2" spans="1:14" ht="39" customHeight="1">
      <c r="A2" s="379" t="s">
        <v>160</v>
      </c>
      <c r="B2" s="379"/>
      <c r="C2" s="379"/>
      <c r="D2" s="379"/>
      <c r="E2" s="379"/>
      <c r="F2" s="130"/>
    </row>
    <row r="3" spans="1:14" s="95" customFormat="1" ht="16.5">
      <c r="A3" s="21"/>
      <c r="B3" s="24"/>
      <c r="C3" s="24"/>
      <c r="D3" s="22" t="s">
        <v>132</v>
      </c>
      <c r="E3" s="377"/>
      <c r="F3" s="377"/>
    </row>
    <row r="4" spans="1:14" s="95" customFormat="1" ht="16.5">
      <c r="A4" s="21"/>
      <c r="B4" s="21"/>
      <c r="C4" s="24"/>
      <c r="D4" s="22" t="s">
        <v>133</v>
      </c>
      <c r="E4" s="359" t="s">
        <v>167</v>
      </c>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208"/>
      <c r="D7" s="22" t="str">
        <f>IF(H1=0,"","契約担当課長★")</f>
        <v>契約担当課長★</v>
      </c>
      <c r="E7" s="21"/>
      <c r="F7" s="24" t="str">
        <f>IF(H1=0,"","印")</f>
        <v>印</v>
      </c>
    </row>
    <row r="8" spans="1:14" s="95" customFormat="1" ht="28.5"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98" t="s">
        <v>142</v>
      </c>
      <c r="E12" s="133" t="s">
        <v>143</v>
      </c>
      <c r="F12" s="21"/>
    </row>
    <row r="13" spans="1:14" s="95" customFormat="1" ht="62.25" customHeight="1">
      <c r="A13" s="99">
        <v>1</v>
      </c>
      <c r="B13" s="100" t="s">
        <v>20</v>
      </c>
      <c r="C13" s="101" t="s">
        <v>168</v>
      </c>
      <c r="D13" s="102"/>
      <c r="E13" s="101" t="s">
        <v>169</v>
      </c>
      <c r="F13" s="21"/>
    </row>
    <row r="14" spans="1:14" s="95" customFormat="1" ht="74.25" customHeight="1">
      <c r="A14" s="99">
        <v>2</v>
      </c>
      <c r="B14" s="100" t="s">
        <v>153</v>
      </c>
      <c r="C14" s="134" t="s">
        <v>170</v>
      </c>
      <c r="D14" s="102"/>
      <c r="E14" s="101" t="s">
        <v>164</v>
      </c>
      <c r="F14" s="21"/>
    </row>
    <row r="15" spans="1:14" s="95" customFormat="1" ht="57" customHeight="1">
      <c r="A15" s="105">
        <v>3</v>
      </c>
      <c r="B15" s="100" t="s">
        <v>155</v>
      </c>
      <c r="C15" s="134" t="s">
        <v>171</v>
      </c>
      <c r="D15" s="234"/>
      <c r="E15" s="106" t="s">
        <v>164</v>
      </c>
      <c r="N15" s="95" t="s">
        <v>157</v>
      </c>
    </row>
    <row r="16" spans="1:14" ht="16.5">
      <c r="A16" s="95"/>
      <c r="B16" s="95"/>
      <c r="C16" s="110"/>
      <c r="D16" s="341"/>
      <c r="E16" s="111"/>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E0F86310-82EA-4207-9108-66A9818BE07A}">
          <x14:formula1>
            <xm:f>データ用※削除不可!$J$2:$J$3</xm:f>
          </x14:formula1>
          <xm:sqref>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49B3-BCDC-47D0-B441-EF963588D62B}">
  <sheetPr>
    <tabColor rgb="FFFFFFCC"/>
    <pageSetUpPr fitToPage="1"/>
  </sheetPr>
  <dimension ref="A1:N15"/>
  <sheetViews>
    <sheetView showGridLines="0" workbookViewId="0">
      <selection activeCell="E4" sqref="E4"/>
    </sheetView>
  </sheetViews>
  <sheetFormatPr defaultColWidth="9" defaultRowHeight="14"/>
  <cols>
    <col min="1" max="1" width="6.25" style="35" customWidth="1"/>
    <col min="2" max="2" width="16.58203125" style="35" customWidth="1"/>
    <col min="3" max="3" width="40.33203125" style="37" customWidth="1"/>
    <col min="4" max="4" width="13.5" style="92" customWidth="1"/>
    <col min="5" max="5" width="19.33203125" style="93" customWidth="1"/>
    <col min="6" max="6" width="4.25" style="35" bestFit="1" customWidth="1"/>
    <col min="7" max="7" width="9" style="35" customWidth="1"/>
    <col min="8" max="9" width="0" style="35" hidden="1" customWidth="1"/>
    <col min="10" max="16384" width="9" style="35"/>
  </cols>
  <sheetData>
    <row r="1" spans="1:14">
      <c r="A1" s="21" t="s">
        <v>172</v>
      </c>
      <c r="H1" s="93">
        <f>COUNTIF(テーブル33456121511[内容区分],"*★*")</f>
        <v>0</v>
      </c>
      <c r="I1" s="35" t="s">
        <v>130</v>
      </c>
    </row>
    <row r="2" spans="1:14" ht="39" customHeight="1">
      <c r="A2" s="135" t="s">
        <v>173</v>
      </c>
      <c r="B2" s="135"/>
      <c r="C2" s="135"/>
      <c r="D2" s="135"/>
      <c r="E2" s="135"/>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208"/>
      <c r="D7" s="24"/>
      <c r="E7" s="21"/>
      <c r="F7" s="24" t="str">
        <f>IF(H1=0,"","印")</f>
        <v/>
      </c>
    </row>
    <row r="8" spans="1:14" s="95" customFormat="1" ht="38.25"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98" t="s">
        <v>142</v>
      </c>
      <c r="E12" s="133" t="s">
        <v>143</v>
      </c>
      <c r="F12" s="21"/>
    </row>
    <row r="13" spans="1:14" s="95" customFormat="1" ht="69.75" customHeight="1">
      <c r="A13" s="99">
        <v>1</v>
      </c>
      <c r="B13" s="100" t="s">
        <v>150</v>
      </c>
      <c r="C13" s="101" t="s">
        <v>174</v>
      </c>
      <c r="D13" s="102"/>
      <c r="E13" s="101" t="s">
        <v>152</v>
      </c>
      <c r="F13" s="21"/>
    </row>
    <row r="14" spans="1:14" s="95" customFormat="1" ht="16.5">
      <c r="A14" s="128"/>
      <c r="B14" s="129"/>
      <c r="C14" s="128"/>
      <c r="D14" s="108"/>
      <c r="E14" s="109"/>
      <c r="N14" s="95" t="s">
        <v>157</v>
      </c>
    </row>
    <row r="15" spans="1:14" ht="16.5">
      <c r="A15" s="95"/>
      <c r="B15" s="95"/>
      <c r="C15" s="110"/>
      <c r="D15" s="341"/>
      <c r="E15"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CFEF4FE3-50D2-4618-BC53-204029D14E8D}">
          <x14:formula1>
            <xm:f>データ用※削除不可!$J$2:$J$3</xm:f>
          </x14:formula1>
          <xm:sqref>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0C5B-B57C-45E9-B0CD-B586501430D7}">
  <sheetPr>
    <tabColor rgb="FFFFFFCC"/>
    <pageSetUpPr fitToPage="1"/>
  </sheetPr>
  <dimension ref="A1:I16"/>
  <sheetViews>
    <sheetView showGridLines="0" zoomScale="89" workbookViewId="0">
      <selection activeCell="E4" sqref="E4"/>
    </sheetView>
  </sheetViews>
  <sheetFormatPr defaultColWidth="9" defaultRowHeight="14"/>
  <cols>
    <col min="1" max="1" width="5.25" style="35" customWidth="1"/>
    <col min="2" max="2" width="16.33203125" style="35" customWidth="1"/>
    <col min="3" max="3" width="42.83203125" style="37" customWidth="1"/>
    <col min="4" max="4" width="13.5" style="92" customWidth="1"/>
    <col min="5" max="5" width="17" style="93" customWidth="1"/>
    <col min="6" max="6" width="4.25" style="35" bestFit="1" customWidth="1"/>
    <col min="7" max="7" width="9" style="35" customWidth="1"/>
    <col min="8" max="9" width="0" style="35" hidden="1" customWidth="1"/>
    <col min="10" max="16384" width="9" style="35"/>
  </cols>
  <sheetData>
    <row r="1" spans="1:9">
      <c r="A1" s="21" t="s">
        <v>175</v>
      </c>
      <c r="H1" s="93">
        <f>COUNTIF(テーブル3345612151612[内容区分],"*★*")</f>
        <v>1</v>
      </c>
      <c r="I1" s="35" t="s">
        <v>130</v>
      </c>
    </row>
    <row r="2" spans="1:9" ht="39" customHeight="1">
      <c r="A2" s="379" t="s">
        <v>173</v>
      </c>
      <c r="B2" s="379"/>
      <c r="C2" s="379"/>
      <c r="D2" s="379"/>
      <c r="E2" s="379"/>
      <c r="F2" s="130"/>
    </row>
    <row r="3" spans="1:9" s="95" customFormat="1" ht="16.5">
      <c r="A3" s="21"/>
      <c r="B3" s="24"/>
      <c r="C3" s="24"/>
      <c r="D3" s="22" t="s">
        <v>132</v>
      </c>
      <c r="E3" s="377"/>
      <c r="F3" s="377"/>
    </row>
    <row r="4" spans="1:9" s="95" customFormat="1" ht="16.5">
      <c r="A4" s="21"/>
      <c r="B4" s="21"/>
      <c r="C4" s="24"/>
      <c r="D4" s="22" t="s">
        <v>133</v>
      </c>
      <c r="E4" s="359"/>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D7" s="22" t="str">
        <f>IF(H1=0,"","契約担当課長★")</f>
        <v>契約担当課長★</v>
      </c>
      <c r="E7" s="21"/>
      <c r="F7" s="24" t="str">
        <f>IF(H1=0,"","印")</f>
        <v>印</v>
      </c>
    </row>
    <row r="8" spans="1:9" s="95" customFormat="1" ht="21" customHeight="1">
      <c r="A8" s="21"/>
      <c r="B8" s="22" t="s">
        <v>136</v>
      </c>
      <c r="C8" s="208"/>
      <c r="D8" s="24"/>
      <c r="E8" s="21"/>
      <c r="F8" s="24"/>
    </row>
    <row r="9" spans="1:9" s="95" customFormat="1" ht="38.25" customHeight="1">
      <c r="A9" s="21"/>
      <c r="B9" s="22" t="s">
        <v>137</v>
      </c>
      <c r="C9" s="380"/>
      <c r="D9" s="380"/>
      <c r="E9" s="21"/>
      <c r="F9" s="24"/>
    </row>
    <row r="10" spans="1:9" s="95" customFormat="1" ht="18.649999999999999" customHeight="1">
      <c r="A10" s="21"/>
      <c r="B10" s="21"/>
      <c r="C10" s="28"/>
      <c r="D10" s="24"/>
      <c r="E10" s="22"/>
      <c r="F10" s="21"/>
    </row>
    <row r="11" spans="1:9" s="95" customFormat="1" ht="18" customHeight="1">
      <c r="A11" s="21"/>
      <c r="B11" s="377" t="s">
        <v>138</v>
      </c>
      <c r="C11" s="377"/>
      <c r="D11" s="377"/>
      <c r="E11" s="377"/>
      <c r="F11" s="21"/>
    </row>
    <row r="12" spans="1:9" s="95" customFormat="1" ht="18" customHeight="1">
      <c r="A12" s="21"/>
      <c r="B12" s="21"/>
      <c r="C12" s="25"/>
      <c r="D12" s="24"/>
      <c r="E12" s="22"/>
      <c r="F12" s="21"/>
    </row>
    <row r="13" spans="1:9" s="95" customFormat="1" ht="38.15" customHeight="1">
      <c r="A13" s="131" t="s">
        <v>139</v>
      </c>
      <c r="B13" s="132" t="s">
        <v>140</v>
      </c>
      <c r="C13" s="131" t="s">
        <v>141</v>
      </c>
      <c r="D13" s="98" t="s">
        <v>142</v>
      </c>
      <c r="E13" s="133" t="s">
        <v>143</v>
      </c>
      <c r="F13" s="21"/>
    </row>
    <row r="14" spans="1:9" s="95" customFormat="1" ht="57.75" customHeight="1">
      <c r="A14" s="99">
        <v>1</v>
      </c>
      <c r="B14" s="100" t="s">
        <v>153</v>
      </c>
      <c r="C14" s="134" t="s">
        <v>176</v>
      </c>
      <c r="D14" s="102"/>
      <c r="E14" s="101"/>
      <c r="F14" s="21"/>
    </row>
    <row r="15" spans="1:9" s="95" customFormat="1" ht="92.25" customHeight="1">
      <c r="A15" s="99">
        <v>2</v>
      </c>
      <c r="B15" s="100" t="s">
        <v>177</v>
      </c>
      <c r="C15" s="99" t="s">
        <v>178</v>
      </c>
      <c r="D15" s="102"/>
      <c r="E15" s="101"/>
      <c r="F15" s="21"/>
    </row>
    <row r="16" spans="1:9" ht="16.5">
      <c r="A16" s="95"/>
      <c r="B16" s="95"/>
      <c r="C16" s="110"/>
      <c r="D16" s="341"/>
      <c r="E16" s="111"/>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7A6914B3-E26D-4097-8C56-92317C8D1D1A}">
          <x14:formula1>
            <xm:f>データ用※削除不可!$J$2:$J$3</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68A2-178A-4868-96F5-433A3ADDF675}">
  <sheetPr>
    <tabColor rgb="FFFFFFCC"/>
    <pageSetUpPr fitToPage="1"/>
  </sheetPr>
  <dimension ref="A1:N16"/>
  <sheetViews>
    <sheetView showGridLines="0" view="pageBreakPreview" zoomScale="85" zoomScaleNormal="100" zoomScaleSheetLayoutView="85" workbookViewId="0">
      <selection activeCell="G14" sqref="G14"/>
    </sheetView>
  </sheetViews>
  <sheetFormatPr defaultColWidth="9" defaultRowHeight="14"/>
  <cols>
    <col min="1" max="1" width="5" style="35" customWidth="1"/>
    <col min="2" max="2" width="17.83203125" style="35" customWidth="1"/>
    <col min="3" max="3" width="44.25" style="37" customWidth="1"/>
    <col min="4" max="4" width="13.75" style="92" customWidth="1"/>
    <col min="5" max="5" width="13.33203125" style="93" customWidth="1"/>
    <col min="6" max="6" width="4.25" style="35" bestFit="1" customWidth="1"/>
    <col min="7" max="7" width="9" style="35" customWidth="1"/>
    <col min="8" max="9" width="0" style="35" hidden="1" customWidth="1"/>
    <col min="10" max="16384" width="9" style="35"/>
  </cols>
  <sheetData>
    <row r="1" spans="1:14">
      <c r="A1" s="21" t="s">
        <v>179</v>
      </c>
      <c r="H1" s="93">
        <f>COUNTIF(テーブル334567513[内容区分],"*★*")</f>
        <v>1</v>
      </c>
      <c r="I1" s="35" t="s">
        <v>130</v>
      </c>
    </row>
    <row r="2" spans="1:14" ht="39" customHeight="1">
      <c r="A2" s="379" t="s">
        <v>173</v>
      </c>
      <c r="B2" s="379"/>
      <c r="C2" s="379"/>
      <c r="D2" s="379"/>
      <c r="E2" s="379"/>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D7" s="22" t="str">
        <f>IF(H1=0,"","契約担当課長★")</f>
        <v>契約担当課長★</v>
      </c>
      <c r="E7" s="21"/>
      <c r="F7" s="24" t="str">
        <f>IF(H1=0,"","印")</f>
        <v>印</v>
      </c>
    </row>
    <row r="8" spans="1:14" s="95" customFormat="1" ht="23.25" customHeight="1">
      <c r="A8" s="21"/>
      <c r="B8" s="22" t="s">
        <v>136</v>
      </c>
      <c r="C8" s="208"/>
      <c r="E8" s="21"/>
      <c r="F8" s="24"/>
    </row>
    <row r="9" spans="1:14" s="95" customFormat="1" ht="31.5" customHeight="1">
      <c r="A9" s="21"/>
      <c r="B9" s="22" t="s">
        <v>137</v>
      </c>
      <c r="C9" s="380"/>
      <c r="D9" s="380"/>
      <c r="E9" s="21"/>
      <c r="F9" s="24"/>
    </row>
    <row r="10" spans="1:14" s="95" customFormat="1" ht="18.649999999999999" customHeight="1">
      <c r="A10" s="21"/>
      <c r="B10" s="21"/>
      <c r="C10" s="28"/>
      <c r="D10" s="24"/>
      <c r="E10" s="22"/>
      <c r="F10" s="21"/>
    </row>
    <row r="11" spans="1:14" s="95" customFormat="1" ht="18" customHeight="1">
      <c r="A11" s="21"/>
      <c r="B11" s="377" t="s">
        <v>138</v>
      </c>
      <c r="C11" s="377"/>
      <c r="D11" s="377"/>
      <c r="E11" s="377"/>
      <c r="F11" s="21"/>
    </row>
    <row r="12" spans="1:14" s="95" customFormat="1" ht="18" customHeight="1">
      <c r="A12" s="21"/>
      <c r="B12" s="21"/>
      <c r="C12" s="25"/>
      <c r="D12" s="24"/>
      <c r="E12" s="22"/>
      <c r="F12" s="21"/>
    </row>
    <row r="13" spans="1:14" s="95" customFormat="1" ht="38.15" customHeight="1">
      <c r="A13" s="131" t="s">
        <v>139</v>
      </c>
      <c r="B13" s="132" t="s">
        <v>140</v>
      </c>
      <c r="C13" s="131" t="s">
        <v>141</v>
      </c>
      <c r="D13" s="98" t="s">
        <v>142</v>
      </c>
      <c r="E13" s="133" t="s">
        <v>143</v>
      </c>
      <c r="F13" s="21"/>
    </row>
    <row r="14" spans="1:14" s="95" customFormat="1" ht="90" customHeight="1">
      <c r="A14" s="99">
        <v>1</v>
      </c>
      <c r="B14" s="100" t="s">
        <v>153</v>
      </c>
      <c r="C14" s="101" t="s">
        <v>180</v>
      </c>
      <c r="D14" s="102"/>
      <c r="E14" s="101" t="s">
        <v>164</v>
      </c>
      <c r="F14" s="21"/>
    </row>
    <row r="15" spans="1:14" s="95" customFormat="1" ht="46.5" customHeight="1">
      <c r="A15" s="105">
        <v>2</v>
      </c>
      <c r="B15" s="136" t="s">
        <v>177</v>
      </c>
      <c r="C15" s="137" t="s">
        <v>181</v>
      </c>
      <c r="D15" s="138"/>
      <c r="E15" s="106" t="s">
        <v>164</v>
      </c>
      <c r="N15" s="95" t="s">
        <v>157</v>
      </c>
    </row>
    <row r="16" spans="1:14" ht="16.5">
      <c r="A16" s="95"/>
      <c r="B16" s="95"/>
      <c r="C16" s="110"/>
      <c r="D16" s="341"/>
      <c r="E16" s="111"/>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81C26F64-2A7F-4107-B01F-FCADD6532625}">
          <x14:formula1>
            <xm:f>データ用※削除不可!$J$2:$J$3</xm:f>
          </x14:formula1>
          <xm:sqref>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644B-1A4B-4CE8-82CF-602755534675}">
  <sheetPr>
    <tabColor rgb="FFFFFFCC"/>
    <pageSetUpPr fitToPage="1"/>
  </sheetPr>
  <dimension ref="A1:N16"/>
  <sheetViews>
    <sheetView showGridLines="0" workbookViewId="0">
      <selection activeCell="F4" sqref="F4"/>
    </sheetView>
  </sheetViews>
  <sheetFormatPr defaultColWidth="9" defaultRowHeight="14"/>
  <cols>
    <col min="1" max="1" width="6.25" style="35" customWidth="1"/>
    <col min="2" max="2" width="16.33203125" style="35" customWidth="1"/>
    <col min="3" max="3" width="43.33203125" style="37" customWidth="1"/>
    <col min="4" max="4" width="13.08203125" style="92" customWidth="1"/>
    <col min="5" max="5" width="13" style="93" customWidth="1"/>
    <col min="6" max="6" width="4.25" style="35" bestFit="1" customWidth="1"/>
    <col min="7" max="7" width="9" style="35" customWidth="1"/>
    <col min="8" max="9" width="0" style="35" hidden="1" customWidth="1"/>
    <col min="10" max="16384" width="9" style="35"/>
  </cols>
  <sheetData>
    <row r="1" spans="1:14">
      <c r="A1" s="21" t="s">
        <v>182</v>
      </c>
      <c r="H1" s="93">
        <f>COUNTIF(テーブル33456[内容区分],"*★*")</f>
        <v>0</v>
      </c>
      <c r="I1" s="35" t="s">
        <v>130</v>
      </c>
    </row>
    <row r="2" spans="1:14" ht="39" customHeight="1">
      <c r="A2" s="379" t="s">
        <v>148</v>
      </c>
      <c r="B2" s="379"/>
      <c r="C2" s="379"/>
      <c r="D2" s="379"/>
      <c r="E2" s="379"/>
      <c r="F2" s="130"/>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208"/>
      <c r="D7" s="24"/>
      <c r="E7" s="21"/>
      <c r="F7" s="24" t="str">
        <f>IF(H1=0,"","印")</f>
        <v/>
      </c>
    </row>
    <row r="8" spans="1:14" s="95" customFormat="1" ht="31.5"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98" t="s">
        <v>142</v>
      </c>
      <c r="E12" s="133" t="s">
        <v>143</v>
      </c>
      <c r="F12" s="21"/>
    </row>
    <row r="13" spans="1:14" s="95" customFormat="1" ht="60.75" customHeight="1">
      <c r="A13" s="99">
        <v>1</v>
      </c>
      <c r="B13" s="100" t="s">
        <v>150</v>
      </c>
      <c r="C13" s="101" t="s">
        <v>151</v>
      </c>
      <c r="D13" s="102"/>
      <c r="E13" s="101" t="s">
        <v>152</v>
      </c>
      <c r="F13" s="21"/>
    </row>
    <row r="14" spans="1:14" s="95" customFormat="1" ht="76.5" customHeight="1">
      <c r="A14" s="99">
        <v>2</v>
      </c>
      <c r="B14" s="100" t="s">
        <v>183</v>
      </c>
      <c r="C14" s="134" t="s">
        <v>184</v>
      </c>
      <c r="D14" s="102"/>
      <c r="E14" s="101" t="s">
        <v>185</v>
      </c>
      <c r="F14" s="21"/>
    </row>
    <row r="15" spans="1:14" s="95" customFormat="1" ht="88.5" customHeight="1">
      <c r="A15" s="99">
        <v>3</v>
      </c>
      <c r="B15" s="100" t="s">
        <v>183</v>
      </c>
      <c r="C15" s="284" t="s">
        <v>186</v>
      </c>
      <c r="D15" s="252"/>
      <c r="E15" s="101" t="s">
        <v>185</v>
      </c>
      <c r="N15" s="95" t="s">
        <v>157</v>
      </c>
    </row>
    <row r="16" spans="1:14">
      <c r="A16" s="105"/>
      <c r="B16" s="136"/>
      <c r="C16" s="105"/>
      <c r="D16" s="136"/>
      <c r="E16" s="10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CBFCA9B3-EF44-4B3B-B3E3-886E4A2EEDF3}">
          <x14:formula1>
            <xm:f>データ用※削除不可!$J$2:$J$3</xm:f>
          </x14:formula1>
          <xm:sqref>E4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0D8-09A5-4EC9-8386-AD3C4A31DE27}">
  <sheetPr>
    <tabColor rgb="FFFFFFCC"/>
    <pageSetUpPr fitToPage="1"/>
  </sheetPr>
  <dimension ref="A1:N16"/>
  <sheetViews>
    <sheetView showGridLines="0" zoomScale="115" zoomScaleNormal="115" workbookViewId="0">
      <selection activeCell="E4" sqref="E4"/>
    </sheetView>
  </sheetViews>
  <sheetFormatPr defaultColWidth="9" defaultRowHeight="14"/>
  <cols>
    <col min="1" max="1" width="6.25" style="35" customWidth="1"/>
    <col min="2" max="2" width="15.58203125" style="35" customWidth="1"/>
    <col min="3" max="3" width="39.5" style="37" customWidth="1"/>
    <col min="4" max="4" width="12.83203125" style="92" customWidth="1"/>
    <col min="5" max="5" width="13.75" style="93" customWidth="1"/>
    <col min="6" max="6" width="4.25" style="35" bestFit="1" customWidth="1"/>
    <col min="7" max="7" width="9" style="35" customWidth="1"/>
    <col min="8" max="9" width="0" style="35" hidden="1" customWidth="1"/>
    <col min="10" max="16384" width="9" style="35"/>
  </cols>
  <sheetData>
    <row r="1" spans="1:14">
      <c r="A1" s="21" t="s">
        <v>187</v>
      </c>
      <c r="H1" s="93">
        <f>COUNTIF(テーブル3345625[内容区分],"*★*")</f>
        <v>0</v>
      </c>
      <c r="I1" s="35" t="s">
        <v>130</v>
      </c>
    </row>
    <row r="2" spans="1:14" ht="39" customHeight="1">
      <c r="A2" s="135" t="s">
        <v>160</v>
      </c>
      <c r="B2" s="135"/>
      <c r="C2" s="135"/>
      <c r="D2" s="135"/>
      <c r="E2" s="135"/>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208"/>
      <c r="D7" s="24"/>
      <c r="E7" s="21"/>
      <c r="F7" s="24" t="str">
        <f>IF(H1=0,"","印")</f>
        <v/>
      </c>
    </row>
    <row r="8" spans="1:14" s="95" customFormat="1" ht="31.5"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98" t="s">
        <v>142</v>
      </c>
      <c r="E12" s="133" t="s">
        <v>143</v>
      </c>
      <c r="F12" s="21"/>
    </row>
    <row r="13" spans="1:14" s="95" customFormat="1" ht="57" customHeight="1">
      <c r="A13" s="99">
        <v>1</v>
      </c>
      <c r="B13" s="100" t="s">
        <v>150</v>
      </c>
      <c r="C13" s="101" t="s">
        <v>161</v>
      </c>
      <c r="D13" s="102"/>
      <c r="E13" s="101" t="s">
        <v>162</v>
      </c>
      <c r="F13" s="21"/>
    </row>
    <row r="14" spans="1:14" s="95" customFormat="1" ht="73.5" customHeight="1">
      <c r="A14" s="99">
        <v>2</v>
      </c>
      <c r="B14" s="100" t="s">
        <v>183</v>
      </c>
      <c r="C14" s="134" t="s">
        <v>188</v>
      </c>
      <c r="D14" s="102"/>
      <c r="E14" s="101" t="s">
        <v>164</v>
      </c>
      <c r="F14" s="21"/>
    </row>
    <row r="15" spans="1:14" s="95" customFormat="1" ht="83.25" customHeight="1">
      <c r="A15" s="105">
        <v>3</v>
      </c>
      <c r="B15" s="136" t="s">
        <v>183</v>
      </c>
      <c r="C15" s="285" t="s">
        <v>189</v>
      </c>
      <c r="D15" s="138"/>
      <c r="E15" s="106" t="s">
        <v>164</v>
      </c>
      <c r="N15" s="95" t="s">
        <v>157</v>
      </c>
    </row>
    <row r="16" spans="1:14" ht="16.5">
      <c r="A16" s="95"/>
      <c r="B16" s="95"/>
      <c r="C16" s="110"/>
      <c r="D16" s="341"/>
      <c r="E16"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B471E2B5-22FD-424A-B749-9C0F0113F753}">
          <x14:formula1>
            <xm:f>データ用※削除不可!$J$2:$J$3</xm:f>
          </x14:formula1>
          <xm:sqref>E4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533A-B740-4E8F-84C8-83214B110CAE}">
  <sheetPr>
    <tabColor rgb="FFFFFFCC"/>
    <pageSetUpPr fitToPage="1"/>
  </sheetPr>
  <dimension ref="A1:I16"/>
  <sheetViews>
    <sheetView showGridLines="0" topLeftCell="A29" workbookViewId="0">
      <selection activeCell="E4" sqref="E4"/>
    </sheetView>
  </sheetViews>
  <sheetFormatPr defaultColWidth="9" defaultRowHeight="14"/>
  <cols>
    <col min="1" max="1" width="4.25" style="35" customWidth="1"/>
    <col min="2" max="2" width="17.33203125" style="35" customWidth="1"/>
    <col min="3" max="3" width="43.08203125" style="37" customWidth="1"/>
    <col min="4" max="4" width="14.58203125" style="92" customWidth="1"/>
    <col min="5" max="5" width="15.33203125" style="93" customWidth="1"/>
    <col min="6" max="6" width="4.25" style="35" bestFit="1" customWidth="1"/>
    <col min="7" max="7" width="9" style="35" customWidth="1"/>
    <col min="8" max="9" width="0" style="35" hidden="1" customWidth="1"/>
    <col min="10" max="16384" width="9" style="35"/>
  </cols>
  <sheetData>
    <row r="1" spans="1:9">
      <c r="A1" s="21" t="s">
        <v>190</v>
      </c>
      <c r="H1" s="93">
        <f>COUNTIF(テーブル33456258[内容区分],"*★*")</f>
        <v>0</v>
      </c>
      <c r="I1" s="35" t="s">
        <v>130</v>
      </c>
    </row>
    <row r="2" spans="1:9" ht="39" customHeight="1">
      <c r="A2" s="379" t="s">
        <v>160</v>
      </c>
      <c r="B2" s="379"/>
      <c r="C2" s="379"/>
      <c r="D2" s="379"/>
      <c r="E2" s="379"/>
      <c r="F2" s="135"/>
    </row>
    <row r="3" spans="1:9" s="95" customFormat="1" ht="16.5">
      <c r="A3" s="21"/>
      <c r="B3" s="24"/>
      <c r="C3" s="24"/>
      <c r="D3" s="22" t="s">
        <v>132</v>
      </c>
      <c r="E3" s="377"/>
      <c r="F3" s="377"/>
    </row>
    <row r="4" spans="1:9" s="95" customFormat="1" ht="16.5">
      <c r="A4" s="21"/>
      <c r="B4" s="21"/>
      <c r="C4" s="24"/>
      <c r="D4" s="22" t="s">
        <v>133</v>
      </c>
      <c r="E4" s="359"/>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208"/>
      <c r="D7" s="24"/>
      <c r="E7" s="21"/>
      <c r="F7" s="24" t="str">
        <f>IF(H1=0,"","印")</f>
        <v/>
      </c>
    </row>
    <row r="8" spans="1:9" s="95" customFormat="1" ht="36"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264" t="s">
        <v>139</v>
      </c>
      <c r="B12" s="264" t="s">
        <v>140</v>
      </c>
      <c r="C12" s="264" t="s">
        <v>141</v>
      </c>
      <c r="D12" s="265" t="s">
        <v>142</v>
      </c>
      <c r="E12" s="264" t="s">
        <v>143</v>
      </c>
      <c r="F12" s="21"/>
    </row>
    <row r="13" spans="1:9" s="95" customFormat="1" ht="57.75" customHeight="1">
      <c r="A13" s="103">
        <v>1</v>
      </c>
      <c r="B13" s="100" t="s">
        <v>150</v>
      </c>
      <c r="C13" s="139" t="s">
        <v>168</v>
      </c>
      <c r="D13" s="266"/>
      <c r="E13" s="139" t="s">
        <v>169</v>
      </c>
      <c r="F13" s="21"/>
    </row>
    <row r="14" spans="1:9" s="95" customFormat="1" ht="64.5" customHeight="1">
      <c r="A14" s="103">
        <v>2</v>
      </c>
      <c r="B14" s="100" t="s">
        <v>183</v>
      </c>
      <c r="C14" s="100" t="s">
        <v>191</v>
      </c>
      <c r="D14" s="266"/>
      <c r="E14" s="139" t="s">
        <v>164</v>
      </c>
      <c r="F14" s="21"/>
    </row>
    <row r="15" spans="1:9" s="95" customFormat="1" ht="82.5" customHeight="1">
      <c r="A15" s="103">
        <v>3</v>
      </c>
      <c r="B15" s="100" t="s">
        <v>183</v>
      </c>
      <c r="C15" s="280" t="s">
        <v>192</v>
      </c>
      <c r="D15" s="266"/>
      <c r="E15" s="139" t="s">
        <v>164</v>
      </c>
      <c r="F15" s="21"/>
    </row>
    <row r="16" spans="1:9" ht="16.5">
      <c r="A16" s="95"/>
      <c r="B16" s="95"/>
      <c r="C16" s="110"/>
      <c r="D16" s="341"/>
      <c r="E16" s="111"/>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F7C73B8D-B68C-42A3-A0CF-AA70D17EBB45}">
          <x14:formula1>
            <xm:f>データ用※削除不可!$J$2:$J$3</xm:f>
          </x14:formula1>
          <xm:sqref>E4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D349-3A66-44EC-808F-95702EA4D1D9}">
  <sheetPr>
    <tabColor rgb="FFFFFFCC"/>
    <pageSetUpPr fitToPage="1"/>
  </sheetPr>
  <dimension ref="A1:N15"/>
  <sheetViews>
    <sheetView showGridLines="0" topLeftCell="B34" workbookViewId="0">
      <selection activeCell="E4" sqref="E4"/>
    </sheetView>
  </sheetViews>
  <sheetFormatPr defaultColWidth="9" defaultRowHeight="14"/>
  <cols>
    <col min="1" max="1" width="6.25" style="35" customWidth="1"/>
    <col min="2" max="2" width="17.25" style="35" customWidth="1"/>
    <col min="3" max="3" width="44.75" style="37" customWidth="1"/>
    <col min="4" max="4" width="14" style="92" customWidth="1"/>
    <col min="5" max="5" width="13.33203125" style="93" customWidth="1"/>
    <col min="6" max="6" width="4.25" style="35" bestFit="1" customWidth="1"/>
    <col min="7" max="7" width="9" style="35" customWidth="1"/>
    <col min="8" max="9" width="0" style="35" hidden="1" customWidth="1"/>
    <col min="10" max="16384" width="9" style="35"/>
  </cols>
  <sheetData>
    <row r="1" spans="1:14">
      <c r="A1" s="21" t="s">
        <v>193</v>
      </c>
      <c r="H1" s="93">
        <f>COUNTIF(テーブル334567[内容区分],"*★*")</f>
        <v>0</v>
      </c>
      <c r="I1" s="35" t="s">
        <v>130</v>
      </c>
    </row>
    <row r="2" spans="1:14" ht="39" customHeight="1">
      <c r="A2" s="135" t="s">
        <v>173</v>
      </c>
      <c r="B2" s="135"/>
      <c r="C2" s="135"/>
      <c r="D2" s="135"/>
      <c r="E2" s="135"/>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B6" s="22"/>
      <c r="C6"/>
      <c r="D6" s="22" t="s">
        <v>135</v>
      </c>
      <c r="E6" s="21"/>
      <c r="F6" s="24" t="s">
        <v>149</v>
      </c>
    </row>
    <row r="7" spans="1:14" s="95" customFormat="1" ht="21" customHeight="1">
      <c r="A7" s="21"/>
      <c r="B7" s="22" t="s">
        <v>136</v>
      </c>
      <c r="C7" s="208"/>
      <c r="D7" s="24"/>
      <c r="E7" s="21"/>
      <c r="F7" s="24" t="str">
        <f>IF(H1=0,"","印")</f>
        <v/>
      </c>
    </row>
    <row r="8" spans="1:14" s="95" customFormat="1" ht="31.5"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98" t="s">
        <v>142</v>
      </c>
      <c r="E12" s="133" t="s">
        <v>143</v>
      </c>
      <c r="F12" s="21"/>
    </row>
    <row r="13" spans="1:14" s="95" customFormat="1" ht="79.5" customHeight="1">
      <c r="A13" s="99">
        <v>1</v>
      </c>
      <c r="B13" s="100" t="s">
        <v>183</v>
      </c>
      <c r="C13" s="101" t="s">
        <v>194</v>
      </c>
      <c r="D13" s="102"/>
      <c r="E13" s="101" t="s">
        <v>164</v>
      </c>
      <c r="F13" s="21"/>
    </row>
    <row r="14" spans="1:14" s="95" customFormat="1" ht="16.5">
      <c r="A14" s="128"/>
      <c r="B14" s="129"/>
      <c r="C14" s="128"/>
      <c r="D14" s="108"/>
      <c r="E14" s="109"/>
      <c r="N14" s="95" t="s">
        <v>157</v>
      </c>
    </row>
    <row r="15" spans="1:14" ht="16.5">
      <c r="A15" s="95"/>
      <c r="B15" s="95"/>
      <c r="C15" s="110"/>
      <c r="D15" s="341"/>
      <c r="E15"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8923E6F1-B170-4FAD-9E5D-E6FC4EA3201E}">
          <x14:formula1>
            <xm:f>データ用※削除不可!$J$2:$J$3</xm:f>
          </x14:formula1>
          <xm:sqref>E4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74D9-1B64-4CFC-BFB6-F36C3907CC7C}">
  <sheetPr>
    <tabColor rgb="FFFFFFCC"/>
    <pageSetUpPr fitToPage="1"/>
  </sheetPr>
  <dimension ref="A1:I15"/>
  <sheetViews>
    <sheetView showGridLines="0" topLeftCell="C37" workbookViewId="0">
      <selection activeCell="E4" sqref="E4"/>
    </sheetView>
  </sheetViews>
  <sheetFormatPr defaultColWidth="9" defaultRowHeight="14"/>
  <cols>
    <col min="1" max="1" width="4.83203125" style="35" customWidth="1"/>
    <col min="2" max="2" width="19.75" style="35" customWidth="1"/>
    <col min="3" max="3" width="44.08203125" style="37" customWidth="1"/>
    <col min="4" max="4" width="13.83203125" style="92" customWidth="1"/>
    <col min="5" max="5" width="13.25" style="93" customWidth="1"/>
    <col min="6" max="6" width="4.25" style="35" bestFit="1" customWidth="1"/>
    <col min="7" max="7" width="9" style="35" customWidth="1"/>
    <col min="8" max="9" width="0" style="35" hidden="1" customWidth="1"/>
    <col min="10" max="16384" width="9" style="35"/>
  </cols>
  <sheetData>
    <row r="1" spans="1:9">
      <c r="A1" s="21" t="s">
        <v>195</v>
      </c>
      <c r="H1" s="93">
        <f>COUNTIF(テーブル33456726[内容区分],"*★*")</f>
        <v>0</v>
      </c>
      <c r="I1" s="35" t="s">
        <v>130</v>
      </c>
    </row>
    <row r="2" spans="1:9" ht="39" customHeight="1">
      <c r="A2" s="379" t="s">
        <v>173</v>
      </c>
      <c r="B2" s="379"/>
      <c r="C2" s="379"/>
      <c r="D2" s="379"/>
      <c r="E2" s="379"/>
      <c r="F2" s="135"/>
    </row>
    <row r="3" spans="1:9" s="95" customFormat="1" ht="16.5">
      <c r="A3" s="21"/>
      <c r="B3" s="24"/>
      <c r="C3" s="24"/>
      <c r="D3" s="22" t="s">
        <v>132</v>
      </c>
      <c r="E3" s="377"/>
      <c r="F3" s="377"/>
    </row>
    <row r="4" spans="1:9" s="95" customFormat="1" ht="16.5">
      <c r="A4" s="21"/>
      <c r="B4" s="21"/>
      <c r="C4" s="24"/>
      <c r="D4" s="22" t="s">
        <v>133</v>
      </c>
      <c r="E4" s="359"/>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208"/>
      <c r="D7" s="24"/>
      <c r="E7" s="21"/>
      <c r="F7" s="24" t="str">
        <f>IF(H1=0,"","印")</f>
        <v/>
      </c>
    </row>
    <row r="8" spans="1:9" s="95" customFormat="1" ht="35.25" customHeight="1">
      <c r="A8" s="21"/>
      <c r="B8" s="22" t="s">
        <v>137</v>
      </c>
      <c r="C8" s="382"/>
      <c r="D8" s="382"/>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98" t="s">
        <v>142</v>
      </c>
      <c r="E12" s="133" t="s">
        <v>143</v>
      </c>
      <c r="F12" s="21"/>
    </row>
    <row r="13" spans="1:9" s="95" customFormat="1" ht="78" customHeight="1">
      <c r="A13" s="99">
        <v>1</v>
      </c>
      <c r="B13" s="100" t="s">
        <v>183</v>
      </c>
      <c r="C13" s="101" t="s">
        <v>196</v>
      </c>
      <c r="D13" s="102"/>
      <c r="E13" s="101" t="s">
        <v>185</v>
      </c>
      <c r="F13" s="21"/>
    </row>
    <row r="14" spans="1:9" s="95" customFormat="1" ht="102" customHeight="1">
      <c r="A14" s="99">
        <v>2</v>
      </c>
      <c r="B14" s="100" t="s">
        <v>183</v>
      </c>
      <c r="C14" s="286" t="s">
        <v>197</v>
      </c>
      <c r="D14" s="102"/>
      <c r="E14" s="139" t="s">
        <v>185</v>
      </c>
      <c r="F14" s="21"/>
    </row>
    <row r="15" spans="1:9" ht="16.5">
      <c r="A15" s="95"/>
      <c r="B15" s="95"/>
      <c r="C15" s="110"/>
      <c r="D15" s="341"/>
      <c r="E15" s="111"/>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EA565671-D149-44F0-A12C-28A3C922A16A}">
          <x14:formula1>
            <xm:f>データ用※削除不可!$J$2:$J$3</xm:f>
          </x14:formula1>
          <xm:sqref>E4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A164-754A-49E4-A5F1-E3EF1DC5D31A}">
  <sheetPr>
    <tabColor rgb="FFFFFFCC"/>
    <pageSetUpPr fitToPage="1"/>
  </sheetPr>
  <dimension ref="A1:I14"/>
  <sheetViews>
    <sheetView showGridLines="0" topLeftCell="A34" workbookViewId="0">
      <selection activeCell="E4" sqref="E4"/>
    </sheetView>
  </sheetViews>
  <sheetFormatPr defaultColWidth="9" defaultRowHeight="14"/>
  <cols>
    <col min="1" max="1" width="4.25" style="119" customWidth="1"/>
    <col min="2" max="2" width="14.83203125" style="119" customWidth="1"/>
    <col min="3" max="3" width="43.58203125" style="121" customWidth="1"/>
    <col min="4" max="4" width="12.58203125" style="122" customWidth="1"/>
    <col min="5" max="5" width="13.58203125" style="123" customWidth="1"/>
    <col min="6" max="6" width="4.25" style="119" bestFit="1" customWidth="1"/>
    <col min="7" max="7" width="9" style="119"/>
    <col min="8" max="9" width="0" style="119" hidden="1" customWidth="1"/>
    <col min="10" max="16384" width="9" style="119"/>
  </cols>
  <sheetData>
    <row r="1" spans="1:9">
      <c r="A1" s="120" t="s">
        <v>198</v>
      </c>
      <c r="H1" s="123">
        <f>COUNTIF(テーブル3345672627294426[内容区分],"*★*")</f>
        <v>0</v>
      </c>
      <c r="I1" s="119" t="s">
        <v>130</v>
      </c>
    </row>
    <row r="2" spans="1:9" ht="16.5">
      <c r="A2" s="379" t="s">
        <v>173</v>
      </c>
      <c r="B2" s="379"/>
      <c r="C2" s="379"/>
      <c r="D2" s="379"/>
      <c r="E2" s="379"/>
      <c r="F2" s="135"/>
    </row>
    <row r="3" spans="1:9" s="227" customFormat="1" ht="16.5">
      <c r="A3" s="21"/>
      <c r="B3" s="24"/>
      <c r="C3" s="24"/>
      <c r="D3" s="22" t="s">
        <v>132</v>
      </c>
      <c r="E3" s="377"/>
      <c r="F3" s="377"/>
    </row>
    <row r="4" spans="1:9" s="227" customFormat="1" ht="16.5">
      <c r="A4" s="21"/>
      <c r="B4" s="21"/>
      <c r="C4" s="24"/>
      <c r="D4" s="22" t="s">
        <v>133</v>
      </c>
      <c r="E4" s="359"/>
      <c r="F4" s="21"/>
    </row>
    <row r="5" spans="1:9" s="227" customFormat="1" ht="16.5">
      <c r="A5" s="21"/>
      <c r="B5" s="21"/>
      <c r="C5" s="21"/>
      <c r="D5" s="22" t="s">
        <v>134</v>
      </c>
      <c r="E5" s="21"/>
      <c r="F5" s="24" t="s">
        <v>149</v>
      </c>
    </row>
    <row r="6" spans="1:9" s="227" customFormat="1" ht="16.5">
      <c r="A6" s="21"/>
      <c r="B6" s="95"/>
      <c r="C6" s="95"/>
      <c r="D6" s="22" t="s">
        <v>135</v>
      </c>
      <c r="E6" s="21"/>
      <c r="F6" s="24" t="s">
        <v>149</v>
      </c>
    </row>
    <row r="7" spans="1:9" s="227" customFormat="1" ht="16.5">
      <c r="A7" s="21"/>
      <c r="B7" s="22" t="s">
        <v>136</v>
      </c>
      <c r="C7" s="208"/>
      <c r="D7" s="24"/>
      <c r="E7" s="21"/>
      <c r="F7" s="24" t="str">
        <f>IF(H1=0,"","印")</f>
        <v/>
      </c>
    </row>
    <row r="8" spans="1:9" s="227" customFormat="1" ht="30.75" customHeight="1">
      <c r="A8" s="21"/>
      <c r="B8" s="22" t="s">
        <v>137</v>
      </c>
      <c r="C8" s="382"/>
      <c r="D8" s="382"/>
      <c r="E8" s="21"/>
      <c r="F8" s="24"/>
    </row>
    <row r="9" spans="1:9" s="227" customFormat="1" ht="16.5">
      <c r="A9" s="120"/>
      <c r="B9" s="120"/>
      <c r="C9" s="237"/>
      <c r="D9" s="235"/>
      <c r="E9" s="236"/>
      <c r="F9" s="120"/>
    </row>
    <row r="10" spans="1:9" s="227" customFormat="1" ht="16.5">
      <c r="A10" s="120"/>
      <c r="B10" s="383" t="s">
        <v>138</v>
      </c>
      <c r="C10" s="383"/>
      <c r="D10" s="383"/>
      <c r="E10" s="383"/>
      <c r="F10" s="120"/>
    </row>
    <row r="11" spans="1:9" s="227" customFormat="1" ht="16.5">
      <c r="A11" s="120"/>
      <c r="B11" s="120"/>
      <c r="C11" s="337"/>
      <c r="D11" s="235"/>
      <c r="E11" s="236"/>
      <c r="F11" s="120"/>
    </row>
    <row r="12" spans="1:9" s="227" customFormat="1" ht="29.25" customHeight="1">
      <c r="A12" s="238" t="s">
        <v>199</v>
      </c>
      <c r="B12" s="239" t="s">
        <v>6</v>
      </c>
      <c r="C12" s="238" t="s">
        <v>200</v>
      </c>
      <c r="D12" s="98" t="s">
        <v>142</v>
      </c>
      <c r="E12" s="240" t="s">
        <v>201</v>
      </c>
      <c r="F12" s="120"/>
    </row>
    <row r="13" spans="1:9" s="227" customFormat="1" ht="67.5" customHeight="1">
      <c r="A13" s="241">
        <v>1</v>
      </c>
      <c r="B13" s="242" t="s">
        <v>177</v>
      </c>
      <c r="C13" s="243" t="s">
        <v>202</v>
      </c>
      <c r="D13" s="244"/>
      <c r="E13" s="245" t="s">
        <v>203</v>
      </c>
      <c r="F13" s="120"/>
    </row>
    <row r="14" spans="1:9" ht="16.5">
      <c r="A14" s="227"/>
      <c r="B14" s="227"/>
      <c r="C14" s="246"/>
      <c r="D14" s="247"/>
      <c r="E14" s="248"/>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BED7B7E1-A61C-46FF-825A-2E577DEE899A}">
          <x14:formula1>
            <xm:f>データ用※削除不可!$J$2:$J$3</xm:f>
          </x14:formula1>
          <xm:sqref>E4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9B70-0309-4451-BDA6-6D42CA97501E}">
  <sheetPr>
    <tabColor rgb="FFFF0000"/>
    <pageSetUpPr fitToPage="1"/>
  </sheetPr>
  <dimension ref="A1:I14"/>
  <sheetViews>
    <sheetView showGridLines="0" topLeftCell="A24" zoomScale="77" zoomScaleNormal="115" workbookViewId="0">
      <selection activeCell="E4" sqref="E4"/>
    </sheetView>
  </sheetViews>
  <sheetFormatPr defaultColWidth="9" defaultRowHeight="14"/>
  <cols>
    <col min="1" max="1" width="6.08203125" style="35" customWidth="1"/>
    <col min="2" max="2" width="12.58203125" style="35" customWidth="1"/>
    <col min="3" max="3" width="46.75" style="37" customWidth="1"/>
    <col min="4" max="4" width="12" style="92" customWidth="1"/>
    <col min="5" max="5" width="14.58203125" style="93" customWidth="1"/>
    <col min="6" max="6" width="4.08203125" style="35" bestFit="1" customWidth="1"/>
    <col min="7" max="7" width="9" style="35" customWidth="1"/>
    <col min="8" max="9" width="0" style="35" hidden="1" customWidth="1"/>
    <col min="10" max="16384" width="9" style="35"/>
  </cols>
  <sheetData>
    <row r="1" spans="1:9">
      <c r="A1" s="21" t="s">
        <v>204</v>
      </c>
      <c r="H1" s="93">
        <f>COUNTIF(テーブル3345672627324[内容区分],"*★*")</f>
        <v>0</v>
      </c>
      <c r="I1" s="35" t="s">
        <v>130</v>
      </c>
    </row>
    <row r="2" spans="1:9" ht="39" customHeight="1">
      <c r="A2" s="35" t="s">
        <v>148</v>
      </c>
      <c r="C2" s="35"/>
      <c r="D2" s="35"/>
      <c r="E2" s="35"/>
    </row>
    <row r="3" spans="1:9" s="95" customFormat="1" ht="16.5">
      <c r="A3" s="35"/>
      <c r="B3" s="35"/>
      <c r="C3" s="35"/>
      <c r="D3" s="35" t="s">
        <v>132</v>
      </c>
      <c r="E3" s="35"/>
      <c r="F3" s="35"/>
    </row>
    <row r="4" spans="1:9" s="95" customFormat="1" ht="16.5">
      <c r="A4" s="35"/>
      <c r="B4" s="35"/>
      <c r="C4" s="35"/>
      <c r="D4" s="35" t="s">
        <v>133</v>
      </c>
      <c r="E4" s="359"/>
      <c r="F4" s="35"/>
    </row>
    <row r="5" spans="1:9" s="95" customFormat="1" ht="16.5">
      <c r="A5" s="35"/>
      <c r="B5" s="35"/>
      <c r="C5" s="35"/>
      <c r="D5" s="35" t="s">
        <v>134</v>
      </c>
      <c r="E5" s="35"/>
      <c r="F5" s="35" t="s">
        <v>149</v>
      </c>
    </row>
    <row r="6" spans="1:9" s="95" customFormat="1" ht="16.5">
      <c r="A6" s="35"/>
      <c r="B6" s="35"/>
      <c r="C6" s="35"/>
      <c r="D6" s="35" t="s">
        <v>135</v>
      </c>
      <c r="E6" s="35"/>
      <c r="F6" s="35" t="s">
        <v>149</v>
      </c>
    </row>
    <row r="7" spans="1:9" s="95" customFormat="1" ht="21" customHeight="1">
      <c r="A7" s="21"/>
      <c r="B7" s="22" t="s">
        <v>136</v>
      </c>
      <c r="C7" s="208"/>
      <c r="D7" s="24"/>
      <c r="E7" s="21"/>
      <c r="F7" s="24" t="str">
        <f>IF(H1=0,"","印")</f>
        <v/>
      </c>
    </row>
    <row r="8" spans="1:9" s="95" customFormat="1" ht="31.5" customHeight="1">
      <c r="A8" s="21"/>
      <c r="B8" s="22" t="s">
        <v>137</v>
      </c>
      <c r="C8" s="382"/>
      <c r="D8" s="382"/>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47.25" customHeight="1">
      <c r="A12" s="131" t="s">
        <v>139</v>
      </c>
      <c r="B12" s="132" t="s">
        <v>140</v>
      </c>
      <c r="C12" s="131" t="s">
        <v>141</v>
      </c>
      <c r="D12" s="98" t="s">
        <v>142</v>
      </c>
      <c r="E12" s="133" t="s">
        <v>143</v>
      </c>
      <c r="F12" s="21"/>
    </row>
    <row r="13" spans="1:9" s="95" customFormat="1" ht="68.25" customHeight="1">
      <c r="A13" s="105">
        <v>1</v>
      </c>
      <c r="B13" s="136" t="s">
        <v>205</v>
      </c>
      <c r="C13" s="106" t="s">
        <v>206</v>
      </c>
      <c r="D13" s="138"/>
      <c r="E13" s="106" t="s">
        <v>207</v>
      </c>
      <c r="F13" s="21"/>
    </row>
    <row r="14" spans="1:9" ht="16.5">
      <c r="A14" s="95"/>
      <c r="B14" s="95"/>
      <c r="C14" s="110"/>
      <c r="D14" s="341"/>
      <c r="E14" s="111"/>
    </row>
  </sheetData>
  <sheetProtection formatCells="0" formatColumns="0" formatRows="0" insertColumns="0" insertRows="0" insertHyperlinks="0" deleteColumns="0" deleteRows="0" sort="0" autoFilter="0" pivotTables="0"/>
  <mergeCells count="2">
    <mergeCell ref="B10:E10"/>
    <mergeCell ref="C8:D8"/>
  </mergeCells>
  <phoneticPr fontId="9"/>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8C52802C-4585-4E51-B8ED-32F0658BD8C1}">
          <x14:formula1>
            <xm:f>データ用※削除不可!$J$2:$J$3</xm:f>
          </x14:formula1>
          <xm:sqref>E4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59C1-52A6-4334-BECE-10C8C3E2EFA4}">
  <sheetPr>
    <tabColor rgb="FFFFFFCC"/>
    <pageSetUpPr fitToPage="1"/>
  </sheetPr>
  <dimension ref="A1:I14"/>
  <sheetViews>
    <sheetView showGridLines="0" topLeftCell="A27" zoomScaleNormal="100" workbookViewId="0">
      <selection activeCell="E5" sqref="E5"/>
    </sheetView>
  </sheetViews>
  <sheetFormatPr defaultColWidth="9" defaultRowHeight="14"/>
  <cols>
    <col min="1" max="1" width="6.08203125" style="35" customWidth="1"/>
    <col min="2" max="2" width="16.25" style="35" customWidth="1"/>
    <col min="3" max="3" width="46.08203125" style="37" customWidth="1"/>
    <col min="4" max="4" width="13.58203125" style="92" customWidth="1"/>
    <col min="5" max="5" width="14.33203125" style="93" customWidth="1"/>
    <col min="6" max="6" width="4.08203125" style="35" bestFit="1" customWidth="1"/>
    <col min="7" max="7" width="9" style="35" customWidth="1"/>
    <col min="8" max="9" width="0" style="35" hidden="1" customWidth="1"/>
    <col min="10" max="16384" width="9" style="35"/>
  </cols>
  <sheetData>
    <row r="1" spans="1:9">
      <c r="A1" s="34" t="s">
        <v>208</v>
      </c>
      <c r="H1" s="93">
        <f>COUNTIF(テーブル334567262732417[内容区分],"*★*")</f>
        <v>0</v>
      </c>
      <c r="I1" s="35" t="s">
        <v>130</v>
      </c>
    </row>
    <row r="2" spans="1:9" ht="39" customHeight="1">
      <c r="A2" s="384" t="s">
        <v>148</v>
      </c>
      <c r="B2" s="384"/>
      <c r="C2" s="384"/>
      <c r="D2" s="384"/>
      <c r="E2" s="384"/>
    </row>
    <row r="3" spans="1:9" s="95" customFormat="1" ht="16.5">
      <c r="A3" s="35"/>
      <c r="B3" s="35"/>
      <c r="C3" s="35"/>
      <c r="D3" s="35" t="s">
        <v>132</v>
      </c>
      <c r="E3" s="35"/>
      <c r="F3" s="35"/>
    </row>
    <row r="4" spans="1:9" s="95" customFormat="1" ht="16.5">
      <c r="A4" s="35"/>
      <c r="B4" s="35"/>
      <c r="C4" s="35"/>
      <c r="D4" s="35" t="s">
        <v>133</v>
      </c>
      <c r="E4" s="359"/>
      <c r="F4" s="35"/>
    </row>
    <row r="5" spans="1:9" s="95" customFormat="1" ht="16.5">
      <c r="A5" s="35"/>
      <c r="B5" s="35"/>
      <c r="C5" s="35"/>
      <c r="D5" s="35" t="s">
        <v>134</v>
      </c>
      <c r="E5" s="35"/>
      <c r="F5" s="35" t="s">
        <v>149</v>
      </c>
    </row>
    <row r="6" spans="1:9" s="95" customFormat="1" ht="16.5">
      <c r="A6" s="35"/>
      <c r="B6" s="35"/>
      <c r="C6" s="35"/>
      <c r="D6" s="35" t="s">
        <v>135</v>
      </c>
      <c r="E6" s="35"/>
      <c r="F6" s="35" t="s">
        <v>149</v>
      </c>
    </row>
    <row r="7" spans="1:9" s="95" customFormat="1" ht="21" customHeight="1">
      <c r="A7" s="21"/>
      <c r="B7" s="22" t="s">
        <v>136</v>
      </c>
      <c r="C7" s="336"/>
      <c r="D7" s="24"/>
      <c r="E7" s="21"/>
      <c r="F7" s="24" t="str">
        <f>IF(H1=0,"","印")</f>
        <v/>
      </c>
    </row>
    <row r="8" spans="1:9" s="95" customFormat="1" ht="36.75"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98" t="s">
        <v>142</v>
      </c>
      <c r="E12" s="133" t="s">
        <v>143</v>
      </c>
      <c r="F12" s="21"/>
    </row>
    <row r="13" spans="1:9" s="95" customFormat="1" ht="59.15" customHeight="1">
      <c r="A13" s="105">
        <v>1</v>
      </c>
      <c r="B13" s="136" t="s">
        <v>205</v>
      </c>
      <c r="C13" s="106" t="s">
        <v>209</v>
      </c>
      <c r="D13" s="138"/>
      <c r="E13" s="106" t="s">
        <v>210</v>
      </c>
      <c r="F13" s="21"/>
    </row>
    <row r="14" spans="1:9" ht="16.5">
      <c r="A14" s="95"/>
      <c r="B14" s="95"/>
      <c r="C14" s="110"/>
      <c r="D14" s="341"/>
      <c r="E14" s="111"/>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C971F43E-7918-4FFC-9A12-36C3827AC6AD}">
          <x14:formula1>
            <xm:f>データ用※削除不可!$J$2:$J$3</xm:f>
          </x14:formula1>
          <xm:sqref>E4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6C40-4F22-451D-91F5-9CCD42D4B098}">
  <sheetPr codeName="Sheet22">
    <tabColor rgb="FFFFFFCC"/>
    <pageSetUpPr fitToPage="1"/>
  </sheetPr>
  <dimension ref="A1:I14"/>
  <sheetViews>
    <sheetView showGridLines="0" topLeftCell="A37" zoomScale="115" zoomScaleNormal="115" workbookViewId="0">
      <selection activeCell="E4" sqref="E4"/>
    </sheetView>
  </sheetViews>
  <sheetFormatPr defaultColWidth="9" defaultRowHeight="14"/>
  <cols>
    <col min="1" max="1" width="4" style="159" customWidth="1"/>
    <col min="2" max="2" width="17.25" style="159" customWidth="1"/>
    <col min="3" max="3" width="40.08203125" style="160" customWidth="1"/>
    <col min="4" max="4" width="12.83203125" style="161" customWidth="1"/>
    <col min="5" max="5" width="15.5" style="162" customWidth="1"/>
    <col min="6" max="6" width="4.25" style="159" bestFit="1" customWidth="1"/>
    <col min="7" max="7" width="9" style="159" customWidth="1"/>
    <col min="8" max="9" width="0" style="159" hidden="1" customWidth="1"/>
    <col min="10" max="16384" width="9" style="159"/>
  </cols>
  <sheetData>
    <row r="1" spans="1:9">
      <c r="A1" s="287" t="s">
        <v>211</v>
      </c>
      <c r="H1" s="162">
        <f>COUNTIF(テーブル334567262728[内容区分],"*★*")</f>
        <v>0</v>
      </c>
      <c r="I1" s="159" t="s">
        <v>130</v>
      </c>
    </row>
    <row r="2" spans="1:9" ht="39" customHeight="1">
      <c r="A2" s="386" t="s">
        <v>173</v>
      </c>
      <c r="B2" s="386"/>
      <c r="C2" s="386"/>
      <c r="D2" s="386"/>
      <c r="E2" s="386"/>
      <c r="F2" s="163"/>
    </row>
    <row r="3" spans="1:9" s="166" customFormat="1" ht="16.5">
      <c r="A3" s="158"/>
      <c r="B3" s="164"/>
      <c r="C3" s="164"/>
      <c r="D3" s="165" t="s">
        <v>132</v>
      </c>
      <c r="E3" s="385"/>
      <c r="F3" s="385"/>
    </row>
    <row r="4" spans="1:9" s="166" customFormat="1" ht="16.5">
      <c r="A4" s="158"/>
      <c r="B4" s="158"/>
      <c r="C4" s="164"/>
      <c r="D4" s="165" t="s">
        <v>133</v>
      </c>
      <c r="E4" s="359"/>
      <c r="F4" s="158"/>
    </row>
    <row r="5" spans="1:9" s="166" customFormat="1" ht="16.5">
      <c r="A5" s="158"/>
      <c r="B5" s="158"/>
      <c r="C5" s="158"/>
      <c r="D5" s="165" t="s">
        <v>134</v>
      </c>
      <c r="E5" s="158"/>
      <c r="F5" s="164" t="s">
        <v>149</v>
      </c>
    </row>
    <row r="6" spans="1:9" s="166" customFormat="1" ht="16.5">
      <c r="A6" s="158"/>
      <c r="D6" s="165" t="s">
        <v>135</v>
      </c>
      <c r="E6" s="158"/>
      <c r="F6" s="164" t="s">
        <v>149</v>
      </c>
    </row>
    <row r="7" spans="1:9" s="166" customFormat="1" ht="21" customHeight="1">
      <c r="A7" s="158"/>
      <c r="B7" s="165" t="s">
        <v>136</v>
      </c>
      <c r="C7" s="282"/>
      <c r="D7" s="164"/>
      <c r="E7" s="158"/>
      <c r="F7" s="164" t="str">
        <f>IF(H1=0,"","印")</f>
        <v/>
      </c>
    </row>
    <row r="8" spans="1:9" s="166" customFormat="1" ht="26.25" customHeight="1">
      <c r="A8" s="158"/>
      <c r="B8" s="165" t="s">
        <v>137</v>
      </c>
      <c r="C8" s="387"/>
      <c r="D8" s="387"/>
      <c r="E8" s="158"/>
      <c r="F8" s="164"/>
    </row>
    <row r="9" spans="1:9" s="166" customFormat="1" ht="18.649999999999999" customHeight="1">
      <c r="A9" s="158"/>
      <c r="B9" s="158"/>
      <c r="C9" s="167"/>
      <c r="D9" s="164"/>
      <c r="E9" s="165"/>
      <c r="F9" s="158"/>
    </row>
    <row r="10" spans="1:9" s="166" customFormat="1" ht="18" customHeight="1">
      <c r="A10" s="158"/>
      <c r="B10" s="385" t="s">
        <v>138</v>
      </c>
      <c r="C10" s="385"/>
      <c r="D10" s="385"/>
      <c r="E10" s="385"/>
      <c r="F10" s="158"/>
    </row>
    <row r="11" spans="1:9" s="166" customFormat="1" ht="18" customHeight="1">
      <c r="A11" s="158"/>
      <c r="B11" s="158"/>
      <c r="C11" s="338"/>
      <c r="D11" s="164"/>
      <c r="E11" s="165"/>
      <c r="F11" s="158"/>
    </row>
    <row r="12" spans="1:9" s="166" customFormat="1" ht="38.15" customHeight="1">
      <c r="A12" s="168" t="s">
        <v>139</v>
      </c>
      <c r="B12" s="169" t="s">
        <v>140</v>
      </c>
      <c r="C12" s="168" t="s">
        <v>141</v>
      </c>
      <c r="D12" s="98" t="s">
        <v>142</v>
      </c>
      <c r="E12" s="170" t="s">
        <v>143</v>
      </c>
      <c r="F12" s="158"/>
    </row>
    <row r="13" spans="1:9" s="166" customFormat="1" ht="59.15" customHeight="1">
      <c r="A13" s="171">
        <v>1</v>
      </c>
      <c r="B13" s="172" t="s">
        <v>205</v>
      </c>
      <c r="C13" s="173" t="s">
        <v>212</v>
      </c>
      <c r="D13" s="174"/>
      <c r="E13" s="173" t="s">
        <v>213</v>
      </c>
      <c r="F13" s="158"/>
    </row>
    <row r="14" spans="1:9" ht="16.5">
      <c r="A14" s="166"/>
      <c r="B14" s="166"/>
      <c r="C14" s="175"/>
      <c r="D14" s="176"/>
      <c r="E14" s="177"/>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27AC605-1F86-45C6-A12F-A72829159DA8}">
          <x14:formula1>
            <xm:f>データ用※削除不可!$A$3:$A$19</xm:f>
          </x14:formula1>
          <xm:sqref>B13</xm:sqref>
        </x14:dataValidation>
        <x14:dataValidation type="list" errorStyle="information" allowBlank="1" showInputMessage="1" xr:uid="{A2327AD2-F781-489B-A865-9AEF0F8FF6C8}">
          <x14:formula1>
            <xm:f>データ用※削除不可!$J$2:$J$3</xm:f>
          </x14:formula1>
          <xm:sqref>E4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7301-FB9D-49E7-A3B9-7BB2060B3E1F}">
  <sheetPr codeName="Sheet20">
    <tabColor rgb="FFFFFFCC"/>
    <pageSetUpPr fitToPage="1"/>
  </sheetPr>
  <dimension ref="A1:I14"/>
  <sheetViews>
    <sheetView showGridLines="0" topLeftCell="A14" zoomScaleNormal="100" zoomScaleSheetLayoutView="100" workbookViewId="0">
      <selection activeCell="E4" sqref="E4"/>
    </sheetView>
  </sheetViews>
  <sheetFormatPr defaultColWidth="9" defaultRowHeight="14"/>
  <cols>
    <col min="1" max="1" width="6.25" style="35" customWidth="1"/>
    <col min="2" max="2" width="18.75" style="35" customWidth="1"/>
    <col min="3" max="3" width="42.75" style="37" customWidth="1"/>
    <col min="4" max="4" width="13.33203125" style="92" customWidth="1"/>
    <col min="5" max="5" width="14" style="93" customWidth="1"/>
    <col min="6" max="6" width="4.25" style="35" bestFit="1" customWidth="1"/>
    <col min="7" max="7" width="9" style="35" customWidth="1"/>
    <col min="8" max="9" width="0" style="35" hidden="1" customWidth="1"/>
    <col min="10" max="16384" width="9" style="35"/>
  </cols>
  <sheetData>
    <row r="1" spans="1:9">
      <c r="A1" s="21" t="s">
        <v>214</v>
      </c>
      <c r="H1" s="93">
        <f>COUNTIF(テーブル33456726272930[内容区分],"*★*")</f>
        <v>0</v>
      </c>
      <c r="I1" s="35" t="s">
        <v>130</v>
      </c>
    </row>
    <row r="2" spans="1:9" ht="39" customHeight="1">
      <c r="A2" s="379" t="s">
        <v>173</v>
      </c>
      <c r="B2" s="379"/>
      <c r="C2" s="379"/>
      <c r="D2" s="379"/>
      <c r="E2" s="379"/>
      <c r="F2" s="135"/>
    </row>
    <row r="3" spans="1:9" s="95" customFormat="1" ht="16.5">
      <c r="A3" s="21"/>
      <c r="B3" s="24"/>
      <c r="C3" s="24"/>
      <c r="D3" s="22" t="s">
        <v>132</v>
      </c>
      <c r="E3" s="21"/>
      <c r="F3" s="21"/>
    </row>
    <row r="4" spans="1:9" s="95" customFormat="1" ht="16.5">
      <c r="A4" s="21"/>
      <c r="B4" s="21"/>
      <c r="C4" s="24"/>
      <c r="D4" s="22" t="s">
        <v>133</v>
      </c>
      <c r="E4" s="359"/>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336"/>
      <c r="D7" s="24"/>
      <c r="E7" s="21"/>
      <c r="F7" s="24" t="str">
        <f>IF(H1=0,"","印")</f>
        <v/>
      </c>
    </row>
    <row r="8" spans="1:9" s="95" customFormat="1" ht="30"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215</v>
      </c>
      <c r="B12" s="132" t="s">
        <v>216</v>
      </c>
      <c r="C12" s="131" t="s">
        <v>217</v>
      </c>
      <c r="D12" s="98" t="s">
        <v>142</v>
      </c>
      <c r="E12" s="133" t="s">
        <v>218</v>
      </c>
      <c r="F12" s="21"/>
    </row>
    <row r="13" spans="1:9" s="95" customFormat="1" ht="81.75" customHeight="1">
      <c r="A13" s="105">
        <v>1</v>
      </c>
      <c r="B13" s="136" t="s">
        <v>219</v>
      </c>
      <c r="C13" s="288" t="s">
        <v>220</v>
      </c>
      <c r="D13" s="289">
        <v>230000</v>
      </c>
      <c r="E13" s="290" t="s">
        <v>221</v>
      </c>
      <c r="F13" s="21"/>
    </row>
    <row r="14" spans="1:9" ht="16.5">
      <c r="A14" s="95"/>
      <c r="B14" s="95"/>
      <c r="C14" s="110"/>
      <c r="D14" s="341"/>
      <c r="E14" s="111"/>
    </row>
  </sheetData>
  <sheetProtection formatCells="0" formatColumns="0" formatRows="0" insertColumns="0" insertRows="0" insertHyperlinks="0" deleteColumns="0" deleteRows="0" sort="0" autoFilter="0" pivotTables="0"/>
  <mergeCells count="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AAD87FF-F4C9-4BB6-9FFD-857A1A8F9103}">
          <x14:formula1>
            <xm:f>データ用※削除不可!$A$3:$A$18</xm:f>
          </x14:formula1>
          <xm:sqref>B14:B1048576</xm:sqref>
        </x14:dataValidation>
        <x14:dataValidation type="list" allowBlank="1" showInputMessage="1" showErrorMessage="1" xr:uid="{4A8AC43D-31B4-40ED-BF0C-7894FFC37AAF}">
          <x14:formula1>
            <xm:f>データ用※削除不可!$A$3:$A$19</xm:f>
          </x14:formula1>
          <xm:sqref>B13</xm:sqref>
        </x14:dataValidation>
        <x14:dataValidation type="list" errorStyle="information" allowBlank="1" showInputMessage="1" xr:uid="{435A72D7-215F-405B-A266-2890012C7B6F}">
          <x14:formula1>
            <xm:f>データ用※削除不可!$J$2:$J$3</xm:f>
          </x14:formula1>
          <xm:sqref>E4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703F-E2B1-425E-B6A0-BEA7EA48497D}">
  <sheetPr codeName="Sheet23">
    <tabColor rgb="FFFFFFCC"/>
    <pageSetUpPr fitToPage="1"/>
  </sheetPr>
  <dimension ref="A1:I14"/>
  <sheetViews>
    <sheetView showGridLines="0" topLeftCell="A25" zoomScaleNormal="100" workbookViewId="0">
      <selection activeCell="E4" sqref="E4"/>
    </sheetView>
  </sheetViews>
  <sheetFormatPr defaultColWidth="9" defaultRowHeight="14"/>
  <cols>
    <col min="1" max="1" width="6.25" style="140" customWidth="1"/>
    <col min="2" max="2" width="19.08203125" style="140" customWidth="1"/>
    <col min="3" max="3" width="34.58203125" style="141" customWidth="1"/>
    <col min="4" max="4" width="15.08203125" style="142" customWidth="1"/>
    <col min="5" max="5" width="15.75" style="143" customWidth="1"/>
    <col min="6" max="6" width="4.25" style="140" bestFit="1" customWidth="1"/>
    <col min="7" max="7" width="9" style="140" customWidth="1"/>
    <col min="8" max="9" width="0" style="140" hidden="1" customWidth="1"/>
    <col min="10" max="16384" width="9" style="140"/>
  </cols>
  <sheetData>
    <row r="1" spans="1:9">
      <c r="A1" s="21" t="s">
        <v>222</v>
      </c>
      <c r="H1" s="144">
        <f>COUNTIF(テーブル33456726272931[内容区分],"*★*")</f>
        <v>0</v>
      </c>
      <c r="I1" s="6" t="s">
        <v>130</v>
      </c>
    </row>
    <row r="2" spans="1:9" ht="39" customHeight="1">
      <c r="A2" s="379" t="s">
        <v>173</v>
      </c>
      <c r="B2" s="379"/>
      <c r="C2" s="379"/>
      <c r="D2" s="379"/>
      <c r="E2" s="379"/>
      <c r="F2" s="145"/>
    </row>
    <row r="3" spans="1:9" s="149" customFormat="1" ht="16">
      <c r="A3" s="146"/>
      <c r="B3" s="147"/>
      <c r="C3" s="147"/>
      <c r="D3" s="148" t="s">
        <v>132</v>
      </c>
      <c r="E3" s="146"/>
      <c r="F3" s="146"/>
    </row>
    <row r="4" spans="1:9" s="149" customFormat="1" ht="16">
      <c r="A4" s="146"/>
      <c r="B4" s="146"/>
      <c r="C4" s="147"/>
      <c r="D4" s="148" t="s">
        <v>133</v>
      </c>
      <c r="E4" s="359"/>
      <c r="F4" s="146"/>
    </row>
    <row r="5" spans="1:9" s="149" customFormat="1" ht="16">
      <c r="A5" s="146"/>
      <c r="B5" s="146"/>
      <c r="C5" s="146"/>
      <c r="D5" s="148" t="s">
        <v>134</v>
      </c>
      <c r="E5" s="146"/>
      <c r="F5" s="147" t="s">
        <v>149</v>
      </c>
    </row>
    <row r="6" spans="1:9" s="149" customFormat="1" ht="16">
      <c r="A6" s="146"/>
      <c r="D6" s="148" t="s">
        <v>223</v>
      </c>
      <c r="E6" s="146"/>
      <c r="F6" s="147" t="s">
        <v>149</v>
      </c>
    </row>
    <row r="7" spans="1:9" s="149" customFormat="1" ht="21" customHeight="1">
      <c r="A7" s="146"/>
      <c r="B7" s="148" t="s">
        <v>136</v>
      </c>
      <c r="C7" s="346"/>
      <c r="D7" s="147"/>
      <c r="E7" s="146"/>
      <c r="F7" s="147" t="str">
        <f>IF(H1=0,"","印")</f>
        <v/>
      </c>
    </row>
    <row r="8" spans="1:9" s="149" customFormat="1" ht="21" customHeight="1">
      <c r="A8" s="146"/>
      <c r="B8" s="148" t="s">
        <v>137</v>
      </c>
      <c r="C8" s="346"/>
      <c r="D8" s="147"/>
      <c r="E8" s="146"/>
      <c r="F8" s="147"/>
    </row>
    <row r="9" spans="1:9" s="149" customFormat="1" ht="18.649999999999999" customHeight="1">
      <c r="A9" s="146"/>
      <c r="B9" s="146"/>
      <c r="C9" s="150"/>
      <c r="D9" s="147"/>
      <c r="E9" s="148"/>
      <c r="F9" s="146"/>
    </row>
    <row r="10" spans="1:9" s="149" customFormat="1" ht="18" customHeight="1">
      <c r="A10" s="146"/>
      <c r="B10" s="388" t="s">
        <v>138</v>
      </c>
      <c r="C10" s="388"/>
      <c r="D10" s="388"/>
      <c r="E10" s="388"/>
      <c r="F10" s="146"/>
    </row>
    <row r="11" spans="1:9" s="149" customFormat="1" ht="18" customHeight="1">
      <c r="A11" s="146"/>
      <c r="B11" s="146"/>
      <c r="C11" s="339"/>
      <c r="D11" s="147"/>
      <c r="E11" s="148"/>
      <c r="F11" s="146"/>
    </row>
    <row r="12" spans="1:9" s="149" customFormat="1" ht="38.15" customHeight="1">
      <c r="A12" s="151" t="s">
        <v>139</v>
      </c>
      <c r="B12" s="152" t="s">
        <v>140</v>
      </c>
      <c r="C12" s="151" t="s">
        <v>141</v>
      </c>
      <c r="D12" s="98" t="s">
        <v>142</v>
      </c>
      <c r="E12" s="153" t="s">
        <v>143</v>
      </c>
      <c r="F12" s="146"/>
    </row>
    <row r="13" spans="1:9" s="149" customFormat="1" ht="59.15" customHeight="1">
      <c r="A13" s="178">
        <v>1</v>
      </c>
      <c r="B13" s="136" t="s">
        <v>61</v>
      </c>
      <c r="C13" s="179" t="s">
        <v>145</v>
      </c>
      <c r="D13" s="180"/>
      <c r="E13" s="351" t="s">
        <v>224</v>
      </c>
      <c r="F13" s="146"/>
    </row>
    <row r="14" spans="1:9" ht="16">
      <c r="A14" s="149"/>
      <c r="B14" s="149"/>
      <c r="C14" s="156"/>
      <c r="D14" s="157"/>
      <c r="E14" s="7"/>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B63D790F-A94C-4375-AAEF-AE8816A4A4ED}">
          <x14:formula1>
            <xm:f>データ用※削除不可!$A$3:$A$18</xm:f>
          </x14:formula1>
          <xm:sqref>B14:B1048576</xm:sqref>
        </x14:dataValidation>
        <x14:dataValidation type="list" allowBlank="1" showInputMessage="1" showErrorMessage="1" xr:uid="{155F47C3-E696-4801-BFCF-EE214329B6E8}">
          <x14:formula1>
            <xm:f>データ用※削除不可!$A$3:$A$19</xm:f>
          </x14:formula1>
          <xm:sqref>B13</xm:sqref>
        </x14:dataValidation>
        <x14:dataValidation type="list" errorStyle="information" allowBlank="1" showInputMessage="1" xr:uid="{D792E8E6-274B-4002-800E-D8E418230C60}">
          <x14:formula1>
            <xm:f>データ用※削除不可!$J$2:$J$3</xm:f>
          </x14:formula1>
          <xm:sqref>E4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19C7-161C-49DC-95DA-23DE55228E85}">
  <sheetPr>
    <tabColor rgb="FFFFFFCC"/>
    <pageSetUpPr fitToPage="1"/>
  </sheetPr>
  <dimension ref="A1:J195"/>
  <sheetViews>
    <sheetView showGridLines="0" zoomScale="50" zoomScaleNormal="50" workbookViewId="0">
      <selection activeCell="E4" sqref="E4"/>
    </sheetView>
  </sheetViews>
  <sheetFormatPr defaultRowHeight="14"/>
  <cols>
    <col min="1" max="1" width="1.25" style="297" customWidth="1"/>
    <col min="2" max="2" width="24.08203125" style="297" customWidth="1"/>
    <col min="3" max="3" width="31.58203125" style="297" customWidth="1"/>
    <col min="4" max="4" width="21" style="297" customWidth="1"/>
    <col min="5" max="5" width="50.25" style="297" customWidth="1"/>
    <col min="6" max="6" width="5.08203125" style="297" hidden="1" customWidth="1"/>
    <col min="7" max="7" width="1.25" style="297" customWidth="1"/>
    <col min="8" max="8" width="8.58203125" style="299" bestFit="1" customWidth="1"/>
    <col min="9" max="9" width="8.58203125" style="297" bestFit="1" customWidth="1"/>
    <col min="10" max="10" width="18.08203125" style="298" customWidth="1"/>
    <col min="11" max="243" width="8.58203125" style="297" bestFit="1" customWidth="1"/>
    <col min="244" max="244" width="1.58203125" style="297" customWidth="1"/>
    <col min="245" max="245" width="8.58203125" style="297" bestFit="1" customWidth="1"/>
    <col min="246" max="246" width="16" style="297" customWidth="1"/>
    <col min="247" max="247" width="12" style="297" customWidth="1"/>
    <col min="248" max="248" width="25.5" style="297" customWidth="1"/>
    <col min="249" max="249" width="15.08203125" style="297" customWidth="1"/>
    <col min="250" max="250" width="5.08203125" style="297" customWidth="1"/>
    <col min="251" max="251" width="52.58203125" style="297" customWidth="1"/>
    <col min="252" max="256" width="8.58203125" style="297" bestFit="1" customWidth="1"/>
    <col min="257" max="259" width="9" style="297" customWidth="1"/>
    <col min="260" max="499" width="8.58203125" style="297" bestFit="1" customWidth="1"/>
    <col min="500" max="500" width="1.58203125" style="297" customWidth="1"/>
    <col min="501" max="501" width="8.58203125" style="297" bestFit="1" customWidth="1"/>
    <col min="502" max="502" width="16" style="297" customWidth="1"/>
    <col min="503" max="503" width="12" style="297" customWidth="1"/>
    <col min="504" max="504" width="25.5" style="297" customWidth="1"/>
    <col min="505" max="505" width="15.08203125" style="297" customWidth="1"/>
    <col min="506" max="506" width="5.08203125" style="297" customWidth="1"/>
    <col min="507" max="507" width="52.58203125" style="297" customWidth="1"/>
    <col min="508" max="512" width="8.58203125" style="297" bestFit="1" customWidth="1"/>
    <col min="513" max="515" width="9" style="297" customWidth="1"/>
    <col min="516" max="755" width="8.58203125" style="297" bestFit="1" customWidth="1"/>
    <col min="756" max="756" width="1.58203125" style="297" customWidth="1"/>
    <col min="757" max="757" width="8.58203125" style="297" bestFit="1" customWidth="1"/>
    <col min="758" max="758" width="16" style="297" customWidth="1"/>
    <col min="759" max="759" width="12" style="297" customWidth="1"/>
    <col min="760" max="760" width="25.5" style="297" customWidth="1"/>
    <col min="761" max="761" width="15.08203125" style="297" customWidth="1"/>
    <col min="762" max="762" width="5.08203125" style="297" customWidth="1"/>
    <col min="763" max="763" width="52.58203125" style="297" customWidth="1"/>
    <col min="764" max="768" width="8.58203125" style="297" bestFit="1" customWidth="1"/>
    <col min="769" max="771" width="9" style="297" customWidth="1"/>
    <col min="772" max="1011" width="8.58203125" style="297" bestFit="1" customWidth="1"/>
    <col min="1012" max="1012" width="1.58203125" style="297" customWidth="1"/>
    <col min="1013" max="1013" width="8.58203125" style="297" bestFit="1" customWidth="1"/>
    <col min="1014" max="1014" width="16" style="297" customWidth="1"/>
    <col min="1015" max="1015" width="12" style="297" customWidth="1"/>
    <col min="1016" max="1016" width="25.5" style="297" customWidth="1"/>
    <col min="1017" max="1017" width="15.08203125" style="297" customWidth="1"/>
    <col min="1018" max="1018" width="5.08203125" style="297" customWidth="1"/>
    <col min="1019" max="1019" width="52.58203125" style="297" customWidth="1"/>
    <col min="1020" max="1024" width="8.58203125" style="297" bestFit="1" customWidth="1"/>
    <col min="1025" max="1027" width="9" style="297" customWidth="1"/>
    <col min="1028" max="1267" width="8.58203125" style="297" bestFit="1" customWidth="1"/>
    <col min="1268" max="1268" width="1.58203125" style="297" customWidth="1"/>
    <col min="1269" max="1269" width="8.58203125" style="297" bestFit="1" customWidth="1"/>
    <col min="1270" max="1270" width="16" style="297" customWidth="1"/>
    <col min="1271" max="1271" width="12" style="297" customWidth="1"/>
    <col min="1272" max="1272" width="25.5" style="297" customWidth="1"/>
    <col min="1273" max="1273" width="15.08203125" style="297" customWidth="1"/>
    <col min="1274" max="1274" width="5.08203125" style="297" customWidth="1"/>
    <col min="1275" max="1275" width="52.58203125" style="297" customWidth="1"/>
    <col min="1276" max="1280" width="8.58203125" style="297" bestFit="1" customWidth="1"/>
    <col min="1281" max="1283" width="9" style="297" customWidth="1"/>
    <col min="1284" max="1523" width="8.58203125" style="297" bestFit="1" customWidth="1"/>
    <col min="1524" max="1524" width="1.58203125" style="297" customWidth="1"/>
    <col min="1525" max="1525" width="8.58203125" style="297" bestFit="1" customWidth="1"/>
    <col min="1526" max="1526" width="16" style="297" customWidth="1"/>
    <col min="1527" max="1527" width="12" style="297" customWidth="1"/>
    <col min="1528" max="1528" width="25.5" style="297" customWidth="1"/>
    <col min="1529" max="1529" width="15.08203125" style="297" customWidth="1"/>
    <col min="1530" max="1530" width="5.08203125" style="297" customWidth="1"/>
    <col min="1531" max="1531" width="52.58203125" style="297" customWidth="1"/>
    <col min="1532" max="1536" width="8.58203125" style="297" bestFit="1" customWidth="1"/>
    <col min="1537" max="1539" width="9" style="297" customWidth="1"/>
    <col min="1540" max="1779" width="8.58203125" style="297" bestFit="1" customWidth="1"/>
    <col min="1780" max="1780" width="1.58203125" style="297" customWidth="1"/>
    <col min="1781" max="1781" width="8.58203125" style="297" bestFit="1" customWidth="1"/>
    <col min="1782" max="1782" width="16" style="297" customWidth="1"/>
    <col min="1783" max="1783" width="12" style="297" customWidth="1"/>
    <col min="1784" max="1784" width="25.5" style="297" customWidth="1"/>
    <col min="1785" max="1785" width="15.08203125" style="297" customWidth="1"/>
    <col min="1786" max="1786" width="5.08203125" style="297" customWidth="1"/>
    <col min="1787" max="1787" width="52.58203125" style="297" customWidth="1"/>
    <col min="1788" max="1792" width="8.58203125" style="297" bestFit="1" customWidth="1"/>
    <col min="1793" max="1795" width="9" style="297" customWidth="1"/>
    <col min="1796" max="2035" width="8.58203125" style="297" bestFit="1" customWidth="1"/>
    <col min="2036" max="2036" width="1.58203125" style="297" customWidth="1"/>
    <col min="2037" max="2037" width="8.58203125" style="297" bestFit="1" customWidth="1"/>
    <col min="2038" max="2038" width="16" style="297" customWidth="1"/>
    <col min="2039" max="2039" width="12" style="297" customWidth="1"/>
    <col min="2040" max="2040" width="25.5" style="297" customWidth="1"/>
    <col min="2041" max="2041" width="15.08203125" style="297" customWidth="1"/>
    <col min="2042" max="2042" width="5.08203125" style="297" customWidth="1"/>
    <col min="2043" max="2043" width="52.58203125" style="297" customWidth="1"/>
    <col min="2044" max="2048" width="8.58203125" style="297" bestFit="1" customWidth="1"/>
    <col min="2049" max="2051" width="9" style="297" customWidth="1"/>
    <col min="2052" max="2291" width="8.58203125" style="297" bestFit="1" customWidth="1"/>
    <col min="2292" max="2292" width="1.58203125" style="297" customWidth="1"/>
    <col min="2293" max="2293" width="8.58203125" style="297" bestFit="1" customWidth="1"/>
    <col min="2294" max="2294" width="16" style="297" customWidth="1"/>
    <col min="2295" max="2295" width="12" style="297" customWidth="1"/>
    <col min="2296" max="2296" width="25.5" style="297" customWidth="1"/>
    <col min="2297" max="2297" width="15.08203125" style="297" customWidth="1"/>
    <col min="2298" max="2298" width="5.08203125" style="297" customWidth="1"/>
    <col min="2299" max="2299" width="52.58203125" style="297" customWidth="1"/>
    <col min="2300" max="2304" width="8.58203125" style="297" bestFit="1" customWidth="1"/>
    <col min="2305" max="2307" width="9" style="297" customWidth="1"/>
    <col min="2308" max="2547" width="8.58203125" style="297" bestFit="1" customWidth="1"/>
    <col min="2548" max="2548" width="1.58203125" style="297" customWidth="1"/>
    <col min="2549" max="2549" width="8.58203125" style="297" bestFit="1" customWidth="1"/>
    <col min="2550" max="2550" width="16" style="297" customWidth="1"/>
    <col min="2551" max="2551" width="12" style="297" customWidth="1"/>
    <col min="2552" max="2552" width="25.5" style="297" customWidth="1"/>
    <col min="2553" max="2553" width="15.08203125" style="297" customWidth="1"/>
    <col min="2554" max="2554" width="5.08203125" style="297" customWidth="1"/>
    <col min="2555" max="2555" width="52.58203125" style="297" customWidth="1"/>
    <col min="2556" max="2560" width="8.58203125" style="297" bestFit="1" customWidth="1"/>
    <col min="2561" max="2563" width="9" style="297" customWidth="1"/>
    <col min="2564" max="2803" width="8.58203125" style="297" bestFit="1" customWidth="1"/>
    <col min="2804" max="2804" width="1.58203125" style="297" customWidth="1"/>
    <col min="2805" max="2805" width="8.58203125" style="297" bestFit="1" customWidth="1"/>
    <col min="2806" max="2806" width="16" style="297" customWidth="1"/>
    <col min="2807" max="2807" width="12" style="297" customWidth="1"/>
    <col min="2808" max="2808" width="25.5" style="297" customWidth="1"/>
    <col min="2809" max="2809" width="15.08203125" style="297" customWidth="1"/>
    <col min="2810" max="2810" width="5.08203125" style="297" customWidth="1"/>
    <col min="2811" max="2811" width="52.58203125" style="297" customWidth="1"/>
    <col min="2812" max="2816" width="8.58203125" style="297" bestFit="1" customWidth="1"/>
    <col min="2817" max="2819" width="9" style="297" customWidth="1"/>
    <col min="2820" max="3059" width="8.58203125" style="297" bestFit="1" customWidth="1"/>
    <col min="3060" max="3060" width="1.58203125" style="297" customWidth="1"/>
    <col min="3061" max="3061" width="8.58203125" style="297" bestFit="1" customWidth="1"/>
    <col min="3062" max="3062" width="16" style="297" customWidth="1"/>
    <col min="3063" max="3063" width="12" style="297" customWidth="1"/>
    <col min="3064" max="3064" width="25.5" style="297" customWidth="1"/>
    <col min="3065" max="3065" width="15.08203125" style="297" customWidth="1"/>
    <col min="3066" max="3066" width="5.08203125" style="297" customWidth="1"/>
    <col min="3067" max="3067" width="52.58203125" style="297" customWidth="1"/>
    <col min="3068" max="3072" width="8.58203125" style="297" bestFit="1" customWidth="1"/>
    <col min="3073" max="3075" width="9" style="297" customWidth="1"/>
    <col min="3076" max="3315" width="8.58203125" style="297" bestFit="1" customWidth="1"/>
    <col min="3316" max="3316" width="1.58203125" style="297" customWidth="1"/>
    <col min="3317" max="3317" width="8.58203125" style="297" bestFit="1" customWidth="1"/>
    <col min="3318" max="3318" width="16" style="297" customWidth="1"/>
    <col min="3319" max="3319" width="12" style="297" customWidth="1"/>
    <col min="3320" max="3320" width="25.5" style="297" customWidth="1"/>
    <col min="3321" max="3321" width="15.08203125" style="297" customWidth="1"/>
    <col min="3322" max="3322" width="5.08203125" style="297" customWidth="1"/>
    <col min="3323" max="3323" width="52.58203125" style="297" customWidth="1"/>
    <col min="3324" max="3328" width="8.58203125" style="297" bestFit="1" customWidth="1"/>
    <col min="3329" max="3331" width="9" style="297" customWidth="1"/>
    <col min="3332" max="3571" width="8.58203125" style="297" bestFit="1" customWidth="1"/>
    <col min="3572" max="3572" width="1.58203125" style="297" customWidth="1"/>
    <col min="3573" max="3573" width="8.58203125" style="297" bestFit="1" customWidth="1"/>
    <col min="3574" max="3574" width="16" style="297" customWidth="1"/>
    <col min="3575" max="3575" width="12" style="297" customWidth="1"/>
    <col min="3576" max="3576" width="25.5" style="297" customWidth="1"/>
    <col min="3577" max="3577" width="15.08203125" style="297" customWidth="1"/>
    <col min="3578" max="3578" width="5.08203125" style="297" customWidth="1"/>
    <col min="3579" max="3579" width="52.58203125" style="297" customWidth="1"/>
    <col min="3580" max="3584" width="8.58203125" style="297" bestFit="1" customWidth="1"/>
    <col min="3585" max="3587" width="9" style="297" customWidth="1"/>
    <col min="3588" max="3827" width="8.58203125" style="297" bestFit="1" customWidth="1"/>
    <col min="3828" max="3828" width="1.58203125" style="297" customWidth="1"/>
    <col min="3829" max="3829" width="8.58203125" style="297" bestFit="1" customWidth="1"/>
    <col min="3830" max="3830" width="16" style="297" customWidth="1"/>
    <col min="3831" max="3831" width="12" style="297" customWidth="1"/>
    <col min="3832" max="3832" width="25.5" style="297" customWidth="1"/>
    <col min="3833" max="3833" width="15.08203125" style="297" customWidth="1"/>
    <col min="3834" max="3834" width="5.08203125" style="297" customWidth="1"/>
    <col min="3835" max="3835" width="52.58203125" style="297" customWidth="1"/>
    <col min="3836" max="3840" width="8.58203125" style="297" bestFit="1" customWidth="1"/>
    <col min="3841" max="3843" width="9" style="297" customWidth="1"/>
    <col min="3844" max="4083" width="8.58203125" style="297" bestFit="1" customWidth="1"/>
    <col min="4084" max="4084" width="1.58203125" style="297" customWidth="1"/>
    <col min="4085" max="4085" width="8.58203125" style="297" bestFit="1" customWidth="1"/>
    <col min="4086" max="4086" width="16" style="297" customWidth="1"/>
    <col min="4087" max="4087" width="12" style="297" customWidth="1"/>
    <col min="4088" max="4088" width="25.5" style="297" customWidth="1"/>
    <col min="4089" max="4089" width="15.08203125" style="297" customWidth="1"/>
    <col min="4090" max="4090" width="5.08203125" style="297" customWidth="1"/>
    <col min="4091" max="4091" width="52.58203125" style="297" customWidth="1"/>
    <col min="4092" max="4096" width="8.58203125" style="297" bestFit="1" customWidth="1"/>
    <col min="4097" max="4099" width="9" style="297" customWidth="1"/>
    <col min="4100" max="4339" width="8.58203125" style="297" bestFit="1" customWidth="1"/>
    <col min="4340" max="4340" width="1.58203125" style="297" customWidth="1"/>
    <col min="4341" max="4341" width="8.58203125" style="297" bestFit="1" customWidth="1"/>
    <col min="4342" max="4342" width="16" style="297" customWidth="1"/>
    <col min="4343" max="4343" width="12" style="297" customWidth="1"/>
    <col min="4344" max="4344" width="25.5" style="297" customWidth="1"/>
    <col min="4345" max="4345" width="15.08203125" style="297" customWidth="1"/>
    <col min="4346" max="4346" width="5.08203125" style="297" customWidth="1"/>
    <col min="4347" max="4347" width="52.58203125" style="297" customWidth="1"/>
    <col min="4348" max="4352" width="8.58203125" style="297" bestFit="1" customWidth="1"/>
    <col min="4353" max="4355" width="9" style="297" customWidth="1"/>
    <col min="4356" max="4595" width="8.58203125" style="297" bestFit="1" customWidth="1"/>
    <col min="4596" max="4596" width="1.58203125" style="297" customWidth="1"/>
    <col min="4597" max="4597" width="8.58203125" style="297" bestFit="1" customWidth="1"/>
    <col min="4598" max="4598" width="16" style="297" customWidth="1"/>
    <col min="4599" max="4599" width="12" style="297" customWidth="1"/>
    <col min="4600" max="4600" width="25.5" style="297" customWidth="1"/>
    <col min="4601" max="4601" width="15.08203125" style="297" customWidth="1"/>
    <col min="4602" max="4602" width="5.08203125" style="297" customWidth="1"/>
    <col min="4603" max="4603" width="52.58203125" style="297" customWidth="1"/>
    <col min="4604" max="4608" width="8.58203125" style="297" bestFit="1" customWidth="1"/>
    <col min="4609" max="4611" width="9" style="297" customWidth="1"/>
    <col min="4612" max="4851" width="8.58203125" style="297" bestFit="1" customWidth="1"/>
    <col min="4852" max="4852" width="1.58203125" style="297" customWidth="1"/>
    <col min="4853" max="4853" width="8.58203125" style="297" bestFit="1" customWidth="1"/>
    <col min="4854" max="4854" width="16" style="297" customWidth="1"/>
    <col min="4855" max="4855" width="12" style="297" customWidth="1"/>
    <col min="4856" max="4856" width="25.5" style="297" customWidth="1"/>
    <col min="4857" max="4857" width="15.08203125" style="297" customWidth="1"/>
    <col min="4858" max="4858" width="5.08203125" style="297" customWidth="1"/>
    <col min="4859" max="4859" width="52.58203125" style="297" customWidth="1"/>
    <col min="4860" max="4864" width="8.58203125" style="297" bestFit="1" customWidth="1"/>
    <col min="4865" max="4867" width="9" style="297" customWidth="1"/>
    <col min="4868" max="5107" width="8.58203125" style="297" bestFit="1" customWidth="1"/>
    <col min="5108" max="5108" width="1.58203125" style="297" customWidth="1"/>
    <col min="5109" max="5109" width="8.58203125" style="297" bestFit="1" customWidth="1"/>
    <col min="5110" max="5110" width="16" style="297" customWidth="1"/>
    <col min="5111" max="5111" width="12" style="297" customWidth="1"/>
    <col min="5112" max="5112" width="25.5" style="297" customWidth="1"/>
    <col min="5113" max="5113" width="15.08203125" style="297" customWidth="1"/>
    <col min="5114" max="5114" width="5.08203125" style="297" customWidth="1"/>
    <col min="5115" max="5115" width="52.58203125" style="297" customWidth="1"/>
    <col min="5116" max="5120" width="8.58203125" style="297" bestFit="1" customWidth="1"/>
    <col min="5121" max="5123" width="9" style="297" customWidth="1"/>
    <col min="5124" max="5363" width="8.58203125" style="297" bestFit="1" customWidth="1"/>
    <col min="5364" max="5364" width="1.58203125" style="297" customWidth="1"/>
    <col min="5365" max="5365" width="8.58203125" style="297" bestFit="1" customWidth="1"/>
    <col min="5366" max="5366" width="16" style="297" customWidth="1"/>
    <col min="5367" max="5367" width="12" style="297" customWidth="1"/>
    <col min="5368" max="5368" width="25.5" style="297" customWidth="1"/>
    <col min="5369" max="5369" width="15.08203125" style="297" customWidth="1"/>
    <col min="5370" max="5370" width="5.08203125" style="297" customWidth="1"/>
    <col min="5371" max="5371" width="52.58203125" style="297" customWidth="1"/>
    <col min="5372" max="5376" width="8.58203125" style="297" bestFit="1" customWidth="1"/>
    <col min="5377" max="5379" width="9" style="297" customWidth="1"/>
    <col min="5380" max="5619" width="8.58203125" style="297" bestFit="1" customWidth="1"/>
    <col min="5620" max="5620" width="1.58203125" style="297" customWidth="1"/>
    <col min="5621" max="5621" width="8.58203125" style="297" bestFit="1" customWidth="1"/>
    <col min="5622" max="5622" width="16" style="297" customWidth="1"/>
    <col min="5623" max="5623" width="12" style="297" customWidth="1"/>
    <col min="5624" max="5624" width="25.5" style="297" customWidth="1"/>
    <col min="5625" max="5625" width="15.08203125" style="297" customWidth="1"/>
    <col min="5626" max="5626" width="5.08203125" style="297" customWidth="1"/>
    <col min="5627" max="5627" width="52.58203125" style="297" customWidth="1"/>
    <col min="5628" max="5632" width="8.58203125" style="297" bestFit="1" customWidth="1"/>
    <col min="5633" max="5635" width="9" style="297" customWidth="1"/>
    <col min="5636" max="5875" width="8.58203125" style="297" bestFit="1" customWidth="1"/>
    <col min="5876" max="5876" width="1.58203125" style="297" customWidth="1"/>
    <col min="5877" max="5877" width="8.58203125" style="297" bestFit="1" customWidth="1"/>
    <col min="5878" max="5878" width="16" style="297" customWidth="1"/>
    <col min="5879" max="5879" width="12" style="297" customWidth="1"/>
    <col min="5880" max="5880" width="25.5" style="297" customWidth="1"/>
    <col min="5881" max="5881" width="15.08203125" style="297" customWidth="1"/>
    <col min="5882" max="5882" width="5.08203125" style="297" customWidth="1"/>
    <col min="5883" max="5883" width="52.58203125" style="297" customWidth="1"/>
    <col min="5884" max="5888" width="8.58203125" style="297" bestFit="1" customWidth="1"/>
    <col min="5889" max="5891" width="9" style="297" customWidth="1"/>
    <col min="5892" max="6131" width="8.58203125" style="297" bestFit="1" customWidth="1"/>
    <col min="6132" max="6132" width="1.58203125" style="297" customWidth="1"/>
    <col min="6133" max="6133" width="8.58203125" style="297" bestFit="1" customWidth="1"/>
    <col min="6134" max="6134" width="16" style="297" customWidth="1"/>
    <col min="6135" max="6135" width="12" style="297" customWidth="1"/>
    <col min="6136" max="6136" width="25.5" style="297" customWidth="1"/>
    <col min="6137" max="6137" width="15.08203125" style="297" customWidth="1"/>
    <col min="6138" max="6138" width="5.08203125" style="297" customWidth="1"/>
    <col min="6139" max="6139" width="52.58203125" style="297" customWidth="1"/>
    <col min="6140" max="6144" width="8.58203125" style="297" bestFit="1" customWidth="1"/>
    <col min="6145" max="6147" width="9" style="297" customWidth="1"/>
    <col min="6148" max="6387" width="8.58203125" style="297" bestFit="1" customWidth="1"/>
    <col min="6388" max="6388" width="1.58203125" style="297" customWidth="1"/>
    <col min="6389" max="6389" width="8.58203125" style="297" bestFit="1" customWidth="1"/>
    <col min="6390" max="6390" width="16" style="297" customWidth="1"/>
    <col min="6391" max="6391" width="12" style="297" customWidth="1"/>
    <col min="6392" max="6392" width="25.5" style="297" customWidth="1"/>
    <col min="6393" max="6393" width="15.08203125" style="297" customWidth="1"/>
    <col min="6394" max="6394" width="5.08203125" style="297" customWidth="1"/>
    <col min="6395" max="6395" width="52.58203125" style="297" customWidth="1"/>
    <col min="6396" max="6400" width="8.58203125" style="297" bestFit="1" customWidth="1"/>
    <col min="6401" max="6403" width="9" style="297" customWidth="1"/>
    <col min="6404" max="6643" width="8.58203125" style="297" bestFit="1" customWidth="1"/>
    <col min="6644" max="6644" width="1.58203125" style="297" customWidth="1"/>
    <col min="6645" max="6645" width="8.58203125" style="297" bestFit="1" customWidth="1"/>
    <col min="6646" max="6646" width="16" style="297" customWidth="1"/>
    <col min="6647" max="6647" width="12" style="297" customWidth="1"/>
    <col min="6648" max="6648" width="25.5" style="297" customWidth="1"/>
    <col min="6649" max="6649" width="15.08203125" style="297" customWidth="1"/>
    <col min="6650" max="6650" width="5.08203125" style="297" customWidth="1"/>
    <col min="6651" max="6651" width="52.58203125" style="297" customWidth="1"/>
    <col min="6652" max="6656" width="8.58203125" style="297" bestFit="1" customWidth="1"/>
    <col min="6657" max="6659" width="9" style="297" customWidth="1"/>
    <col min="6660" max="6899" width="8.58203125" style="297" bestFit="1" customWidth="1"/>
    <col min="6900" max="6900" width="1.58203125" style="297" customWidth="1"/>
    <col min="6901" max="6901" width="8.58203125" style="297" bestFit="1" customWidth="1"/>
    <col min="6902" max="6902" width="16" style="297" customWidth="1"/>
    <col min="6903" max="6903" width="12" style="297" customWidth="1"/>
    <col min="6904" max="6904" width="25.5" style="297" customWidth="1"/>
    <col min="6905" max="6905" width="15.08203125" style="297" customWidth="1"/>
    <col min="6906" max="6906" width="5.08203125" style="297" customWidth="1"/>
    <col min="6907" max="6907" width="52.58203125" style="297" customWidth="1"/>
    <col min="6908" max="6912" width="8.58203125" style="297" bestFit="1" customWidth="1"/>
    <col min="6913" max="6915" width="9" style="297" customWidth="1"/>
    <col min="6916" max="7155" width="8.58203125" style="297" bestFit="1" customWidth="1"/>
    <col min="7156" max="7156" width="1.58203125" style="297" customWidth="1"/>
    <col min="7157" max="7157" width="8.58203125" style="297" bestFit="1" customWidth="1"/>
    <col min="7158" max="7158" width="16" style="297" customWidth="1"/>
    <col min="7159" max="7159" width="12" style="297" customWidth="1"/>
    <col min="7160" max="7160" width="25.5" style="297" customWidth="1"/>
    <col min="7161" max="7161" width="15.08203125" style="297" customWidth="1"/>
    <col min="7162" max="7162" width="5.08203125" style="297" customWidth="1"/>
    <col min="7163" max="7163" width="52.58203125" style="297" customWidth="1"/>
    <col min="7164" max="7168" width="8.58203125" style="297" bestFit="1" customWidth="1"/>
    <col min="7169" max="7171" width="9" style="297" customWidth="1"/>
    <col min="7172" max="7411" width="8.58203125" style="297" bestFit="1" customWidth="1"/>
    <col min="7412" max="7412" width="1.58203125" style="297" customWidth="1"/>
    <col min="7413" max="7413" width="8.58203125" style="297" bestFit="1" customWidth="1"/>
    <col min="7414" max="7414" width="16" style="297" customWidth="1"/>
    <col min="7415" max="7415" width="12" style="297" customWidth="1"/>
    <col min="7416" max="7416" width="25.5" style="297" customWidth="1"/>
    <col min="7417" max="7417" width="15.08203125" style="297" customWidth="1"/>
    <col min="7418" max="7418" width="5.08203125" style="297" customWidth="1"/>
    <col min="7419" max="7419" width="52.58203125" style="297" customWidth="1"/>
    <col min="7420" max="7424" width="8.58203125" style="297" bestFit="1" customWidth="1"/>
    <col min="7425" max="7427" width="9" style="297" customWidth="1"/>
    <col min="7428" max="7667" width="8.58203125" style="297" bestFit="1" customWidth="1"/>
    <col min="7668" max="7668" width="1.58203125" style="297" customWidth="1"/>
    <col min="7669" max="7669" width="8.58203125" style="297" bestFit="1" customWidth="1"/>
    <col min="7670" max="7670" width="16" style="297" customWidth="1"/>
    <col min="7671" max="7671" width="12" style="297" customWidth="1"/>
    <col min="7672" max="7672" width="25.5" style="297" customWidth="1"/>
    <col min="7673" max="7673" width="15.08203125" style="297" customWidth="1"/>
    <col min="7674" max="7674" width="5.08203125" style="297" customWidth="1"/>
    <col min="7675" max="7675" width="52.58203125" style="297" customWidth="1"/>
    <col min="7676" max="7680" width="8.58203125" style="297" bestFit="1" customWidth="1"/>
    <col min="7681" max="7683" width="9" style="297" customWidth="1"/>
    <col min="7684" max="7923" width="8.58203125" style="297" bestFit="1" customWidth="1"/>
    <col min="7924" max="7924" width="1.58203125" style="297" customWidth="1"/>
    <col min="7925" max="7925" width="8.58203125" style="297" bestFit="1" customWidth="1"/>
    <col min="7926" max="7926" width="16" style="297" customWidth="1"/>
    <col min="7927" max="7927" width="12" style="297" customWidth="1"/>
    <col min="7928" max="7928" width="25.5" style="297" customWidth="1"/>
    <col min="7929" max="7929" width="15.08203125" style="297" customWidth="1"/>
    <col min="7930" max="7930" width="5.08203125" style="297" customWidth="1"/>
    <col min="7931" max="7931" width="52.58203125" style="297" customWidth="1"/>
    <col min="7932" max="7936" width="8.58203125" style="297" bestFit="1" customWidth="1"/>
    <col min="7937" max="7939" width="9" style="297" customWidth="1"/>
    <col min="7940" max="8179" width="8.58203125" style="297" bestFit="1" customWidth="1"/>
    <col min="8180" max="8180" width="1.58203125" style="297" customWidth="1"/>
    <col min="8181" max="8181" width="8.58203125" style="297" bestFit="1" customWidth="1"/>
    <col min="8182" max="8182" width="16" style="297" customWidth="1"/>
    <col min="8183" max="8183" width="12" style="297" customWidth="1"/>
    <col min="8184" max="8184" width="25.5" style="297" customWidth="1"/>
    <col min="8185" max="8185" width="15.08203125" style="297" customWidth="1"/>
    <col min="8186" max="8186" width="5.08203125" style="297" customWidth="1"/>
    <col min="8187" max="8187" width="52.58203125" style="297" customWidth="1"/>
    <col min="8188" max="8192" width="8.58203125" style="297" bestFit="1" customWidth="1"/>
    <col min="8193" max="8195" width="9" style="297" customWidth="1"/>
    <col min="8196" max="8435" width="8.58203125" style="297" bestFit="1" customWidth="1"/>
    <col min="8436" max="8436" width="1.58203125" style="297" customWidth="1"/>
    <col min="8437" max="8437" width="8.58203125" style="297" bestFit="1" customWidth="1"/>
    <col min="8438" max="8438" width="16" style="297" customWidth="1"/>
    <col min="8439" max="8439" width="12" style="297" customWidth="1"/>
    <col min="8440" max="8440" width="25.5" style="297" customWidth="1"/>
    <col min="8441" max="8441" width="15.08203125" style="297" customWidth="1"/>
    <col min="8442" max="8442" width="5.08203125" style="297" customWidth="1"/>
    <col min="8443" max="8443" width="52.58203125" style="297" customWidth="1"/>
    <col min="8444" max="8448" width="8.58203125" style="297" bestFit="1" customWidth="1"/>
    <col min="8449" max="8451" width="9" style="297" customWidth="1"/>
    <col min="8452" max="8691" width="8.58203125" style="297" bestFit="1" customWidth="1"/>
    <col min="8692" max="8692" width="1.58203125" style="297" customWidth="1"/>
    <col min="8693" max="8693" width="8.58203125" style="297" bestFit="1" customWidth="1"/>
    <col min="8694" max="8694" width="16" style="297" customWidth="1"/>
    <col min="8695" max="8695" width="12" style="297" customWidth="1"/>
    <col min="8696" max="8696" width="25.5" style="297" customWidth="1"/>
    <col min="8697" max="8697" width="15.08203125" style="297" customWidth="1"/>
    <col min="8698" max="8698" width="5.08203125" style="297" customWidth="1"/>
    <col min="8699" max="8699" width="52.58203125" style="297" customWidth="1"/>
    <col min="8700" max="8704" width="8.58203125" style="297" bestFit="1" customWidth="1"/>
    <col min="8705" max="8707" width="9" style="297" customWidth="1"/>
    <col min="8708" max="8947" width="8.58203125" style="297" bestFit="1" customWidth="1"/>
    <col min="8948" max="8948" width="1.58203125" style="297" customWidth="1"/>
    <col min="8949" max="8949" width="8.58203125" style="297" bestFit="1" customWidth="1"/>
    <col min="8950" max="8950" width="16" style="297" customWidth="1"/>
    <col min="8951" max="8951" width="12" style="297" customWidth="1"/>
    <col min="8952" max="8952" width="25.5" style="297" customWidth="1"/>
    <col min="8953" max="8953" width="15.08203125" style="297" customWidth="1"/>
    <col min="8954" max="8954" width="5.08203125" style="297" customWidth="1"/>
    <col min="8955" max="8955" width="52.58203125" style="297" customWidth="1"/>
    <col min="8956" max="8960" width="8.58203125" style="297" bestFit="1" customWidth="1"/>
    <col min="8961" max="8963" width="9" style="297" customWidth="1"/>
    <col min="8964" max="9203" width="8.58203125" style="297" bestFit="1" customWidth="1"/>
    <col min="9204" max="9204" width="1.58203125" style="297" customWidth="1"/>
    <col min="9205" max="9205" width="8.58203125" style="297" bestFit="1" customWidth="1"/>
    <col min="9206" max="9206" width="16" style="297" customWidth="1"/>
    <col min="9207" max="9207" width="12" style="297" customWidth="1"/>
    <col min="9208" max="9208" width="25.5" style="297" customWidth="1"/>
    <col min="9209" max="9209" width="15.08203125" style="297" customWidth="1"/>
    <col min="9210" max="9210" width="5.08203125" style="297" customWidth="1"/>
    <col min="9211" max="9211" width="52.58203125" style="297" customWidth="1"/>
    <col min="9212" max="9216" width="8.58203125" style="297" bestFit="1" customWidth="1"/>
    <col min="9217" max="9219" width="9" style="297" customWidth="1"/>
    <col min="9220" max="9459" width="8.58203125" style="297" bestFit="1" customWidth="1"/>
    <col min="9460" max="9460" width="1.58203125" style="297" customWidth="1"/>
    <col min="9461" max="9461" width="8.58203125" style="297" bestFit="1" customWidth="1"/>
    <col min="9462" max="9462" width="16" style="297" customWidth="1"/>
    <col min="9463" max="9463" width="12" style="297" customWidth="1"/>
    <col min="9464" max="9464" width="25.5" style="297" customWidth="1"/>
    <col min="9465" max="9465" width="15.08203125" style="297" customWidth="1"/>
    <col min="9466" max="9466" width="5.08203125" style="297" customWidth="1"/>
    <col min="9467" max="9467" width="52.58203125" style="297" customWidth="1"/>
    <col min="9468" max="9472" width="8.58203125" style="297" bestFit="1" customWidth="1"/>
    <col min="9473" max="9475" width="9" style="297" customWidth="1"/>
    <col min="9476" max="9715" width="8.58203125" style="297" bestFit="1" customWidth="1"/>
    <col min="9716" max="9716" width="1.58203125" style="297" customWidth="1"/>
    <col min="9717" max="9717" width="8.58203125" style="297" bestFit="1" customWidth="1"/>
    <col min="9718" max="9718" width="16" style="297" customWidth="1"/>
    <col min="9719" max="9719" width="12" style="297" customWidth="1"/>
    <col min="9720" max="9720" width="25.5" style="297" customWidth="1"/>
    <col min="9721" max="9721" width="15.08203125" style="297" customWidth="1"/>
    <col min="9722" max="9722" width="5.08203125" style="297" customWidth="1"/>
    <col min="9723" max="9723" width="52.58203125" style="297" customWidth="1"/>
    <col min="9724" max="9728" width="8.58203125" style="297" bestFit="1" customWidth="1"/>
    <col min="9729" max="9731" width="9" style="297" customWidth="1"/>
    <col min="9732" max="9971" width="8.58203125" style="297" bestFit="1" customWidth="1"/>
    <col min="9972" max="9972" width="1.58203125" style="297" customWidth="1"/>
    <col min="9973" max="9973" width="8.58203125" style="297" bestFit="1" customWidth="1"/>
    <col min="9974" max="9974" width="16" style="297" customWidth="1"/>
    <col min="9975" max="9975" width="12" style="297" customWidth="1"/>
    <col min="9976" max="9976" width="25.5" style="297" customWidth="1"/>
    <col min="9977" max="9977" width="15.08203125" style="297" customWidth="1"/>
    <col min="9978" max="9978" width="5.08203125" style="297" customWidth="1"/>
    <col min="9979" max="9979" width="52.58203125" style="297" customWidth="1"/>
    <col min="9980" max="9984" width="8.58203125" style="297" bestFit="1" customWidth="1"/>
    <col min="9985" max="9987" width="9" style="297" customWidth="1"/>
    <col min="9988" max="10227" width="8.58203125" style="297" bestFit="1" customWidth="1"/>
    <col min="10228" max="10228" width="1.58203125" style="297" customWidth="1"/>
    <col min="10229" max="10229" width="8.58203125" style="297" bestFit="1" customWidth="1"/>
    <col min="10230" max="10230" width="16" style="297" customWidth="1"/>
    <col min="10231" max="10231" width="12" style="297" customWidth="1"/>
    <col min="10232" max="10232" width="25.5" style="297" customWidth="1"/>
    <col min="10233" max="10233" width="15.08203125" style="297" customWidth="1"/>
    <col min="10234" max="10234" width="5.08203125" style="297" customWidth="1"/>
    <col min="10235" max="10235" width="52.58203125" style="297" customWidth="1"/>
    <col min="10236" max="10240" width="8.58203125" style="297" bestFit="1" customWidth="1"/>
    <col min="10241" max="10243" width="9" style="297" customWidth="1"/>
    <col min="10244" max="10483" width="8.58203125" style="297" bestFit="1" customWidth="1"/>
    <col min="10484" max="10484" width="1.58203125" style="297" customWidth="1"/>
    <col min="10485" max="10485" width="8.58203125" style="297" bestFit="1" customWidth="1"/>
    <col min="10486" max="10486" width="16" style="297" customWidth="1"/>
    <col min="10487" max="10487" width="12" style="297" customWidth="1"/>
    <col min="10488" max="10488" width="25.5" style="297" customWidth="1"/>
    <col min="10489" max="10489" width="15.08203125" style="297" customWidth="1"/>
    <col min="10490" max="10490" width="5.08203125" style="297" customWidth="1"/>
    <col min="10491" max="10491" width="52.58203125" style="297" customWidth="1"/>
    <col min="10492" max="10496" width="8.58203125" style="297" bestFit="1" customWidth="1"/>
    <col min="10497" max="10499" width="9" style="297" customWidth="1"/>
    <col min="10500" max="10739" width="8.58203125" style="297" bestFit="1" customWidth="1"/>
    <col min="10740" max="10740" width="1.58203125" style="297" customWidth="1"/>
    <col min="10741" max="10741" width="8.58203125" style="297" bestFit="1" customWidth="1"/>
    <col min="10742" max="10742" width="16" style="297" customWidth="1"/>
    <col min="10743" max="10743" width="12" style="297" customWidth="1"/>
    <col min="10744" max="10744" width="25.5" style="297" customWidth="1"/>
    <col min="10745" max="10745" width="15.08203125" style="297" customWidth="1"/>
    <col min="10746" max="10746" width="5.08203125" style="297" customWidth="1"/>
    <col min="10747" max="10747" width="52.58203125" style="297" customWidth="1"/>
    <col min="10748" max="10752" width="8.58203125" style="297" bestFit="1" customWidth="1"/>
    <col min="10753" max="10755" width="9" style="297" customWidth="1"/>
    <col min="10756" max="10995" width="8.58203125" style="297" bestFit="1" customWidth="1"/>
    <col min="10996" max="10996" width="1.58203125" style="297" customWidth="1"/>
    <col min="10997" max="10997" width="8.58203125" style="297" bestFit="1" customWidth="1"/>
    <col min="10998" max="10998" width="16" style="297" customWidth="1"/>
    <col min="10999" max="10999" width="12" style="297" customWidth="1"/>
    <col min="11000" max="11000" width="25.5" style="297" customWidth="1"/>
    <col min="11001" max="11001" width="15.08203125" style="297" customWidth="1"/>
    <col min="11002" max="11002" width="5.08203125" style="297" customWidth="1"/>
    <col min="11003" max="11003" width="52.58203125" style="297" customWidth="1"/>
    <col min="11004" max="11008" width="8.58203125" style="297" bestFit="1" customWidth="1"/>
    <col min="11009" max="11011" width="9" style="297" customWidth="1"/>
    <col min="11012" max="11251" width="8.58203125" style="297" bestFit="1" customWidth="1"/>
    <col min="11252" max="11252" width="1.58203125" style="297" customWidth="1"/>
    <col min="11253" max="11253" width="8.58203125" style="297" bestFit="1" customWidth="1"/>
    <col min="11254" max="11254" width="16" style="297" customWidth="1"/>
    <col min="11255" max="11255" width="12" style="297" customWidth="1"/>
    <col min="11256" max="11256" width="25.5" style="297" customWidth="1"/>
    <col min="11257" max="11257" width="15.08203125" style="297" customWidth="1"/>
    <col min="11258" max="11258" width="5.08203125" style="297" customWidth="1"/>
    <col min="11259" max="11259" width="52.58203125" style="297" customWidth="1"/>
    <col min="11260" max="11264" width="8.58203125" style="297" bestFit="1" customWidth="1"/>
    <col min="11265" max="11267" width="9" style="297" customWidth="1"/>
    <col min="11268" max="11507" width="8.58203125" style="297" bestFit="1" customWidth="1"/>
    <col min="11508" max="11508" width="1.58203125" style="297" customWidth="1"/>
    <col min="11509" max="11509" width="8.58203125" style="297" bestFit="1" customWidth="1"/>
    <col min="11510" max="11510" width="16" style="297" customWidth="1"/>
    <col min="11511" max="11511" width="12" style="297" customWidth="1"/>
    <col min="11512" max="11512" width="25.5" style="297" customWidth="1"/>
    <col min="11513" max="11513" width="15.08203125" style="297" customWidth="1"/>
    <col min="11514" max="11514" width="5.08203125" style="297" customWidth="1"/>
    <col min="11515" max="11515" width="52.58203125" style="297" customWidth="1"/>
    <col min="11516" max="11520" width="8.58203125" style="297" bestFit="1" customWidth="1"/>
    <col min="11521" max="11523" width="9" style="297" customWidth="1"/>
    <col min="11524" max="11763" width="8.58203125" style="297" bestFit="1" customWidth="1"/>
    <col min="11764" max="11764" width="1.58203125" style="297" customWidth="1"/>
    <col min="11765" max="11765" width="8.58203125" style="297" bestFit="1" customWidth="1"/>
    <col min="11766" max="11766" width="16" style="297" customWidth="1"/>
    <col min="11767" max="11767" width="12" style="297" customWidth="1"/>
    <col min="11768" max="11768" width="25.5" style="297" customWidth="1"/>
    <col min="11769" max="11769" width="15.08203125" style="297" customWidth="1"/>
    <col min="11770" max="11770" width="5.08203125" style="297" customWidth="1"/>
    <col min="11771" max="11771" width="52.58203125" style="297" customWidth="1"/>
    <col min="11772" max="11776" width="8.58203125" style="297" bestFit="1" customWidth="1"/>
    <col min="11777" max="11779" width="9" style="297" customWidth="1"/>
    <col min="11780" max="12019" width="8.58203125" style="297" bestFit="1" customWidth="1"/>
    <col min="12020" max="12020" width="1.58203125" style="297" customWidth="1"/>
    <col min="12021" max="12021" width="8.58203125" style="297" bestFit="1" customWidth="1"/>
    <col min="12022" max="12022" width="16" style="297" customWidth="1"/>
    <col min="12023" max="12023" width="12" style="297" customWidth="1"/>
    <col min="12024" max="12024" width="25.5" style="297" customWidth="1"/>
    <col min="12025" max="12025" width="15.08203125" style="297" customWidth="1"/>
    <col min="12026" max="12026" width="5.08203125" style="297" customWidth="1"/>
    <col min="12027" max="12027" width="52.58203125" style="297" customWidth="1"/>
    <col min="12028" max="12032" width="8.58203125" style="297" bestFit="1" customWidth="1"/>
    <col min="12033" max="12035" width="9" style="297" customWidth="1"/>
    <col min="12036" max="12275" width="8.58203125" style="297" bestFit="1" customWidth="1"/>
    <col min="12276" max="12276" width="1.58203125" style="297" customWidth="1"/>
    <col min="12277" max="12277" width="8.58203125" style="297" bestFit="1" customWidth="1"/>
    <col min="12278" max="12278" width="16" style="297" customWidth="1"/>
    <col min="12279" max="12279" width="12" style="297" customWidth="1"/>
    <col min="12280" max="12280" width="25.5" style="297" customWidth="1"/>
    <col min="12281" max="12281" width="15.08203125" style="297" customWidth="1"/>
    <col min="12282" max="12282" width="5.08203125" style="297" customWidth="1"/>
    <col min="12283" max="12283" width="52.58203125" style="297" customWidth="1"/>
    <col min="12284" max="12288" width="8.58203125" style="297" bestFit="1" customWidth="1"/>
    <col min="12289" max="12291" width="9" style="297" customWidth="1"/>
    <col min="12292" max="12531" width="8.58203125" style="297" bestFit="1" customWidth="1"/>
    <col min="12532" max="12532" width="1.58203125" style="297" customWidth="1"/>
    <col min="12533" max="12533" width="8.58203125" style="297" bestFit="1" customWidth="1"/>
    <col min="12534" max="12534" width="16" style="297" customWidth="1"/>
    <col min="12535" max="12535" width="12" style="297" customWidth="1"/>
    <col min="12536" max="12536" width="25.5" style="297" customWidth="1"/>
    <col min="12537" max="12537" width="15.08203125" style="297" customWidth="1"/>
    <col min="12538" max="12538" width="5.08203125" style="297" customWidth="1"/>
    <col min="12539" max="12539" width="52.58203125" style="297" customWidth="1"/>
    <col min="12540" max="12544" width="8.58203125" style="297" bestFit="1" customWidth="1"/>
    <col min="12545" max="12547" width="9" style="297" customWidth="1"/>
    <col min="12548" max="12787" width="8.58203125" style="297" bestFit="1" customWidth="1"/>
    <col min="12788" max="12788" width="1.58203125" style="297" customWidth="1"/>
    <col min="12789" max="12789" width="8.58203125" style="297" bestFit="1" customWidth="1"/>
    <col min="12790" max="12790" width="16" style="297" customWidth="1"/>
    <col min="12791" max="12791" width="12" style="297" customWidth="1"/>
    <col min="12792" max="12792" width="25.5" style="297" customWidth="1"/>
    <col min="12793" max="12793" width="15.08203125" style="297" customWidth="1"/>
    <col min="12794" max="12794" width="5.08203125" style="297" customWidth="1"/>
    <col min="12795" max="12795" width="52.58203125" style="297" customWidth="1"/>
    <col min="12796" max="12800" width="8.58203125" style="297" bestFit="1" customWidth="1"/>
    <col min="12801" max="12803" width="9" style="297" customWidth="1"/>
    <col min="12804" max="13043" width="8.58203125" style="297" bestFit="1" customWidth="1"/>
    <col min="13044" max="13044" width="1.58203125" style="297" customWidth="1"/>
    <col min="13045" max="13045" width="8.58203125" style="297" bestFit="1" customWidth="1"/>
    <col min="13046" max="13046" width="16" style="297" customWidth="1"/>
    <col min="13047" max="13047" width="12" style="297" customWidth="1"/>
    <col min="13048" max="13048" width="25.5" style="297" customWidth="1"/>
    <col min="13049" max="13049" width="15.08203125" style="297" customWidth="1"/>
    <col min="13050" max="13050" width="5.08203125" style="297" customWidth="1"/>
    <col min="13051" max="13051" width="52.58203125" style="297" customWidth="1"/>
    <col min="13052" max="13056" width="8.58203125" style="297" bestFit="1" customWidth="1"/>
    <col min="13057" max="13059" width="9" style="297" customWidth="1"/>
    <col min="13060" max="13299" width="8.58203125" style="297" bestFit="1" customWidth="1"/>
    <col min="13300" max="13300" width="1.58203125" style="297" customWidth="1"/>
    <col min="13301" max="13301" width="8.58203125" style="297" bestFit="1" customWidth="1"/>
    <col min="13302" max="13302" width="16" style="297" customWidth="1"/>
    <col min="13303" max="13303" width="12" style="297" customWidth="1"/>
    <col min="13304" max="13304" width="25.5" style="297" customWidth="1"/>
    <col min="13305" max="13305" width="15.08203125" style="297" customWidth="1"/>
    <col min="13306" max="13306" width="5.08203125" style="297" customWidth="1"/>
    <col min="13307" max="13307" width="52.58203125" style="297" customWidth="1"/>
    <col min="13308" max="13312" width="8.58203125" style="297" bestFit="1" customWidth="1"/>
    <col min="13313" max="13315" width="9" style="297" customWidth="1"/>
    <col min="13316" max="13555" width="8.58203125" style="297" bestFit="1" customWidth="1"/>
    <col min="13556" max="13556" width="1.58203125" style="297" customWidth="1"/>
    <col min="13557" max="13557" width="8.58203125" style="297" bestFit="1" customWidth="1"/>
    <col min="13558" max="13558" width="16" style="297" customWidth="1"/>
    <col min="13559" max="13559" width="12" style="297" customWidth="1"/>
    <col min="13560" max="13560" width="25.5" style="297" customWidth="1"/>
    <col min="13561" max="13561" width="15.08203125" style="297" customWidth="1"/>
    <col min="13562" max="13562" width="5.08203125" style="297" customWidth="1"/>
    <col min="13563" max="13563" width="52.58203125" style="297" customWidth="1"/>
    <col min="13564" max="13568" width="8.58203125" style="297" bestFit="1" customWidth="1"/>
    <col min="13569" max="13571" width="9" style="297" customWidth="1"/>
    <col min="13572" max="13811" width="8.58203125" style="297" bestFit="1" customWidth="1"/>
    <col min="13812" max="13812" width="1.58203125" style="297" customWidth="1"/>
    <col min="13813" max="13813" width="8.58203125" style="297" bestFit="1" customWidth="1"/>
    <col min="13814" max="13814" width="16" style="297" customWidth="1"/>
    <col min="13815" max="13815" width="12" style="297" customWidth="1"/>
    <col min="13816" max="13816" width="25.5" style="297" customWidth="1"/>
    <col min="13817" max="13817" width="15.08203125" style="297" customWidth="1"/>
    <col min="13818" max="13818" width="5.08203125" style="297" customWidth="1"/>
    <col min="13819" max="13819" width="52.58203125" style="297" customWidth="1"/>
    <col min="13820" max="13824" width="8.58203125" style="297" bestFit="1" customWidth="1"/>
    <col min="13825" max="13827" width="9" style="297" customWidth="1"/>
    <col min="13828" max="14067" width="8.58203125" style="297" bestFit="1" customWidth="1"/>
    <col min="14068" max="14068" width="1.58203125" style="297" customWidth="1"/>
    <col min="14069" max="14069" width="8.58203125" style="297" bestFit="1" customWidth="1"/>
    <col min="14070" max="14070" width="16" style="297" customWidth="1"/>
    <col min="14071" max="14071" width="12" style="297" customWidth="1"/>
    <col min="14072" max="14072" width="25.5" style="297" customWidth="1"/>
    <col min="14073" max="14073" width="15.08203125" style="297" customWidth="1"/>
    <col min="14074" max="14074" width="5.08203125" style="297" customWidth="1"/>
    <col min="14075" max="14075" width="52.58203125" style="297" customWidth="1"/>
    <col min="14076" max="14080" width="8.58203125" style="297" bestFit="1" customWidth="1"/>
    <col min="14081" max="14083" width="9" style="297" customWidth="1"/>
    <col min="14084" max="14323" width="8.58203125" style="297" bestFit="1" customWidth="1"/>
    <col min="14324" max="14324" width="1.58203125" style="297" customWidth="1"/>
    <col min="14325" max="14325" width="8.58203125" style="297" bestFit="1" customWidth="1"/>
    <col min="14326" max="14326" width="16" style="297" customWidth="1"/>
    <col min="14327" max="14327" width="12" style="297" customWidth="1"/>
    <col min="14328" max="14328" width="25.5" style="297" customWidth="1"/>
    <col min="14329" max="14329" width="15.08203125" style="297" customWidth="1"/>
    <col min="14330" max="14330" width="5.08203125" style="297" customWidth="1"/>
    <col min="14331" max="14331" width="52.58203125" style="297" customWidth="1"/>
    <col min="14332" max="14336" width="8.58203125" style="297" bestFit="1" customWidth="1"/>
    <col min="14337" max="14339" width="9" style="297" customWidth="1"/>
    <col min="14340" max="14579" width="8.58203125" style="297" bestFit="1" customWidth="1"/>
    <col min="14580" max="14580" width="1.58203125" style="297" customWidth="1"/>
    <col min="14581" max="14581" width="8.58203125" style="297" bestFit="1" customWidth="1"/>
    <col min="14582" max="14582" width="16" style="297" customWidth="1"/>
    <col min="14583" max="14583" width="12" style="297" customWidth="1"/>
    <col min="14584" max="14584" width="25.5" style="297" customWidth="1"/>
    <col min="14585" max="14585" width="15.08203125" style="297" customWidth="1"/>
    <col min="14586" max="14586" width="5.08203125" style="297" customWidth="1"/>
    <col min="14587" max="14587" width="52.58203125" style="297" customWidth="1"/>
    <col min="14588" max="14592" width="8.58203125" style="297" bestFit="1" customWidth="1"/>
    <col min="14593" max="14595" width="9" style="297" customWidth="1"/>
    <col min="14596" max="14835" width="8.58203125" style="297" bestFit="1" customWidth="1"/>
    <col min="14836" max="14836" width="1.58203125" style="297" customWidth="1"/>
    <col min="14837" max="14837" width="8.58203125" style="297" bestFit="1" customWidth="1"/>
    <col min="14838" max="14838" width="16" style="297" customWidth="1"/>
    <col min="14839" max="14839" width="12" style="297" customWidth="1"/>
    <col min="14840" max="14840" width="25.5" style="297" customWidth="1"/>
    <col min="14841" max="14841" width="15.08203125" style="297" customWidth="1"/>
    <col min="14842" max="14842" width="5.08203125" style="297" customWidth="1"/>
    <col min="14843" max="14843" width="52.58203125" style="297" customWidth="1"/>
    <col min="14844" max="14848" width="8.58203125" style="297" bestFit="1" customWidth="1"/>
    <col min="14849" max="14851" width="9" style="297" customWidth="1"/>
    <col min="14852" max="15091" width="8.58203125" style="297" bestFit="1" customWidth="1"/>
    <col min="15092" max="15092" width="1.58203125" style="297" customWidth="1"/>
    <col min="15093" max="15093" width="8.58203125" style="297" bestFit="1" customWidth="1"/>
    <col min="15094" max="15094" width="16" style="297" customWidth="1"/>
    <col min="15095" max="15095" width="12" style="297" customWidth="1"/>
    <col min="15096" max="15096" width="25.5" style="297" customWidth="1"/>
    <col min="15097" max="15097" width="15.08203125" style="297" customWidth="1"/>
    <col min="15098" max="15098" width="5.08203125" style="297" customWidth="1"/>
    <col min="15099" max="15099" width="52.58203125" style="297" customWidth="1"/>
    <col min="15100" max="15104" width="8.58203125" style="297" bestFit="1" customWidth="1"/>
    <col min="15105" max="15107" width="9" style="297" customWidth="1"/>
    <col min="15108" max="15347" width="8.58203125" style="297" bestFit="1" customWidth="1"/>
    <col min="15348" max="15348" width="1.58203125" style="297" customWidth="1"/>
    <col min="15349" max="15349" width="8.58203125" style="297" bestFit="1" customWidth="1"/>
    <col min="15350" max="15350" width="16" style="297" customWidth="1"/>
    <col min="15351" max="15351" width="12" style="297" customWidth="1"/>
    <col min="15352" max="15352" width="25.5" style="297" customWidth="1"/>
    <col min="15353" max="15353" width="15.08203125" style="297" customWidth="1"/>
    <col min="15354" max="15354" width="5.08203125" style="297" customWidth="1"/>
    <col min="15355" max="15355" width="52.58203125" style="297" customWidth="1"/>
    <col min="15356" max="15360" width="8.58203125" style="297" bestFit="1" customWidth="1"/>
    <col min="15361" max="15363" width="9" style="297" customWidth="1"/>
    <col min="15364" max="15603" width="8.58203125" style="297" bestFit="1" customWidth="1"/>
    <col min="15604" max="15604" width="1.58203125" style="297" customWidth="1"/>
    <col min="15605" max="15605" width="8.58203125" style="297" bestFit="1" customWidth="1"/>
    <col min="15606" max="15606" width="16" style="297" customWidth="1"/>
    <col min="15607" max="15607" width="12" style="297" customWidth="1"/>
    <col min="15608" max="15608" width="25.5" style="297" customWidth="1"/>
    <col min="15609" max="15609" width="15.08203125" style="297" customWidth="1"/>
    <col min="15610" max="15610" width="5.08203125" style="297" customWidth="1"/>
    <col min="15611" max="15611" width="52.58203125" style="297" customWidth="1"/>
    <col min="15612" max="15616" width="8.58203125" style="297" bestFit="1" customWidth="1"/>
    <col min="15617" max="15619" width="9" style="297" customWidth="1"/>
    <col min="15620" max="15859" width="8.58203125" style="297" bestFit="1" customWidth="1"/>
    <col min="15860" max="15860" width="1.58203125" style="297" customWidth="1"/>
    <col min="15861" max="15861" width="8.58203125" style="297" bestFit="1" customWidth="1"/>
    <col min="15862" max="15862" width="16" style="297" customWidth="1"/>
    <col min="15863" max="15863" width="12" style="297" customWidth="1"/>
    <col min="15864" max="15864" width="25.5" style="297" customWidth="1"/>
    <col min="15865" max="15865" width="15.08203125" style="297" customWidth="1"/>
    <col min="15866" max="15866" width="5.08203125" style="297" customWidth="1"/>
    <col min="15867" max="15867" width="52.58203125" style="297" customWidth="1"/>
    <col min="15868" max="15872" width="8.58203125" style="297" bestFit="1" customWidth="1"/>
    <col min="15873" max="15875" width="9" style="297" customWidth="1"/>
    <col min="15876" max="16115" width="8.58203125" style="297" bestFit="1" customWidth="1"/>
    <col min="16116" max="16116" width="1.58203125" style="297" customWidth="1"/>
    <col min="16117" max="16117" width="8.58203125" style="297" bestFit="1" customWidth="1"/>
    <col min="16118" max="16118" width="16" style="297" customWidth="1"/>
    <col min="16119" max="16119" width="12" style="297" customWidth="1"/>
    <col min="16120" max="16120" width="25.5" style="297" customWidth="1"/>
    <col min="16121" max="16121" width="15.08203125" style="297" customWidth="1"/>
    <col min="16122" max="16122" width="5.08203125" style="297" customWidth="1"/>
    <col min="16123" max="16123" width="52.58203125" style="297" customWidth="1"/>
    <col min="16124" max="16128" width="8.58203125" style="297" bestFit="1" customWidth="1"/>
    <col min="16129" max="16131" width="9" style="297" customWidth="1"/>
    <col min="16132" max="16373" width="8.58203125" style="297" bestFit="1" customWidth="1"/>
    <col min="16374" max="16375" width="9" style="297" customWidth="1"/>
    <col min="16376" max="16384" width="8.58203125" style="297" bestFit="1" customWidth="1"/>
  </cols>
  <sheetData>
    <row r="1" spans="2:10" ht="16.5">
      <c r="B1" s="327"/>
      <c r="C1" s="326"/>
      <c r="D1" s="326"/>
      <c r="E1" s="326"/>
      <c r="F1" s="11"/>
      <c r="G1" s="11"/>
    </row>
    <row r="2" spans="2:10" ht="21">
      <c r="B2" s="389" t="s">
        <v>225</v>
      </c>
      <c r="C2" s="389"/>
      <c r="D2" s="389"/>
      <c r="E2" s="389"/>
      <c r="F2" s="11"/>
      <c r="G2" s="11"/>
    </row>
    <row r="3" spans="2:10" ht="34.15" customHeight="1">
      <c r="B3" s="390" t="s">
        <v>226</v>
      </c>
      <c r="C3" s="390"/>
      <c r="D3" s="390"/>
      <c r="E3" s="390"/>
      <c r="F3" s="390"/>
      <c r="G3" s="390"/>
    </row>
    <row r="4" spans="2:10">
      <c r="B4" s="11"/>
      <c r="C4" s="11"/>
      <c r="D4" s="11"/>
      <c r="E4" s="11"/>
      <c r="F4" s="11"/>
      <c r="G4" s="11"/>
    </row>
    <row r="5" spans="2:10">
      <c r="B5" s="391" t="s">
        <v>227</v>
      </c>
      <c r="C5" s="394" t="s">
        <v>228</v>
      </c>
      <c r="D5" s="395"/>
      <c r="E5" s="396"/>
      <c r="F5" s="325" t="s">
        <v>229</v>
      </c>
      <c r="G5" s="11"/>
      <c r="H5" s="297"/>
    </row>
    <row r="6" spans="2:10" ht="14.25" customHeight="1">
      <c r="B6" s="392"/>
      <c r="C6" s="397" t="s">
        <v>230</v>
      </c>
      <c r="D6" s="340" t="s">
        <v>231</v>
      </c>
      <c r="E6" s="392" t="s">
        <v>232</v>
      </c>
      <c r="F6" s="325"/>
      <c r="G6" s="11"/>
      <c r="H6" s="297"/>
    </row>
    <row r="7" spans="2:10" ht="42">
      <c r="B7" s="393"/>
      <c r="C7" s="398"/>
      <c r="D7" s="340" t="s">
        <v>233</v>
      </c>
      <c r="E7" s="393"/>
      <c r="F7" s="324" t="s">
        <v>234</v>
      </c>
      <c r="G7" s="11"/>
      <c r="H7" s="297"/>
    </row>
    <row r="8" spans="2:10" ht="57" customHeight="1">
      <c r="B8" s="404" t="s">
        <v>235</v>
      </c>
      <c r="C8" s="320" t="s">
        <v>236</v>
      </c>
      <c r="D8" s="319">
        <v>446000</v>
      </c>
      <c r="E8" s="12" t="s">
        <v>237</v>
      </c>
      <c r="F8" s="307" t="str">
        <f>IFERROR(#REF!, "")</f>
        <v/>
      </c>
      <c r="G8" s="11"/>
      <c r="H8" s="297"/>
    </row>
    <row r="9" spans="2:10">
      <c r="B9" s="405"/>
      <c r="C9" s="306"/>
      <c r="D9" s="305"/>
      <c r="E9" s="15"/>
      <c r="F9" s="323"/>
      <c r="G9" s="11"/>
      <c r="H9" s="297"/>
    </row>
    <row r="10" spans="2:10">
      <c r="B10" s="405"/>
      <c r="C10" s="318"/>
      <c r="D10" s="317"/>
      <c r="E10" s="13"/>
      <c r="F10" s="301" t="str">
        <f>IFERROR(#REF!, "")</f>
        <v/>
      </c>
      <c r="G10" s="11"/>
      <c r="H10" s="297"/>
    </row>
    <row r="11" spans="2:10">
      <c r="B11" s="405"/>
      <c r="C11" s="310"/>
      <c r="D11" s="303"/>
      <c r="E11" s="309"/>
      <c r="F11" s="301" t="str">
        <f>IFERROR(#REF!, "")</f>
        <v/>
      </c>
      <c r="G11" s="11"/>
      <c r="H11" s="297"/>
    </row>
    <row r="12" spans="2:10" ht="28">
      <c r="B12" s="404" t="s">
        <v>238</v>
      </c>
      <c r="C12" s="306" t="s">
        <v>239</v>
      </c>
      <c r="D12" s="305">
        <v>150000</v>
      </c>
      <c r="E12" s="15" t="s">
        <v>240</v>
      </c>
      <c r="F12" s="307" t="str">
        <f>IFERROR(#REF!, "")</f>
        <v/>
      </c>
      <c r="G12" s="11"/>
      <c r="H12" s="297"/>
    </row>
    <row r="13" spans="2:10">
      <c r="B13" s="405"/>
      <c r="C13" s="318"/>
      <c r="D13" s="317"/>
      <c r="E13" s="13"/>
      <c r="F13" s="301" t="str">
        <f>IFERROR(#REF!, "")</f>
        <v/>
      </c>
      <c r="G13" s="11"/>
      <c r="H13" s="297"/>
    </row>
    <row r="14" spans="2:10">
      <c r="B14" s="405"/>
      <c r="C14" s="318"/>
      <c r="D14" s="317"/>
      <c r="E14" s="13"/>
      <c r="F14" s="301" t="str">
        <f>IFERROR(#REF!, "")</f>
        <v/>
      </c>
      <c r="G14" s="11"/>
      <c r="H14" s="297"/>
      <c r="J14" s="311"/>
    </row>
    <row r="15" spans="2:10">
      <c r="B15" s="405"/>
      <c r="C15" s="322"/>
      <c r="D15" s="321"/>
      <c r="E15" s="14"/>
      <c r="F15" s="308" t="str">
        <f>IFERROR(#REF!, "")</f>
        <v/>
      </c>
      <c r="G15" s="11"/>
      <c r="H15" s="297"/>
    </row>
    <row r="16" spans="2:10" ht="46.5" customHeight="1">
      <c r="B16" s="399" t="s">
        <v>241</v>
      </c>
      <c r="C16" s="320" t="s">
        <v>242</v>
      </c>
      <c r="D16" s="319">
        <v>40000</v>
      </c>
      <c r="E16" s="12" t="s">
        <v>243</v>
      </c>
      <c r="F16" s="307" t="str">
        <f>IFERROR(#REF!, "")</f>
        <v/>
      </c>
      <c r="G16" s="11"/>
      <c r="H16" s="297"/>
    </row>
    <row r="17" spans="2:10" ht="48" customHeight="1">
      <c r="B17" s="400"/>
      <c r="C17" s="316" t="s">
        <v>244</v>
      </c>
      <c r="D17" s="315">
        <v>40000</v>
      </c>
      <c r="E17" s="314" t="s">
        <v>245</v>
      </c>
      <c r="F17" s="313" t="str">
        <f>IFERROR(#REF!, "")</f>
        <v/>
      </c>
      <c r="G17" s="11"/>
      <c r="H17" s="297"/>
    </row>
    <row r="18" spans="2:10">
      <c r="B18" s="400"/>
      <c r="C18" s="318" t="s">
        <v>246</v>
      </c>
      <c r="D18" s="317">
        <v>500</v>
      </c>
      <c r="E18" s="13" t="s">
        <v>247</v>
      </c>
      <c r="F18" s="301" t="str">
        <f>IFERROR(#REF!, "")</f>
        <v/>
      </c>
      <c r="G18" s="11"/>
      <c r="H18" s="297"/>
    </row>
    <row r="19" spans="2:10">
      <c r="B19" s="400"/>
      <c r="C19" s="316"/>
      <c r="D19" s="315"/>
      <c r="E19" s="314"/>
      <c r="F19" s="313"/>
      <c r="G19" s="11"/>
      <c r="H19" s="297"/>
    </row>
    <row r="20" spans="2:10">
      <c r="B20" s="400"/>
      <c r="C20" s="310"/>
      <c r="D20" s="303"/>
      <c r="E20" s="309"/>
      <c r="F20" s="308" t="str">
        <f>IFERROR(#REF!, "")</f>
        <v/>
      </c>
      <c r="G20" s="11"/>
      <c r="H20" s="297"/>
    </row>
    <row r="21" spans="2:10">
      <c r="B21" s="399" t="s">
        <v>248</v>
      </c>
      <c r="C21" s="306" t="s">
        <v>249</v>
      </c>
      <c r="D21" s="305">
        <v>27000</v>
      </c>
      <c r="E21" s="15" t="s">
        <v>250</v>
      </c>
      <c r="F21" s="307" t="str">
        <f>IFERROR(#REF!, "")</f>
        <v/>
      </c>
      <c r="G21" s="11"/>
      <c r="H21" s="297"/>
    </row>
    <row r="22" spans="2:10">
      <c r="B22" s="400"/>
      <c r="C22" s="306"/>
      <c r="D22" s="305"/>
      <c r="E22" s="15"/>
      <c r="F22" s="301" t="str">
        <f>IFERROR(#REF!, "")</f>
        <v/>
      </c>
      <c r="G22" s="11"/>
      <c r="H22" s="297"/>
    </row>
    <row r="23" spans="2:10">
      <c r="B23" s="400"/>
      <c r="C23" s="310"/>
      <c r="D23" s="303"/>
      <c r="E23" s="309"/>
      <c r="F23" s="301" t="str">
        <f>IFERROR(#REF!, "")</f>
        <v/>
      </c>
      <c r="G23" s="11"/>
      <c r="H23" s="297"/>
    </row>
    <row r="24" spans="2:10" ht="28">
      <c r="B24" s="399" t="s">
        <v>251</v>
      </c>
      <c r="C24" s="306" t="s">
        <v>252</v>
      </c>
      <c r="D24" s="305">
        <v>30000</v>
      </c>
      <c r="E24" s="15" t="s">
        <v>253</v>
      </c>
      <c r="F24" s="307" t="str">
        <f>IFERROR(#REF!, "")</f>
        <v/>
      </c>
      <c r="G24" s="11"/>
      <c r="H24" s="297"/>
      <c r="J24" s="312"/>
    </row>
    <row r="25" spans="2:10">
      <c r="B25" s="400"/>
      <c r="C25" s="306"/>
      <c r="D25" s="305"/>
      <c r="E25" s="15"/>
      <c r="F25" s="301" t="str">
        <f>IFERROR(#REF!, "")</f>
        <v/>
      </c>
      <c r="G25" s="11"/>
      <c r="H25" s="297"/>
      <c r="J25" s="312"/>
    </row>
    <row r="26" spans="2:10">
      <c r="B26" s="400"/>
      <c r="C26" s="310"/>
      <c r="D26" s="303"/>
      <c r="E26" s="309"/>
      <c r="F26" s="301" t="str">
        <f>IFERROR(#REF!, "")</f>
        <v/>
      </c>
      <c r="G26" s="11"/>
      <c r="H26" s="297"/>
    </row>
    <row r="27" spans="2:10">
      <c r="B27" s="399" t="s">
        <v>254</v>
      </c>
      <c r="C27" s="306" t="s">
        <v>255</v>
      </c>
      <c r="D27" s="305">
        <v>500000</v>
      </c>
      <c r="E27" s="15" t="s">
        <v>256</v>
      </c>
      <c r="F27" s="307" t="str">
        <f>IFERROR(#REF!, "")</f>
        <v/>
      </c>
      <c r="G27" s="11"/>
      <c r="H27" s="297"/>
    </row>
    <row r="28" spans="2:10">
      <c r="B28" s="400"/>
      <c r="C28" s="306"/>
      <c r="D28" s="305"/>
      <c r="E28" s="15"/>
      <c r="F28" s="301" t="str">
        <f>IFERROR(#REF!, "")</f>
        <v/>
      </c>
      <c r="G28" s="11"/>
      <c r="H28" s="297"/>
    </row>
    <row r="29" spans="2:10">
      <c r="B29" s="400"/>
      <c r="C29" s="310"/>
      <c r="D29" s="303"/>
      <c r="E29" s="309"/>
      <c r="F29" s="308" t="str">
        <f>IFERROR(#REF!, "")</f>
        <v/>
      </c>
      <c r="G29" s="11"/>
      <c r="H29" s="297"/>
    </row>
    <row r="30" spans="2:10" ht="28">
      <c r="B30" s="399" t="s">
        <v>257</v>
      </c>
      <c r="C30" s="306" t="s">
        <v>258</v>
      </c>
      <c r="D30" s="305">
        <v>100000</v>
      </c>
      <c r="E30" s="15" t="s">
        <v>259</v>
      </c>
      <c r="F30" s="307" t="str">
        <f>IFERROR(#REF!, "")</f>
        <v/>
      </c>
      <c r="G30" s="11"/>
      <c r="H30" s="297"/>
      <c r="J30" s="311"/>
    </row>
    <row r="31" spans="2:10">
      <c r="B31" s="400"/>
      <c r="C31" s="306"/>
      <c r="D31" s="305"/>
      <c r="E31" s="15"/>
      <c r="F31" s="301" t="str">
        <f>IFERROR(#REF!, "")</f>
        <v/>
      </c>
      <c r="G31" s="11"/>
      <c r="H31" s="297"/>
    </row>
    <row r="32" spans="2:10">
      <c r="B32" s="400"/>
      <c r="C32" s="310"/>
      <c r="D32" s="303"/>
      <c r="E32" s="309"/>
      <c r="F32" s="308" t="str">
        <f>IFERROR(#REF!, "")</f>
        <v/>
      </c>
      <c r="G32" s="11"/>
      <c r="H32" s="297"/>
    </row>
    <row r="33" spans="1:10" ht="17.25" customHeight="1">
      <c r="B33" s="401" t="s">
        <v>260</v>
      </c>
      <c r="C33" s="306" t="s">
        <v>261</v>
      </c>
      <c r="D33" s="305">
        <v>60500</v>
      </c>
      <c r="E33" s="15" t="s">
        <v>262</v>
      </c>
      <c r="F33" s="307" t="str">
        <f>IFERROR(#REF!, "")</f>
        <v/>
      </c>
      <c r="G33" s="11"/>
      <c r="H33" s="297"/>
    </row>
    <row r="34" spans="1:10" ht="28">
      <c r="B34" s="402"/>
      <c r="C34" s="306" t="s">
        <v>263</v>
      </c>
      <c r="D34" s="305">
        <v>9500</v>
      </c>
      <c r="E34" s="15" t="s">
        <v>264</v>
      </c>
      <c r="F34" s="301" t="str">
        <f>IFERROR(#REF!, "")</f>
        <v/>
      </c>
      <c r="G34" s="11"/>
      <c r="H34" s="297"/>
    </row>
    <row r="35" spans="1:10">
      <c r="B35" s="402"/>
      <c r="C35" s="306"/>
      <c r="D35" s="305"/>
      <c r="E35" s="15"/>
      <c r="F35" s="301" t="str">
        <f>IFERROR(#REF!, "")</f>
        <v/>
      </c>
      <c r="G35" s="11"/>
      <c r="H35" s="297"/>
    </row>
    <row r="36" spans="1:10">
      <c r="B36" s="403"/>
      <c r="C36" s="304"/>
      <c r="D36" s="303"/>
      <c r="E36" s="302"/>
      <c r="F36" s="301" t="str">
        <f>IFERROR(#REF!, "")</f>
        <v/>
      </c>
      <c r="G36" s="11"/>
      <c r="H36" s="297"/>
    </row>
    <row r="37" spans="1:10">
      <c r="B37" s="11"/>
      <c r="C37" s="18"/>
      <c r="D37" s="18"/>
      <c r="E37" s="18"/>
      <c r="H37" s="297"/>
    </row>
    <row r="38" spans="1:10">
      <c r="B38" s="19"/>
      <c r="C38" s="11"/>
      <c r="D38" s="11"/>
      <c r="E38" s="11"/>
      <c r="H38" s="297"/>
    </row>
    <row r="39" spans="1:10">
      <c r="B39" s="11" t="s">
        <v>265</v>
      </c>
      <c r="C39" s="11"/>
      <c r="D39" s="11"/>
      <c r="E39" s="11"/>
      <c r="H39" s="297"/>
    </row>
    <row r="40" spans="1:10">
      <c r="B40" s="11" t="s">
        <v>266</v>
      </c>
      <c r="C40" s="11"/>
      <c r="D40" s="11"/>
      <c r="E40" s="11"/>
      <c r="H40" s="297"/>
    </row>
    <row r="41" spans="1:10">
      <c r="B41" s="11" t="s">
        <v>267</v>
      </c>
      <c r="C41" s="11"/>
      <c r="D41" s="11"/>
      <c r="E41" s="11"/>
      <c r="H41" s="297"/>
    </row>
    <row r="42" spans="1:10">
      <c r="B42" s="17" t="s">
        <v>268</v>
      </c>
      <c r="C42" s="11"/>
      <c r="D42" s="11"/>
      <c r="E42" s="11"/>
      <c r="F42" s="298"/>
      <c r="H42" s="297"/>
      <c r="J42" s="297"/>
    </row>
    <row r="43" spans="1:10">
      <c r="B43" s="19"/>
      <c r="C43" s="11"/>
      <c r="D43" s="11"/>
      <c r="E43" s="11"/>
      <c r="F43" s="298"/>
      <c r="H43" s="297"/>
      <c r="J43" s="297"/>
    </row>
    <row r="44" spans="1:10">
      <c r="B44" s="19"/>
      <c r="C44" s="11"/>
      <c r="D44" s="11"/>
      <c r="E44" s="11"/>
      <c r="H44" s="297"/>
    </row>
    <row r="45" spans="1:10">
      <c r="B45" s="19"/>
      <c r="C45" s="11"/>
      <c r="D45" s="11"/>
      <c r="E45" s="11"/>
      <c r="H45" s="297"/>
    </row>
    <row r="46" spans="1:10">
      <c r="B46" s="19"/>
      <c r="C46" s="11"/>
      <c r="D46" s="11"/>
      <c r="E46" s="11"/>
      <c r="H46" s="297"/>
    </row>
    <row r="47" spans="1:10">
      <c r="B47" s="19"/>
      <c r="C47" s="11"/>
      <c r="D47" s="11"/>
      <c r="E47" s="11"/>
      <c r="H47" s="297"/>
    </row>
    <row r="48" spans="1:10">
      <c r="A48" s="300"/>
      <c r="B48" s="11"/>
      <c r="C48" s="11"/>
      <c r="D48" s="11"/>
      <c r="E48" s="11"/>
      <c r="H48" s="297"/>
    </row>
    <row r="49" spans="1:8">
      <c r="A49" s="300"/>
      <c r="B49" s="16"/>
      <c r="C49" s="16"/>
      <c r="D49" s="16"/>
      <c r="E49" s="16"/>
      <c r="H49" s="297"/>
    </row>
    <row r="50" spans="1:8">
      <c r="A50" s="300"/>
      <c r="B50" s="16"/>
      <c r="C50" s="16"/>
      <c r="D50" s="16"/>
      <c r="E50" s="16"/>
      <c r="H50" s="297"/>
    </row>
    <row r="51" spans="1:8">
      <c r="A51" s="300"/>
      <c r="B51" s="16"/>
      <c r="C51" s="16"/>
      <c r="D51" s="16"/>
      <c r="E51" s="16"/>
      <c r="H51" s="297"/>
    </row>
    <row r="52" spans="1:8">
      <c r="B52" s="11"/>
      <c r="C52" s="11"/>
      <c r="D52" s="11"/>
      <c r="E52" s="11"/>
      <c r="H52" s="297"/>
    </row>
    <row r="53" spans="1:8">
      <c r="B53" s="11"/>
      <c r="C53" s="11"/>
      <c r="D53" s="11"/>
      <c r="E53" s="11"/>
      <c r="H53" s="297"/>
    </row>
    <row r="54" spans="1:8">
      <c r="B54" s="11"/>
      <c r="C54" s="11"/>
      <c r="D54" s="11"/>
      <c r="E54" s="11"/>
      <c r="H54" s="297"/>
    </row>
    <row r="55" spans="1:8">
      <c r="B55" s="11"/>
      <c r="C55" s="11"/>
      <c r="D55" s="11"/>
      <c r="E55" s="11"/>
      <c r="H55" s="297"/>
    </row>
    <row r="56" spans="1:8">
      <c r="B56" s="11"/>
      <c r="C56" s="11"/>
      <c r="D56" s="11"/>
      <c r="E56" s="11"/>
      <c r="H56" s="297"/>
    </row>
    <row r="57" spans="1:8">
      <c r="B57" s="11"/>
      <c r="C57" s="11"/>
      <c r="D57" s="11"/>
      <c r="E57" s="11"/>
      <c r="H57" s="297"/>
    </row>
    <row r="58" spans="1:8">
      <c r="B58" s="11"/>
      <c r="C58" s="11"/>
      <c r="D58" s="11"/>
      <c r="E58" s="11"/>
      <c r="H58" s="297"/>
    </row>
    <row r="59" spans="1:8">
      <c r="B59" s="11"/>
      <c r="C59" s="11"/>
      <c r="D59" s="11"/>
      <c r="E59" s="11"/>
      <c r="H59" s="297"/>
    </row>
    <row r="60" spans="1:8">
      <c r="B60" s="11"/>
      <c r="C60" s="11"/>
      <c r="D60" s="11"/>
      <c r="E60" s="11"/>
      <c r="H60" s="297"/>
    </row>
    <row r="61" spans="1:8">
      <c r="B61" s="11"/>
      <c r="C61" s="11"/>
      <c r="D61" s="11"/>
      <c r="E61" s="11"/>
      <c r="H61" s="297"/>
    </row>
    <row r="62" spans="1:8">
      <c r="B62" s="11"/>
      <c r="C62" s="11"/>
      <c r="D62" s="11"/>
      <c r="E62" s="11"/>
      <c r="H62" s="297"/>
    </row>
    <row r="63" spans="1:8">
      <c r="B63" s="11"/>
      <c r="C63" s="11"/>
      <c r="D63" s="11"/>
      <c r="E63" s="11"/>
      <c r="H63" s="297"/>
    </row>
    <row r="64" spans="1:8">
      <c r="B64" s="11"/>
      <c r="C64" s="11"/>
      <c r="D64" s="11"/>
      <c r="E64" s="11"/>
      <c r="H64" s="297"/>
    </row>
    <row r="65" spans="2:8">
      <c r="B65" s="11"/>
      <c r="C65" s="11"/>
      <c r="D65" s="11"/>
      <c r="E65" s="11"/>
      <c r="H65" s="297"/>
    </row>
    <row r="66" spans="2:8">
      <c r="B66" s="11"/>
      <c r="C66" s="11"/>
      <c r="D66" s="11"/>
      <c r="E66" s="11"/>
      <c r="H66" s="297"/>
    </row>
    <row r="67" spans="2:8">
      <c r="B67" s="11"/>
      <c r="C67" s="11"/>
      <c r="D67" s="11"/>
      <c r="E67" s="11"/>
      <c r="H67" s="297"/>
    </row>
    <row r="68" spans="2:8">
      <c r="B68" s="11"/>
      <c r="C68" s="11"/>
      <c r="D68" s="11"/>
      <c r="E68" s="11"/>
      <c r="H68" s="297"/>
    </row>
    <row r="69" spans="2:8">
      <c r="B69" s="11"/>
      <c r="C69" s="11"/>
      <c r="D69" s="11"/>
      <c r="E69" s="11"/>
      <c r="H69" s="297"/>
    </row>
    <row r="70" spans="2:8">
      <c r="B70" s="11"/>
      <c r="C70" s="11"/>
      <c r="D70" s="11"/>
      <c r="E70" s="11"/>
      <c r="H70" s="297"/>
    </row>
    <row r="71" spans="2:8">
      <c r="B71" s="11"/>
      <c r="C71" s="11"/>
      <c r="D71" s="11"/>
      <c r="E71" s="11"/>
      <c r="H71" s="297"/>
    </row>
    <row r="72" spans="2:8">
      <c r="B72" s="11"/>
      <c r="C72" s="11"/>
      <c r="D72" s="11"/>
      <c r="E72" s="11"/>
      <c r="H72" s="297"/>
    </row>
    <row r="73" spans="2:8">
      <c r="B73" s="11"/>
      <c r="C73" s="11"/>
      <c r="D73" s="11"/>
      <c r="E73" s="11"/>
      <c r="H73" s="297"/>
    </row>
    <row r="74" spans="2:8">
      <c r="B74" s="11"/>
      <c r="C74" s="11"/>
      <c r="D74" s="11"/>
      <c r="E74" s="11"/>
      <c r="H74" s="297"/>
    </row>
    <row r="75" spans="2:8">
      <c r="B75" s="11"/>
      <c r="C75" s="11"/>
      <c r="D75" s="11"/>
      <c r="E75" s="11"/>
      <c r="H75" s="297"/>
    </row>
    <row r="76" spans="2:8">
      <c r="B76" s="11"/>
      <c r="C76" s="11"/>
      <c r="D76" s="11"/>
      <c r="E76" s="11"/>
      <c r="H76" s="297"/>
    </row>
    <row r="77" spans="2:8">
      <c r="B77" s="11"/>
      <c r="C77" s="11"/>
      <c r="D77" s="11"/>
      <c r="E77" s="11"/>
      <c r="H77" s="297"/>
    </row>
    <row r="78" spans="2:8">
      <c r="B78" s="11"/>
      <c r="C78" s="11"/>
      <c r="D78" s="11"/>
      <c r="E78" s="11"/>
      <c r="H78" s="297"/>
    </row>
    <row r="79" spans="2:8">
      <c r="B79" s="11"/>
      <c r="C79" s="11"/>
      <c r="D79" s="11"/>
      <c r="E79" s="11"/>
      <c r="H79" s="297"/>
    </row>
    <row r="80" spans="2:8">
      <c r="B80" s="11"/>
      <c r="C80" s="11"/>
      <c r="D80" s="11"/>
      <c r="E80" s="11"/>
      <c r="H80" s="297"/>
    </row>
    <row r="81" spans="2:8">
      <c r="B81" s="11"/>
      <c r="C81" s="11"/>
      <c r="D81" s="11"/>
      <c r="E81" s="11"/>
      <c r="H81" s="297"/>
    </row>
    <row r="82" spans="2:8">
      <c r="B82" s="11"/>
      <c r="C82" s="11"/>
      <c r="D82" s="11"/>
      <c r="E82" s="11"/>
      <c r="H82" s="297"/>
    </row>
    <row r="83" spans="2:8">
      <c r="B83" s="11"/>
      <c r="C83" s="11"/>
      <c r="D83" s="11"/>
      <c r="E83" s="11"/>
      <c r="H83" s="297"/>
    </row>
    <row r="84" spans="2:8">
      <c r="B84" s="11"/>
      <c r="C84" s="11"/>
      <c r="D84" s="11"/>
      <c r="E84" s="11"/>
      <c r="H84" s="297"/>
    </row>
    <row r="85" spans="2:8">
      <c r="B85" s="11"/>
      <c r="C85" s="11"/>
      <c r="D85" s="11"/>
      <c r="E85" s="11"/>
      <c r="H85" s="297"/>
    </row>
    <row r="86" spans="2:8">
      <c r="B86" s="11"/>
      <c r="C86" s="11"/>
      <c r="D86" s="11"/>
      <c r="E86" s="11"/>
      <c r="H86" s="297"/>
    </row>
    <row r="87" spans="2:8">
      <c r="B87" s="11"/>
      <c r="C87" s="11"/>
      <c r="D87" s="11"/>
      <c r="E87" s="11"/>
      <c r="H87" s="297"/>
    </row>
    <row r="88" spans="2:8">
      <c r="B88" s="11"/>
      <c r="C88" s="11"/>
      <c r="D88" s="11"/>
      <c r="E88" s="11"/>
      <c r="H88" s="297"/>
    </row>
    <row r="89" spans="2:8">
      <c r="B89" s="11"/>
      <c r="C89" s="11"/>
      <c r="D89" s="11"/>
      <c r="E89" s="11"/>
      <c r="H89" s="297"/>
    </row>
    <row r="90" spans="2:8">
      <c r="B90" s="11"/>
      <c r="C90" s="11"/>
      <c r="D90" s="11"/>
      <c r="E90" s="11"/>
      <c r="H90" s="297"/>
    </row>
    <row r="91" spans="2:8">
      <c r="B91" s="11"/>
      <c r="C91" s="11"/>
      <c r="D91" s="11"/>
      <c r="E91" s="11"/>
      <c r="H91" s="297"/>
    </row>
    <row r="92" spans="2:8">
      <c r="B92" s="11"/>
      <c r="C92" s="11"/>
      <c r="D92" s="11"/>
      <c r="E92" s="11"/>
      <c r="H92" s="297"/>
    </row>
    <row r="93" spans="2:8">
      <c r="B93" s="11"/>
      <c r="C93" s="11"/>
      <c r="D93" s="11"/>
      <c r="E93" s="11"/>
      <c r="H93" s="297"/>
    </row>
    <row r="94" spans="2:8">
      <c r="B94" s="11"/>
      <c r="C94" s="11"/>
      <c r="D94" s="11"/>
      <c r="E94" s="11"/>
      <c r="H94" s="297"/>
    </row>
    <row r="95" spans="2:8">
      <c r="B95" s="11"/>
      <c r="C95" s="11"/>
      <c r="D95" s="11"/>
      <c r="E95" s="11"/>
      <c r="H95" s="297"/>
    </row>
    <row r="96" spans="2:8">
      <c r="B96" s="11"/>
      <c r="C96" s="11"/>
      <c r="D96" s="11"/>
      <c r="E96" s="11"/>
      <c r="H96" s="297"/>
    </row>
    <row r="97" spans="2:8">
      <c r="B97" s="11"/>
      <c r="C97" s="11"/>
      <c r="D97" s="11"/>
      <c r="E97" s="11"/>
      <c r="H97" s="297"/>
    </row>
    <row r="98" spans="2:8">
      <c r="B98" s="11"/>
      <c r="C98" s="11"/>
      <c r="D98" s="11"/>
      <c r="E98" s="11"/>
      <c r="H98" s="297"/>
    </row>
    <row r="99" spans="2:8">
      <c r="B99" s="11"/>
      <c r="C99" s="11"/>
      <c r="D99" s="11"/>
      <c r="E99" s="11"/>
      <c r="H99" s="297"/>
    </row>
    <row r="100" spans="2:8">
      <c r="B100" s="11"/>
      <c r="C100" s="11"/>
      <c r="D100" s="11"/>
      <c r="E100" s="11"/>
      <c r="H100" s="297"/>
    </row>
    <row r="101" spans="2:8">
      <c r="B101" s="11"/>
      <c r="C101" s="11"/>
      <c r="D101" s="11"/>
      <c r="E101" s="11"/>
      <c r="H101" s="297"/>
    </row>
    <row r="102" spans="2:8">
      <c r="B102" s="11"/>
      <c r="C102" s="11"/>
      <c r="D102" s="11"/>
      <c r="E102" s="11"/>
      <c r="H102" s="297"/>
    </row>
    <row r="103" spans="2:8">
      <c r="B103" s="11"/>
      <c r="C103" s="11"/>
      <c r="D103" s="11"/>
      <c r="E103" s="11"/>
      <c r="H103" s="297"/>
    </row>
    <row r="104" spans="2:8">
      <c r="B104" s="11"/>
      <c r="C104" s="11"/>
      <c r="D104" s="11"/>
      <c r="E104" s="11"/>
      <c r="H104" s="297"/>
    </row>
    <row r="105" spans="2:8">
      <c r="B105" s="11"/>
      <c r="C105" s="11"/>
      <c r="D105" s="11"/>
      <c r="E105" s="11"/>
      <c r="H105" s="297"/>
    </row>
    <row r="106" spans="2:8">
      <c r="B106" s="11"/>
      <c r="C106" s="11"/>
      <c r="D106" s="11"/>
      <c r="E106" s="11"/>
      <c r="H106" s="297"/>
    </row>
    <row r="107" spans="2:8">
      <c r="B107" s="11"/>
      <c r="C107" s="11"/>
      <c r="D107" s="11"/>
      <c r="E107" s="11"/>
      <c r="H107" s="297"/>
    </row>
    <row r="108" spans="2:8">
      <c r="B108" s="11"/>
      <c r="C108" s="11"/>
      <c r="D108" s="11"/>
      <c r="E108" s="11"/>
      <c r="H108" s="297"/>
    </row>
    <row r="109" spans="2:8">
      <c r="B109" s="11"/>
      <c r="C109" s="11"/>
      <c r="D109" s="11"/>
      <c r="E109" s="11"/>
      <c r="H109" s="297"/>
    </row>
    <row r="110" spans="2:8">
      <c r="B110" s="11"/>
      <c r="C110" s="11"/>
      <c r="D110" s="11"/>
      <c r="E110" s="11"/>
      <c r="H110" s="297"/>
    </row>
    <row r="111" spans="2:8">
      <c r="B111" s="11"/>
      <c r="C111" s="11"/>
      <c r="D111" s="11"/>
      <c r="E111" s="11"/>
      <c r="H111" s="297"/>
    </row>
    <row r="112" spans="2:8">
      <c r="B112" s="11"/>
      <c r="C112" s="11"/>
      <c r="D112" s="11"/>
      <c r="E112" s="11"/>
      <c r="H112" s="297"/>
    </row>
    <row r="113" spans="2:8">
      <c r="B113" s="11"/>
      <c r="C113" s="11"/>
      <c r="D113" s="11"/>
      <c r="E113" s="11"/>
      <c r="H113" s="297"/>
    </row>
    <row r="114" spans="2:8">
      <c r="B114" s="11"/>
      <c r="C114" s="11"/>
      <c r="D114" s="11"/>
      <c r="E114" s="11"/>
      <c r="H114" s="297"/>
    </row>
    <row r="115" spans="2:8">
      <c r="B115" s="11"/>
      <c r="C115" s="11"/>
      <c r="D115" s="11"/>
      <c r="E115" s="11"/>
      <c r="H115" s="297"/>
    </row>
    <row r="116" spans="2:8">
      <c r="B116" s="11"/>
      <c r="C116" s="11"/>
      <c r="D116" s="11"/>
      <c r="E116" s="11"/>
      <c r="H116" s="297"/>
    </row>
    <row r="117" spans="2:8">
      <c r="B117" s="11"/>
      <c r="C117" s="11"/>
      <c r="D117" s="11"/>
      <c r="E117" s="11"/>
      <c r="H117" s="297"/>
    </row>
    <row r="118" spans="2:8">
      <c r="B118" s="11"/>
      <c r="C118" s="11"/>
      <c r="D118" s="11"/>
      <c r="E118" s="11"/>
      <c r="H118" s="297"/>
    </row>
    <row r="119" spans="2:8">
      <c r="B119" s="11"/>
      <c r="C119" s="11"/>
      <c r="D119" s="11"/>
      <c r="E119" s="11"/>
      <c r="H119" s="297"/>
    </row>
    <row r="120" spans="2:8">
      <c r="B120" s="11"/>
      <c r="C120" s="11"/>
      <c r="D120" s="11"/>
      <c r="E120" s="11"/>
      <c r="H120" s="297"/>
    </row>
    <row r="121" spans="2:8">
      <c r="H121" s="297"/>
    </row>
    <row r="122" spans="2:8">
      <c r="H122" s="297"/>
    </row>
    <row r="123" spans="2:8">
      <c r="H123" s="297"/>
    </row>
    <row r="124" spans="2:8">
      <c r="H124" s="297"/>
    </row>
    <row r="125" spans="2:8">
      <c r="H125" s="297"/>
    </row>
    <row r="126" spans="2:8">
      <c r="H126" s="297"/>
    </row>
    <row r="127" spans="2:8">
      <c r="H127" s="297"/>
    </row>
    <row r="128" spans="2:8">
      <c r="H128" s="297"/>
    </row>
    <row r="129" spans="8:8">
      <c r="H129" s="297"/>
    </row>
    <row r="130" spans="8:8">
      <c r="H130" s="297"/>
    </row>
    <row r="131" spans="8:8">
      <c r="H131" s="297"/>
    </row>
    <row r="132" spans="8:8">
      <c r="H132" s="297"/>
    </row>
    <row r="133" spans="8:8">
      <c r="H133" s="297"/>
    </row>
    <row r="134" spans="8:8">
      <c r="H134" s="297"/>
    </row>
    <row r="135" spans="8:8">
      <c r="H135" s="297"/>
    </row>
    <row r="136" spans="8:8">
      <c r="H136" s="297"/>
    </row>
    <row r="137" spans="8:8">
      <c r="H137" s="297"/>
    </row>
    <row r="138" spans="8:8">
      <c r="H138" s="297"/>
    </row>
    <row r="139" spans="8:8">
      <c r="H139" s="297"/>
    </row>
    <row r="140" spans="8:8">
      <c r="H140" s="297"/>
    </row>
    <row r="141" spans="8:8">
      <c r="H141" s="297"/>
    </row>
    <row r="142" spans="8:8">
      <c r="H142" s="297"/>
    </row>
    <row r="143" spans="8:8">
      <c r="H143" s="297"/>
    </row>
    <row r="144" spans="8:8">
      <c r="H144" s="297"/>
    </row>
    <row r="145" spans="8:8">
      <c r="H145" s="297"/>
    </row>
    <row r="146" spans="8:8">
      <c r="H146" s="297"/>
    </row>
    <row r="147" spans="8:8">
      <c r="H147" s="297"/>
    </row>
    <row r="148" spans="8:8">
      <c r="H148" s="297"/>
    </row>
    <row r="149" spans="8:8">
      <c r="H149" s="297"/>
    </row>
    <row r="150" spans="8:8">
      <c r="H150" s="297"/>
    </row>
    <row r="151" spans="8:8">
      <c r="H151" s="297"/>
    </row>
    <row r="152" spans="8:8">
      <c r="H152" s="297"/>
    </row>
    <row r="153" spans="8:8">
      <c r="H153" s="297"/>
    </row>
    <row r="154" spans="8:8">
      <c r="H154" s="297"/>
    </row>
    <row r="155" spans="8:8">
      <c r="H155" s="297"/>
    </row>
    <row r="156" spans="8:8">
      <c r="H156" s="297"/>
    </row>
    <row r="157" spans="8:8">
      <c r="H157" s="297"/>
    </row>
    <row r="158" spans="8:8">
      <c r="H158" s="297"/>
    </row>
    <row r="159" spans="8:8">
      <c r="H159" s="297"/>
    </row>
    <row r="160" spans="8:8">
      <c r="H160" s="297"/>
    </row>
    <row r="161" spans="8:8">
      <c r="H161" s="297"/>
    </row>
    <row r="162" spans="8:8">
      <c r="H162" s="297"/>
    </row>
    <row r="163" spans="8:8">
      <c r="H163" s="297"/>
    </row>
    <row r="164" spans="8:8">
      <c r="H164" s="297"/>
    </row>
    <row r="165" spans="8:8">
      <c r="H165" s="297"/>
    </row>
    <row r="166" spans="8:8">
      <c r="H166" s="297"/>
    </row>
    <row r="167" spans="8:8">
      <c r="H167" s="297"/>
    </row>
    <row r="168" spans="8:8">
      <c r="H168" s="297"/>
    </row>
    <row r="169" spans="8:8">
      <c r="H169" s="297"/>
    </row>
    <row r="170" spans="8:8">
      <c r="H170" s="297"/>
    </row>
    <row r="171" spans="8:8">
      <c r="H171" s="297"/>
    </row>
    <row r="172" spans="8:8">
      <c r="H172" s="297"/>
    </row>
    <row r="173" spans="8:8">
      <c r="H173" s="297"/>
    </row>
    <row r="174" spans="8:8">
      <c r="H174" s="297"/>
    </row>
    <row r="175" spans="8:8">
      <c r="H175" s="297"/>
    </row>
    <row r="176" spans="8:8">
      <c r="H176" s="297"/>
    </row>
    <row r="177" spans="8:8">
      <c r="H177" s="297"/>
    </row>
    <row r="178" spans="8:8">
      <c r="H178" s="297"/>
    </row>
    <row r="179" spans="8:8">
      <c r="H179" s="297"/>
    </row>
    <row r="180" spans="8:8">
      <c r="H180" s="297"/>
    </row>
    <row r="181" spans="8:8">
      <c r="H181" s="297"/>
    </row>
    <row r="182" spans="8:8">
      <c r="H182" s="297"/>
    </row>
    <row r="183" spans="8:8">
      <c r="H183" s="297"/>
    </row>
    <row r="184" spans="8:8">
      <c r="H184" s="297"/>
    </row>
    <row r="185" spans="8:8">
      <c r="H185" s="297"/>
    </row>
    <row r="186" spans="8:8">
      <c r="H186" s="297"/>
    </row>
    <row r="187" spans="8:8">
      <c r="H187" s="297"/>
    </row>
    <row r="188" spans="8:8">
      <c r="H188" s="297"/>
    </row>
    <row r="189" spans="8:8">
      <c r="H189" s="297"/>
    </row>
    <row r="190" spans="8:8">
      <c r="H190" s="297"/>
    </row>
    <row r="191" spans="8:8">
      <c r="H191" s="297"/>
    </row>
    <row r="192" spans="8:8">
      <c r="H192" s="297"/>
    </row>
    <row r="193" spans="8:8">
      <c r="H193" s="297"/>
    </row>
    <row r="194" spans="8:8">
      <c r="H194" s="297"/>
    </row>
    <row r="195" spans="8:8">
      <c r="H195" s="297"/>
    </row>
  </sheetData>
  <mergeCells count="14">
    <mergeCell ref="B30:B32"/>
    <mergeCell ref="B33:B36"/>
    <mergeCell ref="B8:B11"/>
    <mergeCell ref="B12:B15"/>
    <mergeCell ref="B16:B20"/>
    <mergeCell ref="B21:B23"/>
    <mergeCell ref="B24:B26"/>
    <mergeCell ref="B27:B29"/>
    <mergeCell ref="B2:E2"/>
    <mergeCell ref="B3:G3"/>
    <mergeCell ref="B5:B7"/>
    <mergeCell ref="C5:E5"/>
    <mergeCell ref="C6:C7"/>
    <mergeCell ref="E6:E7"/>
  </mergeCells>
  <phoneticPr fontId="1"/>
  <printOptions horizontalCentered="1"/>
  <pageMargins left="0.23622047244094491" right="0.23622047244094491" top="0.61" bottom="0.51" header="0.31496062992125984" footer="0.31496062992125984"/>
  <pageSetup paperSize="9" scale="74" orientation="portrait" blackAndWhite="1" cellComments="asDisplayed"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AF50-534A-4E3B-9CF6-23E3FCDA1193}">
  <sheetPr>
    <tabColor rgb="FFFFFFCC"/>
    <pageSetUpPr fitToPage="1"/>
  </sheetPr>
  <dimension ref="A1:K38"/>
  <sheetViews>
    <sheetView showGridLines="0" topLeftCell="A25" zoomScale="85" zoomScaleNormal="85" workbookViewId="0">
      <selection activeCell="E4" sqref="E4"/>
    </sheetView>
  </sheetViews>
  <sheetFormatPr defaultColWidth="9" defaultRowHeight="14"/>
  <cols>
    <col min="1" max="1" width="6.25" style="35" customWidth="1"/>
    <col min="2" max="2" width="19.08203125" style="35" customWidth="1"/>
    <col min="3" max="3" width="34.58203125" style="35" customWidth="1"/>
    <col min="4" max="4" width="15.08203125" style="35" customWidth="1"/>
    <col min="5" max="5" width="15.75" style="35" customWidth="1"/>
    <col min="6" max="6" width="13" style="37" customWidth="1"/>
    <col min="7" max="7" width="14.75" style="37" customWidth="1"/>
    <col min="8" max="8" width="4.83203125" style="92" customWidth="1"/>
    <col min="9" max="9" width="6.58203125" style="92" customWidth="1"/>
    <col min="10" max="10" width="19.83203125" style="93" customWidth="1"/>
    <col min="11" max="11" width="8" style="35" customWidth="1"/>
    <col min="12" max="12" width="2.58203125" style="35" customWidth="1"/>
    <col min="13" max="16384" width="9" style="35"/>
  </cols>
  <sheetData>
    <row r="1" spans="1:11" ht="19.5" customHeight="1">
      <c r="A1" s="34" t="s">
        <v>269</v>
      </c>
      <c r="B1" s="226"/>
      <c r="C1" s="112"/>
      <c r="D1" s="112"/>
      <c r="E1" s="112"/>
      <c r="F1" s="113"/>
      <c r="G1" s="113"/>
      <c r="H1" s="114"/>
      <c r="I1" s="114"/>
      <c r="J1" s="115"/>
      <c r="K1" s="112"/>
    </row>
    <row r="2" spans="1:11" ht="30.75" customHeight="1">
      <c r="A2" s="406" t="s">
        <v>270</v>
      </c>
      <c r="B2" s="406"/>
      <c r="C2" s="406"/>
      <c r="D2" s="406"/>
      <c r="E2" s="406"/>
      <c r="F2" s="95"/>
      <c r="G2" s="95"/>
      <c r="H2" s="114"/>
      <c r="I2" s="114"/>
      <c r="J2" s="115"/>
      <c r="K2" s="112"/>
    </row>
    <row r="3" spans="1:11" ht="15.75" customHeight="1">
      <c r="B3" s="36"/>
      <c r="C3" s="36"/>
      <c r="D3" s="22" t="s">
        <v>132</v>
      </c>
      <c r="E3" s="20"/>
      <c r="F3" s="95"/>
      <c r="I3" s="36"/>
      <c r="J3" s="116"/>
      <c r="K3" s="116"/>
    </row>
    <row r="4" spans="1:11" s="95" customFormat="1" ht="16.5">
      <c r="B4" s="21"/>
      <c r="C4" s="21"/>
      <c r="D4" s="22" t="s">
        <v>133</v>
      </c>
      <c r="E4" s="359"/>
      <c r="I4" s="20"/>
    </row>
    <row r="5" spans="1:11" s="95" customFormat="1" ht="16.5">
      <c r="B5" s="21"/>
      <c r="C5" s="21"/>
      <c r="D5" s="22" t="s">
        <v>134</v>
      </c>
      <c r="E5" s="25"/>
      <c r="F5" s="348" t="s">
        <v>149</v>
      </c>
      <c r="I5" s="127"/>
    </row>
    <row r="6" spans="1:11" s="95" customFormat="1" ht="16" customHeight="1">
      <c r="B6" s="21"/>
      <c r="C6" s="21"/>
      <c r="D6" s="22" t="s">
        <v>135</v>
      </c>
      <c r="E6" s="25"/>
      <c r="F6" s="348" t="s">
        <v>149</v>
      </c>
    </row>
    <row r="7" spans="1:11" s="95" customFormat="1" ht="16" customHeight="1">
      <c r="D7" s="117" t="s">
        <v>271</v>
      </c>
      <c r="E7" s="344"/>
      <c r="F7" s="118" t="s">
        <v>149</v>
      </c>
    </row>
    <row r="8" spans="1:11" s="95" customFormat="1" ht="21.75" customHeight="1">
      <c r="B8" s="22" t="s">
        <v>136</v>
      </c>
      <c r="J8" s="21"/>
      <c r="K8" s="27"/>
    </row>
    <row r="9" spans="1:11" s="95" customFormat="1" ht="18.649999999999999" customHeight="1">
      <c r="B9" s="22" t="s">
        <v>137</v>
      </c>
      <c r="C9" s="267"/>
      <c r="D9" s="267"/>
      <c r="F9" s="21"/>
      <c r="G9" s="21"/>
      <c r="H9" s="24"/>
      <c r="I9" s="24"/>
      <c r="J9" s="22"/>
      <c r="K9" s="21"/>
    </row>
    <row r="10" spans="1:11" s="95" customFormat="1" ht="18.649999999999999" customHeight="1">
      <c r="B10" s="22"/>
      <c r="C10" s="354"/>
      <c r="D10" s="354"/>
      <c r="F10" s="21"/>
      <c r="G10" s="21"/>
      <c r="H10" s="24"/>
      <c r="I10" s="24"/>
      <c r="J10" s="22"/>
      <c r="K10" s="21"/>
    </row>
    <row r="11" spans="1:11" s="95" customFormat="1" ht="18" customHeight="1">
      <c r="A11" s="344" t="s">
        <v>272</v>
      </c>
      <c r="D11" s="344"/>
      <c r="E11" s="21"/>
      <c r="F11" s="21"/>
      <c r="G11" s="21"/>
      <c r="H11" s="21"/>
      <c r="I11" s="21"/>
      <c r="J11" s="21"/>
      <c r="K11" s="21"/>
    </row>
    <row r="12" spans="1:11">
      <c r="B12" s="21"/>
      <c r="C12" s="21"/>
      <c r="D12" s="21"/>
      <c r="E12" s="21"/>
      <c r="F12" s="25"/>
      <c r="G12" s="25"/>
      <c r="H12" s="24"/>
      <c r="I12" s="24"/>
      <c r="J12" s="22"/>
      <c r="K12" s="21"/>
    </row>
    <row r="13" spans="1:11" ht="27.75" customHeight="1">
      <c r="A13" s="22" t="s">
        <v>273</v>
      </c>
      <c r="B13" s="34" t="s">
        <v>274</v>
      </c>
      <c r="D13" s="34"/>
      <c r="E13" s="21"/>
      <c r="F13" s="25"/>
      <c r="G13" s="22"/>
      <c r="H13" s="24"/>
      <c r="I13" s="24"/>
      <c r="J13" s="22"/>
      <c r="K13" s="21"/>
    </row>
    <row r="14" spans="1:11">
      <c r="A14" s="24"/>
      <c r="B14" s="21" t="s">
        <v>275</v>
      </c>
      <c r="D14" s="21"/>
      <c r="E14" s="21"/>
      <c r="F14" s="25"/>
      <c r="G14" s="22"/>
      <c r="H14" s="24"/>
      <c r="I14" s="24"/>
      <c r="J14" s="22"/>
      <c r="K14" s="21"/>
    </row>
    <row r="15" spans="1:11">
      <c r="A15" s="21"/>
      <c r="B15" s="21"/>
      <c r="D15" s="21"/>
      <c r="E15" s="21"/>
      <c r="F15" s="25"/>
      <c r="G15" s="22"/>
      <c r="H15" s="24"/>
      <c r="I15" s="24"/>
      <c r="J15" s="22"/>
      <c r="K15" s="21"/>
    </row>
    <row r="16" spans="1:11" ht="43.5" customHeight="1">
      <c r="A16" s="255" t="s">
        <v>276</v>
      </c>
      <c r="B16" s="291" t="s">
        <v>277</v>
      </c>
      <c r="C16" s="255" t="s">
        <v>278</v>
      </c>
      <c r="D16" s="255" t="s">
        <v>279</v>
      </c>
      <c r="E16" s="255" t="s">
        <v>280</v>
      </c>
      <c r="H16" s="24"/>
      <c r="I16" s="24"/>
      <c r="J16" s="22"/>
      <c r="K16" s="21"/>
    </row>
    <row r="17" spans="1:11" ht="52.5" customHeight="1">
      <c r="A17" s="343">
        <v>1</v>
      </c>
      <c r="B17" s="292" t="s">
        <v>281</v>
      </c>
      <c r="C17" s="292" t="s">
        <v>282</v>
      </c>
      <c r="D17" s="293">
        <v>2800000</v>
      </c>
      <c r="E17" s="292" t="s">
        <v>283</v>
      </c>
    </row>
    <row r="18" spans="1:11" ht="43.5" customHeight="1">
      <c r="A18" s="343">
        <v>2</v>
      </c>
      <c r="B18" s="292" t="s">
        <v>284</v>
      </c>
      <c r="C18" s="292" t="s">
        <v>285</v>
      </c>
      <c r="D18" s="293">
        <v>2036000</v>
      </c>
      <c r="E18" s="292" t="s">
        <v>283</v>
      </c>
    </row>
    <row r="19" spans="1:11" ht="60.75" customHeight="1">
      <c r="A19" s="343">
        <v>3</v>
      </c>
      <c r="B19" s="292" t="s">
        <v>286</v>
      </c>
      <c r="C19" s="292" t="s">
        <v>287</v>
      </c>
      <c r="D19" s="293">
        <v>-1000000</v>
      </c>
      <c r="E19" s="292" t="s">
        <v>288</v>
      </c>
    </row>
    <row r="20" spans="1:11" ht="79.5" customHeight="1">
      <c r="A20" s="343">
        <v>4</v>
      </c>
      <c r="B20" s="292" t="s">
        <v>289</v>
      </c>
      <c r="C20" s="292" t="s">
        <v>290</v>
      </c>
      <c r="D20" s="293">
        <v>7809800</v>
      </c>
      <c r="E20" s="292" t="s">
        <v>283</v>
      </c>
    </row>
    <row r="21" spans="1:11" ht="79.5" customHeight="1">
      <c r="A21" s="343">
        <v>4</v>
      </c>
      <c r="B21" s="292" t="s">
        <v>291</v>
      </c>
      <c r="C21" s="292" t="s">
        <v>292</v>
      </c>
      <c r="D21" s="293">
        <v>-2568000</v>
      </c>
      <c r="E21" s="292" t="s">
        <v>283</v>
      </c>
    </row>
    <row r="22" spans="1:11" ht="79.5" customHeight="1">
      <c r="A22" s="343">
        <v>5</v>
      </c>
      <c r="B22" s="292" t="s">
        <v>293</v>
      </c>
      <c r="C22" s="292" t="s">
        <v>294</v>
      </c>
      <c r="D22" s="293"/>
      <c r="E22" s="292"/>
    </row>
    <row r="23" spans="1:11" ht="27" customHeight="1">
      <c r="A23" s="259"/>
      <c r="B23" s="259"/>
      <c r="C23" s="260" t="s">
        <v>295</v>
      </c>
      <c r="D23" s="256">
        <f>SUM(D17:D22)</f>
        <v>9077800</v>
      </c>
      <c r="E23" s="261"/>
    </row>
    <row r="25" spans="1:11" ht="16.5" customHeight="1">
      <c r="A25" s="24" t="s">
        <v>273</v>
      </c>
      <c r="B25" s="21" t="s">
        <v>296</v>
      </c>
      <c r="C25" s="21"/>
    </row>
    <row r="26" spans="1:11" ht="30.75" customHeight="1">
      <c r="B26" s="21" t="s">
        <v>297</v>
      </c>
      <c r="C26" s="21"/>
    </row>
    <row r="27" spans="1:11">
      <c r="B27" s="24" t="s">
        <v>273</v>
      </c>
      <c r="C27" s="124" t="s">
        <v>298</v>
      </c>
      <c r="F27" s="125"/>
      <c r="H27" s="37"/>
      <c r="J27" s="92"/>
      <c r="K27" s="93"/>
    </row>
    <row r="28" spans="1:11">
      <c r="B28" s="24" t="s">
        <v>273</v>
      </c>
      <c r="C28" s="124" t="s">
        <v>299</v>
      </c>
      <c r="F28" s="125"/>
      <c r="H28" s="37"/>
      <c r="J28" s="92"/>
      <c r="K28" s="93"/>
    </row>
    <row r="29" spans="1:11">
      <c r="B29" s="24" t="s">
        <v>273</v>
      </c>
      <c r="C29" s="124" t="s">
        <v>300</v>
      </c>
      <c r="F29" s="38"/>
      <c r="H29" s="37"/>
      <c r="J29" s="92"/>
      <c r="K29" s="93"/>
    </row>
    <row r="30" spans="1:11">
      <c r="B30" s="24" t="s">
        <v>273</v>
      </c>
      <c r="C30" s="8" t="s">
        <v>301</v>
      </c>
      <c r="F30" s="38"/>
      <c r="H30" s="37"/>
      <c r="J30" s="92"/>
      <c r="K30" s="93"/>
    </row>
    <row r="31" spans="1:11">
      <c r="B31" s="24" t="s">
        <v>302</v>
      </c>
      <c r="C31" s="344" t="s">
        <v>303</v>
      </c>
      <c r="F31" s="126"/>
      <c r="H31" s="37"/>
      <c r="J31" s="92"/>
      <c r="K31" s="93"/>
    </row>
    <row r="34" spans="2:5">
      <c r="B34" s="8" t="s">
        <v>304</v>
      </c>
      <c r="C34" s="8"/>
      <c r="D34" s="8"/>
      <c r="E34" s="21"/>
    </row>
    <row r="35" spans="2:5">
      <c r="B35" s="24" t="s">
        <v>273</v>
      </c>
      <c r="C35" s="21" t="s">
        <v>305</v>
      </c>
      <c r="D35" s="21"/>
    </row>
    <row r="36" spans="2:5">
      <c r="B36" s="24" t="s">
        <v>273</v>
      </c>
      <c r="C36" s="21" t="s">
        <v>306</v>
      </c>
      <c r="D36" s="21"/>
    </row>
    <row r="37" spans="2:5">
      <c r="B37" s="24" t="s">
        <v>273</v>
      </c>
      <c r="C37" s="34" t="s">
        <v>307</v>
      </c>
      <c r="D37" s="34"/>
    </row>
    <row r="38" spans="2:5">
      <c r="B38" s="24" t="s">
        <v>302</v>
      </c>
      <c r="C38" s="344" t="s">
        <v>303</v>
      </c>
      <c r="D38" s="344"/>
    </row>
  </sheetData>
  <mergeCells count="1">
    <mergeCell ref="A2:E2"/>
  </mergeCells>
  <phoneticPr fontId="1"/>
  <printOptions horizontalCentered="1"/>
  <pageMargins left="0.23622047244094491" right="0.23622047244094491" top="0.74803149606299213" bottom="0.74803149606299213" header="0.31496062992125984" footer="0.31496062992125984"/>
  <pageSetup paperSize="9" scale="74"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xr:uid="{8FE58707-5227-4593-A850-55B3E4E1F21E}">
          <x14:formula1>
            <xm:f>データ用※削除不可!$J$2:$J$3</xm:f>
          </x14:formula1>
          <xm:sqref>E4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E75C-7CD2-4DE9-B69D-838B734DD2EA}">
  <sheetPr codeName="Sheet26">
    <tabColor rgb="FF92D050"/>
    <pageSetUpPr fitToPage="1"/>
  </sheetPr>
  <dimension ref="A1:I41"/>
  <sheetViews>
    <sheetView showGridLines="0" topLeftCell="A15" zoomScale="115" zoomScaleNormal="115" workbookViewId="0">
      <selection activeCell="C32" sqref="C32"/>
    </sheetView>
  </sheetViews>
  <sheetFormatPr defaultColWidth="9" defaultRowHeight="12"/>
  <cols>
    <col min="1" max="1" width="6.25" style="21" customWidth="1"/>
    <col min="2" max="2" width="19" style="21" customWidth="1"/>
    <col min="3" max="3" width="34.58203125" style="21" customWidth="1"/>
    <col min="4" max="4" width="15.08203125" style="21" customWidth="1"/>
    <col min="5" max="5" width="15.75" style="21" customWidth="1"/>
    <col min="6" max="6" width="13.75" style="25" customWidth="1"/>
    <col min="7" max="7" width="14.33203125" style="22" customWidth="1"/>
    <col min="8" max="8" width="7.58203125" style="22" customWidth="1"/>
    <col min="9" max="9" width="2.58203125" style="21" bestFit="1" customWidth="1"/>
    <col min="10" max="10" width="2.58203125" style="21" customWidth="1"/>
    <col min="11" max="16384" width="9" style="21"/>
  </cols>
  <sheetData>
    <row r="1" spans="1:9">
      <c r="A1" s="21" t="s">
        <v>308</v>
      </c>
    </row>
    <row r="2" spans="1:9" ht="33.75" customHeight="1">
      <c r="A2" s="407" t="s">
        <v>309</v>
      </c>
      <c r="B2" s="407"/>
      <c r="C2" s="407"/>
      <c r="D2" s="407"/>
      <c r="E2" s="407"/>
      <c r="F2" s="36"/>
      <c r="G2" s="36"/>
      <c r="H2" s="36"/>
      <c r="I2" s="20"/>
    </row>
    <row r="3" spans="1:9">
      <c r="D3" s="22" t="s">
        <v>132</v>
      </c>
      <c r="E3" s="348"/>
      <c r="F3" s="23"/>
      <c r="I3" s="23"/>
    </row>
    <row r="4" spans="1:9">
      <c r="D4" s="22" t="s">
        <v>133</v>
      </c>
      <c r="E4" s="359"/>
      <c r="F4" s="24"/>
      <c r="I4" s="24"/>
    </row>
    <row r="5" spans="1:9">
      <c r="D5" s="22" t="s">
        <v>134</v>
      </c>
      <c r="E5" s="25"/>
      <c r="F5" s="348"/>
      <c r="I5" s="348"/>
    </row>
    <row r="6" spans="1:9">
      <c r="D6" s="22" t="s">
        <v>135</v>
      </c>
      <c r="E6" s="25"/>
      <c r="F6" s="348"/>
      <c r="I6" s="348"/>
    </row>
    <row r="7" spans="1:9">
      <c r="D7" s="22" t="s">
        <v>310</v>
      </c>
      <c r="E7" s="26"/>
      <c r="F7" s="348"/>
      <c r="I7" s="348"/>
    </row>
    <row r="8" spans="1:9" ht="11.5" customHeight="1">
      <c r="F8" s="21"/>
      <c r="G8" s="21"/>
      <c r="H8" s="21"/>
    </row>
    <row r="9" spans="1:9" ht="21" customHeight="1">
      <c r="B9" s="22" t="s">
        <v>136</v>
      </c>
      <c r="C9" s="253"/>
      <c r="D9" s="25"/>
      <c r="F9" s="345"/>
      <c r="G9" s="21"/>
      <c r="H9" s="27"/>
    </row>
    <row r="10" spans="1:9" ht="33" customHeight="1">
      <c r="B10" s="22" t="s">
        <v>137</v>
      </c>
      <c r="C10" s="181"/>
      <c r="G10" s="21"/>
      <c r="H10" s="27"/>
    </row>
    <row r="11" spans="1:9" ht="18.649999999999999" customHeight="1">
      <c r="E11" s="28"/>
      <c r="F11" s="22"/>
      <c r="H11" s="21"/>
    </row>
    <row r="12" spans="1:9" ht="18" customHeight="1">
      <c r="A12" s="34" t="s">
        <v>311</v>
      </c>
      <c r="D12" s="34"/>
      <c r="E12" s="34"/>
      <c r="F12" s="34"/>
      <c r="G12" s="29"/>
      <c r="H12" s="21"/>
    </row>
    <row r="13" spans="1:9" ht="13.5" customHeight="1">
      <c r="C13" s="29"/>
      <c r="D13" s="29"/>
      <c r="E13" s="29"/>
      <c r="F13" s="29"/>
      <c r="G13" s="29"/>
      <c r="H13" s="21"/>
    </row>
    <row r="14" spans="1:9" ht="20.149999999999999" customHeight="1">
      <c r="A14" s="24" t="s">
        <v>273</v>
      </c>
      <c r="B14" s="21" t="s">
        <v>312</v>
      </c>
      <c r="E14" s="25"/>
      <c r="F14" s="22"/>
      <c r="H14" s="21"/>
    </row>
    <row r="15" spans="1:9" ht="20.149999999999999" customHeight="1">
      <c r="A15" s="8"/>
      <c r="B15" s="8" t="s">
        <v>313</v>
      </c>
      <c r="D15" s="8"/>
      <c r="E15" s="25"/>
      <c r="F15" s="22"/>
      <c r="H15" s="21"/>
    </row>
    <row r="16" spans="1:9" ht="21.75" customHeight="1">
      <c r="A16" s="255" t="s">
        <v>314</v>
      </c>
      <c r="B16" s="291" t="s">
        <v>277</v>
      </c>
      <c r="C16" s="255" t="s">
        <v>278</v>
      </c>
      <c r="D16" s="255" t="s">
        <v>315</v>
      </c>
      <c r="E16" s="255" t="s">
        <v>280</v>
      </c>
      <c r="H16" s="21"/>
    </row>
    <row r="17" spans="1:9" s="31" customFormat="1" ht="45" customHeight="1">
      <c r="A17" s="343">
        <v>1</v>
      </c>
      <c r="B17" s="292" t="s">
        <v>316</v>
      </c>
      <c r="C17" s="139" t="s">
        <v>317</v>
      </c>
      <c r="D17" s="268">
        <v>3870000</v>
      </c>
      <c r="E17" s="258" t="s">
        <v>318</v>
      </c>
    </row>
    <row r="18" spans="1:9" s="31" customFormat="1">
      <c r="A18" s="343">
        <v>2</v>
      </c>
      <c r="B18" s="258"/>
      <c r="C18" s="258"/>
      <c r="D18" s="268"/>
      <c r="E18" s="258"/>
    </row>
    <row r="19" spans="1:9" s="31" customFormat="1">
      <c r="A19" s="343">
        <v>3</v>
      </c>
      <c r="B19" s="258"/>
      <c r="C19" s="269"/>
      <c r="D19" s="270"/>
      <c r="E19" s="271"/>
      <c r="H19" s="32"/>
    </row>
    <row r="20" spans="1:9">
      <c r="A20" s="343">
        <v>4</v>
      </c>
      <c r="B20" s="258"/>
      <c r="C20" s="272"/>
      <c r="D20" s="270"/>
      <c r="E20" s="273"/>
    </row>
    <row r="21" spans="1:9" ht="23.15" customHeight="1">
      <c r="A21" s="259"/>
      <c r="B21" s="276"/>
      <c r="C21" s="260" t="s">
        <v>295</v>
      </c>
      <c r="D21" s="254">
        <f>SUM(D17:D20)</f>
        <v>3870000</v>
      </c>
      <c r="E21" s="261"/>
      <c r="I21" s="22"/>
    </row>
    <row r="22" spans="1:9">
      <c r="D22" s="25"/>
      <c r="E22" s="22"/>
    </row>
    <row r="24" spans="1:9" ht="20.149999999999999" customHeight="1">
      <c r="A24" s="33" t="s">
        <v>319</v>
      </c>
      <c r="B24" s="21" t="s">
        <v>320</v>
      </c>
      <c r="E24" s="25"/>
      <c r="F24" s="22"/>
      <c r="H24" s="21"/>
    </row>
    <row r="25" spans="1:9" ht="20.149999999999999" customHeight="1">
      <c r="B25" s="21" t="s">
        <v>321</v>
      </c>
      <c r="E25" s="25"/>
      <c r="F25" s="22"/>
      <c r="H25" s="21"/>
    </row>
    <row r="26" spans="1:9" ht="18.75" customHeight="1">
      <c r="B26" s="355"/>
      <c r="C26" s="255" t="s">
        <v>322</v>
      </c>
      <c r="F26" s="22"/>
    </row>
    <row r="27" spans="1:9" ht="21" customHeight="1">
      <c r="B27" s="342" t="s">
        <v>323</v>
      </c>
      <c r="C27" s="342" t="s">
        <v>324</v>
      </c>
      <c r="F27" s="22"/>
    </row>
    <row r="28" spans="1:9" ht="21" customHeight="1">
      <c r="B28" s="342" t="s">
        <v>325</v>
      </c>
      <c r="C28" s="342" t="s">
        <v>324</v>
      </c>
      <c r="F28" s="22"/>
    </row>
    <row r="29" spans="1:9" ht="58.5" customHeight="1">
      <c r="B29" s="343" t="s">
        <v>326</v>
      </c>
      <c r="C29" s="258" t="s">
        <v>327</v>
      </c>
      <c r="F29" s="22"/>
    </row>
    <row r="30" spans="1:9" ht="25.5" customHeight="1">
      <c r="E30" s="30"/>
    </row>
    <row r="31" spans="1:9">
      <c r="A31" s="8" t="s">
        <v>328</v>
      </c>
      <c r="B31" s="8"/>
      <c r="D31" s="8"/>
      <c r="F31" s="22"/>
    </row>
    <row r="32" spans="1:9">
      <c r="A32" s="33" t="s">
        <v>273</v>
      </c>
      <c r="B32" s="21" t="s">
        <v>329</v>
      </c>
      <c r="E32" s="25"/>
      <c r="F32" s="22"/>
      <c r="H32" s="21"/>
    </row>
    <row r="33" spans="1:9" s="25" customFormat="1">
      <c r="A33" s="33" t="s">
        <v>273</v>
      </c>
      <c r="B33" s="34" t="s">
        <v>330</v>
      </c>
      <c r="D33" s="34"/>
      <c r="F33" s="22"/>
      <c r="G33" s="22"/>
      <c r="H33" s="21"/>
    </row>
    <row r="34" spans="1:9" s="25" customFormat="1">
      <c r="A34" s="33" t="s">
        <v>273</v>
      </c>
      <c r="B34" s="34" t="s">
        <v>331</v>
      </c>
      <c r="D34" s="34"/>
      <c r="F34" s="22"/>
      <c r="G34" s="22"/>
      <c r="H34" s="21"/>
    </row>
    <row r="35" spans="1:9">
      <c r="A35" s="33" t="s">
        <v>273</v>
      </c>
      <c r="B35" s="34" t="s">
        <v>332</v>
      </c>
      <c r="D35" s="34"/>
      <c r="E35" s="29"/>
    </row>
    <row r="38" spans="1:9" s="25" customFormat="1">
      <c r="A38" s="21"/>
      <c r="B38" s="21"/>
      <c r="C38" s="21"/>
      <c r="D38" s="21"/>
      <c r="E38" s="21"/>
      <c r="G38" s="22"/>
      <c r="H38" s="22"/>
      <c r="I38" s="21"/>
    </row>
    <row r="39" spans="1:9" s="25" customFormat="1">
      <c r="A39" s="21"/>
      <c r="B39" s="29"/>
      <c r="C39" s="29"/>
      <c r="D39" s="29"/>
      <c r="E39" s="21"/>
      <c r="G39" s="22"/>
      <c r="H39" s="22"/>
      <c r="I39" s="21"/>
    </row>
    <row r="40" spans="1:9" s="25" customFormat="1">
      <c r="A40" s="21"/>
      <c r="B40" s="29"/>
      <c r="C40" s="29"/>
      <c r="D40" s="29"/>
      <c r="E40" s="21"/>
      <c r="G40" s="22"/>
      <c r="H40" s="22"/>
      <c r="I40" s="21"/>
    </row>
    <row r="41" spans="1:9" s="25" customFormat="1">
      <c r="A41" s="21"/>
      <c r="B41" s="21"/>
      <c r="C41" s="21"/>
      <c r="D41" s="21"/>
      <c r="E41" s="21"/>
      <c r="G41" s="22"/>
      <c r="H41" s="22"/>
      <c r="I41" s="21"/>
    </row>
  </sheetData>
  <mergeCells count="1">
    <mergeCell ref="A2:E2"/>
  </mergeCells>
  <phoneticPr fontId="1"/>
  <dataValidations count="1">
    <dataValidation type="list" allowBlank="1" showInputMessage="1" showErrorMessage="1" sqref="D12:F12 A12" xr:uid="{85897AC5-28F9-4A19-8669-77E7A3FADB7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1">
        <x14:dataValidation type="list" errorStyle="information" allowBlank="1" showInputMessage="1" xr:uid="{24EDE1BC-382F-4C6D-9CEC-8F6E30A0B72B}">
          <x14:formula1>
            <xm:f>データ用※削除不可!$J$2:$J$3</xm:f>
          </x14:formula1>
          <xm:sqref>E4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E15C-F1B3-4382-9317-5EDB066BB7B5}">
  <sheetPr codeName="Sheet27">
    <tabColor rgb="FF92D050"/>
    <pageSetUpPr fitToPage="1"/>
  </sheetPr>
  <dimension ref="A1:I41"/>
  <sheetViews>
    <sheetView showGridLines="0" zoomScale="117" zoomScaleNormal="130" workbookViewId="0">
      <selection activeCell="E4" sqref="E4"/>
    </sheetView>
  </sheetViews>
  <sheetFormatPr defaultColWidth="9" defaultRowHeight="12"/>
  <cols>
    <col min="1" max="1" width="6.08203125" style="21" customWidth="1"/>
    <col min="2" max="2" width="19.08203125" style="21" customWidth="1"/>
    <col min="3" max="3" width="34.58203125" style="21" customWidth="1"/>
    <col min="4" max="4" width="15.08203125" style="21" customWidth="1"/>
    <col min="5" max="5" width="15.75" style="21" customWidth="1"/>
    <col min="6" max="6" width="13" style="25" customWidth="1"/>
    <col min="7" max="7" width="14" style="22" customWidth="1"/>
    <col min="8" max="8" width="7.58203125" style="22" customWidth="1"/>
    <col min="9" max="9" width="2.58203125" style="21" bestFit="1" customWidth="1"/>
    <col min="10" max="10" width="2.58203125" style="21" customWidth="1"/>
    <col min="11" max="16384" width="9" style="21"/>
  </cols>
  <sheetData>
    <row r="1" spans="1:9">
      <c r="A1" s="25" t="s">
        <v>333</v>
      </c>
      <c r="B1" s="88"/>
      <c r="C1" s="88"/>
      <c r="D1" s="88"/>
      <c r="E1" s="25"/>
      <c r="F1" s="88"/>
      <c r="G1" s="88"/>
      <c r="H1" s="88"/>
    </row>
    <row r="2" spans="1:9" ht="33.75" customHeight="1">
      <c r="A2" s="408" t="s">
        <v>309</v>
      </c>
      <c r="B2" s="408"/>
      <c r="C2" s="408"/>
      <c r="D2" s="408"/>
      <c r="E2" s="408"/>
      <c r="F2" s="36"/>
      <c r="G2" s="36"/>
      <c r="H2" s="36"/>
      <c r="I2" s="20"/>
    </row>
    <row r="3" spans="1:9">
      <c r="D3" s="22" t="s">
        <v>132</v>
      </c>
      <c r="E3" s="348"/>
      <c r="F3" s="23"/>
      <c r="I3" s="23"/>
    </row>
    <row r="4" spans="1:9">
      <c r="D4" s="22" t="s">
        <v>133</v>
      </c>
      <c r="E4" s="359"/>
      <c r="F4" s="24"/>
      <c r="I4" s="24"/>
    </row>
    <row r="5" spans="1:9">
      <c r="D5" s="22" t="s">
        <v>134</v>
      </c>
      <c r="E5" s="25"/>
      <c r="F5" s="348"/>
      <c r="I5" s="348"/>
    </row>
    <row r="6" spans="1:9">
      <c r="D6" s="22" t="s">
        <v>135</v>
      </c>
      <c r="E6" s="25"/>
      <c r="F6" s="348"/>
      <c r="I6" s="348"/>
    </row>
    <row r="7" spans="1:9">
      <c r="D7" s="22" t="s">
        <v>310</v>
      </c>
      <c r="E7" s="26"/>
      <c r="F7" s="348"/>
      <c r="I7" s="348"/>
    </row>
    <row r="8" spans="1:9" ht="11.5" customHeight="1">
      <c r="F8" s="21"/>
      <c r="G8" s="21"/>
      <c r="H8" s="21"/>
    </row>
    <row r="9" spans="1:9" ht="21" customHeight="1">
      <c r="B9" s="22" t="s">
        <v>136</v>
      </c>
      <c r="C9" s="181"/>
      <c r="F9" s="21"/>
      <c r="G9" s="21"/>
      <c r="H9" s="27"/>
    </row>
    <row r="10" spans="1:9" ht="27.75" customHeight="1">
      <c r="B10" s="22" t="s">
        <v>137</v>
      </c>
      <c r="C10" s="181"/>
      <c r="G10" s="21"/>
      <c r="H10" s="27"/>
    </row>
    <row r="11" spans="1:9" ht="18.649999999999999" customHeight="1">
      <c r="E11" s="28"/>
      <c r="F11" s="22"/>
      <c r="H11" s="21"/>
    </row>
    <row r="12" spans="1:9" ht="18" customHeight="1">
      <c r="A12" s="34" t="s">
        <v>311</v>
      </c>
      <c r="B12" s="34"/>
      <c r="C12" s="34"/>
      <c r="D12" s="34"/>
      <c r="G12" s="29"/>
      <c r="H12" s="21"/>
    </row>
    <row r="13" spans="1:9" ht="13.5" customHeight="1">
      <c r="C13" s="29"/>
      <c r="D13" s="29"/>
      <c r="E13" s="29"/>
      <c r="F13" s="29"/>
      <c r="G13" s="29"/>
      <c r="H13" s="21"/>
    </row>
    <row r="14" spans="1:9" ht="20.149999999999999" customHeight="1">
      <c r="A14" s="24" t="s">
        <v>319</v>
      </c>
      <c r="B14" s="21" t="s">
        <v>312</v>
      </c>
      <c r="E14" s="25"/>
      <c r="F14" s="22"/>
      <c r="H14" s="21"/>
    </row>
    <row r="15" spans="1:9" ht="20.149999999999999" customHeight="1">
      <c r="A15" s="8"/>
      <c r="B15" s="8" t="s">
        <v>313</v>
      </c>
      <c r="D15" s="8"/>
      <c r="E15" s="25"/>
      <c r="F15" s="22"/>
      <c r="H15" s="21"/>
    </row>
    <row r="16" spans="1:9">
      <c r="A16" s="255" t="s">
        <v>314</v>
      </c>
      <c r="B16" s="255" t="s">
        <v>334</v>
      </c>
      <c r="C16" s="255" t="s">
        <v>278</v>
      </c>
      <c r="D16" s="255" t="s">
        <v>315</v>
      </c>
      <c r="E16" s="255" t="s">
        <v>280</v>
      </c>
      <c r="H16" s="21"/>
    </row>
    <row r="17" spans="1:9" s="31" customFormat="1">
      <c r="A17" s="257">
        <v>1</v>
      </c>
      <c r="B17" s="262"/>
      <c r="C17" s="139"/>
      <c r="D17" s="268"/>
      <c r="E17" s="258"/>
    </row>
    <row r="18" spans="1:9" s="31" customFormat="1">
      <c r="A18" s="257">
        <v>2</v>
      </c>
      <c r="B18" s="262"/>
      <c r="C18" s="258"/>
      <c r="D18" s="268"/>
      <c r="E18" s="258"/>
    </row>
    <row r="19" spans="1:9" s="31" customFormat="1">
      <c r="A19" s="257">
        <v>3</v>
      </c>
      <c r="B19" s="262"/>
      <c r="C19" s="269"/>
      <c r="D19" s="270"/>
      <c r="E19" s="271"/>
      <c r="H19" s="32"/>
    </row>
    <row r="20" spans="1:9">
      <c r="A20" s="343">
        <v>4</v>
      </c>
      <c r="B20" s="258"/>
      <c r="C20" s="272"/>
      <c r="D20" s="270"/>
      <c r="E20" s="273"/>
    </row>
    <row r="21" spans="1:9" ht="23.15" customHeight="1">
      <c r="A21" s="259"/>
      <c r="B21" s="259"/>
      <c r="C21" s="260" t="s">
        <v>295</v>
      </c>
      <c r="D21" s="254">
        <f>SUM(D17:D20)</f>
        <v>0</v>
      </c>
      <c r="E21" s="261"/>
      <c r="I21" s="22"/>
    </row>
    <row r="24" spans="1:9" ht="20.149999999999999" customHeight="1">
      <c r="A24" s="33" t="s">
        <v>273</v>
      </c>
      <c r="B24" s="21" t="s">
        <v>320</v>
      </c>
      <c r="E24" s="25"/>
      <c r="F24" s="22"/>
      <c r="H24" s="21"/>
    </row>
    <row r="25" spans="1:9" ht="20.149999999999999" customHeight="1">
      <c r="A25" s="8"/>
      <c r="B25" s="21" t="s">
        <v>321</v>
      </c>
      <c r="E25" s="25"/>
      <c r="F25" s="22"/>
      <c r="H25" s="21"/>
    </row>
    <row r="26" spans="1:9" ht="18" customHeight="1">
      <c r="B26" s="353"/>
      <c r="C26" s="255" t="s">
        <v>322</v>
      </c>
      <c r="D26" s="24"/>
      <c r="F26" s="22"/>
    </row>
    <row r="27" spans="1:9" ht="21" customHeight="1">
      <c r="B27" s="342" t="s">
        <v>323</v>
      </c>
      <c r="C27" s="342" t="s">
        <v>324</v>
      </c>
      <c r="D27" s="24"/>
      <c r="F27" s="22"/>
    </row>
    <row r="28" spans="1:9" ht="21" customHeight="1">
      <c r="B28" s="342" t="s">
        <v>325</v>
      </c>
      <c r="C28" s="342" t="s">
        <v>324</v>
      </c>
      <c r="D28" s="24"/>
      <c r="F28" s="38"/>
    </row>
    <row r="29" spans="1:9" ht="52" customHeight="1">
      <c r="B29" s="343" t="s">
        <v>326</v>
      </c>
      <c r="C29" s="258" t="s">
        <v>327</v>
      </c>
      <c r="D29" s="30"/>
    </row>
    <row r="30" spans="1:9" ht="25.5" customHeight="1">
      <c r="E30" s="30"/>
    </row>
    <row r="31" spans="1:9">
      <c r="A31" s="8" t="s">
        <v>328</v>
      </c>
      <c r="B31" s="8"/>
      <c r="D31" s="8"/>
      <c r="F31" s="22"/>
    </row>
    <row r="32" spans="1:9">
      <c r="A32" s="33" t="s">
        <v>319</v>
      </c>
      <c r="B32" s="21" t="s">
        <v>329</v>
      </c>
      <c r="E32" s="25"/>
      <c r="F32" s="22"/>
      <c r="H32" s="21"/>
    </row>
    <row r="33" spans="1:9" s="25" customFormat="1">
      <c r="A33" s="33" t="s">
        <v>319</v>
      </c>
      <c r="B33" s="34" t="s">
        <v>330</v>
      </c>
      <c r="D33" s="34"/>
      <c r="F33" s="22"/>
      <c r="G33" s="22"/>
      <c r="H33" s="21"/>
    </row>
    <row r="34" spans="1:9" s="25" customFormat="1">
      <c r="A34" s="33" t="s">
        <v>273</v>
      </c>
      <c r="B34" s="34" t="s">
        <v>331</v>
      </c>
      <c r="D34" s="34"/>
      <c r="F34" s="22"/>
      <c r="G34" s="22"/>
      <c r="H34" s="21"/>
    </row>
    <row r="35" spans="1:9">
      <c r="A35" s="33" t="s">
        <v>319</v>
      </c>
      <c r="B35" s="34" t="s">
        <v>335</v>
      </c>
      <c r="D35" s="34"/>
      <c r="E35" s="29"/>
    </row>
    <row r="38" spans="1:9" s="25" customFormat="1">
      <c r="A38" s="21"/>
      <c r="B38" s="21"/>
      <c r="C38" s="21"/>
      <c r="D38" s="21"/>
      <c r="E38" s="21"/>
      <c r="G38" s="22"/>
      <c r="H38" s="22"/>
      <c r="I38" s="21"/>
    </row>
    <row r="39" spans="1:9" s="25" customFormat="1">
      <c r="A39" s="21"/>
      <c r="B39" s="29"/>
      <c r="C39" s="29"/>
      <c r="D39" s="29"/>
      <c r="E39" s="21"/>
      <c r="G39" s="22"/>
      <c r="H39" s="22"/>
      <c r="I39" s="21"/>
    </row>
    <row r="40" spans="1:9" s="25" customFormat="1">
      <c r="A40" s="21"/>
      <c r="B40" s="29"/>
      <c r="C40" s="29"/>
      <c r="D40" s="29"/>
      <c r="E40" s="21"/>
      <c r="G40" s="22"/>
      <c r="H40" s="22"/>
      <c r="I40" s="21"/>
    </row>
    <row r="41" spans="1:9" s="25" customFormat="1">
      <c r="A41" s="21"/>
      <c r="B41" s="21"/>
      <c r="C41" s="21"/>
      <c r="D41" s="21"/>
      <c r="E41" s="21"/>
      <c r="G41" s="22"/>
      <c r="H41" s="22"/>
      <c r="I41" s="21"/>
    </row>
  </sheetData>
  <mergeCells count="1">
    <mergeCell ref="A2:E2"/>
  </mergeCells>
  <phoneticPr fontId="1"/>
  <dataValidations count="1">
    <dataValidation type="list" allowBlank="1" showInputMessage="1" showErrorMessage="1" sqref="A12" xr:uid="{30052E0C-3E90-4186-B589-C2565672A431}">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extLst>
    <ext xmlns:x14="http://schemas.microsoft.com/office/spreadsheetml/2009/9/main" uri="{CCE6A557-97BC-4b89-ADB6-D9C93CAAB3DF}">
      <x14:dataValidations xmlns:xm="http://schemas.microsoft.com/office/excel/2006/main" count="1">
        <x14:dataValidation type="list" errorStyle="information" allowBlank="1" showInputMessage="1" xr:uid="{F4EF1CF6-8E24-4C1A-9DCE-5727FE2F91E7}">
          <x14:formula1>
            <xm:f>データ用※削除不可!$J$2:$J$3</xm:f>
          </x14:formula1>
          <xm:sqref>E4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F845-5CA6-4197-B089-4A41C0C7A3CB}">
  <sheetPr codeName="Sheet28">
    <tabColor rgb="FF92D050"/>
    <pageSetUpPr fitToPage="1"/>
  </sheetPr>
  <dimension ref="A1:I39"/>
  <sheetViews>
    <sheetView showGridLines="0" topLeftCell="A21" zoomScale="115" zoomScaleNormal="115" workbookViewId="0">
      <selection activeCell="E29" sqref="E29"/>
    </sheetView>
  </sheetViews>
  <sheetFormatPr defaultColWidth="9" defaultRowHeight="12"/>
  <cols>
    <col min="1" max="1" width="6.25" style="21" customWidth="1"/>
    <col min="2" max="2" width="19" style="21" customWidth="1"/>
    <col min="3" max="3" width="34.58203125" style="21" customWidth="1"/>
    <col min="4" max="4" width="15.08203125" style="21" customWidth="1"/>
    <col min="5" max="5" width="15.75" style="21" customWidth="1"/>
    <col min="6" max="6" width="12.25" style="25" customWidth="1"/>
    <col min="7" max="7" width="11" style="22" customWidth="1"/>
    <col min="8" max="8" width="3.75" style="22" bestFit="1" customWidth="1"/>
    <col min="9" max="9" width="2.58203125" style="21" bestFit="1" customWidth="1"/>
    <col min="10" max="10" width="2.58203125" style="21" customWidth="1"/>
    <col min="11" max="16384" width="9" style="21"/>
  </cols>
  <sheetData>
    <row r="1" spans="1:9">
      <c r="A1" s="21" t="s">
        <v>336</v>
      </c>
    </row>
    <row r="2" spans="1:9" ht="33.75" customHeight="1">
      <c r="A2" s="275" t="s">
        <v>309</v>
      </c>
      <c r="B2" s="36"/>
      <c r="C2" s="36"/>
      <c r="D2" s="36"/>
      <c r="E2" s="36"/>
      <c r="F2" s="36"/>
      <c r="G2" s="36"/>
      <c r="H2" s="36"/>
      <c r="I2" s="20"/>
    </row>
    <row r="3" spans="1:9">
      <c r="D3" s="22" t="s">
        <v>132</v>
      </c>
      <c r="E3" s="348"/>
      <c r="F3" s="23"/>
      <c r="I3" s="23"/>
    </row>
    <row r="4" spans="1:9">
      <c r="D4" s="22" t="s">
        <v>133</v>
      </c>
      <c r="E4" s="359"/>
      <c r="F4" s="24"/>
      <c r="I4" s="24"/>
    </row>
    <row r="5" spans="1:9">
      <c r="D5" s="22" t="s">
        <v>134</v>
      </c>
      <c r="E5" s="25"/>
      <c r="F5" s="348" t="s">
        <v>149</v>
      </c>
      <c r="I5" s="348"/>
    </row>
    <row r="6" spans="1:9">
      <c r="D6" s="22" t="s">
        <v>135</v>
      </c>
      <c r="E6" s="25"/>
      <c r="F6" s="348" t="s">
        <v>149</v>
      </c>
      <c r="I6" s="348"/>
    </row>
    <row r="7" spans="1:9">
      <c r="D7" s="22" t="s">
        <v>310</v>
      </c>
      <c r="E7" s="26"/>
      <c r="F7" s="348" t="s">
        <v>149</v>
      </c>
      <c r="I7" s="348"/>
    </row>
    <row r="8" spans="1:9" ht="11.5" customHeight="1">
      <c r="G8" s="21"/>
      <c r="H8" s="21"/>
    </row>
    <row r="9" spans="1:9" ht="21" customHeight="1">
      <c r="B9" s="22" t="s">
        <v>136</v>
      </c>
      <c r="C9" s="181"/>
      <c r="D9" s="22"/>
      <c r="F9" s="39"/>
      <c r="G9" s="21"/>
      <c r="H9" s="27"/>
    </row>
    <row r="10" spans="1:9" ht="30" customHeight="1">
      <c r="B10" s="22" t="s">
        <v>137</v>
      </c>
      <c r="C10" s="181"/>
      <c r="D10" s="409"/>
      <c r="E10" s="409"/>
      <c r="F10" s="39"/>
      <c r="G10" s="21"/>
      <c r="H10" s="27"/>
    </row>
    <row r="11" spans="1:9" ht="18.649999999999999" customHeight="1">
      <c r="E11" s="28"/>
      <c r="F11" s="22"/>
      <c r="H11" s="21"/>
    </row>
    <row r="12" spans="1:9" ht="18" customHeight="1">
      <c r="A12" s="34" t="s">
        <v>311</v>
      </c>
      <c r="B12" s="34"/>
      <c r="C12" s="34"/>
      <c r="D12" s="34"/>
      <c r="G12" s="29"/>
      <c r="H12" s="21"/>
    </row>
    <row r="13" spans="1:9" ht="13.5" customHeight="1">
      <c r="C13" s="29"/>
      <c r="D13" s="29"/>
      <c r="E13" s="29"/>
      <c r="F13" s="29"/>
      <c r="G13" s="29"/>
      <c r="H13" s="21"/>
    </row>
    <row r="14" spans="1:9" ht="20.149999999999999" customHeight="1">
      <c r="A14" s="24" t="s">
        <v>273</v>
      </c>
      <c r="B14" s="21" t="s">
        <v>312</v>
      </c>
      <c r="E14" s="25"/>
      <c r="F14" s="22"/>
      <c r="H14" s="21"/>
    </row>
    <row r="15" spans="1:9" ht="20.149999999999999" customHeight="1">
      <c r="B15" s="8" t="s">
        <v>313</v>
      </c>
      <c r="D15" s="8"/>
      <c r="E15" s="25"/>
      <c r="F15" s="22"/>
      <c r="H15" s="21"/>
    </row>
    <row r="16" spans="1:9" ht="24" customHeight="1">
      <c r="A16" s="255" t="s">
        <v>314</v>
      </c>
      <c r="B16" s="255" t="s">
        <v>277</v>
      </c>
      <c r="C16" s="255" t="s">
        <v>278</v>
      </c>
      <c r="D16" s="255" t="s">
        <v>315</v>
      </c>
      <c r="E16" s="255" t="s">
        <v>280</v>
      </c>
      <c r="H16" s="21"/>
    </row>
    <row r="17" spans="1:9" s="31" customFormat="1" ht="46.5" customHeight="1">
      <c r="A17" s="343">
        <v>1</v>
      </c>
      <c r="B17" s="258" t="s">
        <v>337</v>
      </c>
      <c r="C17" s="139" t="s">
        <v>338</v>
      </c>
      <c r="D17" s="268">
        <v>2200000</v>
      </c>
      <c r="E17" s="258" t="s">
        <v>339</v>
      </c>
    </row>
    <row r="18" spans="1:9" s="31" customFormat="1" ht="48" customHeight="1">
      <c r="A18" s="343">
        <v>2</v>
      </c>
      <c r="B18" s="258" t="s">
        <v>340</v>
      </c>
      <c r="C18" s="258" t="s">
        <v>341</v>
      </c>
      <c r="D18" s="268">
        <v>600000</v>
      </c>
      <c r="E18" s="258" t="s">
        <v>339</v>
      </c>
    </row>
    <row r="19" spans="1:9" ht="23.15" customHeight="1">
      <c r="A19" s="259"/>
      <c r="B19" s="259"/>
      <c r="C19" s="260" t="s">
        <v>295</v>
      </c>
      <c r="D19" s="254">
        <f>SUM(D17:D18)</f>
        <v>2800000</v>
      </c>
      <c r="E19" s="261"/>
      <c r="I19" s="22"/>
    </row>
    <row r="22" spans="1:9" ht="20.149999999999999" customHeight="1">
      <c r="A22" s="33" t="s">
        <v>319</v>
      </c>
      <c r="B22" s="21" t="s">
        <v>320</v>
      </c>
      <c r="E22" s="25"/>
      <c r="F22" s="22"/>
      <c r="H22" s="21"/>
    </row>
    <row r="23" spans="1:9" ht="20.149999999999999" customHeight="1">
      <c r="B23" s="21" t="s">
        <v>321</v>
      </c>
      <c r="E23" s="25"/>
      <c r="F23" s="22"/>
      <c r="H23" s="21"/>
    </row>
    <row r="24" spans="1:9" ht="19.5" customHeight="1">
      <c r="B24" s="353"/>
      <c r="C24" s="255" t="s">
        <v>322</v>
      </c>
      <c r="D24" s="24"/>
    </row>
    <row r="25" spans="1:9" ht="21" customHeight="1">
      <c r="B25" s="342" t="s">
        <v>323</v>
      </c>
      <c r="C25" s="342" t="s">
        <v>324</v>
      </c>
      <c r="D25" s="24"/>
    </row>
    <row r="26" spans="1:9" ht="21" customHeight="1">
      <c r="B26" s="342" t="s">
        <v>325</v>
      </c>
      <c r="C26" s="342" t="s">
        <v>324</v>
      </c>
      <c r="D26" s="24"/>
      <c r="F26" s="38"/>
    </row>
    <row r="27" spans="1:9" ht="74.25" customHeight="1">
      <c r="B27" s="343" t="s">
        <v>326</v>
      </c>
      <c r="C27" s="343" t="s">
        <v>327</v>
      </c>
      <c r="D27" s="30"/>
    </row>
    <row r="28" spans="1:9" ht="25.5" customHeight="1">
      <c r="E28" s="30" t="s">
        <v>342</v>
      </c>
    </row>
    <row r="29" spans="1:9">
      <c r="A29" s="8" t="s">
        <v>328</v>
      </c>
      <c r="B29" s="8"/>
      <c r="D29" s="8"/>
      <c r="F29" s="22"/>
    </row>
    <row r="30" spans="1:9">
      <c r="A30" s="33" t="s">
        <v>273</v>
      </c>
      <c r="B30" s="21" t="s">
        <v>329</v>
      </c>
      <c r="E30" s="25"/>
      <c r="F30" s="22"/>
      <c r="H30" s="21"/>
    </row>
    <row r="31" spans="1:9" s="25" customFormat="1">
      <c r="A31" s="33" t="s">
        <v>273</v>
      </c>
      <c r="B31" s="34" t="s">
        <v>330</v>
      </c>
      <c r="D31" s="34"/>
      <c r="F31" s="22"/>
      <c r="G31" s="22"/>
      <c r="H31" s="21"/>
    </row>
    <row r="32" spans="1:9" s="25" customFormat="1">
      <c r="A32" s="33" t="s">
        <v>273</v>
      </c>
      <c r="B32" s="34" t="s">
        <v>331</v>
      </c>
      <c r="D32" s="34"/>
      <c r="F32" s="22"/>
      <c r="G32" s="22"/>
      <c r="H32" s="21"/>
    </row>
    <row r="33" spans="1:9">
      <c r="A33" s="33" t="s">
        <v>319</v>
      </c>
      <c r="B33" s="34" t="s">
        <v>335</v>
      </c>
      <c r="D33" s="34"/>
      <c r="E33" s="29"/>
    </row>
    <row r="36" spans="1:9" s="25" customFormat="1">
      <c r="A36" s="21"/>
      <c r="B36" s="21"/>
      <c r="C36" s="21"/>
      <c r="D36" s="21"/>
      <c r="E36" s="21"/>
      <c r="G36" s="22"/>
      <c r="H36" s="22"/>
      <c r="I36" s="21"/>
    </row>
    <row r="37" spans="1:9" s="25" customFormat="1">
      <c r="A37" s="21"/>
      <c r="B37" s="29"/>
      <c r="C37" s="29"/>
      <c r="D37" s="29"/>
      <c r="E37" s="21"/>
      <c r="G37" s="22"/>
      <c r="H37" s="22"/>
      <c r="I37" s="21"/>
    </row>
    <row r="38" spans="1:9" s="25" customFormat="1">
      <c r="A38" s="21"/>
      <c r="B38" s="29"/>
      <c r="C38" s="29"/>
      <c r="D38" s="29"/>
      <c r="E38" s="21"/>
      <c r="G38" s="22"/>
      <c r="H38" s="22"/>
      <c r="I38" s="21"/>
    </row>
    <row r="39" spans="1:9" s="25" customFormat="1">
      <c r="A39" s="21"/>
      <c r="B39" s="21"/>
      <c r="C39" s="21"/>
      <c r="D39" s="21"/>
      <c r="E39" s="21"/>
      <c r="G39" s="22"/>
      <c r="H39" s="22"/>
      <c r="I39" s="21"/>
    </row>
  </sheetData>
  <mergeCells count="1">
    <mergeCell ref="D10:E10"/>
  </mergeCells>
  <phoneticPr fontId="1"/>
  <dataValidations count="1">
    <dataValidation type="list" allowBlank="1" showInputMessage="1" showErrorMessage="1" sqref="A12:B12" xr:uid="{1101BE47-50CE-4EA6-A893-6BF393AC1B43}">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2" orientation="portrait" horizontalDpi="300" verticalDpi="300" r:id="rId1"/>
  <extLst>
    <ext xmlns:x14="http://schemas.microsoft.com/office/spreadsheetml/2009/9/main" uri="{CCE6A557-97BC-4b89-ADB6-D9C93CAAB3DF}">
      <x14:dataValidations xmlns:xm="http://schemas.microsoft.com/office/excel/2006/main" count="1">
        <x14:dataValidation type="list" errorStyle="information" allowBlank="1" showInputMessage="1" xr:uid="{D50E07FA-99FB-44ED-9D86-38AA699A4823}">
          <x14:formula1>
            <xm:f>データ用※削除不可!$J$2:$J$3</xm:f>
          </x14:formula1>
          <xm:sqref>E4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37C-4B25-4A44-A530-8B0E870F4206}">
  <sheetPr codeName="Sheet29">
    <tabColor rgb="FF92D050"/>
    <pageSetUpPr fitToPage="1"/>
  </sheetPr>
  <dimension ref="A1:I39"/>
  <sheetViews>
    <sheetView showGridLines="0" topLeftCell="A25" zoomScaleNormal="100" workbookViewId="0">
      <selection activeCell="E4" sqref="E4"/>
    </sheetView>
  </sheetViews>
  <sheetFormatPr defaultColWidth="9" defaultRowHeight="12"/>
  <cols>
    <col min="1" max="1" width="6.25" style="21" customWidth="1"/>
    <col min="2" max="2" width="19.08203125" style="21" customWidth="1"/>
    <col min="3" max="3" width="34.58203125" style="21" customWidth="1"/>
    <col min="4" max="4" width="15.08203125" style="21" customWidth="1"/>
    <col min="5" max="5" width="15.75" style="21" customWidth="1"/>
    <col min="6" max="6" width="13.25" style="25" customWidth="1"/>
    <col min="7" max="7" width="13.5" style="22" customWidth="1"/>
    <col min="8" max="8" width="4.25" style="22" bestFit="1" customWidth="1"/>
    <col min="9" max="9" width="2.58203125" style="21" bestFit="1" customWidth="1"/>
    <col min="10" max="10" width="2.58203125" style="21" customWidth="1"/>
    <col min="11" max="16384" width="9" style="21"/>
  </cols>
  <sheetData>
    <row r="1" spans="1:9">
      <c r="A1" s="21" t="s">
        <v>343</v>
      </c>
    </row>
    <row r="2" spans="1:9" ht="33.75" customHeight="1">
      <c r="A2" s="275" t="s">
        <v>309</v>
      </c>
      <c r="B2" s="36"/>
      <c r="C2" s="36"/>
      <c r="D2" s="36"/>
      <c r="E2" s="36"/>
      <c r="F2" s="36"/>
      <c r="G2" s="36"/>
      <c r="H2" s="36"/>
      <c r="I2" s="20"/>
    </row>
    <row r="3" spans="1:9">
      <c r="D3" s="22" t="s">
        <v>132</v>
      </c>
      <c r="E3" s="348"/>
      <c r="F3" s="23"/>
      <c r="I3" s="23"/>
    </row>
    <row r="4" spans="1:9">
      <c r="D4" s="22" t="s">
        <v>133</v>
      </c>
      <c r="E4" s="359"/>
      <c r="F4" s="24"/>
      <c r="I4" s="24"/>
    </row>
    <row r="5" spans="1:9">
      <c r="D5" s="22" t="s">
        <v>134</v>
      </c>
      <c r="E5" s="25" t="s">
        <v>344</v>
      </c>
      <c r="F5" s="348" t="s">
        <v>149</v>
      </c>
      <c r="I5" s="348"/>
    </row>
    <row r="6" spans="1:9">
      <c r="D6" s="22" t="s">
        <v>135</v>
      </c>
      <c r="E6" s="25" t="s">
        <v>344</v>
      </c>
      <c r="F6" s="348" t="s">
        <v>149</v>
      </c>
      <c r="I6" s="348"/>
    </row>
    <row r="7" spans="1:9">
      <c r="D7" s="22" t="s">
        <v>310</v>
      </c>
      <c r="E7" s="26" t="s">
        <v>344</v>
      </c>
      <c r="F7" s="348" t="s">
        <v>149</v>
      </c>
      <c r="I7" s="348"/>
    </row>
    <row r="8" spans="1:9" ht="11.5" customHeight="1">
      <c r="F8" s="21"/>
      <c r="G8" s="21"/>
      <c r="H8" s="21"/>
    </row>
    <row r="9" spans="1:9" ht="21" customHeight="1">
      <c r="B9" s="22" t="s">
        <v>136</v>
      </c>
      <c r="C9" s="181"/>
      <c r="D9" s="22"/>
      <c r="F9" s="39"/>
      <c r="G9" s="21"/>
      <c r="H9" s="27"/>
    </row>
    <row r="10" spans="1:9" ht="21" customHeight="1">
      <c r="B10" s="22" t="s">
        <v>137</v>
      </c>
      <c r="C10" s="357"/>
      <c r="D10" s="22"/>
      <c r="E10" s="39"/>
      <c r="F10" s="39"/>
      <c r="G10" s="21"/>
      <c r="H10" s="27"/>
    </row>
    <row r="11" spans="1:9" ht="18.649999999999999" customHeight="1">
      <c r="E11" s="28"/>
      <c r="F11" s="22"/>
      <c r="H11" s="21"/>
    </row>
    <row r="12" spans="1:9" ht="18" customHeight="1">
      <c r="A12" s="34" t="s">
        <v>311</v>
      </c>
      <c r="B12" s="34"/>
      <c r="C12" s="34"/>
      <c r="D12" s="34"/>
      <c r="G12" s="29"/>
      <c r="H12" s="21"/>
    </row>
    <row r="13" spans="1:9" ht="13.5" customHeight="1">
      <c r="C13" s="29"/>
      <c r="D13" s="29"/>
      <c r="E13" s="29"/>
      <c r="F13" s="29"/>
      <c r="G13" s="29"/>
      <c r="H13" s="21"/>
    </row>
    <row r="14" spans="1:9" ht="20.149999999999999" customHeight="1">
      <c r="A14" s="24" t="s">
        <v>273</v>
      </c>
      <c r="B14" s="21" t="s">
        <v>312</v>
      </c>
      <c r="E14" s="25"/>
      <c r="F14" s="22"/>
      <c r="H14" s="21"/>
    </row>
    <row r="15" spans="1:9" ht="20.149999999999999" customHeight="1">
      <c r="B15" s="8" t="s">
        <v>313</v>
      </c>
      <c r="D15" s="8"/>
      <c r="E15" s="25"/>
      <c r="F15" s="22"/>
      <c r="H15" s="21"/>
    </row>
    <row r="16" spans="1:9" ht="24.75" customHeight="1">
      <c r="A16" s="255" t="s">
        <v>314</v>
      </c>
      <c r="B16" s="255" t="s">
        <v>277</v>
      </c>
      <c r="C16" s="255" t="s">
        <v>278</v>
      </c>
      <c r="D16" s="255" t="s">
        <v>315</v>
      </c>
      <c r="E16" s="255" t="s">
        <v>280</v>
      </c>
      <c r="H16" s="21"/>
    </row>
    <row r="17" spans="1:9" s="31" customFormat="1" ht="56.15" customHeight="1">
      <c r="A17" s="343">
        <v>1</v>
      </c>
      <c r="B17" s="258" t="s">
        <v>345</v>
      </c>
      <c r="C17" s="139" t="s">
        <v>346</v>
      </c>
      <c r="D17" s="268">
        <v>10000000</v>
      </c>
      <c r="E17" s="258" t="s">
        <v>339</v>
      </c>
    </row>
    <row r="18" spans="1:9" s="31" customFormat="1" ht="38.25" customHeight="1">
      <c r="A18" s="343">
        <v>2</v>
      </c>
      <c r="B18" s="258" t="s">
        <v>347</v>
      </c>
      <c r="C18" s="258" t="s">
        <v>348</v>
      </c>
      <c r="D18" s="268">
        <v>6000000</v>
      </c>
      <c r="E18" s="258" t="s">
        <v>339</v>
      </c>
    </row>
    <row r="19" spans="1:9" ht="23.15" customHeight="1">
      <c r="A19" s="259"/>
      <c r="B19" s="259"/>
      <c r="C19" s="260" t="s">
        <v>295</v>
      </c>
      <c r="D19" s="254">
        <f>SUM(D17:D18)</f>
        <v>16000000</v>
      </c>
      <c r="E19" s="261"/>
      <c r="I19" s="22"/>
    </row>
    <row r="22" spans="1:9" ht="20.149999999999999" customHeight="1">
      <c r="A22" s="33" t="s">
        <v>319</v>
      </c>
      <c r="B22" s="21" t="s">
        <v>320</v>
      </c>
      <c r="E22" s="25"/>
      <c r="F22" s="22"/>
      <c r="H22" s="21"/>
    </row>
    <row r="23" spans="1:9" ht="20.149999999999999" customHeight="1">
      <c r="B23" s="21" t="s">
        <v>321</v>
      </c>
      <c r="E23" s="25"/>
      <c r="F23" s="22"/>
      <c r="H23" s="21"/>
    </row>
    <row r="24" spans="1:9" ht="19.5" customHeight="1">
      <c r="B24" s="356"/>
      <c r="C24" s="255" t="s">
        <v>322</v>
      </c>
    </row>
    <row r="25" spans="1:9" ht="21" customHeight="1">
      <c r="B25" s="342" t="s">
        <v>323</v>
      </c>
      <c r="C25" s="342" t="s">
        <v>324</v>
      </c>
    </row>
    <row r="26" spans="1:9" ht="21" customHeight="1">
      <c r="B26" s="342" t="s">
        <v>325</v>
      </c>
      <c r="C26" s="342" t="s">
        <v>324</v>
      </c>
      <c r="F26" s="38"/>
    </row>
    <row r="27" spans="1:9" ht="66" customHeight="1">
      <c r="B27" s="343" t="s">
        <v>326</v>
      </c>
      <c r="C27" s="258"/>
    </row>
    <row r="28" spans="1:9" ht="25.5" customHeight="1">
      <c r="E28" s="22" t="s">
        <v>349</v>
      </c>
    </row>
    <row r="29" spans="1:9">
      <c r="A29" s="8" t="s">
        <v>328</v>
      </c>
      <c r="B29" s="8"/>
      <c r="D29" s="8"/>
      <c r="F29" s="22"/>
    </row>
    <row r="30" spans="1:9">
      <c r="A30" s="33" t="s">
        <v>273</v>
      </c>
      <c r="B30" s="21" t="s">
        <v>329</v>
      </c>
      <c r="E30" s="25"/>
      <c r="F30" s="22"/>
      <c r="H30" s="21"/>
    </row>
    <row r="31" spans="1:9" s="25" customFormat="1">
      <c r="A31" s="33" t="s">
        <v>273</v>
      </c>
      <c r="B31" s="34" t="s">
        <v>330</v>
      </c>
      <c r="D31" s="34"/>
      <c r="F31" s="22"/>
      <c r="G31" s="22"/>
      <c r="H31" s="21"/>
    </row>
    <row r="32" spans="1:9" s="25" customFormat="1">
      <c r="A32" s="33" t="s">
        <v>273</v>
      </c>
      <c r="B32" s="34" t="s">
        <v>331</v>
      </c>
      <c r="D32" s="34"/>
      <c r="F32" s="22"/>
      <c r="G32" s="22"/>
      <c r="H32" s="21"/>
    </row>
    <row r="33" spans="1:9">
      <c r="A33" s="33" t="s">
        <v>319</v>
      </c>
      <c r="B33" s="34" t="s">
        <v>335</v>
      </c>
      <c r="D33" s="34"/>
      <c r="E33" s="29"/>
    </row>
    <row r="36" spans="1:9" s="25" customFormat="1">
      <c r="A36" s="21"/>
      <c r="B36" s="21"/>
      <c r="C36" s="21"/>
      <c r="D36" s="21"/>
      <c r="E36" s="21"/>
      <c r="G36" s="22"/>
      <c r="H36" s="22"/>
      <c r="I36" s="21"/>
    </row>
    <row r="37" spans="1:9" s="25" customFormat="1">
      <c r="A37" s="21"/>
      <c r="B37" s="29"/>
      <c r="C37" s="29"/>
      <c r="D37" s="29"/>
      <c r="E37" s="21"/>
      <c r="G37" s="22"/>
      <c r="H37" s="22"/>
      <c r="I37" s="21"/>
    </row>
    <row r="38" spans="1:9" s="25" customFormat="1">
      <c r="A38" s="21"/>
      <c r="B38" s="29"/>
      <c r="C38" s="29"/>
      <c r="D38" s="29"/>
      <c r="E38" s="21"/>
      <c r="G38" s="22"/>
      <c r="H38" s="22"/>
      <c r="I38" s="21"/>
    </row>
    <row r="39" spans="1:9" s="25" customFormat="1">
      <c r="A39" s="21"/>
      <c r="B39" s="21"/>
      <c r="C39" s="21"/>
      <c r="D39" s="21"/>
      <c r="E39" s="21"/>
      <c r="G39" s="22"/>
      <c r="H39" s="22"/>
      <c r="I39" s="21"/>
    </row>
  </sheetData>
  <phoneticPr fontId="1"/>
  <dataValidations count="1">
    <dataValidation type="list" allowBlank="1" showInputMessage="1" showErrorMessage="1" sqref="A12:B12" xr:uid="{315C382A-E02E-4744-9E5E-3C87A75BF422}">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extLst>
    <ext xmlns:x14="http://schemas.microsoft.com/office/spreadsheetml/2009/9/main" uri="{CCE6A557-97BC-4b89-ADB6-D9C93CAAB3DF}">
      <x14:dataValidations xmlns:xm="http://schemas.microsoft.com/office/excel/2006/main" count="1">
        <x14:dataValidation type="list" errorStyle="information" allowBlank="1" showInputMessage="1" xr:uid="{60F633A5-E686-490D-ACE1-F7F414A396D6}">
          <x14:formula1>
            <xm:f>データ用※削除不可!$J$2:$J$3</xm:f>
          </x14:formula1>
          <xm:sqref>E4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59D5-1120-4F23-A876-C99CED329E1A}">
  <sheetPr codeName="Sheet30">
    <tabColor rgb="FF92D050"/>
    <pageSetUpPr fitToPage="1"/>
  </sheetPr>
  <dimension ref="A1:I41"/>
  <sheetViews>
    <sheetView showGridLines="0" topLeftCell="A20" zoomScaleNormal="100" workbookViewId="0">
      <selection activeCell="E4" sqref="E4"/>
    </sheetView>
  </sheetViews>
  <sheetFormatPr defaultColWidth="9" defaultRowHeight="12"/>
  <cols>
    <col min="1" max="1" width="6.25" style="21" customWidth="1"/>
    <col min="2" max="2" width="19.08203125" style="21" customWidth="1"/>
    <col min="3" max="3" width="34.58203125" style="21" customWidth="1"/>
    <col min="4" max="4" width="15.08203125" style="21" customWidth="1"/>
    <col min="5" max="5" width="15.75" style="21" customWidth="1"/>
    <col min="6" max="6" width="14" style="25" customWidth="1"/>
    <col min="7" max="7" width="17.33203125" style="22" customWidth="1"/>
    <col min="8" max="8" width="4.25" style="22" bestFit="1" customWidth="1"/>
    <col min="9" max="9" width="2.58203125" style="21" bestFit="1" customWidth="1"/>
    <col min="10" max="10" width="2.58203125" style="21" customWidth="1"/>
    <col min="11" max="16384" width="9" style="21"/>
  </cols>
  <sheetData>
    <row r="1" spans="1:9">
      <c r="A1" s="21" t="s">
        <v>350</v>
      </c>
    </row>
    <row r="2" spans="1:9" ht="33.75" customHeight="1">
      <c r="A2" s="408" t="s">
        <v>309</v>
      </c>
      <c r="B2" s="408"/>
      <c r="C2" s="408"/>
      <c r="D2" s="408"/>
      <c r="E2" s="408"/>
      <c r="F2" s="36"/>
      <c r="G2" s="36"/>
      <c r="H2" s="36"/>
      <c r="I2" s="20"/>
    </row>
    <row r="3" spans="1:9" ht="12" customHeight="1">
      <c r="A3" s="116"/>
      <c r="B3" s="116"/>
      <c r="C3" s="116"/>
      <c r="D3" s="22" t="s">
        <v>132</v>
      </c>
      <c r="E3" s="348"/>
      <c r="H3" s="23"/>
      <c r="I3" s="23"/>
    </row>
    <row r="4" spans="1:9">
      <c r="D4" s="22" t="s">
        <v>133</v>
      </c>
      <c r="E4" s="359"/>
      <c r="H4" s="24"/>
      <c r="I4" s="24"/>
    </row>
    <row r="5" spans="1:9">
      <c r="D5" s="22" t="s">
        <v>134</v>
      </c>
      <c r="E5" s="25"/>
      <c r="H5" s="348"/>
      <c r="I5" s="348"/>
    </row>
    <row r="6" spans="1:9">
      <c r="D6" s="22" t="s">
        <v>135</v>
      </c>
      <c r="E6" s="25"/>
      <c r="H6" s="348"/>
      <c r="I6" s="348"/>
    </row>
    <row r="7" spans="1:9">
      <c r="D7" s="22" t="s">
        <v>310</v>
      </c>
      <c r="E7" s="26"/>
      <c r="H7" s="348"/>
      <c r="I7" s="348"/>
    </row>
    <row r="8" spans="1:9" ht="11.5" customHeight="1">
      <c r="F8" s="21"/>
      <c r="G8" s="21"/>
      <c r="H8" s="21"/>
    </row>
    <row r="9" spans="1:9" ht="21" customHeight="1">
      <c r="B9" s="22" t="s">
        <v>136</v>
      </c>
      <c r="C9" s="181"/>
      <c r="D9" s="22"/>
      <c r="F9" s="39"/>
      <c r="G9" s="21"/>
      <c r="H9" s="27"/>
    </row>
    <row r="10" spans="1:9" ht="30" customHeight="1">
      <c r="B10" s="22" t="s">
        <v>137</v>
      </c>
      <c r="C10" s="357"/>
      <c r="D10" s="409"/>
      <c r="E10" s="409"/>
      <c r="F10" s="39"/>
      <c r="G10" s="21"/>
      <c r="H10" s="27"/>
    </row>
    <row r="11" spans="1:9" ht="18.649999999999999" customHeight="1">
      <c r="E11" s="28"/>
      <c r="F11" s="22"/>
      <c r="H11" s="21"/>
    </row>
    <row r="12" spans="1:9" ht="18" customHeight="1">
      <c r="A12" s="34" t="s">
        <v>311</v>
      </c>
      <c r="B12" s="34"/>
      <c r="C12" s="34"/>
      <c r="D12" s="34"/>
      <c r="G12" s="29"/>
      <c r="H12" s="21"/>
    </row>
    <row r="13" spans="1:9" ht="13.5" customHeight="1">
      <c r="C13" s="29"/>
      <c r="D13" s="29"/>
      <c r="E13" s="29"/>
      <c r="F13" s="29"/>
      <c r="G13" s="29"/>
      <c r="H13" s="21"/>
    </row>
    <row r="14" spans="1:9" ht="20.149999999999999" customHeight="1">
      <c r="A14" s="24" t="s">
        <v>319</v>
      </c>
      <c r="B14" s="21" t="s">
        <v>312</v>
      </c>
      <c r="E14" s="25"/>
      <c r="F14" s="22"/>
      <c r="H14" s="21"/>
    </row>
    <row r="15" spans="1:9" ht="20.149999999999999" customHeight="1">
      <c r="B15" s="8" t="s">
        <v>313</v>
      </c>
      <c r="D15" s="8"/>
      <c r="E15" s="25"/>
      <c r="F15" s="22"/>
      <c r="H15" s="21"/>
    </row>
    <row r="16" spans="1:9">
      <c r="A16" s="255" t="s">
        <v>314</v>
      </c>
      <c r="B16" s="255" t="s">
        <v>277</v>
      </c>
      <c r="C16" s="255" t="s">
        <v>278</v>
      </c>
      <c r="D16" s="255" t="s">
        <v>315</v>
      </c>
      <c r="E16" s="255" t="s">
        <v>280</v>
      </c>
      <c r="H16" s="21"/>
    </row>
    <row r="17" spans="1:9" s="31" customFormat="1" ht="51.75" customHeight="1">
      <c r="A17" s="257">
        <v>1</v>
      </c>
      <c r="B17" s="257"/>
      <c r="C17" s="139" t="s">
        <v>351</v>
      </c>
      <c r="D17" s="268"/>
      <c r="E17" s="258" t="s">
        <v>339</v>
      </c>
    </row>
    <row r="18" spans="1:9" s="31" customFormat="1">
      <c r="A18" s="257">
        <v>2</v>
      </c>
      <c r="B18" s="257"/>
      <c r="C18" s="258"/>
      <c r="D18" s="268"/>
      <c r="E18" s="258"/>
    </row>
    <row r="19" spans="1:9" s="31" customFormat="1">
      <c r="A19" s="257">
        <v>3</v>
      </c>
      <c r="B19" s="257"/>
      <c r="C19" s="269"/>
      <c r="D19" s="270"/>
      <c r="E19" s="271"/>
      <c r="H19" s="32"/>
    </row>
    <row r="20" spans="1:9">
      <c r="A20" s="343">
        <v>4</v>
      </c>
      <c r="B20" s="343"/>
      <c r="C20" s="272"/>
      <c r="D20" s="270"/>
      <c r="E20" s="273"/>
    </row>
    <row r="21" spans="1:9" ht="23.15" customHeight="1">
      <c r="A21" s="259"/>
      <c r="B21" s="259"/>
      <c r="C21" s="260" t="s">
        <v>295</v>
      </c>
      <c r="D21" s="254">
        <f>SUM(D17:D20)</f>
        <v>0</v>
      </c>
      <c r="E21" s="261"/>
      <c r="I21" s="22"/>
    </row>
    <row r="22" spans="1:9">
      <c r="D22" s="25"/>
      <c r="E22" s="22"/>
    </row>
    <row r="24" spans="1:9" ht="20.149999999999999" customHeight="1">
      <c r="A24" s="33" t="s">
        <v>319</v>
      </c>
      <c r="B24" s="21" t="s">
        <v>320</v>
      </c>
      <c r="E24" s="25"/>
      <c r="F24" s="22"/>
      <c r="H24" s="21"/>
    </row>
    <row r="25" spans="1:9" ht="20.149999999999999" customHeight="1">
      <c r="B25" s="21" t="s">
        <v>321</v>
      </c>
      <c r="E25" s="25"/>
      <c r="H25" s="21"/>
    </row>
    <row r="26" spans="1:9">
      <c r="B26" s="353"/>
      <c r="C26" s="255" t="s">
        <v>352</v>
      </c>
    </row>
    <row r="27" spans="1:9" ht="22" customHeight="1">
      <c r="B27" s="342" t="s">
        <v>323</v>
      </c>
      <c r="C27" s="342"/>
    </row>
    <row r="28" spans="1:9" ht="21" customHeight="1">
      <c r="B28" s="342" t="s">
        <v>325</v>
      </c>
      <c r="C28" s="342"/>
    </row>
    <row r="29" spans="1:9" ht="69.650000000000006" customHeight="1">
      <c r="B29" s="343" t="s">
        <v>326</v>
      </c>
      <c r="C29" s="258"/>
    </row>
    <row r="30" spans="1:9" ht="25.5" customHeight="1">
      <c r="E30" s="22" t="s">
        <v>349</v>
      </c>
    </row>
    <row r="31" spans="1:9">
      <c r="A31" s="8" t="s">
        <v>328</v>
      </c>
      <c r="B31" s="8"/>
      <c r="D31" s="8"/>
      <c r="F31" s="22"/>
    </row>
    <row r="32" spans="1:9">
      <c r="A32" s="33" t="s">
        <v>319</v>
      </c>
      <c r="B32" s="21" t="s">
        <v>329</v>
      </c>
      <c r="E32" s="25"/>
      <c r="F32" s="22"/>
      <c r="H32" s="21"/>
    </row>
    <row r="33" spans="1:9" s="25" customFormat="1">
      <c r="A33" s="33" t="s">
        <v>273</v>
      </c>
      <c r="B33" s="34" t="s">
        <v>330</v>
      </c>
      <c r="D33" s="34"/>
      <c r="F33" s="22"/>
      <c r="G33" s="22"/>
      <c r="H33" s="21"/>
    </row>
    <row r="34" spans="1:9" s="25" customFormat="1">
      <c r="A34" s="33" t="s">
        <v>273</v>
      </c>
      <c r="B34" s="34" t="s">
        <v>331</v>
      </c>
      <c r="D34" s="34"/>
      <c r="F34" s="22"/>
      <c r="G34" s="22"/>
      <c r="H34" s="21"/>
    </row>
    <row r="35" spans="1:9">
      <c r="A35" s="33" t="s">
        <v>319</v>
      </c>
      <c r="B35" s="34" t="s">
        <v>335</v>
      </c>
      <c r="D35" s="34"/>
      <c r="E35" s="29"/>
    </row>
    <row r="38" spans="1:9" s="25" customFormat="1">
      <c r="A38" s="21"/>
      <c r="B38" s="21"/>
      <c r="C38" s="21"/>
      <c r="D38" s="21"/>
      <c r="E38" s="21"/>
      <c r="G38" s="22"/>
      <c r="H38" s="22"/>
      <c r="I38" s="21"/>
    </row>
    <row r="39" spans="1:9" s="25" customFormat="1">
      <c r="A39" s="21"/>
      <c r="B39" s="29"/>
      <c r="C39" s="29"/>
      <c r="D39" s="29"/>
      <c r="E39" s="21"/>
      <c r="G39" s="22"/>
      <c r="H39" s="22"/>
      <c r="I39" s="21"/>
    </row>
    <row r="40" spans="1:9" s="25" customFormat="1">
      <c r="A40" s="21"/>
      <c r="B40" s="29"/>
      <c r="C40" s="29"/>
      <c r="D40" s="29"/>
      <c r="E40" s="21"/>
      <c r="G40" s="22"/>
      <c r="H40" s="22"/>
      <c r="I40" s="21"/>
    </row>
    <row r="41" spans="1:9" s="25" customFormat="1">
      <c r="A41" s="21"/>
      <c r="B41" s="21"/>
      <c r="C41" s="21"/>
      <c r="D41" s="21"/>
      <c r="E41" s="21"/>
      <c r="G41" s="22"/>
      <c r="H41" s="22"/>
      <c r="I41" s="21"/>
    </row>
  </sheetData>
  <mergeCells count="2">
    <mergeCell ref="A2:E2"/>
    <mergeCell ref="D10:E10"/>
  </mergeCells>
  <phoneticPr fontId="1"/>
  <dataValidations count="1">
    <dataValidation type="list" allowBlank="1" showInputMessage="1" showErrorMessage="1" sqref="A12:B12" xr:uid="{2DF0B390-31EE-4623-8FF8-571DE9707E3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0"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91CEC21-4ABE-4266-AFB8-22BD18E41AD8}">
          <x14:formula1>
            <xm:f>データ用※削除不可!$D$2:$D$3</xm:f>
          </x14:formula1>
          <xm:sqref>A14 A24 A32:A35</xm:sqref>
        </x14:dataValidation>
        <x14:dataValidation type="list" errorStyle="information" allowBlank="1" showInputMessage="1" xr:uid="{B04B4FE4-38E0-410D-89A6-C096A617FE0A}">
          <x14:formula1>
            <xm:f>データ用※削除不可!$J$2:$J$3</xm:f>
          </x14:formula1>
          <xm:sqref>E4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CC2C-551B-4007-8A1A-D823C48A7A12}">
  <sheetPr codeName="Sheet31">
    <tabColor rgb="FF92D050"/>
  </sheetPr>
  <dimension ref="B1:J27"/>
  <sheetViews>
    <sheetView showGridLines="0" zoomScaleNormal="100" workbookViewId="0">
      <selection activeCell="E4" sqref="E4"/>
    </sheetView>
  </sheetViews>
  <sheetFormatPr defaultColWidth="8.58203125" defaultRowHeight="12"/>
  <cols>
    <col min="1" max="1" width="8.58203125" style="45"/>
    <col min="2" max="2" width="20.75" style="45" customWidth="1"/>
    <col min="3" max="3" width="12.58203125" style="45" customWidth="1"/>
    <col min="4" max="4" width="11.58203125" style="45" customWidth="1"/>
    <col min="5" max="5" width="13.5" style="45" customWidth="1"/>
    <col min="6" max="6" width="9.58203125" style="45" bestFit="1" customWidth="1"/>
    <col min="7" max="7" width="11.75" style="45" customWidth="1"/>
    <col min="8" max="16384" width="8.58203125" style="45"/>
  </cols>
  <sheetData>
    <row r="1" spans="2:10" ht="13">
      <c r="B1" s="82" t="s">
        <v>353</v>
      </c>
      <c r="C1" s="83"/>
      <c r="D1" s="83"/>
      <c r="E1" s="83"/>
      <c r="F1" s="83"/>
      <c r="G1" s="83"/>
    </row>
    <row r="2" spans="2:10" ht="22" customHeight="1" thickBot="1"/>
    <row r="3" spans="2:10" ht="12.5" thickBot="1">
      <c r="B3" s="47" t="s">
        <v>354</v>
      </c>
      <c r="C3" s="46" t="s">
        <v>355</v>
      </c>
    </row>
    <row r="4" spans="2:10" ht="14.15" customHeight="1">
      <c r="B4" s="47"/>
      <c r="C4" s="47"/>
      <c r="D4" s="47"/>
      <c r="E4" s="44"/>
      <c r="F4" s="44"/>
      <c r="G4" s="44"/>
      <c r="H4" s="44"/>
      <c r="I4" s="44"/>
      <c r="J4" s="44"/>
    </row>
    <row r="5" spans="2:10" ht="14.15" customHeight="1">
      <c r="B5" s="47" t="s">
        <v>356</v>
      </c>
      <c r="C5" s="61" t="s">
        <v>357</v>
      </c>
      <c r="D5" s="47"/>
      <c r="E5" s="44"/>
      <c r="F5" s="44"/>
      <c r="G5" s="44"/>
      <c r="H5" s="44"/>
      <c r="I5" s="44"/>
      <c r="J5" s="44"/>
    </row>
    <row r="6" spans="2:10" ht="14.15" customHeight="1" thickBot="1">
      <c r="B6" s="47"/>
      <c r="C6" s="47"/>
      <c r="D6" s="47"/>
      <c r="E6" s="44"/>
      <c r="F6" s="44"/>
      <c r="G6" s="44"/>
      <c r="H6" s="44"/>
      <c r="I6" s="44"/>
      <c r="J6" s="44"/>
    </row>
    <row r="7" spans="2:10" ht="12.5" thickBot="1">
      <c r="B7" s="47" t="s">
        <v>358</v>
      </c>
      <c r="C7" s="48">
        <v>100000</v>
      </c>
      <c r="D7" s="49" t="s">
        <v>359</v>
      </c>
    </row>
    <row r="8" spans="2:10" ht="12.5" thickBot="1">
      <c r="B8" s="47"/>
      <c r="C8" s="47"/>
      <c r="D8" s="47"/>
      <c r="E8" s="45" t="s">
        <v>360</v>
      </c>
      <c r="G8" s="49"/>
      <c r="H8" s="50"/>
      <c r="I8" s="51"/>
      <c r="J8" s="44"/>
    </row>
    <row r="9" spans="2:10" ht="24.5" thickBot="1">
      <c r="B9" s="47" t="s">
        <v>361</v>
      </c>
      <c r="C9" s="48">
        <f>C7*E9</f>
        <v>12000000</v>
      </c>
      <c r="D9" s="45" t="s">
        <v>362</v>
      </c>
      <c r="E9" s="45">
        <v>120</v>
      </c>
      <c r="F9" s="45" t="s">
        <v>363</v>
      </c>
    </row>
    <row r="10" spans="2:10" ht="12.5" thickBot="1">
      <c r="B10" s="47"/>
      <c r="E10" s="49"/>
      <c r="F10" s="49"/>
      <c r="G10" s="49"/>
      <c r="J10" s="51"/>
    </row>
    <row r="11" spans="2:10" ht="24.5" thickBot="1">
      <c r="B11" s="47" t="s">
        <v>364</v>
      </c>
      <c r="C11" s="52">
        <v>13000000</v>
      </c>
      <c r="D11" s="45" t="s">
        <v>362</v>
      </c>
    </row>
    <row r="12" spans="2:10" ht="12.5" thickBot="1">
      <c r="B12" s="47"/>
      <c r="G12" s="49"/>
      <c r="H12" s="44"/>
      <c r="I12" s="51"/>
      <c r="J12" s="51"/>
    </row>
    <row r="13" spans="2:10" ht="24.5" thickBot="1">
      <c r="B13" s="47" t="s">
        <v>365</v>
      </c>
      <c r="C13" s="53">
        <f>E19</f>
        <v>14210000</v>
      </c>
      <c r="D13" s="45" t="s">
        <v>362</v>
      </c>
    </row>
    <row r="14" spans="2:10">
      <c r="B14" s="44"/>
      <c r="C14" s="44"/>
      <c r="D14" s="44"/>
      <c r="E14" s="44"/>
      <c r="F14" s="44"/>
      <c r="G14" s="44"/>
      <c r="H14" s="44"/>
      <c r="I14" s="49"/>
      <c r="J14" s="44"/>
    </row>
    <row r="15" spans="2:10" ht="26.5" customHeight="1">
      <c r="B15" s="55"/>
      <c r="C15" s="60" t="s">
        <v>366</v>
      </c>
      <c r="D15" s="60" t="s">
        <v>367</v>
      </c>
      <c r="E15" s="60" t="s">
        <v>368</v>
      </c>
      <c r="F15" s="60" t="s">
        <v>369</v>
      </c>
      <c r="G15" s="49"/>
      <c r="H15" s="44"/>
      <c r="I15" s="49"/>
      <c r="J15" s="44"/>
    </row>
    <row r="16" spans="2:10">
      <c r="B16" s="62" t="s">
        <v>370</v>
      </c>
      <c r="C16" s="61" t="s">
        <v>357</v>
      </c>
      <c r="D16" s="54">
        <v>40000</v>
      </c>
      <c r="E16" s="54">
        <f>D16*F16</f>
        <v>5600000</v>
      </c>
      <c r="F16" s="54">
        <v>140</v>
      </c>
      <c r="G16" s="44" t="s">
        <v>363</v>
      </c>
      <c r="H16" s="44"/>
      <c r="I16" s="49"/>
      <c r="J16" s="44"/>
    </row>
    <row r="17" spans="2:10">
      <c r="B17" s="62" t="s">
        <v>371</v>
      </c>
      <c r="C17" s="61" t="s">
        <v>357</v>
      </c>
      <c r="D17" s="54">
        <v>30000</v>
      </c>
      <c r="E17" s="54">
        <f t="shared" ref="E17:E18" si="0">D17*F17</f>
        <v>4260000</v>
      </c>
      <c r="F17" s="54">
        <v>142</v>
      </c>
      <c r="G17" s="44" t="s">
        <v>363</v>
      </c>
      <c r="H17" s="44"/>
      <c r="I17" s="49"/>
      <c r="J17" s="44"/>
    </row>
    <row r="18" spans="2:10">
      <c r="B18" s="62" t="s">
        <v>372</v>
      </c>
      <c r="C18" s="61" t="s">
        <v>357</v>
      </c>
      <c r="D18" s="54">
        <v>30000</v>
      </c>
      <c r="E18" s="54">
        <f t="shared" si="0"/>
        <v>4350000</v>
      </c>
      <c r="F18" s="54">
        <v>145</v>
      </c>
      <c r="G18" s="44" t="s">
        <v>363</v>
      </c>
      <c r="H18" s="44"/>
      <c r="I18" s="49"/>
      <c r="J18" s="44"/>
    </row>
    <row r="19" spans="2:10">
      <c r="B19" s="62" t="s">
        <v>373</v>
      </c>
      <c r="C19" s="55"/>
      <c r="D19" s="56">
        <f>SUM(D16:D18)</f>
        <v>100000</v>
      </c>
      <c r="E19" s="57">
        <f>SUM(E16:E18)</f>
        <v>14210000</v>
      </c>
      <c r="F19" s="55"/>
      <c r="G19" s="44"/>
      <c r="H19" s="44"/>
      <c r="I19" s="49"/>
      <c r="J19" s="44"/>
    </row>
    <row r="20" spans="2:10" ht="38">
      <c r="B20" s="63" t="s">
        <v>374</v>
      </c>
      <c r="C20" s="49"/>
      <c r="D20" s="49"/>
      <c r="E20" s="49"/>
      <c r="F20" s="49"/>
      <c r="G20" s="49"/>
      <c r="H20" s="49"/>
      <c r="I20" s="49"/>
      <c r="J20" s="44"/>
    </row>
    <row r="21" spans="2:10" ht="12.5" thickBot="1">
      <c r="B21" s="44"/>
      <c r="C21" s="49"/>
      <c r="D21" s="49"/>
      <c r="E21" s="49"/>
      <c r="F21" s="49"/>
      <c r="G21" s="49"/>
      <c r="H21" s="49"/>
      <c r="I21" s="49"/>
      <c r="J21" s="44"/>
    </row>
    <row r="22" spans="2:10" ht="12.5" thickBot="1">
      <c r="B22" s="47" t="s">
        <v>375</v>
      </c>
      <c r="C22" s="58">
        <v>500000</v>
      </c>
      <c r="D22" s="45" t="s">
        <v>362</v>
      </c>
    </row>
    <row r="23" spans="2:10" ht="12.5" thickBot="1">
      <c r="B23" s="47"/>
      <c r="C23" s="59"/>
    </row>
    <row r="24" spans="2:10" ht="12.5" thickBot="1">
      <c r="B24" s="47" t="s">
        <v>376</v>
      </c>
      <c r="C24" s="58">
        <f>C13-C11-C22</f>
        <v>710000</v>
      </c>
      <c r="D24" s="45" t="s">
        <v>362</v>
      </c>
    </row>
    <row r="25" spans="2:10">
      <c r="H25" s="49"/>
      <c r="I25" s="50"/>
      <c r="J25" s="44"/>
    </row>
    <row r="26" spans="2:10">
      <c r="B26" s="47"/>
      <c r="C26" s="47"/>
      <c r="D26" s="47"/>
      <c r="E26" s="47"/>
      <c r="F26" s="47"/>
      <c r="G26" s="47"/>
      <c r="H26" s="47"/>
      <c r="I26" s="47"/>
      <c r="J26" s="47"/>
    </row>
    <row r="27" spans="2:10" ht="21.75" customHeight="1">
      <c r="B27" s="45" t="s">
        <v>377</v>
      </c>
      <c r="C27" s="47"/>
      <c r="D27" s="47"/>
      <c r="E27" s="47"/>
      <c r="F27" s="47"/>
      <c r="G27" s="47"/>
      <c r="H27" s="47"/>
    </row>
  </sheetData>
  <phoneticPr fontId="1"/>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70A0-100D-4F26-BE18-1DF08F05AE51}">
  <sheetPr codeName="Sheet32">
    <tabColor rgb="FF92D050"/>
    <pageSetUpPr fitToPage="1"/>
  </sheetPr>
  <dimension ref="A1:N16"/>
  <sheetViews>
    <sheetView showGridLines="0" zoomScaleNormal="100" workbookViewId="0">
      <selection activeCell="E4" sqref="E4"/>
    </sheetView>
  </sheetViews>
  <sheetFormatPr defaultColWidth="9" defaultRowHeight="14"/>
  <cols>
    <col min="1" max="1" width="6.25" style="35" customWidth="1"/>
    <col min="2" max="2" width="17.83203125" style="35" customWidth="1"/>
    <col min="3" max="3" width="41.08203125" style="37" customWidth="1"/>
    <col min="4" max="4" width="13.25" style="92" customWidth="1"/>
    <col min="5" max="5" width="17.25" style="93" customWidth="1"/>
    <col min="6" max="6" width="4.25" style="35" bestFit="1" customWidth="1"/>
    <col min="7" max="7" width="9" style="35" customWidth="1"/>
    <col min="8" max="9" width="0" style="35" hidden="1" customWidth="1"/>
    <col min="10" max="16384" width="9" style="35"/>
  </cols>
  <sheetData>
    <row r="1" spans="1:14">
      <c r="A1" s="21" t="s">
        <v>378</v>
      </c>
      <c r="H1" s="93">
        <f>COUNTIF(テーブル3345672[内容区分],"*★*")</f>
        <v>0</v>
      </c>
      <c r="I1" s="35" t="s">
        <v>130</v>
      </c>
    </row>
    <row r="2" spans="1:14" ht="39" customHeight="1">
      <c r="A2" s="263" t="s">
        <v>173</v>
      </c>
      <c r="B2" s="135"/>
      <c r="C2" s="135"/>
      <c r="D2" s="135"/>
      <c r="E2" s="135"/>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208"/>
      <c r="D7" s="24"/>
      <c r="E7" s="21"/>
      <c r="F7" s="24" t="str">
        <f>IF(H1=0,"","印")</f>
        <v/>
      </c>
    </row>
    <row r="8" spans="1:14" s="95" customFormat="1" ht="40.5"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133" t="s">
        <v>379</v>
      </c>
      <c r="E12" s="133" t="s">
        <v>143</v>
      </c>
      <c r="F12" s="21"/>
    </row>
    <row r="13" spans="1:14" s="95" customFormat="1" ht="51.75" customHeight="1">
      <c r="A13" s="99">
        <v>1</v>
      </c>
      <c r="B13" s="100" t="s">
        <v>380</v>
      </c>
      <c r="C13" s="182" t="s">
        <v>381</v>
      </c>
      <c r="D13" s="183">
        <v>1500000</v>
      </c>
      <c r="E13" s="286" t="s">
        <v>382</v>
      </c>
      <c r="F13" s="21"/>
    </row>
    <row r="14" spans="1:14" s="95" customFormat="1" ht="44.15" customHeight="1">
      <c r="A14" s="103">
        <v>2</v>
      </c>
      <c r="B14" s="100" t="s">
        <v>383</v>
      </c>
      <c r="C14" s="182" t="s">
        <v>384</v>
      </c>
      <c r="D14" s="184">
        <v>500000</v>
      </c>
      <c r="E14" s="139"/>
      <c r="F14" s="21"/>
    </row>
    <row r="15" spans="1:14" s="95" customFormat="1" ht="16.5">
      <c r="A15" s="128"/>
      <c r="B15" s="129"/>
      <c r="C15" s="128"/>
      <c r="D15" s="108"/>
      <c r="E15" s="109"/>
      <c r="N15" s="95" t="s">
        <v>157</v>
      </c>
    </row>
    <row r="16" spans="1:14" ht="16.5">
      <c r="A16" s="95"/>
      <c r="B16" s="95"/>
      <c r="C16" s="110"/>
      <c r="D16" s="341"/>
      <c r="E16"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35B7D5D-025C-481D-9ECD-6687AB9D5D0C}">
          <x14:formula1>
            <xm:f>データ用※削除不可!$A$3:$A$18</xm:f>
          </x14:formula1>
          <xm:sqref>B15:B1048576</xm:sqref>
        </x14:dataValidation>
        <x14:dataValidation type="list" allowBlank="1" showInputMessage="1" showErrorMessage="1" xr:uid="{F0471195-6725-4B17-BC5F-50C0A7C78E1C}">
          <x14:formula1>
            <xm:f>データ用※削除不可!$A$3:$A$19</xm:f>
          </x14:formula1>
          <xm:sqref>B13:B14</xm:sqref>
        </x14:dataValidation>
        <x14:dataValidation type="list" errorStyle="information" allowBlank="1" showInputMessage="1" xr:uid="{920AE665-E2C8-4D73-AC0E-3BBE06029A19}">
          <x14:formula1>
            <xm:f>データ用※削除不可!$J$2:$J$3</xm:f>
          </x14:formula1>
          <xm:sqref>E4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4902-CEA7-4FD9-B5EB-EEA77ED50E83}">
  <sheetPr codeName="Sheet33">
    <tabColor rgb="FF92D050"/>
    <pageSetUpPr fitToPage="1"/>
  </sheetPr>
  <dimension ref="A1:N15"/>
  <sheetViews>
    <sheetView showGridLines="0" topLeftCell="A25" zoomScaleNormal="100" zoomScaleSheetLayoutView="85" workbookViewId="0">
      <selection activeCell="E4" sqref="E4"/>
    </sheetView>
  </sheetViews>
  <sheetFormatPr defaultColWidth="9" defaultRowHeight="14"/>
  <cols>
    <col min="1" max="1" width="6.25" style="35" customWidth="1"/>
    <col min="2" max="2" width="11.75" style="35" customWidth="1"/>
    <col min="3" max="3" width="43.33203125" style="37" customWidth="1"/>
    <col min="4" max="4" width="13.08203125" style="92" customWidth="1"/>
    <col min="5" max="5" width="19.33203125" style="93" customWidth="1"/>
    <col min="6" max="6" width="4.25" style="35" bestFit="1" customWidth="1"/>
    <col min="7" max="7" width="9" style="35" customWidth="1"/>
    <col min="8" max="9" width="0" style="35" hidden="1" customWidth="1"/>
    <col min="10" max="16384" width="9" style="35"/>
  </cols>
  <sheetData>
    <row r="1" spans="1:14">
      <c r="A1" s="21" t="s">
        <v>385</v>
      </c>
      <c r="H1" s="93">
        <f>COUNTIF(テーブル334567233[内容区分],"*★*")</f>
        <v>0</v>
      </c>
      <c r="I1" s="35" t="s">
        <v>130</v>
      </c>
    </row>
    <row r="2" spans="1:14" ht="39" customHeight="1">
      <c r="A2" s="263" t="s">
        <v>173</v>
      </c>
      <c r="B2" s="135"/>
      <c r="C2" s="135"/>
      <c r="D2" s="135"/>
      <c r="E2" s="135"/>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208"/>
      <c r="D7" s="24"/>
      <c r="E7" s="21"/>
      <c r="F7" s="24" t="str">
        <f>IF(H1=0,"","印")</f>
        <v/>
      </c>
    </row>
    <row r="8" spans="1:14" s="95" customFormat="1" ht="42" customHeight="1">
      <c r="A8" s="21"/>
      <c r="B8" s="22" t="s">
        <v>137</v>
      </c>
      <c r="C8" s="380"/>
      <c r="D8" s="38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133" t="s">
        <v>379</v>
      </c>
      <c r="E12" s="133" t="s">
        <v>143</v>
      </c>
      <c r="F12" s="21"/>
    </row>
    <row r="13" spans="1:14" s="95" customFormat="1" ht="56.25" customHeight="1">
      <c r="A13" s="99">
        <v>1</v>
      </c>
      <c r="B13" s="100" t="s">
        <v>84</v>
      </c>
      <c r="C13" s="182" t="s">
        <v>386</v>
      </c>
      <c r="D13" s="183">
        <v>125000</v>
      </c>
      <c r="E13" s="101" t="s">
        <v>387</v>
      </c>
      <c r="F13" s="21"/>
    </row>
    <row r="14" spans="1:14" s="95" customFormat="1" ht="16.5">
      <c r="A14" s="128"/>
      <c r="B14" s="129"/>
      <c r="C14" s="128"/>
      <c r="D14" s="108"/>
      <c r="E14" s="109"/>
      <c r="N14" s="95" t="s">
        <v>157</v>
      </c>
    </row>
    <row r="15" spans="1:14" ht="16.5">
      <c r="A15" s="95"/>
      <c r="B15" s="95"/>
      <c r="C15" s="110"/>
      <c r="D15" s="341"/>
      <c r="E15"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B83640F-990C-4941-B317-0A439F543BFB}">
          <x14:formula1>
            <xm:f>データ用※削除不可!$A$3:$A$18</xm:f>
          </x14:formula1>
          <xm:sqref>B14:B1048576</xm:sqref>
        </x14:dataValidation>
        <x14:dataValidation type="list" allowBlank="1" showInputMessage="1" showErrorMessage="1" xr:uid="{7DEAB01C-30AC-49C2-945D-23D55D46410A}">
          <x14:formula1>
            <xm:f>データ用※削除不可!$A$3:$A$19</xm:f>
          </x14:formula1>
          <xm:sqref>B13</xm:sqref>
        </x14:dataValidation>
        <x14:dataValidation type="list" errorStyle="information" allowBlank="1" showInputMessage="1" xr:uid="{815D4E3C-81C1-4B83-96BB-363F86DA81A2}">
          <x14:formula1>
            <xm:f>データ用※削除不可!$J$2:$J$3</xm:f>
          </x14:formula1>
          <xm:sqref>E4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E265-67AA-4415-B75C-721463E59AAD}">
  <sheetPr codeName="Sheet34">
    <tabColor rgb="FF92D050"/>
    <pageSetUpPr fitToPage="1"/>
  </sheetPr>
  <dimension ref="A1:P14"/>
  <sheetViews>
    <sheetView showGridLines="0" topLeftCell="B12" zoomScaleNormal="100" zoomScaleSheetLayoutView="85" workbookViewId="0">
      <selection activeCell="E4" sqref="E4"/>
    </sheetView>
  </sheetViews>
  <sheetFormatPr defaultColWidth="9" defaultRowHeight="14"/>
  <cols>
    <col min="1" max="1" width="6.25" style="35" customWidth="1"/>
    <col min="2" max="2" width="17.83203125" style="35" customWidth="1"/>
    <col min="3" max="3" width="39.58203125" style="37" customWidth="1"/>
    <col min="4" max="4" width="13.75" style="92" customWidth="1"/>
    <col min="5" max="5" width="19.58203125" style="92" customWidth="1"/>
    <col min="6" max="6" width="5.08203125" style="93" customWidth="1"/>
    <col min="7" max="7" width="21.33203125" style="93" customWidth="1"/>
    <col min="8" max="8" width="4.25" style="35" bestFit="1" customWidth="1"/>
    <col min="9" max="9" width="9" style="35" customWidth="1"/>
    <col min="10" max="11" width="0" style="35" hidden="1" customWidth="1"/>
    <col min="12" max="16384" width="9" style="35"/>
  </cols>
  <sheetData>
    <row r="1" spans="1:16">
      <c r="A1" s="21" t="s">
        <v>388</v>
      </c>
      <c r="J1" s="93" t="e">
        <f>COUNTIF(#REF!,"*★*")</f>
        <v>#REF!</v>
      </c>
      <c r="K1" s="35" t="s">
        <v>130</v>
      </c>
    </row>
    <row r="2" spans="1:16" customFormat="1" ht="39" customHeight="1">
      <c r="A2" s="263" t="s">
        <v>173</v>
      </c>
      <c r="B2" s="135"/>
      <c r="C2" s="135"/>
      <c r="D2" s="135"/>
      <c r="E2" s="135"/>
      <c r="F2" s="135"/>
    </row>
    <row r="3" spans="1:16" customFormat="1">
      <c r="A3" s="21"/>
      <c r="B3" s="24"/>
      <c r="C3" s="24"/>
      <c r="D3" s="22" t="s">
        <v>132</v>
      </c>
      <c r="E3" s="377"/>
      <c r="F3" s="377"/>
    </row>
    <row r="4" spans="1:16" customFormat="1">
      <c r="A4" s="21"/>
      <c r="B4" s="21"/>
      <c r="C4" s="24"/>
      <c r="D4" s="22" t="s">
        <v>133</v>
      </c>
      <c r="E4" s="359"/>
      <c r="F4" s="21"/>
    </row>
    <row r="5" spans="1:16" customFormat="1">
      <c r="A5" s="21"/>
      <c r="B5" s="21"/>
      <c r="C5" s="21"/>
      <c r="D5" s="22" t="s">
        <v>134</v>
      </c>
      <c r="E5" s="21"/>
      <c r="F5" s="24" t="s">
        <v>149</v>
      </c>
    </row>
    <row r="6" spans="1:16" customFormat="1" ht="16.5">
      <c r="A6" s="21"/>
      <c r="B6" s="95"/>
      <c r="C6" s="95"/>
      <c r="D6" s="22" t="s">
        <v>135</v>
      </c>
      <c r="E6" s="21"/>
      <c r="F6" s="24" t="s">
        <v>149</v>
      </c>
    </row>
    <row r="7" spans="1:16" customFormat="1" ht="21" customHeight="1">
      <c r="A7" s="21"/>
      <c r="B7" s="22" t="s">
        <v>136</v>
      </c>
      <c r="C7" s="208"/>
      <c r="D7" s="24"/>
      <c r="E7" s="21"/>
      <c r="F7" s="24" t="str">
        <f>IF(H1=0,"","印")</f>
        <v/>
      </c>
    </row>
    <row r="8" spans="1:16" customFormat="1" ht="30" customHeight="1">
      <c r="A8" s="21"/>
      <c r="B8" s="22" t="s">
        <v>137</v>
      </c>
      <c r="C8" s="380"/>
      <c r="D8" s="380"/>
      <c r="E8" s="21"/>
      <c r="F8" s="24"/>
    </row>
    <row r="9" spans="1:16" customFormat="1" ht="18" customHeight="1">
      <c r="A9" s="21"/>
      <c r="B9" s="21"/>
      <c r="C9" s="28"/>
      <c r="D9" s="24"/>
      <c r="E9" s="22"/>
      <c r="F9" s="21"/>
    </row>
    <row r="10" spans="1:16" customFormat="1" ht="18" customHeight="1">
      <c r="A10" s="21"/>
      <c r="B10" s="377" t="s">
        <v>138</v>
      </c>
      <c r="C10" s="377"/>
      <c r="D10" s="377"/>
      <c r="E10" s="377"/>
      <c r="F10" s="21"/>
    </row>
    <row r="11" spans="1:16" customFormat="1" ht="38.15" customHeight="1">
      <c r="A11" s="21"/>
      <c r="B11" s="21"/>
      <c r="C11" s="25"/>
      <c r="D11" s="24"/>
      <c r="E11" s="22"/>
      <c r="F11" s="21"/>
    </row>
    <row r="12" spans="1:16" customFormat="1" ht="44.15" customHeight="1">
      <c r="A12" s="131" t="s">
        <v>139</v>
      </c>
      <c r="B12" s="132" t="s">
        <v>140</v>
      </c>
      <c r="C12" s="131" t="s">
        <v>141</v>
      </c>
      <c r="D12" s="133" t="s">
        <v>379</v>
      </c>
      <c r="E12" s="133" t="s">
        <v>143</v>
      </c>
      <c r="F12" s="21"/>
    </row>
    <row r="13" spans="1:16" s="95" customFormat="1" ht="36">
      <c r="A13" s="99">
        <v>1</v>
      </c>
      <c r="B13" s="100" t="s">
        <v>389</v>
      </c>
      <c r="C13" s="182" t="s">
        <v>390</v>
      </c>
      <c r="D13" s="183">
        <v>125000</v>
      </c>
      <c r="E13" s="101" t="s">
        <v>387</v>
      </c>
      <c r="F13" s="21"/>
      <c r="G13" s="109"/>
      <c r="P13" s="95" t="s">
        <v>157</v>
      </c>
    </row>
    <row r="14" spans="1:16" ht="16.5">
      <c r="A14" s="95"/>
      <c r="B14" s="95"/>
      <c r="C14" s="110"/>
      <c r="D14" s="341"/>
      <c r="E14" s="341"/>
      <c r="F14" s="111"/>
      <c r="G14" s="111"/>
    </row>
  </sheetData>
  <sheetProtection formatCells="0" formatColumns="0" formatRows="0" insertColumns="0" insertRows="0" insertHyperlinks="0" deleteColumns="0" deleteRows="0" sort="0" autoFilter="0" pivotTables="0"/>
  <mergeCells count="3">
    <mergeCell ref="E3:F3"/>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6CF77F6-D1B4-48D4-9E6B-B37BEBFE7851}">
          <x14:formula1>
            <xm:f>データ用※削除不可!$A$3:$A$19</xm:f>
          </x14:formula1>
          <xm:sqref>B13</xm:sqref>
        </x14:dataValidation>
        <x14:dataValidation type="list" errorStyle="information" allowBlank="1" showInputMessage="1" xr:uid="{31D53ED1-8643-4A2E-8D1E-2DB4AB53C2F0}">
          <x14:formula1>
            <xm:f>データ用※削除不可!$J$2:$J$3</xm:f>
          </x14:formula1>
          <xm:sqref>E4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6DE7-9D78-43FD-BA33-FAD752A733DD}">
  <sheetPr codeName="Sheet35">
    <tabColor rgb="FF92D050"/>
    <pageSetUpPr fitToPage="1"/>
  </sheetPr>
  <dimension ref="A1:N15"/>
  <sheetViews>
    <sheetView showGridLines="0" topLeftCell="A10" zoomScale="65" zoomScaleNormal="100" workbookViewId="0">
      <selection activeCell="E4" sqref="E4"/>
    </sheetView>
  </sheetViews>
  <sheetFormatPr defaultColWidth="9" defaultRowHeight="14"/>
  <cols>
    <col min="1" max="1" width="6.25" style="35" customWidth="1"/>
    <col min="2" max="2" width="16.58203125" style="35" customWidth="1"/>
    <col min="3" max="3" width="42.5" style="37" customWidth="1"/>
    <col min="4" max="4" width="13.33203125" style="92" customWidth="1"/>
    <col min="5" max="5" width="15.08203125" style="93" customWidth="1"/>
    <col min="6" max="6" width="4.25" style="35" bestFit="1" customWidth="1"/>
    <col min="7" max="7" width="9" style="35" customWidth="1"/>
    <col min="8" max="9" width="0" style="35" hidden="1" customWidth="1"/>
    <col min="10" max="16384" width="9" style="35"/>
  </cols>
  <sheetData>
    <row r="1" spans="1:14">
      <c r="A1" s="21" t="s">
        <v>391</v>
      </c>
      <c r="H1" s="93">
        <f>COUNTIF(テーブル3345672333435[内容区分],"*★*")</f>
        <v>1</v>
      </c>
      <c r="I1" s="35" t="s">
        <v>130</v>
      </c>
    </row>
    <row r="2" spans="1:14" ht="39" customHeight="1">
      <c r="A2" s="277" t="s">
        <v>173</v>
      </c>
      <c r="B2" s="135"/>
      <c r="C2" s="135"/>
      <c r="D2" s="135"/>
      <c r="E2" s="135"/>
      <c r="F2" s="135"/>
    </row>
    <row r="3" spans="1:14" s="95" customFormat="1" ht="16.5">
      <c r="A3" s="21"/>
      <c r="B3" s="24"/>
      <c r="C3" s="24"/>
      <c r="D3" s="22" t="s">
        <v>132</v>
      </c>
      <c r="E3" s="377"/>
      <c r="F3" s="377"/>
    </row>
    <row r="4" spans="1:14" s="95" customFormat="1" ht="16.5">
      <c r="A4" s="21"/>
      <c r="B4" s="21"/>
      <c r="C4" s="24"/>
      <c r="D4" s="22" t="s">
        <v>133</v>
      </c>
      <c r="E4" s="359"/>
      <c r="F4" s="21"/>
    </row>
    <row r="5" spans="1:14" s="95" customFormat="1" ht="16.5">
      <c r="A5" s="21"/>
      <c r="B5" s="21"/>
      <c r="C5" s="21"/>
      <c r="D5" s="22" t="s">
        <v>134</v>
      </c>
      <c r="E5" s="21"/>
      <c r="F5" s="24" t="s">
        <v>149</v>
      </c>
    </row>
    <row r="6" spans="1:14" s="95" customFormat="1" ht="16.5">
      <c r="A6" s="21"/>
      <c r="D6" s="22" t="s">
        <v>135</v>
      </c>
      <c r="E6" s="21"/>
      <c r="F6" s="24" t="s">
        <v>149</v>
      </c>
    </row>
    <row r="7" spans="1:14" s="95" customFormat="1" ht="21" customHeight="1">
      <c r="A7" s="21"/>
      <c r="B7" s="22" t="s">
        <v>136</v>
      </c>
      <c r="C7" s="336"/>
      <c r="D7" s="22" t="str">
        <f>IF(H1=0,"","契約担当課長★")</f>
        <v>契約担当課長★</v>
      </c>
      <c r="E7" s="21"/>
      <c r="F7" s="24" t="str">
        <f>IF(H1=0,"","印")</f>
        <v>印</v>
      </c>
    </row>
    <row r="8" spans="1:14" s="95" customFormat="1" ht="33.75" customHeight="1">
      <c r="A8" s="21"/>
      <c r="B8" s="22" t="s">
        <v>137</v>
      </c>
      <c r="C8" s="410"/>
      <c r="D8" s="410"/>
      <c r="E8" s="21"/>
      <c r="F8" s="24"/>
    </row>
    <row r="9" spans="1:14" s="95" customFormat="1" ht="18.649999999999999" customHeight="1">
      <c r="A9" s="21"/>
      <c r="B9" s="21"/>
      <c r="C9" s="28"/>
      <c r="D9" s="24"/>
      <c r="E9" s="22"/>
      <c r="F9" s="21"/>
    </row>
    <row r="10" spans="1:14" s="95" customFormat="1" ht="18" customHeight="1">
      <c r="A10" s="21"/>
      <c r="B10" s="377" t="s">
        <v>138</v>
      </c>
      <c r="C10" s="377"/>
      <c r="D10" s="377"/>
      <c r="E10" s="377"/>
      <c r="F10" s="21"/>
    </row>
    <row r="11" spans="1:14" s="95" customFormat="1" ht="18" customHeight="1">
      <c r="A11" s="21"/>
      <c r="B11" s="21"/>
      <c r="C11" s="25"/>
      <c r="D11" s="24"/>
      <c r="E11" s="22"/>
      <c r="F11" s="21"/>
    </row>
    <row r="12" spans="1:14" s="95" customFormat="1" ht="38.15" customHeight="1">
      <c r="A12" s="131" t="s">
        <v>139</v>
      </c>
      <c r="B12" s="132" t="s">
        <v>140</v>
      </c>
      <c r="C12" s="131" t="s">
        <v>141</v>
      </c>
      <c r="D12" s="133" t="s">
        <v>379</v>
      </c>
      <c r="E12" s="133" t="s">
        <v>143</v>
      </c>
      <c r="F12" s="21"/>
    </row>
    <row r="13" spans="1:14" s="95" customFormat="1" ht="64.5" customHeight="1">
      <c r="A13" s="99">
        <v>1</v>
      </c>
      <c r="B13" s="100" t="s">
        <v>392</v>
      </c>
      <c r="C13" s="182" t="s">
        <v>393</v>
      </c>
      <c r="D13" s="183"/>
      <c r="E13" s="101" t="s">
        <v>394</v>
      </c>
      <c r="F13" s="21"/>
    </row>
    <row r="14" spans="1:14" s="95" customFormat="1" ht="16.5">
      <c r="A14" s="128"/>
      <c r="B14" s="129"/>
      <c r="C14" s="128"/>
      <c r="D14" s="108"/>
      <c r="E14" s="109"/>
      <c r="N14" s="95" t="s">
        <v>157</v>
      </c>
    </row>
    <row r="15" spans="1:14" ht="16.5">
      <c r="A15" s="95"/>
      <c r="B15" s="95"/>
      <c r="C15" s="110"/>
      <c r="D15" s="341"/>
      <c r="E15"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2"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815CA8B-B293-403F-BD1D-664A5F695655}">
          <x14:formula1>
            <xm:f>データ用※削除不可!$A$3:$A$19</xm:f>
          </x14:formula1>
          <xm:sqref>B13</xm:sqref>
        </x14:dataValidation>
        <x14:dataValidation type="list" errorStyle="information" allowBlank="1" showInputMessage="1" xr:uid="{80290AB6-DA2A-43DB-81A5-2320B05F97D4}">
          <x14:formula1>
            <xm:f>データ用※削除不可!$J$2:$J$3</xm:f>
          </x14:formula1>
          <xm:sqref>E4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6">
    <tabColor rgb="FF92D050"/>
    <pageSetUpPr fitToPage="1"/>
  </sheetPr>
  <dimension ref="A1:I15"/>
  <sheetViews>
    <sheetView showGridLines="0" topLeftCell="A11" zoomScaleNormal="100" workbookViewId="0">
      <selection activeCell="E4" sqref="E4"/>
    </sheetView>
  </sheetViews>
  <sheetFormatPr defaultColWidth="9" defaultRowHeight="14"/>
  <cols>
    <col min="1" max="1" width="6.25" style="35" customWidth="1"/>
    <col min="2" max="2" width="18" style="35" customWidth="1"/>
    <col min="3" max="3" width="49.58203125" style="37" customWidth="1"/>
    <col min="4" max="4" width="14.58203125" style="92" customWidth="1"/>
    <col min="5" max="5" width="18.5" style="93" customWidth="1"/>
    <col min="6" max="6" width="4.25" style="35" bestFit="1" customWidth="1"/>
    <col min="7" max="7" width="9" style="35" customWidth="1"/>
    <col min="8" max="9" width="0" style="35" hidden="1" customWidth="1"/>
    <col min="10" max="16384" width="9" style="35"/>
  </cols>
  <sheetData>
    <row r="1" spans="1:9">
      <c r="A1" s="21" t="s">
        <v>395</v>
      </c>
      <c r="H1" s="93">
        <f>COUNTIF(テーブル334567233343536[内容区分],"*★*")</f>
        <v>2</v>
      </c>
      <c r="I1" s="35" t="s">
        <v>130</v>
      </c>
    </row>
    <row r="2" spans="1:9" ht="39" customHeight="1">
      <c r="A2" s="263" t="s">
        <v>173</v>
      </c>
      <c r="B2" s="135"/>
      <c r="C2" s="135"/>
      <c r="D2" s="135"/>
      <c r="E2" s="135"/>
      <c r="F2" s="135"/>
    </row>
    <row r="3" spans="1:9" s="95" customFormat="1" ht="16.5">
      <c r="A3" s="21"/>
      <c r="B3" s="24"/>
      <c r="C3" s="24"/>
      <c r="D3" s="22" t="s">
        <v>132</v>
      </c>
      <c r="E3" s="377"/>
      <c r="F3" s="377"/>
    </row>
    <row r="4" spans="1:9" s="95" customFormat="1" ht="16.5">
      <c r="A4" s="21"/>
      <c r="B4" s="21"/>
      <c r="C4" s="24"/>
      <c r="D4" s="22" t="s">
        <v>133</v>
      </c>
      <c r="E4" s="359"/>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336"/>
      <c r="D7" s="22" t="str">
        <f>IF(H1=0,"","契約担当課長★")</f>
        <v>契約担当課長★</v>
      </c>
      <c r="E7" s="21"/>
      <c r="F7" s="24" t="str">
        <f>IF(H1=0,"","印")</f>
        <v>印</v>
      </c>
    </row>
    <row r="8" spans="1:9" s="95" customFormat="1" ht="28.5"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133" t="s">
        <v>379</v>
      </c>
      <c r="E12" s="133" t="s">
        <v>143</v>
      </c>
      <c r="F12" s="21"/>
    </row>
    <row r="13" spans="1:9" s="95" customFormat="1" ht="44.15" customHeight="1">
      <c r="A13" s="99">
        <v>1</v>
      </c>
      <c r="B13" s="100" t="s">
        <v>396</v>
      </c>
      <c r="C13" s="182" t="s">
        <v>397</v>
      </c>
      <c r="D13" s="183"/>
      <c r="E13" s="101"/>
      <c r="F13" s="21"/>
    </row>
    <row r="14" spans="1:9" s="95" customFormat="1" ht="72.75" customHeight="1">
      <c r="A14" s="99">
        <v>2</v>
      </c>
      <c r="B14" s="100" t="s">
        <v>398</v>
      </c>
      <c r="C14" s="185" t="s">
        <v>145</v>
      </c>
      <c r="D14" s="183"/>
      <c r="E14" s="101" t="s">
        <v>399</v>
      </c>
      <c r="F14" s="21"/>
    </row>
    <row r="15" spans="1:9" ht="16.5">
      <c r="A15" s="95"/>
      <c r="B15" s="95"/>
      <c r="C15" s="110"/>
      <c r="D15" s="341"/>
      <c r="E15"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1F35F7F-CB0C-4375-8D9D-8864080B5992}">
          <x14:formula1>
            <xm:f>データ用※削除不可!$A$3:$A$18</xm:f>
          </x14:formula1>
          <xm:sqref>B15:B1048576</xm:sqref>
        </x14:dataValidation>
        <x14:dataValidation type="list" allowBlank="1" showInputMessage="1" showErrorMessage="1" xr:uid="{373BEA91-3013-49B4-AB7D-00B655F3A8B1}">
          <x14:formula1>
            <xm:f>データ用※削除不可!$A$3:$A$19</xm:f>
          </x14:formula1>
          <xm:sqref>B13:B14</xm:sqref>
        </x14:dataValidation>
        <x14:dataValidation type="list" errorStyle="information" allowBlank="1" showInputMessage="1" xr:uid="{A6B519C1-60DA-4B94-AB51-FBCDB3B11AE2}">
          <x14:formula1>
            <xm:f>データ用※削除不可!$J$2:$J$3</xm:f>
          </x14:formula1>
          <xm:sqref>E4</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2E40-AF26-4006-A730-925E0F335C43}">
  <sheetPr codeName="Sheet37">
    <tabColor rgb="FF92D050"/>
    <pageSetUpPr fitToPage="1"/>
  </sheetPr>
  <dimension ref="A1:N15"/>
  <sheetViews>
    <sheetView showGridLines="0" topLeftCell="A12" zoomScaleNormal="100" workbookViewId="0">
      <selection activeCell="E13" sqref="E13"/>
    </sheetView>
  </sheetViews>
  <sheetFormatPr defaultColWidth="9" defaultRowHeight="14"/>
  <cols>
    <col min="1" max="1" width="6.25" style="140" customWidth="1"/>
    <col min="2" max="2" width="18.08203125" style="140" customWidth="1"/>
    <col min="3" max="3" width="47.25" style="141" customWidth="1"/>
    <col min="4" max="4" width="10.83203125" style="142" customWidth="1"/>
    <col min="5" max="5" width="17.58203125" style="143" customWidth="1"/>
    <col min="6" max="6" width="4.25" style="140" bestFit="1" customWidth="1"/>
    <col min="7" max="7" width="9" style="140" customWidth="1"/>
    <col min="8" max="9" width="0" style="140" hidden="1" customWidth="1"/>
    <col min="10" max="16384" width="9" style="140"/>
  </cols>
  <sheetData>
    <row r="1" spans="1:14">
      <c r="A1" s="21" t="s">
        <v>400</v>
      </c>
      <c r="H1" s="144">
        <f>COUNTIF(テーブル3345[内容区分],"*★*")</f>
        <v>1</v>
      </c>
      <c r="I1" s="6" t="s">
        <v>130</v>
      </c>
    </row>
    <row r="2" spans="1:14" ht="39" customHeight="1">
      <c r="A2" s="411" t="s">
        <v>173</v>
      </c>
      <c r="B2" s="411"/>
      <c r="C2" s="411"/>
      <c r="D2" s="411"/>
      <c r="E2" s="411"/>
      <c r="F2" s="411"/>
    </row>
    <row r="3" spans="1:14" s="149" customFormat="1" ht="16">
      <c r="A3" s="146"/>
      <c r="B3" s="147"/>
      <c r="C3" s="147"/>
      <c r="D3" s="148" t="s">
        <v>132</v>
      </c>
      <c r="E3" s="388"/>
      <c r="F3" s="388"/>
    </row>
    <row r="4" spans="1:14" s="149" customFormat="1" ht="16">
      <c r="A4" s="146"/>
      <c r="B4" s="146"/>
      <c r="C4" s="147"/>
      <c r="D4" s="148" t="s">
        <v>133</v>
      </c>
      <c r="E4" s="359"/>
      <c r="F4" s="146"/>
    </row>
    <row r="5" spans="1:14" s="149" customFormat="1" ht="16">
      <c r="A5" s="146"/>
      <c r="B5" s="146"/>
      <c r="C5" s="146"/>
      <c r="D5" s="148" t="s">
        <v>134</v>
      </c>
      <c r="E5" s="146"/>
      <c r="F5" s="147" t="s">
        <v>149</v>
      </c>
    </row>
    <row r="6" spans="1:14" s="149" customFormat="1" ht="16">
      <c r="A6" s="146"/>
      <c r="D6" s="148" t="s">
        <v>135</v>
      </c>
      <c r="E6" s="146"/>
      <c r="F6" s="147" t="s">
        <v>149</v>
      </c>
    </row>
    <row r="7" spans="1:14" s="149" customFormat="1" ht="21" customHeight="1">
      <c r="A7" s="146"/>
      <c r="B7" s="148" t="s">
        <v>136</v>
      </c>
      <c r="C7" s="346"/>
      <c r="D7" s="148" t="str">
        <f>IF(H1=0,"","契約担当課長★")</f>
        <v>契約担当課長★</v>
      </c>
      <c r="E7" s="146"/>
      <c r="F7" s="147" t="str">
        <f>IF(H1=0,"","印")</f>
        <v>印</v>
      </c>
    </row>
    <row r="8" spans="1:14" s="149" customFormat="1" ht="37.5" customHeight="1">
      <c r="A8" s="146"/>
      <c r="B8" s="148" t="s">
        <v>137</v>
      </c>
      <c r="C8" s="412"/>
      <c r="D8" s="412"/>
      <c r="E8" s="146"/>
      <c r="F8" s="147"/>
    </row>
    <row r="9" spans="1:14" s="149" customFormat="1" ht="18.649999999999999" customHeight="1">
      <c r="A9" s="146"/>
      <c r="B9" s="146"/>
      <c r="C9" s="150"/>
      <c r="D9" s="147"/>
      <c r="E9" s="148"/>
      <c r="F9" s="146"/>
    </row>
    <row r="10" spans="1:14" s="149" customFormat="1" ht="18" customHeight="1">
      <c r="A10" s="146"/>
      <c r="B10" s="388" t="s">
        <v>138</v>
      </c>
      <c r="C10" s="388"/>
      <c r="D10" s="388"/>
      <c r="E10" s="388"/>
      <c r="F10" s="146"/>
    </row>
    <row r="11" spans="1:14" s="149" customFormat="1" ht="18" customHeight="1">
      <c r="A11" s="146"/>
      <c r="B11" s="146"/>
      <c r="C11" s="339"/>
      <c r="D11" s="147"/>
      <c r="E11" s="148"/>
      <c r="F11" s="146"/>
    </row>
    <row r="12" spans="1:14" s="149" customFormat="1" ht="38.15" customHeight="1">
      <c r="A12" s="151" t="s">
        <v>139</v>
      </c>
      <c r="B12" s="152" t="s">
        <v>140</v>
      </c>
      <c r="C12" s="151" t="s">
        <v>141</v>
      </c>
      <c r="D12" s="133" t="s">
        <v>379</v>
      </c>
      <c r="E12" s="153" t="s">
        <v>143</v>
      </c>
      <c r="F12" s="146"/>
    </row>
    <row r="13" spans="1:14" s="149" customFormat="1" ht="66" customHeight="1">
      <c r="A13" s="154">
        <v>1</v>
      </c>
      <c r="B13" s="100" t="s">
        <v>398</v>
      </c>
      <c r="C13" s="155" t="s">
        <v>145</v>
      </c>
      <c r="D13" s="183"/>
      <c r="E13" s="155" t="s">
        <v>401</v>
      </c>
      <c r="F13" s="146"/>
    </row>
    <row r="14" spans="1:14" s="149" customFormat="1" ht="16">
      <c r="A14" s="186"/>
      <c r="B14" s="187"/>
      <c r="C14" s="186"/>
      <c r="D14" s="188"/>
      <c r="E14" s="189"/>
      <c r="N14" s="149" t="s">
        <v>157</v>
      </c>
    </row>
    <row r="15" spans="1:14" ht="16">
      <c r="A15" s="149"/>
      <c r="B15" s="149"/>
      <c r="C15" s="156"/>
      <c r="D15" s="157"/>
      <c r="E15" s="7"/>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3A320AE4-D85B-418D-830D-9F7C80F020D9}">
          <x14:formula1>
            <xm:f>データ用※削除不可!$A$3:$A$18</xm:f>
          </x14:formula1>
          <xm:sqref>B14:B1048576</xm:sqref>
        </x14:dataValidation>
        <x14:dataValidation type="list" allowBlank="1" showInputMessage="1" showErrorMessage="1" xr:uid="{78D28C32-6F6E-4320-B121-0648E07B9C0E}">
          <x14:formula1>
            <xm:f>データ用※削除不可!$A$3:$A$19</xm:f>
          </x14:formula1>
          <xm:sqref>B13</xm:sqref>
        </x14:dataValidation>
        <x14:dataValidation type="list" errorStyle="information" allowBlank="1" showInputMessage="1" xr:uid="{A9EB8FE2-4A07-4A29-8276-94D1857EEF21}">
          <x14:formula1>
            <xm:f>データ用※削除不可!$J$2:$J$3</xm:f>
          </x14:formula1>
          <xm:sqref>E4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6728-62EE-4305-86A5-0948C7220AB1}">
  <sheetPr codeName="Sheet38">
    <tabColor rgb="FF92D050"/>
  </sheetPr>
  <dimension ref="B1:F27"/>
  <sheetViews>
    <sheetView showGridLines="0" zoomScaleNormal="100" workbookViewId="0"/>
  </sheetViews>
  <sheetFormatPr defaultColWidth="8.58203125" defaultRowHeight="13"/>
  <cols>
    <col min="1" max="1" width="3.08203125" style="1" customWidth="1"/>
    <col min="2" max="2" width="25.75" style="1" bestFit="1" customWidth="1"/>
    <col min="3" max="5" width="16.83203125" style="1" customWidth="1"/>
    <col min="6" max="6" width="2.08203125" style="1" customWidth="1"/>
    <col min="7" max="16384" width="8.58203125" style="1"/>
  </cols>
  <sheetData>
    <row r="1" spans="2:5">
      <c r="E1" s="190" t="s">
        <v>402</v>
      </c>
    </row>
    <row r="2" spans="2:5" ht="19">
      <c r="B2" s="413" t="s">
        <v>403</v>
      </c>
      <c r="C2" s="413"/>
      <c r="D2" s="413"/>
      <c r="E2" s="413"/>
    </row>
    <row r="3" spans="2:5" ht="19.5" thickBot="1">
      <c r="B3" s="347"/>
      <c r="C3" s="347"/>
      <c r="D3" s="347"/>
      <c r="E3" s="347"/>
    </row>
    <row r="4" spans="2:5" ht="19" customHeight="1" thickTop="1" thickBot="1">
      <c r="B4" s="191" t="s">
        <v>404</v>
      </c>
      <c r="C4" s="414" t="s">
        <v>405</v>
      </c>
      <c r="D4" s="414"/>
      <c r="E4" s="414"/>
    </row>
    <row r="5" spans="2:5" ht="19.5" customHeight="1" thickTop="1" thickBot="1">
      <c r="B5" s="191" t="s">
        <v>406</v>
      </c>
      <c r="C5" s="414" t="s">
        <v>407</v>
      </c>
      <c r="D5" s="414"/>
      <c r="E5" s="414"/>
    </row>
    <row r="6" spans="2:5" ht="19.5" customHeight="1" thickTop="1" thickBot="1">
      <c r="B6" s="191" t="s">
        <v>408</v>
      </c>
      <c r="C6" s="192">
        <v>2022</v>
      </c>
    </row>
    <row r="7" spans="2:5" ht="19.5" customHeight="1" thickTop="1" thickBot="1">
      <c r="B7" s="191" t="s">
        <v>409</v>
      </c>
      <c r="C7" s="193">
        <v>3</v>
      </c>
    </row>
    <row r="8" spans="2:5" ht="13.5" thickTop="1"/>
    <row r="9" spans="2:5">
      <c r="B9" s="194"/>
      <c r="C9" s="195" t="s">
        <v>410</v>
      </c>
      <c r="D9" s="195" t="s">
        <v>411</v>
      </c>
      <c r="E9" s="195" t="s">
        <v>412</v>
      </c>
    </row>
    <row r="10" spans="2:5" ht="46" customHeight="1">
      <c r="B10" s="196" t="s">
        <v>413</v>
      </c>
      <c r="C10" s="197">
        <v>800000</v>
      </c>
      <c r="D10" s="197">
        <v>800000</v>
      </c>
      <c r="E10" s="197">
        <v>800000</v>
      </c>
    </row>
    <row r="11" spans="2:5" ht="46" customHeight="1">
      <c r="B11" s="196" t="s">
        <v>414</v>
      </c>
      <c r="C11" s="197">
        <f>15000+20000+100000+5000+6800</f>
        <v>146800</v>
      </c>
      <c r="D11" s="197">
        <f>15000+20000+100000+5000+6800</f>
        <v>146800</v>
      </c>
      <c r="E11" s="197">
        <f>15000+20000+100000+5000+6800</f>
        <v>146800</v>
      </c>
    </row>
    <row r="12" spans="2:5" ht="46" customHeight="1">
      <c r="B12" s="196" t="s">
        <v>415</v>
      </c>
      <c r="C12" s="197">
        <f>4631+29205+53985+1520+6420+20100</f>
        <v>115861</v>
      </c>
      <c r="D12" s="197">
        <f>4631+29205+53985+1520+6420+20100</f>
        <v>115861</v>
      </c>
      <c r="E12" s="197">
        <f>4631+29205+53985+1520+6420+20100</f>
        <v>115861</v>
      </c>
    </row>
    <row r="13" spans="2:5" ht="24.75" customHeight="1">
      <c r="B13" s="196" t="s">
        <v>416</v>
      </c>
      <c r="C13" s="197">
        <v>0</v>
      </c>
      <c r="D13" s="197">
        <v>0</v>
      </c>
      <c r="E13" s="197">
        <v>0</v>
      </c>
    </row>
    <row r="14" spans="2:5" ht="31" customHeight="1">
      <c r="B14" s="198" t="s">
        <v>417</v>
      </c>
      <c r="C14" s="199">
        <f>SUM(C10:C13)</f>
        <v>1062661</v>
      </c>
      <c r="D14" s="199">
        <f>SUM(D10:D13)</f>
        <v>1062661</v>
      </c>
      <c r="E14" s="199">
        <f t="shared" ref="E14" si="0">SUM(E10:E13)</f>
        <v>1062661</v>
      </c>
    </row>
    <row r="16" spans="2:5" ht="20.149999999999999" customHeight="1">
      <c r="B16" s="200" t="s">
        <v>418</v>
      </c>
      <c r="C16" s="201">
        <f>MIN(C14,D14,E14)</f>
        <v>1062661</v>
      </c>
    </row>
    <row r="17" spans="2:6" ht="20.149999999999999" customHeight="1" thickBot="1">
      <c r="B17" s="200" t="s">
        <v>419</v>
      </c>
      <c r="C17" s="202">
        <v>1024000</v>
      </c>
    </row>
    <row r="18" spans="2:6" ht="20.149999999999999" customHeight="1" thickTop="1" thickBot="1">
      <c r="B18" s="203" t="s">
        <v>420</v>
      </c>
      <c r="C18" s="204" t="str">
        <f>IF(C16&gt;=C17,"認定可","認定不可")</f>
        <v>認定可</v>
      </c>
    </row>
    <row r="19" spans="2:6" ht="20.149999999999999" customHeight="1" thickTop="1">
      <c r="C19" s="249"/>
    </row>
    <row r="20" spans="2:6" ht="20.149999999999999" customHeight="1">
      <c r="B20" s="417" t="s">
        <v>421</v>
      </c>
      <c r="C20" s="417"/>
      <c r="D20" s="417"/>
      <c r="E20" s="417"/>
    </row>
    <row r="21" spans="2:6" ht="20.149999999999999" customHeight="1">
      <c r="C21" s="205"/>
    </row>
    <row r="22" spans="2:6" ht="20.149999999999999" customHeight="1">
      <c r="B22" s="45" t="s">
        <v>422</v>
      </c>
      <c r="C22" s="206"/>
      <c r="D22" s="45"/>
      <c r="E22" s="45"/>
    </row>
    <row r="23" spans="2:6" ht="20.149999999999999" customHeight="1">
      <c r="B23" s="45" t="s">
        <v>423</v>
      </c>
      <c r="C23" s="206"/>
      <c r="D23" s="45"/>
      <c r="E23" s="45"/>
    </row>
    <row r="24" spans="2:6" ht="27" customHeight="1">
      <c r="B24" s="415" t="s">
        <v>424</v>
      </c>
      <c r="C24" s="415"/>
      <c r="D24" s="415"/>
      <c r="E24" s="415"/>
      <c r="F24" s="207"/>
    </row>
    <row r="25" spans="2:6" ht="20.149999999999999" customHeight="1">
      <c r="B25" s="45" t="s">
        <v>425</v>
      </c>
      <c r="C25" s="206"/>
      <c r="D25" s="45"/>
      <c r="E25" s="45"/>
    </row>
    <row r="26" spans="2:6" ht="78" customHeight="1">
      <c r="B26" s="416" t="s">
        <v>426</v>
      </c>
      <c r="C26" s="416"/>
      <c r="D26" s="416"/>
      <c r="E26" s="416"/>
    </row>
    <row r="27" spans="2:6">
      <c r="B27" s="45" t="s">
        <v>427</v>
      </c>
    </row>
  </sheetData>
  <mergeCells count="6">
    <mergeCell ref="B2:E2"/>
    <mergeCell ref="C4:E4"/>
    <mergeCell ref="C5:E5"/>
    <mergeCell ref="B24:E24"/>
    <mergeCell ref="B26:E26"/>
    <mergeCell ref="B20:E20"/>
  </mergeCells>
  <phoneticPr fontId="1"/>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D5DA-F97D-4164-BD5C-7DFE3805CB0D}">
  <sheetPr codeName="Sheet39">
    <tabColor rgb="FF92D050"/>
    <pageSetUpPr fitToPage="1"/>
  </sheetPr>
  <dimension ref="A1:I14"/>
  <sheetViews>
    <sheetView showGridLines="0" topLeftCell="A17" zoomScale="81" zoomScaleNormal="115" workbookViewId="0">
      <selection activeCell="E4" sqref="E4"/>
    </sheetView>
  </sheetViews>
  <sheetFormatPr defaultColWidth="9" defaultRowHeight="14"/>
  <cols>
    <col min="1" max="1" width="4.83203125" style="35" customWidth="1"/>
    <col min="2" max="2" width="11" style="35" customWidth="1"/>
    <col min="3" max="3" width="44.83203125" style="37" customWidth="1"/>
    <col min="4" max="4" width="12.75" style="92" customWidth="1"/>
    <col min="5" max="5" width="21.58203125" style="93" customWidth="1"/>
    <col min="6" max="6" width="4.25" style="35" bestFit="1" customWidth="1"/>
    <col min="7" max="7" width="9" style="35" customWidth="1"/>
    <col min="8" max="9" width="0" style="35" hidden="1" customWidth="1"/>
    <col min="10" max="16384" width="9" style="35"/>
  </cols>
  <sheetData>
    <row r="1" spans="1:9">
      <c r="A1" s="21" t="s">
        <v>428</v>
      </c>
      <c r="H1" s="93">
        <f>COUNTIF(テーブル33456723334353637[内容区分],"*★*")</f>
        <v>1</v>
      </c>
      <c r="I1" s="35" t="s">
        <v>130</v>
      </c>
    </row>
    <row r="2" spans="1:9" ht="39" customHeight="1">
      <c r="A2" s="263" t="s">
        <v>173</v>
      </c>
      <c r="B2" s="135"/>
      <c r="C2" s="135"/>
      <c r="D2" s="135"/>
      <c r="E2" s="135"/>
      <c r="F2" s="135"/>
    </row>
    <row r="3" spans="1:9" s="95" customFormat="1" ht="16.5">
      <c r="A3" s="21"/>
      <c r="B3" s="24"/>
      <c r="C3" s="24"/>
      <c r="D3" s="22" t="s">
        <v>132</v>
      </c>
      <c r="E3" s="377"/>
      <c r="F3" s="377"/>
    </row>
    <row r="4" spans="1:9" s="95" customFormat="1" ht="16.5">
      <c r="A4" s="21"/>
      <c r="B4" s="21"/>
      <c r="C4" s="24"/>
      <c r="D4" s="22" t="s">
        <v>133</v>
      </c>
      <c r="E4" s="359"/>
      <c r="F4" s="21"/>
    </row>
    <row r="5" spans="1:9" s="95" customFormat="1" ht="16.5">
      <c r="A5" s="21"/>
      <c r="B5" s="21"/>
      <c r="C5" s="21"/>
      <c r="D5" s="22" t="s">
        <v>134</v>
      </c>
      <c r="E5" s="21"/>
      <c r="F5" s="24" t="s">
        <v>149</v>
      </c>
    </row>
    <row r="6" spans="1:9" s="95" customFormat="1" ht="16.5">
      <c r="A6" s="21"/>
      <c r="D6" s="22" t="s">
        <v>135</v>
      </c>
      <c r="E6" s="21"/>
      <c r="F6" s="24" t="s">
        <v>149</v>
      </c>
    </row>
    <row r="7" spans="1:9" s="95" customFormat="1" ht="21" customHeight="1">
      <c r="A7" s="21"/>
      <c r="B7" s="22" t="s">
        <v>136</v>
      </c>
      <c r="C7" s="208"/>
      <c r="D7" s="22" t="str">
        <f>IF(H1=0,"","契約担当課長★")</f>
        <v>契約担当課長★</v>
      </c>
      <c r="E7" s="21"/>
      <c r="F7" s="24" t="str">
        <f>IF(H1=0,"","印")</f>
        <v>印</v>
      </c>
    </row>
    <row r="8" spans="1:9" s="95" customFormat="1" ht="33.75" customHeight="1">
      <c r="A8" s="21"/>
      <c r="B8" s="22" t="s">
        <v>137</v>
      </c>
      <c r="C8" s="380"/>
      <c r="D8" s="380"/>
      <c r="E8" s="21"/>
      <c r="F8" s="24"/>
    </row>
    <row r="9" spans="1:9" s="95" customFormat="1" ht="18.649999999999999" customHeight="1">
      <c r="A9" s="21"/>
      <c r="B9" s="21"/>
      <c r="C9" s="28"/>
      <c r="D9" s="24"/>
      <c r="E9" s="22"/>
      <c r="F9" s="21"/>
    </row>
    <row r="10" spans="1:9" s="95" customFormat="1" ht="18" customHeight="1">
      <c r="A10" s="21"/>
      <c r="B10" s="377" t="s">
        <v>138</v>
      </c>
      <c r="C10" s="377"/>
      <c r="D10" s="377"/>
      <c r="E10" s="377"/>
      <c r="F10" s="21"/>
    </row>
    <row r="11" spans="1:9" s="95" customFormat="1" ht="18" customHeight="1">
      <c r="A11" s="21"/>
      <c r="B11" s="21"/>
      <c r="C11" s="25"/>
      <c r="D11" s="24"/>
      <c r="E11" s="22"/>
      <c r="F11" s="21"/>
    </row>
    <row r="12" spans="1:9" s="95" customFormat="1" ht="38.15" customHeight="1">
      <c r="A12" s="131" t="s">
        <v>139</v>
      </c>
      <c r="B12" s="132" t="s">
        <v>140</v>
      </c>
      <c r="C12" s="131" t="s">
        <v>141</v>
      </c>
      <c r="D12" s="133" t="s">
        <v>379</v>
      </c>
      <c r="E12" s="133" t="s">
        <v>143</v>
      </c>
      <c r="F12" s="21"/>
    </row>
    <row r="13" spans="1:9" s="95" customFormat="1" ht="168.75" customHeight="1">
      <c r="A13" s="99">
        <v>1</v>
      </c>
      <c r="B13" s="100" t="s">
        <v>429</v>
      </c>
      <c r="C13" s="182" t="s">
        <v>430</v>
      </c>
      <c r="D13" s="102">
        <v>1171000</v>
      </c>
      <c r="E13" s="101" t="s">
        <v>431</v>
      </c>
      <c r="F13" s="21"/>
    </row>
    <row r="14" spans="1:9" ht="16.5">
      <c r="A14" s="95"/>
      <c r="B14" s="95"/>
      <c r="C14" s="110"/>
      <c r="D14" s="341"/>
      <c r="E14" s="111"/>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7C6ABDBC-C3A9-4112-805B-DCC5798FFBA1}">
          <x14:formula1>
            <xm:f>データ用※削除不可!$A$3:$A$18</xm:f>
          </x14:formula1>
          <xm:sqref>B14:B1048576</xm:sqref>
        </x14:dataValidation>
        <x14:dataValidation type="list" allowBlank="1" showInputMessage="1" showErrorMessage="1" xr:uid="{D4235584-E44C-4AB9-B12A-EFF54B3659C2}">
          <x14:formula1>
            <xm:f>データ用※削除不可!$A$3:$A$19</xm:f>
          </x14:formula1>
          <xm:sqref>B13</xm:sqref>
        </x14:dataValidation>
        <x14:dataValidation type="list" errorStyle="information" allowBlank="1" showInputMessage="1" xr:uid="{9ED70548-ED81-4910-8541-88CDC887926D}">
          <x14:formula1>
            <xm:f>データ用※削除不可!$J$2:$J$3</xm:f>
          </x14:formula1>
          <xm:sqref>E4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40">
    <tabColor rgb="FF92D050"/>
    <pageSetUpPr fitToPage="1"/>
  </sheetPr>
  <dimension ref="A1:N15"/>
  <sheetViews>
    <sheetView showGridLines="0" topLeftCell="A28" zoomScale="75" zoomScaleNormal="115" workbookViewId="0">
      <selection activeCell="E4" sqref="E4"/>
    </sheetView>
  </sheetViews>
  <sheetFormatPr defaultColWidth="9" defaultRowHeight="14"/>
  <cols>
    <col min="1" max="1" width="6.25" style="140" customWidth="1"/>
    <col min="2" max="2" width="12.58203125" style="140" customWidth="1"/>
    <col min="3" max="3" width="40.25" style="141" customWidth="1"/>
    <col min="4" max="4" width="12.25" style="142" customWidth="1"/>
    <col min="5" max="5" width="12.58203125" style="143" customWidth="1"/>
    <col min="6" max="6" width="4.25" style="140" bestFit="1" customWidth="1"/>
    <col min="7" max="7" width="9" style="140" customWidth="1"/>
    <col min="8" max="9" width="0" style="140" hidden="1" customWidth="1"/>
    <col min="10" max="16384" width="9" style="140"/>
  </cols>
  <sheetData>
    <row r="1" spans="1:14">
      <c r="A1" s="21" t="s">
        <v>432</v>
      </c>
      <c r="H1" s="144">
        <f>COUNTIF(テーブル3345672891011121617181920[内容区分],"*★*")</f>
        <v>1</v>
      </c>
      <c r="I1" s="6" t="s">
        <v>130</v>
      </c>
    </row>
    <row r="2" spans="1:14" ht="39" customHeight="1">
      <c r="A2" s="209" t="s">
        <v>173</v>
      </c>
      <c r="B2" s="209"/>
      <c r="C2" s="209"/>
      <c r="D2" s="209"/>
      <c r="E2" s="209"/>
      <c r="F2" s="209"/>
    </row>
    <row r="3" spans="1:14" s="149" customFormat="1" ht="16">
      <c r="A3" s="146"/>
      <c r="B3" s="210"/>
      <c r="C3" s="210"/>
      <c r="D3" s="148" t="s">
        <v>132</v>
      </c>
      <c r="E3" s="418"/>
      <c r="F3" s="418"/>
    </row>
    <row r="4" spans="1:14" s="149" customFormat="1" ht="16">
      <c r="A4" s="146"/>
      <c r="B4" s="146"/>
      <c r="C4" s="210"/>
      <c r="D4" s="148" t="s">
        <v>133</v>
      </c>
      <c r="E4" s="359"/>
      <c r="F4" s="146"/>
    </row>
    <row r="5" spans="1:14" s="149" customFormat="1" ht="16">
      <c r="A5" s="146"/>
      <c r="B5" s="146"/>
      <c r="C5" s="146"/>
      <c r="D5" s="148" t="s">
        <v>134</v>
      </c>
      <c r="E5" s="146"/>
      <c r="F5" s="210" t="s">
        <v>149</v>
      </c>
    </row>
    <row r="6" spans="1:14" s="149" customFormat="1" ht="16">
      <c r="A6" s="146"/>
      <c r="D6" s="148" t="s">
        <v>135</v>
      </c>
      <c r="E6" s="146"/>
      <c r="F6" s="210" t="s">
        <v>149</v>
      </c>
    </row>
    <row r="7" spans="1:14" s="149" customFormat="1" ht="21" customHeight="1">
      <c r="A7" s="146"/>
      <c r="B7" s="148" t="s">
        <v>136</v>
      </c>
      <c r="C7" s="346"/>
      <c r="D7" s="148" t="str">
        <f>IF(H1=0,"","契約担当課長★")</f>
        <v>契約担当課長★</v>
      </c>
      <c r="E7" s="146"/>
      <c r="F7" s="210" t="str">
        <f>IF(H1=0,"","印")</f>
        <v>印</v>
      </c>
    </row>
    <row r="8" spans="1:14" s="149" customFormat="1" ht="21" customHeight="1">
      <c r="A8" s="146"/>
      <c r="B8" s="148" t="s">
        <v>137</v>
      </c>
      <c r="C8" s="346"/>
      <c r="D8" s="147"/>
      <c r="E8" s="146"/>
      <c r="F8" s="210"/>
    </row>
    <row r="9" spans="1:14" s="149" customFormat="1" ht="18.649999999999999" customHeight="1">
      <c r="A9" s="146"/>
      <c r="B9" s="146"/>
      <c r="C9" s="150"/>
      <c r="D9" s="147"/>
      <c r="E9" s="148"/>
      <c r="F9" s="146"/>
    </row>
    <row r="10" spans="1:14" s="149" customFormat="1" ht="18" customHeight="1">
      <c r="A10" s="146"/>
      <c r="B10" s="388" t="s">
        <v>138</v>
      </c>
      <c r="C10" s="388"/>
      <c r="D10" s="388"/>
      <c r="E10" s="388"/>
      <c r="F10" s="146"/>
    </row>
    <row r="11" spans="1:14" s="149" customFormat="1" ht="18" customHeight="1">
      <c r="A11" s="146"/>
      <c r="B11" s="146"/>
      <c r="C11" s="339"/>
      <c r="D11" s="147"/>
      <c r="E11" s="148"/>
      <c r="F11" s="146"/>
    </row>
    <row r="12" spans="1:14" s="149" customFormat="1" ht="38.15" customHeight="1">
      <c r="A12" s="211" t="s">
        <v>139</v>
      </c>
      <c r="B12" s="212" t="s">
        <v>140</v>
      </c>
      <c r="C12" s="211" t="s">
        <v>141</v>
      </c>
      <c r="D12" s="133" t="s">
        <v>379</v>
      </c>
      <c r="E12" s="213" t="s">
        <v>143</v>
      </c>
      <c r="F12" s="146"/>
    </row>
    <row r="13" spans="1:14" s="149" customFormat="1" ht="49" customHeight="1">
      <c r="A13" s="214">
        <v>1</v>
      </c>
      <c r="B13" s="100" t="s">
        <v>429</v>
      </c>
      <c r="C13" s="215" t="s">
        <v>433</v>
      </c>
      <c r="D13" s="102"/>
      <c r="E13" s="155" t="s">
        <v>434</v>
      </c>
      <c r="F13" s="146"/>
    </row>
    <row r="14" spans="1:14" s="149" customFormat="1" ht="16">
      <c r="A14" s="216"/>
      <c r="B14" s="187"/>
      <c r="C14" s="216"/>
      <c r="D14" s="188"/>
      <c r="E14" s="189"/>
      <c r="N14" s="149" t="s">
        <v>157</v>
      </c>
    </row>
    <row r="15" spans="1:14" ht="16">
      <c r="A15" s="149"/>
      <c r="B15" s="149"/>
      <c r="C15" s="156"/>
      <c r="D15" s="157"/>
      <c r="E15" s="7"/>
    </row>
  </sheetData>
  <sheetProtection formatCells="0" formatColumns="0" formatRows="0" insertColumns="0" insertRows="0" insertHyperlinks="0" deleteColumns="0" deleteRows="0" sort="0" autoFilter="0" pivotTables="0"/>
  <mergeCells count="2">
    <mergeCell ref="E3:F3"/>
    <mergeCell ref="B10:E10"/>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5C376768-C222-426E-8C38-57970F7A50DF}">
          <x14:formula1>
            <xm:f>データ用※削除不可!$A$3:$A$18</xm:f>
          </x14:formula1>
          <xm:sqref>B14:B1048576</xm:sqref>
        </x14:dataValidation>
        <x14:dataValidation type="list" allowBlank="1" showInputMessage="1" showErrorMessage="1" xr:uid="{3C13D136-E76B-4FBC-A9E1-054341E2F2F7}">
          <x14:formula1>
            <xm:f>データ用※削除不可!$A$3:$A$19</xm:f>
          </x14:formula1>
          <xm:sqref>B13</xm:sqref>
        </x14:dataValidation>
        <x14:dataValidation type="list" errorStyle="information" allowBlank="1" showInputMessage="1" xr:uid="{60E23B13-33AB-4E49-87DD-1154E6B60E8F}">
          <x14:formula1>
            <xm:f>データ用※削除不可!$J$2:$J$3</xm:f>
          </x14:formula1>
          <xm:sqref>E4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41">
    <tabColor rgb="FF92D050"/>
    <pageSetUpPr fitToPage="1"/>
  </sheetPr>
  <dimension ref="A1:I40"/>
  <sheetViews>
    <sheetView showGridLines="0" topLeftCell="A25" zoomScale="102" zoomScaleNormal="115" workbookViewId="0">
      <selection activeCell="E4" sqref="E4"/>
    </sheetView>
  </sheetViews>
  <sheetFormatPr defaultColWidth="9" defaultRowHeight="12"/>
  <cols>
    <col min="1" max="1" width="6.25" style="21" customWidth="1"/>
    <col min="2" max="2" width="19.08203125" style="21" customWidth="1"/>
    <col min="3" max="3" width="34.58203125" style="21" customWidth="1"/>
    <col min="4" max="4" width="15.08203125" style="21" customWidth="1"/>
    <col min="5" max="5" width="15.83203125" style="21" customWidth="1"/>
    <col min="6" max="6" width="12.08203125" style="25" customWidth="1"/>
    <col min="7" max="7" width="16.83203125" style="22" customWidth="1"/>
    <col min="8" max="8" width="4.25" style="22" bestFit="1" customWidth="1"/>
    <col min="9" max="9" width="2.58203125" style="21" bestFit="1" customWidth="1"/>
    <col min="10" max="10" width="2.58203125" style="21" customWidth="1"/>
    <col min="11" max="16384" width="9" style="21"/>
  </cols>
  <sheetData>
    <row r="1" spans="1:9">
      <c r="A1" s="21" t="s">
        <v>435</v>
      </c>
    </row>
    <row r="2" spans="1:9" ht="33.75" customHeight="1">
      <c r="A2" s="281" t="s">
        <v>309</v>
      </c>
      <c r="B2" s="36"/>
      <c r="C2" s="36"/>
      <c r="D2" s="36"/>
      <c r="E2" s="36"/>
      <c r="F2" s="36"/>
      <c r="G2" s="36"/>
      <c r="H2" s="36"/>
      <c r="I2" s="20"/>
    </row>
    <row r="3" spans="1:9">
      <c r="D3" s="22" t="s">
        <v>132</v>
      </c>
      <c r="E3" s="348"/>
      <c r="F3" s="23"/>
      <c r="I3" s="23"/>
    </row>
    <row r="4" spans="1:9">
      <c r="D4" s="22" t="s">
        <v>133</v>
      </c>
      <c r="E4" s="359"/>
      <c r="F4" s="24"/>
      <c r="I4" s="24"/>
    </row>
    <row r="5" spans="1:9">
      <c r="D5" s="22" t="s">
        <v>134</v>
      </c>
      <c r="E5" s="25"/>
      <c r="F5" s="348"/>
      <c r="I5" s="348"/>
    </row>
    <row r="6" spans="1:9">
      <c r="D6" s="22" t="s">
        <v>135</v>
      </c>
      <c r="E6" s="25"/>
      <c r="F6" s="348"/>
      <c r="I6" s="348"/>
    </row>
    <row r="7" spans="1:9">
      <c r="D7" s="22" t="s">
        <v>310</v>
      </c>
      <c r="E7" s="26"/>
      <c r="F7" s="348"/>
      <c r="I7" s="348"/>
    </row>
    <row r="8" spans="1:9" ht="18" customHeight="1">
      <c r="B8" s="22" t="s">
        <v>136</v>
      </c>
      <c r="C8" s="181"/>
      <c r="D8" s="22"/>
      <c r="E8"/>
      <c r="F8" s="21"/>
      <c r="G8" s="21"/>
      <c r="H8" s="21"/>
    </row>
    <row r="9" spans="1:9" ht="24" customHeight="1">
      <c r="B9" s="22" t="s">
        <v>137</v>
      </c>
      <c r="C9" s="181"/>
      <c r="D9" s="377"/>
      <c r="E9" s="377"/>
      <c r="F9" s="345"/>
      <c r="G9" s="21"/>
      <c r="H9" s="27"/>
    </row>
    <row r="10" spans="1:9" ht="18.649999999999999" customHeight="1">
      <c r="E10" s="28"/>
      <c r="F10" s="22"/>
      <c r="H10" s="21"/>
    </row>
    <row r="11" spans="1:9" ht="18" customHeight="1">
      <c r="A11" s="34" t="s">
        <v>311</v>
      </c>
      <c r="B11" s="34"/>
      <c r="C11" s="34"/>
      <c r="D11" s="34"/>
      <c r="G11" s="29"/>
      <c r="H11" s="21"/>
    </row>
    <row r="12" spans="1:9" ht="13.5" customHeight="1">
      <c r="C12" s="419"/>
      <c r="D12" s="419"/>
      <c r="E12" s="419"/>
      <c r="F12" s="419"/>
      <c r="G12" s="419"/>
      <c r="H12" s="21"/>
    </row>
    <row r="13" spans="1:9" ht="20.149999999999999" customHeight="1">
      <c r="A13" s="24" t="s">
        <v>273</v>
      </c>
      <c r="B13" s="21" t="s">
        <v>312</v>
      </c>
      <c r="E13" s="25"/>
      <c r="F13" s="22"/>
      <c r="H13" s="21"/>
    </row>
    <row r="14" spans="1:9" ht="27" customHeight="1">
      <c r="B14" s="8" t="s">
        <v>313</v>
      </c>
      <c r="D14" s="8"/>
      <c r="E14" s="25"/>
      <c r="F14" s="22"/>
      <c r="H14" s="21"/>
    </row>
    <row r="15" spans="1:9">
      <c r="A15" s="255" t="s">
        <v>314</v>
      </c>
      <c r="B15" s="255" t="s">
        <v>277</v>
      </c>
      <c r="C15" s="255" t="s">
        <v>278</v>
      </c>
      <c r="D15" s="255" t="s">
        <v>315</v>
      </c>
      <c r="E15" s="255" t="s">
        <v>280</v>
      </c>
      <c r="H15" s="21"/>
    </row>
    <row r="16" spans="1:9" s="31" customFormat="1" ht="35.15" customHeight="1">
      <c r="A16" s="257">
        <v>1</v>
      </c>
      <c r="B16" s="262" t="s">
        <v>436</v>
      </c>
      <c r="C16" s="278" t="s">
        <v>437</v>
      </c>
      <c r="D16" s="268">
        <v>1053100</v>
      </c>
      <c r="E16" s="258"/>
    </row>
    <row r="17" spans="1:9" s="31" customFormat="1" ht="26.15" customHeight="1">
      <c r="A17" s="257">
        <v>2</v>
      </c>
      <c r="B17" s="262" t="s">
        <v>438</v>
      </c>
      <c r="C17" s="262" t="s">
        <v>439</v>
      </c>
      <c r="D17" s="268">
        <v>500000</v>
      </c>
      <c r="E17" s="258"/>
    </row>
    <row r="18" spans="1:9" s="31" customFormat="1" ht="34" customHeight="1">
      <c r="A18" s="257">
        <v>3</v>
      </c>
      <c r="B18" s="258" t="s">
        <v>440</v>
      </c>
      <c r="C18" s="279" t="s">
        <v>441</v>
      </c>
      <c r="D18" s="270">
        <v>300000</v>
      </c>
      <c r="E18" s="271"/>
      <c r="H18" s="32"/>
    </row>
    <row r="19" spans="1:9" ht="33" customHeight="1">
      <c r="A19" s="343">
        <v>4</v>
      </c>
      <c r="B19" s="258"/>
      <c r="C19" s="279"/>
      <c r="D19" s="270"/>
      <c r="E19" s="273"/>
    </row>
    <row r="20" spans="1:9" ht="23.15" customHeight="1">
      <c r="A20" s="259"/>
      <c r="B20" s="259"/>
      <c r="C20" s="260" t="s">
        <v>295</v>
      </c>
      <c r="D20" s="254">
        <f>SUM(D16:D19)</f>
        <v>1853100</v>
      </c>
      <c r="E20" s="261"/>
      <c r="I20" s="22"/>
    </row>
    <row r="23" spans="1:9" ht="20.149999999999999" customHeight="1">
      <c r="A23" s="33" t="s">
        <v>273</v>
      </c>
      <c r="B23" s="21" t="s">
        <v>320</v>
      </c>
      <c r="E23" s="25"/>
      <c r="F23" s="22"/>
      <c r="H23" s="21"/>
    </row>
    <row r="24" spans="1:9" ht="20.149999999999999" customHeight="1">
      <c r="B24" s="21" t="s">
        <v>321</v>
      </c>
      <c r="E24" s="25"/>
      <c r="F24" s="22"/>
      <c r="H24" s="21"/>
    </row>
    <row r="25" spans="1:9" ht="15" customHeight="1">
      <c r="B25" s="353"/>
      <c r="C25" s="255" t="s">
        <v>442</v>
      </c>
      <c r="F25" s="38"/>
    </row>
    <row r="26" spans="1:9" ht="28.5" customHeight="1">
      <c r="B26" s="342" t="s">
        <v>323</v>
      </c>
      <c r="C26" s="274" t="s">
        <v>443</v>
      </c>
      <c r="F26" s="38"/>
    </row>
    <row r="27" spans="1:9" ht="21" customHeight="1">
      <c r="B27" s="342" t="s">
        <v>325</v>
      </c>
      <c r="C27" s="274" t="s">
        <v>443</v>
      </c>
      <c r="F27" s="38"/>
    </row>
    <row r="28" spans="1:9" ht="52.5" customHeight="1">
      <c r="B28" s="343" t="s">
        <v>326</v>
      </c>
      <c r="C28" s="280" t="s">
        <v>444</v>
      </c>
    </row>
    <row r="29" spans="1:9" ht="25.5" customHeight="1">
      <c r="E29" s="22" t="s">
        <v>349</v>
      </c>
    </row>
    <row r="30" spans="1:9">
      <c r="A30" s="8" t="s">
        <v>328</v>
      </c>
      <c r="B30" s="8"/>
      <c r="D30" s="8"/>
      <c r="F30" s="22"/>
    </row>
    <row r="31" spans="1:9">
      <c r="A31" s="33" t="s">
        <v>273</v>
      </c>
      <c r="B31" s="21" t="s">
        <v>329</v>
      </c>
      <c r="E31" s="25"/>
      <c r="F31" s="22"/>
      <c r="H31" s="21"/>
    </row>
    <row r="32" spans="1:9" s="25" customFormat="1">
      <c r="A32" s="33" t="s">
        <v>273</v>
      </c>
      <c r="B32" s="34" t="s">
        <v>330</v>
      </c>
      <c r="D32" s="34"/>
      <c r="F32" s="22"/>
      <c r="G32" s="22"/>
      <c r="H32" s="21"/>
    </row>
    <row r="33" spans="1:9" s="25" customFormat="1">
      <c r="A33" s="33" t="s">
        <v>273</v>
      </c>
      <c r="B33" s="34" t="s">
        <v>331</v>
      </c>
      <c r="D33" s="34"/>
      <c r="F33" s="22"/>
      <c r="G33" s="22"/>
      <c r="H33" s="21"/>
    </row>
    <row r="34" spans="1:9">
      <c r="A34" s="33" t="s">
        <v>319</v>
      </c>
      <c r="B34" s="34" t="s">
        <v>335</v>
      </c>
      <c r="D34" s="34"/>
      <c r="E34" s="29"/>
    </row>
    <row r="37" spans="1:9" s="25" customFormat="1">
      <c r="A37" s="21"/>
      <c r="B37" s="21"/>
      <c r="C37" s="21"/>
      <c r="D37" s="21"/>
      <c r="E37" s="21"/>
      <c r="G37" s="22"/>
      <c r="H37" s="22"/>
      <c r="I37" s="21"/>
    </row>
    <row r="38" spans="1:9" s="25" customFormat="1">
      <c r="A38" s="21"/>
      <c r="B38" s="29"/>
      <c r="C38" s="29"/>
      <c r="D38" s="29"/>
      <c r="E38" s="21"/>
      <c r="G38" s="22"/>
      <c r="H38" s="22"/>
      <c r="I38" s="21"/>
    </row>
    <row r="39" spans="1:9" s="25" customFormat="1">
      <c r="A39" s="21"/>
      <c r="B39" s="29"/>
      <c r="C39" s="29"/>
      <c r="D39" s="29"/>
      <c r="E39" s="21"/>
      <c r="G39" s="22"/>
      <c r="H39" s="22"/>
      <c r="I39" s="21"/>
    </row>
    <row r="40" spans="1:9" s="25" customFormat="1">
      <c r="A40" s="21"/>
      <c r="B40" s="21"/>
      <c r="C40" s="21"/>
      <c r="D40" s="21"/>
      <c r="E40" s="21"/>
      <c r="G40" s="22"/>
      <c r="H40" s="22"/>
      <c r="I40" s="21"/>
    </row>
  </sheetData>
  <sheetProtection formatCells="0" formatColumns="0" formatRows="0" insertColumns="0" insertRows="0" insertHyperlinks="0" deleteColumns="0" deleteRows="0" sort="0" autoFilter="0" pivotTables="0"/>
  <mergeCells count="2">
    <mergeCell ref="C12:G12"/>
    <mergeCell ref="D9:E9"/>
  </mergeCells>
  <phoneticPr fontId="1"/>
  <dataValidations count="1">
    <dataValidation type="list" allowBlank="1" showInputMessage="1" showErrorMessage="1" sqref="A11:D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CAF9B80-9E1F-4C51-9CA3-22C626A4417D}">
          <x14:formula1>
            <xm:f>データ用※削除不可!$D$2:$D$3</xm:f>
          </x14:formula1>
          <xm:sqref>A13 A23 A31:A34</xm:sqref>
        </x14:dataValidation>
        <x14:dataValidation type="list" errorStyle="information" allowBlank="1" showInputMessage="1" xr:uid="{3ACF2168-DEDD-41A0-A61D-2EED887AC17F}">
          <x14:formula1>
            <xm:f>データ用※削除不可!$J$2:$J$3</xm:f>
          </x14:formula1>
          <xm:sqref>E4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42">
    <tabColor rgb="FF92D050"/>
    <pageSetUpPr fitToPage="1"/>
  </sheetPr>
  <dimension ref="A1:N14"/>
  <sheetViews>
    <sheetView showGridLines="0" topLeftCell="A10" zoomScale="92" zoomScaleNormal="100" workbookViewId="0">
      <selection activeCell="E4" sqref="E4"/>
    </sheetView>
  </sheetViews>
  <sheetFormatPr defaultColWidth="9" defaultRowHeight="14"/>
  <cols>
    <col min="1" max="1" width="6.25" style="35" customWidth="1"/>
    <col min="2" max="2" width="13.5" style="35" customWidth="1"/>
    <col min="3" max="3" width="42" style="37" customWidth="1"/>
    <col min="4" max="4" width="13.25" style="92" customWidth="1"/>
    <col min="5" max="5" width="16" style="93" customWidth="1"/>
    <col min="6" max="6" width="4.25" style="35" bestFit="1" customWidth="1"/>
    <col min="7" max="7" width="9" style="35" customWidth="1"/>
    <col min="8" max="9" width="0" style="35" hidden="1" customWidth="1"/>
    <col min="10" max="16384" width="9" style="35"/>
  </cols>
  <sheetData>
    <row r="1" spans="1:14">
      <c r="A1" s="21" t="s">
        <v>445</v>
      </c>
      <c r="H1" s="93">
        <f>COUNTIF(テーブル33456728910111216171819209[内容区分],"*★*")</f>
        <v>0</v>
      </c>
      <c r="I1" s="35" t="s">
        <v>130</v>
      </c>
    </row>
    <row r="2" spans="1:14" ht="39" customHeight="1">
      <c r="A2" s="94" t="s">
        <v>173</v>
      </c>
      <c r="B2" s="94"/>
      <c r="C2" s="94"/>
      <c r="D2" s="94"/>
      <c r="E2" s="94"/>
      <c r="F2" s="94"/>
    </row>
    <row r="3" spans="1:14" s="95" customFormat="1" ht="16.5">
      <c r="A3" s="21"/>
      <c r="B3" s="27"/>
      <c r="C3" s="27"/>
      <c r="D3" s="22" t="s">
        <v>132</v>
      </c>
      <c r="E3" s="420"/>
      <c r="F3" s="420"/>
    </row>
    <row r="4" spans="1:14" s="95" customFormat="1" ht="16.5">
      <c r="A4" s="21"/>
      <c r="B4" s="21"/>
      <c r="C4" s="27"/>
      <c r="D4" s="22" t="s">
        <v>133</v>
      </c>
      <c r="E4" s="359"/>
      <c r="F4" s="21"/>
    </row>
    <row r="5" spans="1:14" s="95" customFormat="1" ht="16.5">
      <c r="A5" s="21"/>
      <c r="B5" s="21"/>
      <c r="C5" s="21"/>
      <c r="D5" s="22" t="s">
        <v>134</v>
      </c>
      <c r="E5" s="21"/>
      <c r="F5" s="27" t="s">
        <v>149</v>
      </c>
    </row>
    <row r="6" spans="1:14" s="95" customFormat="1" ht="16.5">
      <c r="A6" s="21"/>
      <c r="B6" s="22" t="s">
        <v>136</v>
      </c>
      <c r="C6" s="336"/>
      <c r="D6" s="22" t="s">
        <v>135</v>
      </c>
      <c r="E6" s="21"/>
      <c r="F6" s="27" t="s">
        <v>149</v>
      </c>
    </row>
    <row r="7" spans="1:14" s="95" customFormat="1" ht="42" customHeight="1">
      <c r="A7" s="21"/>
      <c r="B7" s="22" t="s">
        <v>137</v>
      </c>
      <c r="C7" s="380"/>
      <c r="D7" s="380"/>
      <c r="E7" s="21"/>
      <c r="F7" s="27" t="str">
        <f>IF(H1=0,"","印")</f>
        <v/>
      </c>
    </row>
    <row r="8" spans="1:14" s="95" customFormat="1" ht="18.649999999999999" customHeight="1">
      <c r="A8" s="21"/>
      <c r="B8" s="21"/>
      <c r="C8" s="28"/>
      <c r="D8" s="24"/>
      <c r="E8" s="22"/>
      <c r="F8" s="21"/>
    </row>
    <row r="9" spans="1:14" s="95" customFormat="1" ht="18" customHeight="1">
      <c r="A9" s="21"/>
      <c r="B9" s="377" t="s">
        <v>138</v>
      </c>
      <c r="C9" s="377"/>
      <c r="D9" s="377"/>
      <c r="E9" s="377"/>
      <c r="F9" s="21"/>
    </row>
    <row r="10" spans="1:14" s="95" customFormat="1" ht="18" customHeight="1">
      <c r="A10" s="21"/>
      <c r="B10" s="21"/>
      <c r="C10" s="25"/>
      <c r="D10" s="24"/>
      <c r="E10" s="22"/>
      <c r="F10" s="21"/>
    </row>
    <row r="11" spans="1:14" s="95" customFormat="1" ht="38.15" customHeight="1">
      <c r="A11" s="96" t="s">
        <v>139</v>
      </c>
      <c r="B11" s="97" t="s">
        <v>140</v>
      </c>
      <c r="C11" s="96" t="s">
        <v>141</v>
      </c>
      <c r="D11" s="133" t="s">
        <v>379</v>
      </c>
      <c r="E11" s="98" t="s">
        <v>143</v>
      </c>
      <c r="F11" s="21"/>
    </row>
    <row r="12" spans="1:14" s="95" customFormat="1" ht="49" customHeight="1">
      <c r="A12" s="104">
        <v>1</v>
      </c>
      <c r="B12" s="100" t="s">
        <v>446</v>
      </c>
      <c r="C12" s="217" t="s">
        <v>145</v>
      </c>
      <c r="D12" s="102"/>
      <c r="E12" s="101" t="s">
        <v>447</v>
      </c>
      <c r="F12" s="21"/>
    </row>
    <row r="13" spans="1:14" s="95" customFormat="1" ht="16.5">
      <c r="A13" s="107"/>
      <c r="B13" s="129"/>
      <c r="C13" s="107"/>
      <c r="D13" s="108"/>
      <c r="E13" s="109"/>
      <c r="N13" s="95" t="s">
        <v>157</v>
      </c>
    </row>
    <row r="14" spans="1:14" ht="16.5">
      <c r="A14" s="95"/>
      <c r="B14" s="95"/>
      <c r="C14" s="110"/>
      <c r="D14" s="341"/>
      <c r="E14" s="111"/>
    </row>
  </sheetData>
  <sheetProtection formatCells="0" formatColumns="0" formatRows="0" insertColumns="0" insertRows="0" insertHyperlinks="0" deleteColumns="0" deleteRows="0" sort="0" autoFilter="0" pivotTables="0"/>
  <mergeCells count="3">
    <mergeCell ref="E3:F3"/>
    <mergeCell ref="B9:E9"/>
    <mergeCell ref="C7:D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DED9B4C4-568D-4A7E-900C-45220A608518}">
          <x14:formula1>
            <xm:f>データ用※削除不可!$A$3:$A$18</xm:f>
          </x14:formula1>
          <xm:sqref>B13:B1048576</xm:sqref>
        </x14:dataValidation>
        <x14:dataValidation type="list" allowBlank="1" showInputMessage="1" showErrorMessage="1" xr:uid="{0F020071-5DBC-47F1-9F9C-E9740C6D3593}">
          <x14:formula1>
            <xm:f>データ用※削除不可!$A$3:$A$19</xm:f>
          </x14:formula1>
          <xm:sqref>B12</xm:sqref>
        </x14:dataValidation>
        <x14:dataValidation type="list" errorStyle="information" allowBlank="1" showInputMessage="1" xr:uid="{8D39759D-C189-473B-880D-0B46175FE4CE}">
          <x14:formula1>
            <xm:f>データ用※削除不可!$J$2:$J$3</xm:f>
          </x14:formula1>
          <xm:sqref>E4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63C8-11C2-4EEB-AB17-C1677D634538}">
  <sheetPr codeName="Sheet43">
    <tabColor rgb="FF92D050"/>
    <pageSetUpPr fitToPage="1"/>
  </sheetPr>
  <dimension ref="A1:N18"/>
  <sheetViews>
    <sheetView showGridLines="0" zoomScale="72" zoomScaleNormal="100" workbookViewId="0">
      <selection activeCell="E4" sqref="E4"/>
    </sheetView>
  </sheetViews>
  <sheetFormatPr defaultColWidth="9" defaultRowHeight="14"/>
  <cols>
    <col min="1" max="1" width="6.25" style="35" customWidth="1"/>
    <col min="2" max="2" width="10.83203125" style="35" customWidth="1"/>
    <col min="3" max="3" width="21.08203125" style="37" customWidth="1"/>
    <col min="4" max="4" width="29.58203125" style="92" customWidth="1"/>
    <col min="5" max="5" width="17.83203125" style="93" customWidth="1"/>
    <col min="6" max="6" width="6.33203125" style="37" customWidth="1"/>
    <col min="7" max="7" width="9" style="35" customWidth="1"/>
    <col min="8" max="16384" width="9" style="35"/>
  </cols>
  <sheetData>
    <row r="1" spans="1:8">
      <c r="A1" s="21" t="s">
        <v>448</v>
      </c>
      <c r="H1" s="37"/>
    </row>
    <row r="2" spans="1:8" ht="39" customHeight="1">
      <c r="A2" s="263" t="s">
        <v>449</v>
      </c>
      <c r="B2" s="135"/>
      <c r="C2" s="135"/>
      <c r="D2" s="135"/>
      <c r="E2" s="135"/>
      <c r="F2" s="135"/>
    </row>
    <row r="3" spans="1:8" s="95" customFormat="1" ht="16.5">
      <c r="A3" s="21"/>
      <c r="B3" s="21"/>
      <c r="C3" s="27"/>
    </row>
    <row r="4" spans="1:8" s="95" customFormat="1" ht="16.5">
      <c r="A4" s="21"/>
      <c r="B4" s="21"/>
      <c r="C4" s="21"/>
      <c r="D4" s="22" t="s">
        <v>450</v>
      </c>
      <c r="E4" s="359"/>
      <c r="F4" s="25"/>
    </row>
    <row r="5" spans="1:8" s="95" customFormat="1" ht="16.5">
      <c r="A5" s="21"/>
      <c r="D5" s="22" t="s">
        <v>451</v>
      </c>
      <c r="E5" s="40"/>
      <c r="F5" s="348" t="s">
        <v>149</v>
      </c>
    </row>
    <row r="6" spans="1:8" s="95" customFormat="1" ht="21" customHeight="1">
      <c r="A6" s="21"/>
      <c r="B6" s="22" t="s">
        <v>136</v>
      </c>
      <c r="C6" s="349"/>
      <c r="D6" s="22" t="s">
        <v>452</v>
      </c>
      <c r="E6" s="40"/>
      <c r="F6" s="348" t="s">
        <v>149</v>
      </c>
    </row>
    <row r="7" spans="1:8" s="95" customFormat="1" ht="18.649999999999999" customHeight="1">
      <c r="A7" s="21"/>
      <c r="B7" s="22" t="s">
        <v>137</v>
      </c>
      <c r="C7" s="349"/>
      <c r="D7" s="352"/>
      <c r="E7" s="22"/>
      <c r="F7" s="25"/>
    </row>
    <row r="8" spans="1:8" s="95" customFormat="1" ht="18" customHeight="1" thickBot="1">
      <c r="A8" s="218"/>
      <c r="B8" s="421" t="s">
        <v>453</v>
      </c>
      <c r="C8" s="421"/>
      <c r="D8" s="421"/>
      <c r="E8" s="421"/>
      <c r="F8" s="421"/>
    </row>
    <row r="9" spans="1:8" s="95" customFormat="1" ht="18" customHeight="1">
      <c r="A9" s="21"/>
      <c r="B9" s="25"/>
      <c r="C9" s="25"/>
      <c r="D9" s="25"/>
      <c r="E9" s="25"/>
      <c r="F9" s="25"/>
    </row>
    <row r="10" spans="1:8" s="95" customFormat="1" ht="18" customHeight="1">
      <c r="A10" s="21"/>
      <c r="B10" s="25" t="s">
        <v>454</v>
      </c>
      <c r="C10" s="350" t="s">
        <v>455</v>
      </c>
      <c r="D10" s="25"/>
      <c r="E10" s="25"/>
      <c r="F10" s="25"/>
    </row>
    <row r="11" spans="1:8" s="95" customFormat="1" ht="18" customHeight="1">
      <c r="A11" s="21"/>
      <c r="B11" s="25"/>
      <c r="C11" s="25"/>
      <c r="D11" s="25"/>
      <c r="E11" s="25"/>
      <c r="F11" s="25"/>
    </row>
    <row r="12" spans="1:8" s="95" customFormat="1" ht="18" customHeight="1">
      <c r="A12" s="67" t="s">
        <v>314</v>
      </c>
      <c r="B12" s="67" t="s">
        <v>456</v>
      </c>
      <c r="C12" s="67" t="s">
        <v>457</v>
      </c>
      <c r="D12" s="67" t="s">
        <v>458</v>
      </c>
      <c r="E12" s="67" t="s">
        <v>459</v>
      </c>
      <c r="F12" s="25"/>
    </row>
    <row r="13" spans="1:8" s="95" customFormat="1" ht="31.5" customHeight="1">
      <c r="A13" s="68">
        <v>1</v>
      </c>
      <c r="B13" s="69" t="s">
        <v>460</v>
      </c>
      <c r="C13" s="68" t="s">
        <v>461</v>
      </c>
      <c r="D13" s="69" t="s">
        <v>462</v>
      </c>
      <c r="E13" s="42" t="s">
        <v>463</v>
      </c>
      <c r="F13" s="25"/>
    </row>
    <row r="14" spans="1:8" s="95" customFormat="1" ht="31.5" customHeight="1">
      <c r="A14" s="68">
        <v>2</v>
      </c>
      <c r="B14" s="69" t="s">
        <v>464</v>
      </c>
      <c r="C14" s="70" t="s">
        <v>465</v>
      </c>
      <c r="D14" s="69" t="s">
        <v>462</v>
      </c>
      <c r="E14" s="42" t="s">
        <v>466</v>
      </c>
      <c r="F14" s="25"/>
    </row>
    <row r="15" spans="1:8" s="95" customFormat="1" ht="31.5" customHeight="1">
      <c r="A15" s="68">
        <v>3</v>
      </c>
      <c r="B15" s="69"/>
      <c r="C15" s="68"/>
      <c r="D15" s="69"/>
      <c r="E15" s="42"/>
      <c r="F15" s="25"/>
    </row>
    <row r="16" spans="1:8" s="95" customFormat="1" ht="31.5" customHeight="1">
      <c r="A16" s="68">
        <v>4</v>
      </c>
      <c r="B16" s="68"/>
      <c r="C16" s="68"/>
      <c r="D16" s="69"/>
      <c r="E16" s="43"/>
      <c r="F16" s="25"/>
    </row>
    <row r="17" spans="1:14" s="95" customFormat="1" ht="16.5">
      <c r="A17" s="107"/>
      <c r="B17" s="129"/>
      <c r="C17" s="107"/>
      <c r="D17" s="92"/>
      <c r="E17" s="108"/>
      <c r="F17" s="129"/>
      <c r="N17" s="95" t="s">
        <v>157</v>
      </c>
    </row>
    <row r="18" spans="1:14" ht="16.5">
      <c r="A18" s="95"/>
      <c r="B18" s="95"/>
      <c r="C18" s="110"/>
      <c r="D18" s="341"/>
      <c r="E18" s="111"/>
      <c r="F18" s="110"/>
    </row>
  </sheetData>
  <sheetProtection formatCells="0" formatColumns="0" formatRows="0" insertColumns="0" insertRows="0" insertHyperlinks="0" deleteColumns="0" deleteRows="0" sort="0" autoFilter="0" pivotTables="0"/>
  <mergeCells count="1">
    <mergeCell ref="B8:F8"/>
  </mergeCells>
  <phoneticPr fontId="1"/>
  <dataValidations count="1">
    <dataValidation type="list" allowBlank="1" showInputMessage="1" showErrorMessage="1" sqref="C17:C1048576" xr:uid="{83C31C59-D2A0-4F1F-8398-1956591E2918}">
      <formula1>$I$2:$I$5</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50B4651-01D6-4713-9973-76A67164E9EA}">
          <x14:formula1>
            <xm:f>データ用※削除不可!$E$3:$E$6</xm:f>
          </x14:formula1>
          <xm:sqref>B13:B16</xm:sqref>
        </x14:dataValidation>
        <x14:dataValidation type="list" allowBlank="1" showInputMessage="1" showErrorMessage="1" xr:uid="{83538DA4-9A8F-4C59-9303-E32019CED3B7}">
          <x14:formula1>
            <xm:f>データ用※削除不可!$F$3:$F$6</xm:f>
          </x14:formula1>
          <xm:sqref>D13:D16</xm:sqref>
        </x14:dataValidation>
        <x14:dataValidation type="list" errorStyle="information" allowBlank="1" showInputMessage="1" xr:uid="{D11773AB-AE13-48A2-932B-EBFFE286C77C}">
          <x14:formula1>
            <xm:f>データ用※削除不可!$J$2:$J$3</xm:f>
          </x14:formula1>
          <xm:sqref>E4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01E3-782D-413A-A0F4-5809B9F9D0B8}">
  <sheetPr codeName="Sheet44">
    <tabColor rgb="FF92D050"/>
    <pageSetUpPr fitToPage="1"/>
  </sheetPr>
  <dimension ref="A1:N24"/>
  <sheetViews>
    <sheetView showGridLines="0" tabSelected="1" zoomScale="53" zoomScaleNormal="100" workbookViewId="0">
      <selection activeCell="E4" sqref="E4"/>
    </sheetView>
  </sheetViews>
  <sheetFormatPr defaultColWidth="9" defaultRowHeight="16.5"/>
  <cols>
    <col min="1" max="1" width="6.25" style="35" customWidth="1"/>
    <col min="2" max="2" width="9.08203125" style="35" customWidth="1"/>
    <col min="3" max="3" width="22.25" style="37" customWidth="1"/>
    <col min="4" max="4" width="24.25" style="92" customWidth="1"/>
    <col min="5" max="5" width="21.25" style="95" customWidth="1"/>
    <col min="6" max="6" width="6.33203125" style="37" customWidth="1"/>
    <col min="7" max="7" width="9" style="35" customWidth="1"/>
    <col min="8" max="16384" width="9" style="35"/>
  </cols>
  <sheetData>
    <row r="1" spans="1:7" ht="14">
      <c r="A1" s="21" t="s">
        <v>467</v>
      </c>
      <c r="E1" s="93"/>
    </row>
    <row r="2" spans="1:7" ht="39" customHeight="1">
      <c r="A2" s="263" t="s">
        <v>449</v>
      </c>
      <c r="B2" s="135"/>
      <c r="C2" s="135"/>
      <c r="D2" s="135"/>
      <c r="E2" s="135"/>
      <c r="F2" s="135"/>
      <c r="G2" s="85"/>
    </row>
    <row r="3" spans="1:7" s="95" customFormat="1">
      <c r="A3" s="21"/>
      <c r="B3" s="21"/>
      <c r="C3" s="27"/>
    </row>
    <row r="4" spans="1:7" s="95" customFormat="1">
      <c r="A4" s="21"/>
      <c r="B4" s="21"/>
      <c r="C4" s="21"/>
      <c r="D4" s="22" t="s">
        <v>450</v>
      </c>
      <c r="E4" s="359"/>
      <c r="F4" s="25"/>
    </row>
    <row r="5" spans="1:7" s="95" customFormat="1">
      <c r="D5" s="22" t="s">
        <v>451</v>
      </c>
      <c r="E5" s="40"/>
      <c r="F5" s="348" t="s">
        <v>149</v>
      </c>
    </row>
    <row r="6" spans="1:7" s="95" customFormat="1">
      <c r="D6" s="22" t="s">
        <v>452</v>
      </c>
      <c r="E6" s="40"/>
      <c r="F6" s="348" t="s">
        <v>149</v>
      </c>
    </row>
    <row r="7" spans="1:7" s="95" customFormat="1" ht="16" customHeight="1">
      <c r="A7" s="21"/>
      <c r="B7" s="22" t="s">
        <v>136</v>
      </c>
      <c r="C7" s="349"/>
      <c r="E7" s="40"/>
      <c r="F7" s="348" t="str">
        <f>IF(H1=0,"","印")</f>
        <v/>
      </c>
    </row>
    <row r="8" spans="1:7" s="95" customFormat="1" ht="37.5" customHeight="1">
      <c r="A8" s="21"/>
      <c r="B8" s="22" t="s">
        <v>137</v>
      </c>
      <c r="C8" s="349"/>
      <c r="D8" s="349"/>
      <c r="E8" s="22"/>
      <c r="F8" s="25"/>
    </row>
    <row r="9" spans="1:7" s="95" customFormat="1" ht="18" customHeight="1" thickBot="1">
      <c r="A9" s="218"/>
      <c r="B9" s="421" t="s">
        <v>453</v>
      </c>
      <c r="C9" s="421"/>
      <c r="D9" s="421"/>
      <c r="E9" s="421"/>
      <c r="F9" s="421"/>
    </row>
    <row r="10" spans="1:7" s="95" customFormat="1" ht="18" customHeight="1">
      <c r="A10" s="21"/>
      <c r="B10" s="25"/>
      <c r="C10" s="25"/>
      <c r="D10" s="25"/>
      <c r="E10" s="25"/>
      <c r="F10" s="25"/>
    </row>
    <row r="11" spans="1:7" s="95" customFormat="1" ht="18" customHeight="1">
      <c r="A11" s="21"/>
      <c r="B11" s="25" t="s">
        <v>454</v>
      </c>
      <c r="C11" s="350" t="s">
        <v>455</v>
      </c>
      <c r="D11" s="25"/>
      <c r="E11" s="25"/>
      <c r="F11" s="25"/>
    </row>
    <row r="12" spans="1:7" s="95" customFormat="1" ht="18" customHeight="1">
      <c r="A12" s="21"/>
      <c r="B12" s="25"/>
      <c r="C12" s="25"/>
      <c r="D12" s="25"/>
      <c r="E12" s="25"/>
      <c r="F12" s="25"/>
    </row>
    <row r="13" spans="1:7" s="95" customFormat="1" ht="18" customHeight="1">
      <c r="A13" s="67" t="s">
        <v>314</v>
      </c>
      <c r="B13" s="67" t="s">
        <v>456</v>
      </c>
      <c r="C13" s="67" t="s">
        <v>457</v>
      </c>
      <c r="D13" s="67" t="s">
        <v>458</v>
      </c>
      <c r="E13" s="67" t="s">
        <v>459</v>
      </c>
      <c r="F13" s="25"/>
    </row>
    <row r="14" spans="1:7" s="95" customFormat="1" ht="33" customHeight="1">
      <c r="A14" s="68">
        <v>1</v>
      </c>
      <c r="B14" s="69" t="s">
        <v>460</v>
      </c>
      <c r="C14" s="68" t="s">
        <v>461</v>
      </c>
      <c r="D14" s="42" t="s">
        <v>468</v>
      </c>
      <c r="E14" s="42" t="s">
        <v>469</v>
      </c>
      <c r="F14" s="25"/>
    </row>
    <row r="15" spans="1:7" s="95" customFormat="1" ht="33" customHeight="1">
      <c r="A15" s="68">
        <v>2</v>
      </c>
      <c r="B15" s="69" t="s">
        <v>464</v>
      </c>
      <c r="C15" s="70" t="s">
        <v>465</v>
      </c>
      <c r="D15" s="42" t="s">
        <v>468</v>
      </c>
      <c r="E15" s="42" t="s">
        <v>469</v>
      </c>
      <c r="F15" s="25"/>
    </row>
    <row r="16" spans="1:7" s="95" customFormat="1" ht="33" customHeight="1">
      <c r="A16" s="68">
        <v>3</v>
      </c>
      <c r="B16" s="69"/>
      <c r="C16" s="68"/>
      <c r="D16" s="69"/>
      <c r="E16" s="42"/>
      <c r="F16" s="25"/>
    </row>
    <row r="17" spans="1:14" s="95" customFormat="1" ht="33" customHeight="1">
      <c r="A17" s="68">
        <v>4</v>
      </c>
      <c r="B17" s="68"/>
      <c r="C17" s="68"/>
      <c r="D17" s="69"/>
      <c r="E17" s="43"/>
      <c r="F17" s="25"/>
    </row>
    <row r="18" spans="1:14" s="95" customFormat="1">
      <c r="A18" s="107"/>
      <c r="B18" s="129"/>
      <c r="C18" s="107"/>
      <c r="D18" s="108"/>
      <c r="N18" s="95" t="s">
        <v>157</v>
      </c>
    </row>
    <row r="19" spans="1:14">
      <c r="A19" s="95"/>
      <c r="B19" s="95"/>
      <c r="C19" s="110"/>
      <c r="D19" s="341"/>
      <c r="F19" s="110"/>
    </row>
    <row r="22" spans="1:14" ht="14">
      <c r="D22"/>
      <c r="E22"/>
    </row>
    <row r="23" spans="1:14" ht="14">
      <c r="D23"/>
      <c r="E23"/>
    </row>
    <row r="24" spans="1:14" ht="14">
      <c r="D24"/>
      <c r="E24"/>
    </row>
  </sheetData>
  <sheetProtection formatCells="0" formatColumns="0" formatRows="0" insertColumns="0" insertRows="0" insertHyperlinks="0" deleteColumns="0" deleteRows="0" sort="0" autoFilter="0" pivotTables="0"/>
  <mergeCells count="1">
    <mergeCell ref="B9:F9"/>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0A76A0-767C-4669-870E-220EEA9EE349}">
          <x14:formula1>
            <xm:f>データ用※削除不可!$F$3:$F$6</xm:f>
          </x14:formula1>
          <xm:sqref>C18:C1048576 D14:D21 D25:D1048576</xm:sqref>
        </x14:dataValidation>
        <x14:dataValidation type="list" allowBlank="1" showInputMessage="1" showErrorMessage="1" xr:uid="{73A0067C-35C0-4951-AA6F-D8730EF99713}">
          <x14:formula1>
            <xm:f>データ用※削除不可!$E$3:$E$6</xm:f>
          </x14:formula1>
          <xm:sqref>B14:B1048576</xm:sqref>
        </x14:dataValidation>
        <x14:dataValidation type="list" errorStyle="information" allowBlank="1" showInputMessage="1" xr:uid="{D3E9C4C3-08A4-4445-8CA8-C268B749680E}">
          <x14:formula1>
            <xm:f>データ用※削除不可!$J$2:$J$3</xm:f>
          </x14:formula1>
          <xm:sqref>E4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2A01-2EC7-4B40-A726-9E7B2603E971}">
  <sheetPr codeName="Sheet45">
    <tabColor rgb="FF92D050"/>
    <pageSetUpPr fitToPage="1"/>
  </sheetPr>
  <dimension ref="A1:N28"/>
  <sheetViews>
    <sheetView showGridLines="0" topLeftCell="A3" zoomScale="57" zoomScaleNormal="100" zoomScaleSheetLayoutView="48" workbookViewId="0">
      <selection activeCell="E4" sqref="E4"/>
    </sheetView>
  </sheetViews>
  <sheetFormatPr defaultColWidth="9" defaultRowHeight="16.5"/>
  <cols>
    <col min="1" max="1" width="6.25" style="35" customWidth="1"/>
    <col min="2" max="2" width="9.75" style="35" customWidth="1"/>
    <col min="3" max="3" width="17.83203125" style="37" customWidth="1"/>
    <col min="4" max="4" width="32.5" style="129" customWidth="1"/>
    <col min="5" max="5" width="26.5" style="129" customWidth="1"/>
    <col min="6" max="6" width="6.33203125" style="37" customWidth="1"/>
    <col min="7" max="7" width="9" style="35" customWidth="1"/>
    <col min="8" max="16384" width="9" style="35"/>
  </cols>
  <sheetData>
    <row r="1" spans="1:8" ht="14">
      <c r="A1" s="21" t="s">
        <v>470</v>
      </c>
      <c r="D1" s="92"/>
      <c r="E1" s="93"/>
      <c r="H1" s="37"/>
    </row>
    <row r="2" spans="1:8" customFormat="1" ht="39" customHeight="1">
      <c r="A2" s="263" t="s">
        <v>449</v>
      </c>
      <c r="B2" s="135"/>
      <c r="C2" s="135"/>
      <c r="D2" s="135"/>
      <c r="E2" s="135"/>
      <c r="F2" s="135"/>
    </row>
    <row r="3" spans="1:8" customFormat="1">
      <c r="A3" s="21"/>
      <c r="B3" s="21"/>
      <c r="C3" s="27"/>
      <c r="D3" s="129"/>
      <c r="E3" s="129"/>
      <c r="F3" s="37"/>
    </row>
    <row r="4" spans="1:8" customFormat="1" ht="14">
      <c r="A4" s="21"/>
      <c r="B4" s="21"/>
      <c r="C4" s="21"/>
      <c r="D4" s="22" t="s">
        <v>450</v>
      </c>
      <c r="E4" s="359" t="s">
        <v>471</v>
      </c>
      <c r="F4" s="25"/>
    </row>
    <row r="5" spans="1:8" customFormat="1" ht="14">
      <c r="A5" s="21"/>
      <c r="B5" s="21"/>
      <c r="C5" s="21"/>
      <c r="D5" s="22" t="s">
        <v>451</v>
      </c>
      <c r="E5" s="40"/>
      <c r="F5" s="348" t="s">
        <v>149</v>
      </c>
    </row>
    <row r="6" spans="1:8" customFormat="1" ht="14">
      <c r="A6" s="21"/>
      <c r="B6" s="21"/>
      <c r="C6" s="21"/>
      <c r="D6" s="22" t="s">
        <v>452</v>
      </c>
      <c r="E6" s="40"/>
      <c r="F6" s="348" t="s">
        <v>149</v>
      </c>
    </row>
    <row r="7" spans="1:8" customFormat="1">
      <c r="A7" s="21"/>
      <c r="B7" s="22" t="s">
        <v>136</v>
      </c>
      <c r="C7" s="349"/>
      <c r="D7" s="129"/>
      <c r="E7" s="40"/>
      <c r="F7" s="37"/>
    </row>
    <row r="8" spans="1:8" customFormat="1" ht="28.5" customHeight="1">
      <c r="A8" s="21"/>
      <c r="B8" s="22" t="s">
        <v>137</v>
      </c>
      <c r="C8" s="422"/>
      <c r="D8" s="422"/>
      <c r="E8" s="40"/>
      <c r="F8" s="348" t="str">
        <f>IF(H1=0,"","印")</f>
        <v/>
      </c>
    </row>
    <row r="9" spans="1:8" customFormat="1" ht="18.649999999999999" customHeight="1">
      <c r="A9" s="21"/>
      <c r="B9" s="21"/>
      <c r="C9" s="28"/>
      <c r="D9" s="24"/>
      <c r="E9" s="22"/>
      <c r="F9" s="25"/>
    </row>
    <row r="10" spans="1:8" customFormat="1" ht="18" customHeight="1" thickBot="1">
      <c r="A10" s="218"/>
      <c r="B10" s="421" t="s">
        <v>453</v>
      </c>
      <c r="C10" s="421"/>
      <c r="D10" s="421"/>
      <c r="E10" s="421"/>
      <c r="F10" s="421"/>
    </row>
    <row r="11" spans="1:8" customFormat="1" ht="18" customHeight="1">
      <c r="A11" s="21"/>
      <c r="B11" s="25"/>
      <c r="C11" s="25"/>
      <c r="D11" s="25"/>
      <c r="E11" s="25"/>
      <c r="F11" s="25"/>
    </row>
    <row r="12" spans="1:8" customFormat="1" ht="18" customHeight="1">
      <c r="A12" s="21"/>
      <c r="B12" s="25" t="s">
        <v>454</v>
      </c>
      <c r="C12" s="350" t="s">
        <v>455</v>
      </c>
      <c r="D12" s="25"/>
      <c r="E12" s="25"/>
      <c r="F12" s="25"/>
    </row>
    <row r="13" spans="1:8" customFormat="1" ht="18" customHeight="1">
      <c r="A13" s="21"/>
      <c r="B13" s="25"/>
      <c r="C13" s="25"/>
      <c r="D13" s="25"/>
      <c r="E13" s="25"/>
      <c r="F13" s="25"/>
    </row>
    <row r="14" spans="1:8" customFormat="1" ht="18" customHeight="1">
      <c r="A14" s="67" t="s">
        <v>314</v>
      </c>
      <c r="B14" s="67" t="s">
        <v>456</v>
      </c>
      <c r="C14" s="67" t="s">
        <v>457</v>
      </c>
      <c r="D14" s="67" t="s">
        <v>458</v>
      </c>
      <c r="E14" s="67" t="s">
        <v>459</v>
      </c>
      <c r="F14" s="25"/>
    </row>
    <row r="15" spans="1:8" customFormat="1" ht="31.5" customHeight="1">
      <c r="A15" s="68">
        <v>1</v>
      </c>
      <c r="B15" s="69" t="s">
        <v>460</v>
      </c>
      <c r="C15" s="68" t="s">
        <v>461</v>
      </c>
      <c r="D15" s="42" t="s">
        <v>462</v>
      </c>
      <c r="E15" s="42" t="s">
        <v>466</v>
      </c>
      <c r="F15" s="25"/>
    </row>
    <row r="16" spans="1:8" customFormat="1" ht="31.5" customHeight="1">
      <c r="A16" s="68">
        <v>2</v>
      </c>
      <c r="B16" s="69" t="s">
        <v>464</v>
      </c>
      <c r="C16" s="70" t="s">
        <v>465</v>
      </c>
      <c r="D16" s="42" t="s">
        <v>472</v>
      </c>
      <c r="E16" s="42" t="s">
        <v>473</v>
      </c>
      <c r="F16" s="25"/>
    </row>
    <row r="17" spans="1:14" customFormat="1" ht="31.5" customHeight="1">
      <c r="A17" s="68">
        <v>3</v>
      </c>
      <c r="B17" s="69" t="s">
        <v>474</v>
      </c>
      <c r="C17" s="70" t="s">
        <v>475</v>
      </c>
      <c r="D17" s="69" t="s">
        <v>462</v>
      </c>
      <c r="E17" s="42" t="s">
        <v>476</v>
      </c>
      <c r="F17" s="25"/>
    </row>
    <row r="18" spans="1:14" s="95" customFormat="1" ht="31.5" customHeight="1">
      <c r="A18" s="68">
        <v>4</v>
      </c>
      <c r="B18" s="68"/>
      <c r="C18" s="68"/>
      <c r="D18" s="69"/>
      <c r="E18" s="43"/>
      <c r="F18" s="25"/>
      <c r="N18" s="95" t="s">
        <v>157</v>
      </c>
    </row>
    <row r="19" spans="1:14">
      <c r="A19" s="95"/>
      <c r="B19" s="95"/>
      <c r="C19" s="110"/>
      <c r="F19" s="110"/>
    </row>
    <row r="23" spans="1:14" ht="14">
      <c r="D23"/>
      <c r="E23"/>
    </row>
    <row r="24" spans="1:14" ht="14">
      <c r="D24"/>
      <c r="E24"/>
    </row>
    <row r="25" spans="1:14" ht="14">
      <c r="D25"/>
      <c r="E25"/>
    </row>
    <row r="26" spans="1:14" ht="14">
      <c r="D26"/>
      <c r="E26"/>
    </row>
    <row r="27" spans="1:14" ht="14">
      <c r="D27"/>
      <c r="E27"/>
    </row>
    <row r="28" spans="1:14" ht="14">
      <c r="D28"/>
      <c r="E28"/>
    </row>
  </sheetData>
  <sheetProtection formatCells="0" formatColumns="0" formatRows="0" insertColumns="0" insertRows="0" insertHyperlinks="0" deleteColumns="0" deleteRows="0" sort="0" autoFilter="0" pivotTables="0"/>
  <mergeCells count="2">
    <mergeCell ref="B10:F10"/>
    <mergeCell ref="C8:D8"/>
  </mergeCells>
  <phoneticPr fontId="1"/>
  <dataValidations count="1">
    <dataValidation type="list" allowBlank="1" showInputMessage="1" showErrorMessage="1" sqref="C19:C1048576" xr:uid="{9D7A5425-5C00-4796-89D0-E0A5A8D0502C}">
      <formula1>$I$2:$I$7</formula1>
    </dataValidation>
  </dataValidations>
  <printOptions horizontalCentered="1"/>
  <pageMargins left="0.70866141732283472" right="0.70866141732283472" top="0.74803149606299213" bottom="0.74803149606299213" header="0.31496062992125984" footer="0.31496062992125984"/>
  <pageSetup paperSize="9" scale="80" orientation="landscape"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DF2FC04-9CF7-431B-AEF8-CC8F781C9BFA}">
          <x14:formula1>
            <xm:f>データ用※削除不可!$F$3:$F$6</xm:f>
          </x14:formula1>
          <xm:sqref>D15:D18</xm:sqref>
        </x14:dataValidation>
        <x14:dataValidation type="list" allowBlank="1" showInputMessage="1" showErrorMessage="1" xr:uid="{6C505E69-5ED5-4C56-903A-5CA612CD524C}">
          <x14:formula1>
            <xm:f>データ用※削除不可!$E$3:$E$6</xm:f>
          </x14:formula1>
          <xm:sqref>B15:B1048576</xm:sqref>
        </x14:dataValidation>
        <x14:dataValidation type="list" errorStyle="information" allowBlank="1" showInputMessage="1" xr:uid="{CFE99C03-8F85-42FD-9F37-EEFB4081B5BB}">
          <x14:formula1>
            <xm:f>データ用※削除不可!$J$2:$J$3</xm:f>
          </x14:formula1>
          <xm:sqref>E4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1E35-D8A2-4EE0-8648-6049D6537024}">
  <sheetPr codeName="Sheet46">
    <tabColor rgb="FF92D050"/>
    <pageSetUpPr fitToPage="1"/>
  </sheetPr>
  <dimension ref="A1:N20"/>
  <sheetViews>
    <sheetView showGridLines="0" topLeftCell="A3" zoomScaleNormal="100" workbookViewId="0">
      <selection activeCell="E4" sqref="E4"/>
    </sheetView>
  </sheetViews>
  <sheetFormatPr defaultColWidth="9" defaultRowHeight="14"/>
  <cols>
    <col min="1" max="1" width="6.25" style="35" customWidth="1"/>
    <col min="2" max="2" width="20.08203125" style="35" customWidth="1"/>
    <col min="3" max="3" width="36" style="37" customWidth="1"/>
    <col min="4" max="4" width="34.5" style="92" customWidth="1"/>
    <col min="5" max="5" width="10.83203125" style="93" customWidth="1"/>
    <col min="6" max="6" width="6.33203125" style="37" customWidth="1"/>
    <col min="7" max="7" width="9" style="35" customWidth="1"/>
    <col min="8" max="16384" width="9" style="35"/>
  </cols>
  <sheetData>
    <row r="1" spans="1:8">
      <c r="A1" s="21" t="s">
        <v>477</v>
      </c>
      <c r="H1" s="37"/>
    </row>
    <row r="2" spans="1:8" ht="39" customHeight="1">
      <c r="A2" s="263" t="s">
        <v>478</v>
      </c>
      <c r="B2" s="135"/>
      <c r="C2" s="135"/>
      <c r="D2" s="135"/>
      <c r="E2" s="135"/>
      <c r="F2" s="135"/>
    </row>
    <row r="3" spans="1:8" s="95" customFormat="1" ht="16.5">
      <c r="A3" s="21"/>
      <c r="B3" s="21"/>
      <c r="C3" s="27"/>
      <c r="E3" s="41"/>
      <c r="F3" s="25"/>
    </row>
    <row r="4" spans="1:8" s="95" customFormat="1" ht="16.5">
      <c r="A4" s="21"/>
      <c r="B4" s="21"/>
      <c r="C4" s="27"/>
      <c r="D4" s="22" t="s">
        <v>479</v>
      </c>
      <c r="E4" s="41"/>
      <c r="F4" s="25"/>
    </row>
    <row r="5" spans="1:8" s="95" customFormat="1" ht="16.5">
      <c r="A5" s="21"/>
      <c r="B5" s="22" t="s">
        <v>136</v>
      </c>
      <c r="C5" s="349"/>
      <c r="D5" s="22" t="s">
        <v>452</v>
      </c>
      <c r="E5" s="40"/>
      <c r="F5" s="348" t="s">
        <v>149</v>
      </c>
    </row>
    <row r="6" spans="1:8" s="95" customFormat="1" ht="33" customHeight="1">
      <c r="A6" s="21"/>
      <c r="B6" s="22" t="s">
        <v>137</v>
      </c>
      <c r="C6" s="422" t="s">
        <v>480</v>
      </c>
      <c r="D6" s="422"/>
      <c r="E6" s="40"/>
      <c r="F6" s="348"/>
    </row>
    <row r="7" spans="1:8" s="95" customFormat="1" ht="18.649999999999999" customHeight="1">
      <c r="A7" s="21"/>
      <c r="B7" s="21"/>
      <c r="C7" s="28"/>
      <c r="D7" s="24"/>
      <c r="E7" s="22"/>
      <c r="F7" s="25"/>
    </row>
    <row r="8" spans="1:8" s="95" customFormat="1" ht="18" customHeight="1" thickBot="1">
      <c r="A8" s="218"/>
      <c r="B8" s="421" t="s">
        <v>481</v>
      </c>
      <c r="C8" s="421"/>
      <c r="D8" s="421"/>
      <c r="E8" s="421"/>
      <c r="F8" s="421"/>
    </row>
    <row r="9" spans="1:8" s="95" customFormat="1" ht="18" customHeight="1" thickBot="1">
      <c r="A9" s="21"/>
      <c r="B9" s="25"/>
      <c r="C9" s="25"/>
      <c r="D9" s="25"/>
      <c r="E9" s="25"/>
      <c r="F9" s="25"/>
    </row>
    <row r="10" spans="1:8" s="95" customFormat="1" ht="18" customHeight="1" thickBot="1">
      <c r="A10" s="21">
        <v>1</v>
      </c>
      <c r="B10" s="25" t="s">
        <v>482</v>
      </c>
      <c r="C10" s="71" t="s">
        <v>483</v>
      </c>
      <c r="D10" s="25"/>
      <c r="E10" s="25"/>
      <c r="F10" s="25"/>
    </row>
    <row r="11" spans="1:8" s="95" customFormat="1" ht="18" customHeight="1">
      <c r="A11" s="21">
        <v>2</v>
      </c>
      <c r="B11" s="25" t="s">
        <v>484</v>
      </c>
      <c r="C11" s="423" t="s">
        <v>485</v>
      </c>
      <c r="D11" s="423"/>
      <c r="E11" s="25"/>
      <c r="F11" s="25"/>
    </row>
    <row r="12" spans="1:8" s="95" customFormat="1" ht="18" customHeight="1">
      <c r="A12" s="21">
        <v>3</v>
      </c>
      <c r="B12" s="25" t="s">
        <v>486</v>
      </c>
      <c r="C12" s="25"/>
      <c r="D12" s="25"/>
      <c r="E12" s="25"/>
      <c r="F12" s="25"/>
    </row>
    <row r="13" spans="1:8" s="95" customFormat="1" ht="18" customHeight="1">
      <c r="A13" s="21"/>
      <c r="B13" s="221" t="s">
        <v>487</v>
      </c>
      <c r="C13" s="294" t="s">
        <v>488</v>
      </c>
      <c r="D13" s="219" t="s">
        <v>489</v>
      </c>
      <c r="E13" s="25"/>
      <c r="F13" s="25"/>
    </row>
    <row r="14" spans="1:8" s="95" customFormat="1" ht="18" customHeight="1">
      <c r="A14" s="21"/>
      <c r="B14" s="220" t="s">
        <v>490</v>
      </c>
      <c r="C14" s="222" t="s">
        <v>491</v>
      </c>
      <c r="D14" s="222" t="s">
        <v>492</v>
      </c>
      <c r="E14" s="25"/>
      <c r="F14" s="25"/>
    </row>
    <row r="15" spans="1:8" s="95" customFormat="1" ht="18" customHeight="1">
      <c r="A15" s="21"/>
      <c r="B15" s="220" t="s">
        <v>493</v>
      </c>
      <c r="C15" s="222" t="s">
        <v>494</v>
      </c>
      <c r="D15" s="223" t="s">
        <v>495</v>
      </c>
      <c r="E15" s="25"/>
      <c r="F15" s="25"/>
    </row>
    <row r="16" spans="1:8" s="95" customFormat="1" ht="18" customHeight="1">
      <c r="A16" s="21"/>
      <c r="B16" s="220" t="s">
        <v>496</v>
      </c>
      <c r="C16" s="222" t="s">
        <v>497</v>
      </c>
      <c r="D16" s="222" t="s">
        <v>498</v>
      </c>
      <c r="E16" s="25"/>
      <c r="F16" s="25"/>
    </row>
    <row r="17" spans="1:14" s="95" customFormat="1" ht="18" customHeight="1">
      <c r="A17" s="21"/>
      <c r="B17" s="220" t="s">
        <v>499</v>
      </c>
      <c r="C17" s="222" t="s">
        <v>494</v>
      </c>
      <c r="D17" s="223" t="s">
        <v>495</v>
      </c>
      <c r="E17" s="25"/>
      <c r="F17" s="25"/>
    </row>
    <row r="18" spans="1:14" s="95" customFormat="1" ht="18" customHeight="1">
      <c r="A18" s="21"/>
      <c r="B18" s="220" t="s">
        <v>500</v>
      </c>
      <c r="C18" s="224" t="s">
        <v>501</v>
      </c>
      <c r="D18" s="225" t="s">
        <v>502</v>
      </c>
      <c r="E18" s="25"/>
      <c r="F18" s="25"/>
    </row>
    <row r="19" spans="1:14" s="95" customFormat="1" ht="18" customHeight="1">
      <c r="A19" s="21"/>
      <c r="B19" s="220" t="s">
        <v>503</v>
      </c>
      <c r="C19" s="222" t="s">
        <v>504</v>
      </c>
      <c r="D19" s="223" t="s">
        <v>505</v>
      </c>
      <c r="E19" s="25"/>
      <c r="F19" s="25"/>
    </row>
    <row r="20" spans="1:14" s="95" customFormat="1" ht="16.5">
      <c r="A20" s="107"/>
      <c r="B20" s="100" t="s">
        <v>506</v>
      </c>
      <c r="C20" s="222" t="s">
        <v>507</v>
      </c>
      <c r="D20" s="223" t="s">
        <v>507</v>
      </c>
      <c r="E20" s="108"/>
      <c r="F20" s="129"/>
      <c r="N20" s="95" t="s">
        <v>157</v>
      </c>
    </row>
  </sheetData>
  <sheetProtection formatCells="0" formatColumns="0" formatRows="0" insertColumns="0" insertRows="0" insertHyperlinks="0" deleteColumns="0" deleteRows="0" sort="0" autoFilter="0" pivotTables="0"/>
  <mergeCells count="3">
    <mergeCell ref="B8:F8"/>
    <mergeCell ref="C6:D6"/>
    <mergeCell ref="C11:D11"/>
  </mergeCells>
  <phoneticPr fontId="1"/>
  <dataValidations count="1">
    <dataValidation type="list" allowBlank="1" showInputMessage="1" showErrorMessage="1" sqref="C21:C1048576" xr:uid="{7A7705CC-E505-42CF-9EDB-7ED0453F605F}">
      <formula1>$I$2:$I$5</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ADD6B1-BFBD-4B2D-86CA-C83CA55C6C18}">
          <x14:formula1>
            <xm:f>データ用※削除不可!$C$2:$C$3</xm:f>
          </x14:formula1>
          <xm:sqref>E20:E1048576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855A-E403-4F12-8E32-BE3AE4EF7D16}">
  <sheetPr codeName="Sheet47">
    <tabColor rgb="FF92D050"/>
    <pageSetUpPr fitToPage="1"/>
  </sheetPr>
  <dimension ref="A1:N31"/>
  <sheetViews>
    <sheetView showGridLines="0" topLeftCell="A12" zoomScaleNormal="100" workbookViewId="0">
      <selection activeCell="I20" sqref="I20"/>
    </sheetView>
  </sheetViews>
  <sheetFormatPr defaultColWidth="9" defaultRowHeight="14"/>
  <cols>
    <col min="1" max="1" width="6.25" style="35" customWidth="1"/>
    <col min="2" max="2" width="19.5" style="35" customWidth="1"/>
    <col min="3" max="3" width="35.83203125" style="37" customWidth="1"/>
    <col min="4" max="4" width="36.33203125" style="92" customWidth="1"/>
    <col min="5" max="5" width="10.33203125" style="93" customWidth="1"/>
    <col min="6" max="6" width="6.33203125" style="37" customWidth="1"/>
    <col min="7" max="7" width="9" style="35" customWidth="1"/>
    <col min="8" max="16384" width="9" style="35"/>
  </cols>
  <sheetData>
    <row r="1" spans="1:8">
      <c r="A1" s="21" t="s">
        <v>508</v>
      </c>
      <c r="H1" s="37"/>
    </row>
    <row r="2" spans="1:8" ht="39" customHeight="1">
      <c r="A2" s="135" t="s">
        <v>478</v>
      </c>
      <c r="B2" s="135"/>
      <c r="C2" s="135"/>
      <c r="D2" s="135"/>
      <c r="E2" s="135"/>
      <c r="F2" s="135"/>
    </row>
    <row r="3" spans="1:8" s="95" customFormat="1" ht="16.5">
      <c r="A3" s="21"/>
      <c r="B3" s="21"/>
      <c r="C3" s="27"/>
      <c r="E3" s="41"/>
      <c r="F3" s="25"/>
    </row>
    <row r="4" spans="1:8" s="95" customFormat="1" ht="16.5">
      <c r="A4" s="21"/>
      <c r="B4" s="21"/>
      <c r="C4" s="27"/>
      <c r="D4" s="22" t="s">
        <v>479</v>
      </c>
      <c r="E4" s="41"/>
      <c r="F4" s="25"/>
    </row>
    <row r="5" spans="1:8" s="95" customFormat="1" ht="16.5">
      <c r="A5" s="21"/>
      <c r="B5" s="22" t="s">
        <v>136</v>
      </c>
      <c r="C5" s="349"/>
      <c r="D5" s="22" t="s">
        <v>452</v>
      </c>
      <c r="E5" s="40"/>
      <c r="F5" s="348" t="s">
        <v>149</v>
      </c>
    </row>
    <row r="6" spans="1:8" s="95" customFormat="1" ht="30" customHeight="1">
      <c r="A6" s="21"/>
      <c r="B6" s="22" t="s">
        <v>137</v>
      </c>
      <c r="C6" s="422" t="s">
        <v>480</v>
      </c>
      <c r="D6" s="422"/>
      <c r="E6" s="40"/>
      <c r="F6" s="348"/>
    </row>
    <row r="7" spans="1:8" s="95" customFormat="1" ht="18.649999999999999" customHeight="1">
      <c r="A7" s="21"/>
      <c r="B7" s="21"/>
      <c r="C7" s="28"/>
      <c r="D7" s="24"/>
      <c r="E7" s="22"/>
      <c r="F7" s="25"/>
    </row>
    <row r="8" spans="1:8" s="95" customFormat="1" ht="18" customHeight="1" thickBot="1">
      <c r="A8" s="218"/>
      <c r="B8" s="421" t="s">
        <v>481</v>
      </c>
      <c r="C8" s="421"/>
      <c r="D8" s="421"/>
      <c r="E8" s="421"/>
      <c r="F8" s="421"/>
    </row>
    <row r="9" spans="1:8" s="95" customFormat="1" ht="18" customHeight="1" thickBot="1">
      <c r="A9" s="21"/>
      <c r="B9" s="25"/>
      <c r="C9" s="25"/>
      <c r="D9" s="25"/>
      <c r="E9" s="25"/>
      <c r="F9" s="25"/>
    </row>
    <row r="10" spans="1:8" s="95" customFormat="1" ht="18" customHeight="1" thickBot="1">
      <c r="A10" s="21">
        <v>1</v>
      </c>
      <c r="B10" s="25" t="s">
        <v>482</v>
      </c>
      <c r="C10" s="71" t="s">
        <v>483</v>
      </c>
      <c r="D10" s="25"/>
      <c r="E10" s="25"/>
      <c r="F10" s="25"/>
    </row>
    <row r="11" spans="1:8" s="95" customFormat="1" ht="18" customHeight="1">
      <c r="A11" s="21">
        <v>2</v>
      </c>
      <c r="B11" s="25" t="s">
        <v>484</v>
      </c>
      <c r="C11" s="423" t="s">
        <v>485</v>
      </c>
      <c r="D11" s="423"/>
      <c r="E11" s="25"/>
      <c r="F11" s="25"/>
    </row>
    <row r="12" spans="1:8" s="95" customFormat="1" ht="18" customHeight="1">
      <c r="A12" s="21">
        <v>3</v>
      </c>
      <c r="B12" s="25" t="s">
        <v>486</v>
      </c>
      <c r="C12" s="25"/>
      <c r="D12" s="25"/>
      <c r="E12" s="25"/>
      <c r="F12" s="25"/>
    </row>
    <row r="13" spans="1:8" s="95" customFormat="1" ht="18" customHeight="1">
      <c r="A13" s="21"/>
      <c r="B13" s="221" t="s">
        <v>487</v>
      </c>
      <c r="C13" s="219" t="s">
        <v>509</v>
      </c>
      <c r="D13" s="294" t="s">
        <v>510</v>
      </c>
      <c r="E13" s="25"/>
      <c r="F13" s="25"/>
    </row>
    <row r="14" spans="1:8" s="95" customFormat="1" ht="18" customHeight="1">
      <c r="A14" s="21"/>
      <c r="B14" s="220" t="s">
        <v>490</v>
      </c>
      <c r="C14" s="222" t="s">
        <v>491</v>
      </c>
      <c r="D14" s="222" t="s">
        <v>492</v>
      </c>
      <c r="E14" s="25"/>
      <c r="F14" s="25"/>
    </row>
    <row r="15" spans="1:8" s="95" customFormat="1" ht="18" customHeight="1">
      <c r="A15" s="21"/>
      <c r="B15" s="220" t="s">
        <v>493</v>
      </c>
      <c r="C15" s="223" t="s">
        <v>494</v>
      </c>
      <c r="D15" s="222" t="s">
        <v>495</v>
      </c>
      <c r="E15" s="25"/>
      <c r="F15" s="25"/>
    </row>
    <row r="16" spans="1:8" s="95" customFormat="1" ht="18" customHeight="1">
      <c r="A16" s="21"/>
      <c r="B16" s="220" t="s">
        <v>496</v>
      </c>
      <c r="C16" s="222" t="s">
        <v>497</v>
      </c>
      <c r="D16" s="222" t="s">
        <v>498</v>
      </c>
      <c r="E16" s="25"/>
      <c r="F16" s="25"/>
    </row>
    <row r="17" spans="1:14" s="95" customFormat="1" ht="18" customHeight="1">
      <c r="A17" s="21"/>
      <c r="B17" s="220" t="s">
        <v>499</v>
      </c>
      <c r="C17" s="223" t="s">
        <v>494</v>
      </c>
      <c r="D17" s="222" t="s">
        <v>495</v>
      </c>
      <c r="E17" s="25"/>
      <c r="F17" s="25"/>
    </row>
    <row r="18" spans="1:14" s="95" customFormat="1" ht="18" customHeight="1">
      <c r="A18" s="21"/>
      <c r="B18" s="220" t="s">
        <v>500</v>
      </c>
      <c r="C18" s="225" t="s">
        <v>501</v>
      </c>
      <c r="D18" s="224" t="s">
        <v>502</v>
      </c>
      <c r="E18" s="25"/>
      <c r="F18" s="25"/>
    </row>
    <row r="19" spans="1:14" s="95" customFormat="1" ht="18" customHeight="1">
      <c r="A19" s="21"/>
      <c r="B19" s="220" t="s">
        <v>503</v>
      </c>
      <c r="C19" s="223" t="s">
        <v>504</v>
      </c>
      <c r="D19" s="222" t="s">
        <v>504</v>
      </c>
      <c r="E19" s="25"/>
      <c r="F19" s="25"/>
    </row>
    <row r="20" spans="1:14" s="95" customFormat="1" ht="16.5">
      <c r="A20" s="107"/>
      <c r="B20" s="100" t="s">
        <v>506</v>
      </c>
      <c r="C20" s="223" t="s">
        <v>507</v>
      </c>
      <c r="D20" s="222" t="s">
        <v>507</v>
      </c>
      <c r="E20" s="108"/>
      <c r="F20" s="129"/>
      <c r="N20" s="95" t="s">
        <v>157</v>
      </c>
    </row>
    <row r="31" spans="1:14">
      <c r="D31" s="92" t="s">
        <v>158</v>
      </c>
    </row>
  </sheetData>
  <sheetProtection formatCells="0" formatColumns="0" formatRows="0" insertColumns="0" insertRows="0" insertHyperlinks="0" deleteColumns="0" deleteRows="0" sort="0" autoFilter="0" pivotTables="0"/>
  <mergeCells count="3">
    <mergeCell ref="B8:F8"/>
    <mergeCell ref="C6:D6"/>
    <mergeCell ref="C11:D11"/>
  </mergeCells>
  <phoneticPr fontId="1"/>
  <dataValidations count="1">
    <dataValidation type="list" allowBlank="1" showInputMessage="1" showErrorMessage="1" sqref="C21:C1048576" xr:uid="{232E4C16-45BB-4ED5-81E9-B3EF6780EBE8}">
      <formula1>$I$2:$I$5</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E0DD24-E794-4D2B-97A9-452C573E0CA9}">
          <x14:formula1>
            <xm:f>データ用※削除不可!$C$2:$C$3</xm:f>
          </x14:formula1>
          <xm:sqref>E20:E1048576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48">
    <tabColor theme="2" tint="-0.499984740745262"/>
  </sheetPr>
  <dimension ref="A2:J24"/>
  <sheetViews>
    <sheetView topLeftCell="D1" workbookViewId="0">
      <selection activeCell="L5" sqref="L5"/>
    </sheetView>
  </sheetViews>
  <sheetFormatPr defaultColWidth="8.58203125" defaultRowHeight="13"/>
  <cols>
    <col min="1" max="1" width="82.08203125" style="228" customWidth="1"/>
    <col min="2" max="4" width="8.58203125" style="228"/>
    <col min="5" max="5" width="9.08203125" style="228" bestFit="1" customWidth="1"/>
    <col min="6" max="9" width="8.58203125" style="228"/>
    <col min="10" max="10" width="25.83203125" style="228" customWidth="1"/>
    <col min="11" max="16384" width="8.58203125" style="228"/>
  </cols>
  <sheetData>
    <row r="2" spans="1:10">
      <c r="A2" s="9" t="s">
        <v>511</v>
      </c>
      <c r="C2" s="228" t="s">
        <v>512</v>
      </c>
      <c r="D2" s="228" t="s">
        <v>513</v>
      </c>
      <c r="E2" s="229" t="s">
        <v>230</v>
      </c>
      <c r="F2" s="228" t="s">
        <v>514</v>
      </c>
      <c r="J2" s="358" t="s">
        <v>523</v>
      </c>
    </row>
    <row r="3" spans="1:10">
      <c r="A3" s="10" t="s">
        <v>515</v>
      </c>
      <c r="B3" s="230"/>
      <c r="C3" s="228" t="s">
        <v>516</v>
      </c>
      <c r="D3" s="228" t="s">
        <v>517</v>
      </c>
      <c r="E3" s="231" t="s">
        <v>460</v>
      </c>
      <c r="F3" s="231" t="s">
        <v>462</v>
      </c>
      <c r="J3" s="228" t="s">
        <v>471</v>
      </c>
    </row>
    <row r="4" spans="1:10">
      <c r="A4" s="10" t="s">
        <v>380</v>
      </c>
      <c r="E4" s="231" t="s">
        <v>464</v>
      </c>
      <c r="F4" s="231" t="s">
        <v>468</v>
      </c>
    </row>
    <row r="5" spans="1:10">
      <c r="A5" s="10" t="s">
        <v>518</v>
      </c>
      <c r="E5" s="231" t="s">
        <v>474</v>
      </c>
      <c r="F5" s="231" t="s">
        <v>472</v>
      </c>
    </row>
    <row r="6" spans="1:10">
      <c r="A6" s="10" t="s">
        <v>205</v>
      </c>
      <c r="E6" s="231" t="s">
        <v>108</v>
      </c>
      <c r="F6" s="231" t="s">
        <v>108</v>
      </c>
    </row>
    <row r="7" spans="1:10">
      <c r="A7" s="10" t="s">
        <v>84</v>
      </c>
    </row>
    <row r="8" spans="1:10">
      <c r="A8" s="10" t="s">
        <v>389</v>
      </c>
    </row>
    <row r="9" spans="1:10">
      <c r="A9" s="10" t="s">
        <v>150</v>
      </c>
    </row>
    <row r="10" spans="1:10">
      <c r="A10" s="10" t="s">
        <v>183</v>
      </c>
    </row>
    <row r="11" spans="1:10">
      <c r="A11" s="10" t="s">
        <v>153</v>
      </c>
    </row>
    <row r="12" spans="1:10">
      <c r="A12" s="10" t="s">
        <v>155</v>
      </c>
    </row>
    <row r="13" spans="1:10">
      <c r="A13" s="10" t="s">
        <v>57</v>
      </c>
    </row>
    <row r="14" spans="1:10">
      <c r="A14" s="10" t="s">
        <v>61</v>
      </c>
      <c r="H14" s="232"/>
    </row>
    <row r="15" spans="1:10">
      <c r="A15" s="10" t="s">
        <v>519</v>
      </c>
      <c r="H15" s="232"/>
    </row>
    <row r="16" spans="1:10">
      <c r="A16" s="10" t="s">
        <v>520</v>
      </c>
      <c r="H16" s="232"/>
    </row>
    <row r="17" spans="1:8">
      <c r="A17" s="10" t="s">
        <v>521</v>
      </c>
      <c r="H17" s="232"/>
    </row>
    <row r="18" spans="1:8">
      <c r="A18" s="10" t="s">
        <v>522</v>
      </c>
      <c r="H18" s="232"/>
    </row>
    <row r="19" spans="1:8">
      <c r="A19" s="10" t="s">
        <v>110</v>
      </c>
      <c r="H19" s="232"/>
    </row>
    <row r="20" spans="1:8">
      <c r="A20" s="233"/>
      <c r="H20" s="232"/>
    </row>
    <row r="21" spans="1:8">
      <c r="H21" s="232"/>
    </row>
    <row r="22" spans="1:8">
      <c r="H22" s="232"/>
    </row>
    <row r="23" spans="1:8">
      <c r="H23" s="232"/>
    </row>
    <row r="24" spans="1:8">
      <c r="H24" s="232"/>
    </row>
  </sheetData>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1DD7-B2FE-493E-84D9-7856F3261292}">
  <sheetPr codeName="Sheet49"/>
  <dimension ref="A1"/>
  <sheetViews>
    <sheetView workbookViewId="0"/>
  </sheetViews>
  <sheetFormatPr defaultRowHeight="14"/>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20E5BD-6C19-4119-B842-2ACE319E4E7A}">
  <ds:schemaRefs>
    <ds:schemaRef ds:uri="http://purl.org/dc/terms/"/>
    <ds:schemaRef ds:uri="http://schemas.openxmlformats.org/package/2006/metadata/core-properties"/>
    <ds:schemaRef ds:uri="http://schemas.microsoft.com/office/2006/documentManagement/types"/>
    <ds:schemaRef ds:uri="45f6d8da-2dab-421b-a9f9-fcacf3174abd"/>
    <ds:schemaRef ds:uri="http://purl.org/dc/elements/1.1/"/>
    <ds:schemaRef ds:uri="http://schemas.microsoft.com/office/2006/metadata/properties"/>
    <ds:schemaRef ds:uri="f8f34f2c-6998-4eda-bc47-d82d3f8286c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910667E-949E-4177-8C3E-1D9297D1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打合簿事例一覧（実費精算契約）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事例13（一般業務費支出実績確認表）</vt:lpstr>
      <vt:lpstr>事例14</vt:lpstr>
      <vt:lpstr>事例15</vt:lpstr>
      <vt:lpstr>事例16</vt:lpstr>
      <vt:lpstr>事例17-1</vt:lpstr>
      <vt:lpstr>事例17-2</vt:lpstr>
      <vt:lpstr>事例17-3</vt:lpstr>
      <vt:lpstr>資料17-3（積算根拠資料（現地再委託の為替差損））</vt:lpstr>
      <vt:lpstr>事例18</vt:lpstr>
      <vt:lpstr>事例19</vt:lpstr>
      <vt:lpstr>事例20</vt:lpstr>
      <vt:lpstr>事例21</vt:lpstr>
      <vt:lpstr>事例22</vt:lpstr>
      <vt:lpstr>事例23</vt:lpstr>
      <vt:lpstr>事例23（給与水準確認書）</vt:lpstr>
      <vt:lpstr>事例24</vt:lpstr>
      <vt:lpstr>事例25</vt:lpstr>
      <vt:lpstr>事例26</vt:lpstr>
      <vt:lpstr>事例27</vt:lpstr>
      <vt:lpstr>事例28-1</vt:lpstr>
      <vt:lpstr>事例28-2</vt:lpstr>
      <vt:lpstr>事例28-3</vt:lpstr>
      <vt:lpstr>事例29-1</vt:lpstr>
      <vt:lpstr>事例29-2</vt:lpstr>
      <vt:lpstr>データ用※削除不可</vt:lpstr>
      <vt:lpstr>Sheet2</vt:lpstr>
      <vt:lpstr>'資料17-3（積算根拠資料（現地再委託の為替差損））'!Print_Area</vt:lpstr>
      <vt:lpstr>事例１!Print_Area</vt:lpstr>
      <vt:lpstr>'事例10 '!Print_Area</vt:lpstr>
      <vt:lpstr>'事例10 -1'!Print_Area</vt:lpstr>
      <vt:lpstr>事例11!Print_Area</vt:lpstr>
      <vt:lpstr>事例12!Print_Area</vt:lpstr>
      <vt:lpstr>事例13!Print_Area</vt:lpstr>
      <vt:lpstr>'事例13（一般業務費支出実績確認表）'!Print_Area</vt:lpstr>
      <vt:lpstr>事例14!Print_Area</vt:lpstr>
      <vt:lpstr>事例15!Print_Area</vt:lpstr>
      <vt:lpstr>事例16!Print_Area</vt:lpstr>
      <vt:lpstr>'事例17-1'!Print_Area</vt:lpstr>
      <vt:lpstr>'事例17-2'!Print_Area</vt:lpstr>
      <vt:lpstr>'事例17-3'!Print_Area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'事例23（給与水準確認書）'!Print_Area</vt:lpstr>
      <vt:lpstr>事例24!Print_Area</vt:lpstr>
      <vt:lpstr>事例25!Print_Area</vt:lpstr>
      <vt:lpstr>事例26!Print_Area</vt:lpstr>
      <vt:lpstr>事例27!Print_Area</vt:lpstr>
      <vt:lpstr>'事例28-1'!Print_Area</vt:lpstr>
      <vt:lpstr>'事例28-2'!Print_Area</vt:lpstr>
      <vt:lpstr>'事例28-3'!Print_Area</vt:lpstr>
      <vt:lpstr>'事例29-1'!Print_Area</vt:lpstr>
      <vt:lpstr>'事例29-2'!Print_Area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'打合簿事例一覧（実費精算契約）'!Print_Area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麻生子 森実</cp:lastModifiedBy>
  <cp:revision/>
  <dcterms:created xsi:type="dcterms:W3CDTF">2023-09-24T15:24:54Z</dcterms:created>
  <dcterms:modified xsi:type="dcterms:W3CDTF">2025-07-09T10:37:03Z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