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omments8.xml" ContentType="application/vnd.openxmlformats-officedocument.spreadsheetml.comment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9.xml" ContentType="application/vnd.openxmlformats-officedocument.spreadsheetml.comments+xml"/>
  <Override PartName="/xl/drawings/drawing4.xml" ContentType="application/vnd.openxmlformats-officedocument.drawing+xml"/>
  <Override PartName="/xl/ctrlProps/ctrlProp6.xml" ContentType="application/vnd.ms-excel.controlproperties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11.xml" ContentType="application/vnd.openxmlformats-officedocument.spreadsheetml.comments+xml"/>
  <Override PartName="/xl/drawings/drawing6.xml" ContentType="application/vnd.openxmlformats-officedocument.drawing+xml"/>
  <Override PartName="/xl/ctrlProps/ctrlProp9.xml" ContentType="application/vnd.ms-excel.controlproperties+xml"/>
  <Override PartName="/xl/comments12.xml" ContentType="application/vnd.openxmlformats-officedocument.spreadsheetml.comments+xml"/>
  <Override PartName="/xl/drawings/drawing7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omments13.xml" ContentType="application/vnd.openxmlformats-officedocument.spreadsheetml.comments+xml"/>
  <Override PartName="/xl/drawings/drawing8.xml" ContentType="application/vnd.openxmlformats-officedocument.drawing+xml"/>
  <Override PartName="/xl/ctrlProps/ctrlProp12.xml" ContentType="application/vnd.ms-excel.controlproperties+xml"/>
  <Override PartName="/xl/comments14.xml" ContentType="application/vnd.openxmlformats-officedocument.spreadsheetml.comments+xml"/>
  <Override PartName="/xl/drawings/drawing9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omments15.xml" ContentType="application/vnd.openxmlformats-officedocument.spreadsheetml.comments+xml"/>
  <Override PartName="/xl/drawings/drawing10.xml" ContentType="application/vnd.openxmlformats-officedocument.drawing+xml"/>
  <Override PartName="/xl/ctrlProps/ctrlProp15.xml" ContentType="application/vnd.ms-excel.controlproperties+xml"/>
  <Override PartName="/xl/comments16.xml" ContentType="application/vnd.openxmlformats-officedocument.spreadsheetml.comments+xml"/>
  <Override PartName="/xl/drawings/drawing11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omments17.xml" ContentType="application/vnd.openxmlformats-officedocument.spreadsheetml.comments+xml"/>
  <Override PartName="/xl/drawings/drawing12.xml" ContentType="application/vnd.openxmlformats-officedocument.drawing+xml"/>
  <Override PartName="/xl/ctrlProps/ctrlProp18.xml" ContentType="application/vnd.ms-excel.controlpropertie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255\Desktop\250801HP改定\20250903\様式\"/>
    </mc:Choice>
  </mc:AlternateContent>
  <xr:revisionPtr revIDLastSave="0" documentId="13_ncr:1_{85EEE489-1FAC-4CBF-8470-0538DBFB8972}" xr6:coauthVersionLast="47" xr6:coauthVersionMax="47" xr10:uidLastSave="{00000000-0000-0000-0000-000000000000}"/>
  <bookViews>
    <workbookView xWindow="28680" yWindow="-120" windowWidth="29040" windowHeight="15720" tabRatio="863" xr2:uid="{00000000-000D-0000-FFFF-FFFF00000000}"/>
  </bookViews>
  <sheets>
    <sheet name="初めに" sheetId="16" r:id="rId1"/>
    <sheet name="見積書（入力用・見積根拠）" sheetId="14" r:id="rId2"/>
    <sheet name="見積書表紙" sheetId="32" r:id="rId3"/>
    <sheet name="見積内訳書" sheetId="33" r:id="rId4"/>
    <sheet name="前金払請求書表紙" sheetId="20" r:id="rId5"/>
    <sheet name="前金払請求金額内訳書" sheetId="34" r:id="rId6"/>
    <sheet name="第1回部分払（申告書等）" sheetId="9" r:id="rId7"/>
    <sheet name="第1回部分払（内訳書）" sheetId="35" r:id="rId8"/>
    <sheet name="第1回部分払（請求書）" sheetId="36" r:id="rId9"/>
    <sheet name="第2回部分払（申告書等）" sheetId="37" r:id="rId10"/>
    <sheet name="第2回部分払（内訳書）" sheetId="39" r:id="rId11"/>
    <sheet name="第2回部分払（請求書）" sheetId="38" r:id="rId12"/>
    <sheet name="第3回部分払（申告書等）" sheetId="40" r:id="rId13"/>
    <sheet name="第3回部分払（内訳書）" sheetId="42" r:id="rId14"/>
    <sheet name="第3回部分払（請求書）" sheetId="41" r:id="rId15"/>
    <sheet name="第4回部分払（申告書等）" sheetId="43" r:id="rId16"/>
    <sheet name="第4回部分払（内訳書）" sheetId="45" r:id="rId17"/>
    <sheet name="第4回部分払（請求書）" sheetId="44" r:id="rId18"/>
    <sheet name="第5回部分払（申告書等）" sheetId="46" r:id="rId19"/>
    <sheet name="第5回部分払（内訳書）" sheetId="48" r:id="rId20"/>
    <sheet name="第5回部分払（請求書）" sheetId="47" r:id="rId21"/>
    <sheet name="第6回部分払（申告書等）" sheetId="49" r:id="rId22"/>
    <sheet name="第6回部分払（内訳書）" sheetId="51" r:id="rId23"/>
    <sheet name="第6回部分払（請求書）" sheetId="50" r:id="rId24"/>
    <sheet name="第7回部分払（申告書等）" sheetId="52" r:id="rId25"/>
    <sheet name="第7回部分払（内訳書）" sheetId="54" r:id="rId26"/>
    <sheet name="第7回部分払（請求書）" sheetId="53" r:id="rId27"/>
    <sheet name="第8回部分払（申告書等）" sheetId="71" r:id="rId28"/>
    <sheet name="第8回部分払（内訳書）" sheetId="72" r:id="rId29"/>
    <sheet name="第8回部分払（請求書）" sheetId="73" r:id="rId30"/>
    <sheet name="第9回部分払（申告書等）" sheetId="74" state="hidden" r:id="rId31"/>
    <sheet name="第9回部分払（内訳書）" sheetId="75" state="hidden" r:id="rId32"/>
    <sheet name="第9回部分払（請求書）" sheetId="76" state="hidden" r:id="rId33"/>
    <sheet name="第10回部分払（申告書等）" sheetId="77" state="hidden" r:id="rId34"/>
    <sheet name="第10回部分払（内訳書）" sheetId="78" state="hidden" r:id="rId35"/>
    <sheet name="第10回部分払（請求書）" sheetId="79" state="hidden" r:id="rId36"/>
    <sheet name="第11回部分払（申告書等）" sheetId="80" state="hidden" r:id="rId37"/>
    <sheet name="第11回部分払（内訳書）" sheetId="81" state="hidden" r:id="rId38"/>
    <sheet name="第11回部分払（請求書）" sheetId="82" state="hidden" r:id="rId39"/>
    <sheet name="第12回部分払（申告書等）" sheetId="83" state="hidden" r:id="rId40"/>
    <sheet name="第12回部分払（内訳書）" sheetId="84" state="hidden" r:id="rId41"/>
    <sheet name="第12回部分払（請求書）" sheetId="85" state="hidden" r:id="rId42"/>
    <sheet name="第13回部分払（申告書等）" sheetId="86" state="hidden" r:id="rId43"/>
    <sheet name="第13回部分払（内訳書）" sheetId="87" state="hidden" r:id="rId44"/>
    <sheet name="第13回部分払（請求書）" sheetId="88" state="hidden" r:id="rId45"/>
    <sheet name="業務完了届" sheetId="64" r:id="rId46"/>
    <sheet name="最終確定払（申告書）（個人）" sheetId="58" r:id="rId47"/>
    <sheet name="最終確定払（内訳書）（個人）" sheetId="60" r:id="rId48"/>
    <sheet name="最終確定払（請求書）（個人）" sheetId="59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１号">[1]国・地域マスタ!$P$10</definedName>
    <definedName name="_２号">[1]国・地域マスタ!$P$11</definedName>
    <definedName name="_３号">[1]国・地域マスタ!$P$12</definedName>
    <definedName name="_４号">[1]国・地域マスタ!$P$13</definedName>
    <definedName name="_５号">[1]国・地域マスタ!$P$14</definedName>
    <definedName name="_６号">[1]国・地域マスタ!$P$15</definedName>
    <definedName name="_Fill" hidden="1">[2]レンタカー!$D$3:$AK$3</definedName>
    <definedName name="_ftn1" localSheetId="45">業務完了届!#REF!</definedName>
    <definedName name="_ftnref1" localSheetId="45">業務完了届!$B$13</definedName>
    <definedName name="DATA" localSheetId="1">#REF!</definedName>
    <definedName name="DATA" localSheetId="2">#REF!</definedName>
    <definedName name="DATA" localSheetId="3">#REF!</definedName>
    <definedName name="DATA" localSheetId="48">#REF!</definedName>
    <definedName name="DATA" localSheetId="35">#REF!</definedName>
    <definedName name="DATA" localSheetId="38">#REF!</definedName>
    <definedName name="DATA" localSheetId="41">#REF!</definedName>
    <definedName name="DATA" localSheetId="44">#REF!</definedName>
    <definedName name="DATA" localSheetId="8">#REF!</definedName>
    <definedName name="DATA" localSheetId="11">#REF!</definedName>
    <definedName name="DATA" localSheetId="14">#REF!</definedName>
    <definedName name="DATA" localSheetId="17">#REF!</definedName>
    <definedName name="DATA" localSheetId="20">#REF!</definedName>
    <definedName name="DATA" localSheetId="23">#REF!</definedName>
    <definedName name="DATA" localSheetId="26">#REF!</definedName>
    <definedName name="DATA" localSheetId="29">#REF!</definedName>
    <definedName name="DATA" localSheetId="32">#REF!</definedName>
    <definedName name="DATA">#REF!</definedName>
    <definedName name="ITEM_1">[3]リスト!$D$6:$D$15</definedName>
    <definedName name="ITEM_10">[4]リスト!$D$54</definedName>
    <definedName name="ITEM_12">[5]リスト!$D$56:$D$67</definedName>
    <definedName name="ITEM_2">[5]リスト!$D$17:$D$26</definedName>
    <definedName name="ITEM_3">[5]リスト!$D$28:$D$29</definedName>
    <definedName name="ITEM_4">[5]リスト!$D$31:$D$34</definedName>
    <definedName name="ITEM_6">[4]リスト!$D$36:$D$41</definedName>
    <definedName name="ITEM_7">[5]リスト!$D$43:$D$44</definedName>
    <definedName name="ITEM_8">[5]リスト!$D$46</definedName>
    <definedName name="ITEM_9">[6]リスト!$D$48:$D$52</definedName>
    <definedName name="_xlnm.Print_Area" localSheetId="1">'見積書（入力用・見積根拠）'!$A$1:$W$41</definedName>
    <definedName name="_xlnm.Print_Area" localSheetId="2">見積書表紙!$A$1:$C$25</definedName>
    <definedName name="_xlnm.Print_Area" localSheetId="3">見積内訳書!$A$1:$H$46</definedName>
    <definedName name="_xlnm.Print_Area" localSheetId="46">'最終確定払（申告書）（個人）'!$A$1:$L$50</definedName>
    <definedName name="_xlnm.Print_Area" localSheetId="48">'最終確定払（請求書）（個人）'!$A$1:$D$22</definedName>
    <definedName name="_xlnm.Print_Area" localSheetId="5">前金払請求金額内訳書!$A$3:$I$26</definedName>
    <definedName name="_xlnm.Print_Area" localSheetId="4">前金払請求書表紙!$A$1:$C$23</definedName>
    <definedName name="_xlnm.Print_Area" localSheetId="33">'第10回部分払（申告書等）'!$A$1:$L$50</definedName>
    <definedName name="_xlnm.Print_Area" localSheetId="35">'第10回部分払（請求書）'!$A$1:$D$22</definedName>
    <definedName name="_xlnm.Print_Area" localSheetId="36">'第11回部分払（申告書等）'!$A$1:$L$50</definedName>
    <definedName name="_xlnm.Print_Area" localSheetId="38">'第11回部分払（請求書）'!$A$1:$D$22</definedName>
    <definedName name="_xlnm.Print_Area" localSheetId="39">'第12回部分払（申告書等）'!$A$1:$L$50</definedName>
    <definedName name="_xlnm.Print_Area" localSheetId="41">'第12回部分払（請求書）'!$A$1:$D$22</definedName>
    <definedName name="_xlnm.Print_Area" localSheetId="42">'第13回部分払（申告書等）'!$A$1:$L$50</definedName>
    <definedName name="_xlnm.Print_Area" localSheetId="44">'第13回部分払（請求書）'!$A$1:$D$22</definedName>
    <definedName name="_xlnm.Print_Area" localSheetId="6">'第1回部分払（申告書等）'!$A$1:$L$50</definedName>
    <definedName name="_xlnm.Print_Area" localSheetId="8">'第1回部分払（請求書）'!$B$1:$D$22</definedName>
    <definedName name="_xlnm.Print_Area" localSheetId="9">'第2回部分払（申告書等）'!$A$1:$L$50</definedName>
    <definedName name="_xlnm.Print_Area" localSheetId="11">'第2回部分払（請求書）'!$A$1:$D$22</definedName>
    <definedName name="_xlnm.Print_Area" localSheetId="12">'第3回部分払（申告書等）'!$A$1:$L$50</definedName>
    <definedName name="_xlnm.Print_Area" localSheetId="14">'第3回部分払（請求書）'!$A$1:$D$22</definedName>
    <definedName name="_xlnm.Print_Area" localSheetId="15">'第4回部分払（申告書等）'!$A$1:$L$50</definedName>
    <definedName name="_xlnm.Print_Area" localSheetId="17">'第4回部分払（請求書）'!$B$1:$D$22</definedName>
    <definedName name="_xlnm.Print_Area" localSheetId="18">'第5回部分払（申告書等）'!$A$1:$L$50</definedName>
    <definedName name="_xlnm.Print_Area" localSheetId="20">'第5回部分払（請求書）'!$A$1:$D$22</definedName>
    <definedName name="_xlnm.Print_Area" localSheetId="21">'第6回部分払（申告書等）'!$A$1:$L$50</definedName>
    <definedName name="_xlnm.Print_Area" localSheetId="23">'第6回部分払（請求書）'!$A$1:$D$22</definedName>
    <definedName name="_xlnm.Print_Area" localSheetId="24">'第7回部分払（申告書等）'!$A$1:$L$50</definedName>
    <definedName name="_xlnm.Print_Area" localSheetId="26">'第7回部分払（請求書）'!$A$1:$D$22</definedName>
    <definedName name="_xlnm.Print_Area" localSheetId="27">'第8回部分払（申告書等）'!$A$1:$L$50</definedName>
    <definedName name="_xlnm.Print_Area" localSheetId="29">'第8回部分払（請求書）'!$A$1:$D$22</definedName>
    <definedName name="_xlnm.Print_Area" localSheetId="30">'第9回部分払（申告書等）'!$A$1:$L$50</definedName>
    <definedName name="_xlnm.Print_Area" localSheetId="32">'第9回部分払（請求書）'!$A$1:$D$22</definedName>
    <definedName name="エコノミー">[1]国・地域マスタ!$Q$10</definedName>
    <definedName name="コンサルタントによる見積">#REF!</definedName>
    <definedName name="ドルレート" localSheetId="1">#REF!</definedName>
    <definedName name="ドルレート" localSheetId="2">#REF!</definedName>
    <definedName name="ドルレート" localSheetId="3">#REF!</definedName>
    <definedName name="ドルレート" localSheetId="48">#REF!</definedName>
    <definedName name="ドルレート" localSheetId="35">#REF!</definedName>
    <definedName name="ドルレート" localSheetId="38">#REF!</definedName>
    <definedName name="ドルレート" localSheetId="41">#REF!</definedName>
    <definedName name="ドルレート" localSheetId="44">#REF!</definedName>
    <definedName name="ドルレート" localSheetId="8">#REF!</definedName>
    <definedName name="ドルレート" localSheetId="11">#REF!</definedName>
    <definedName name="ドルレート" localSheetId="14">#REF!</definedName>
    <definedName name="ドルレート" localSheetId="17">#REF!</definedName>
    <definedName name="ドルレート" localSheetId="20">#REF!</definedName>
    <definedName name="ドルレート" localSheetId="23">#REF!</definedName>
    <definedName name="ドルレート" localSheetId="26">#REF!</definedName>
    <definedName name="ドルレート" localSheetId="29">#REF!</definedName>
    <definedName name="ドルレート" localSheetId="32">#REF!</definedName>
    <definedName name="ドルレート">#REF!</definedName>
    <definedName name="ビジネス">[1]国・地域マスタ!$Q$9</definedName>
    <definedName name="案件地域">[1]格付セルフチェックシート!$H$3</definedName>
    <definedName name="一般業務費合計">'[7]一般業務費（２）'!$F$60</definedName>
    <definedName name="一般業務費地域分類">#REF!</definedName>
    <definedName name="隔離">#REF!</definedName>
    <definedName name="間接費合計" localSheetId="1">#REF!</definedName>
    <definedName name="間接費合計" localSheetId="2">#REF!</definedName>
    <definedName name="間接費合計" localSheetId="3">#REF!</definedName>
    <definedName name="間接費合計" localSheetId="48">#REF!</definedName>
    <definedName name="間接費合計" localSheetId="35">#REF!</definedName>
    <definedName name="間接費合計" localSheetId="38">#REF!</definedName>
    <definedName name="間接費合計" localSheetId="41">#REF!</definedName>
    <definedName name="間接費合計" localSheetId="44">#REF!</definedName>
    <definedName name="間接費合計" localSheetId="8">#REF!</definedName>
    <definedName name="間接費合計" localSheetId="11">#REF!</definedName>
    <definedName name="間接費合計" localSheetId="14">#REF!</definedName>
    <definedName name="間接費合計" localSheetId="17">#REF!</definedName>
    <definedName name="間接費合計" localSheetId="20">#REF!</definedName>
    <definedName name="間接費合計" localSheetId="23">#REF!</definedName>
    <definedName name="間接費合計" localSheetId="26">#REF!</definedName>
    <definedName name="間接費合計" localSheetId="29">#REF!</definedName>
    <definedName name="間接費合計" localSheetId="32">#REF!</definedName>
    <definedName name="間接費合計">#REF!</definedName>
    <definedName name="基盤整備費合計" localSheetId="1">'[8]一般業務費（２）'!#REF!</definedName>
    <definedName name="基盤整備費合計" localSheetId="2">'[8]一般業務費（２）'!#REF!</definedName>
    <definedName name="基盤整備費合計" localSheetId="3">'[8]一般業務費（２）'!#REF!</definedName>
    <definedName name="基盤整備費合計" localSheetId="48">'[8]一般業務費（２）'!#REF!</definedName>
    <definedName name="基盤整備費合計" localSheetId="35">'[8]一般業務費（２）'!#REF!</definedName>
    <definedName name="基盤整備費合計" localSheetId="38">'[8]一般業務費（２）'!#REF!</definedName>
    <definedName name="基盤整備費合計" localSheetId="41">'[8]一般業務費（２）'!#REF!</definedName>
    <definedName name="基盤整備費合計" localSheetId="44">'[8]一般業務費（２）'!#REF!</definedName>
    <definedName name="基盤整備費合計" localSheetId="8">'[8]一般業務費（２）'!#REF!</definedName>
    <definedName name="基盤整備費合計" localSheetId="11">'[8]一般業務費（２）'!#REF!</definedName>
    <definedName name="基盤整備費合計" localSheetId="14">'[8]一般業務費（２）'!#REF!</definedName>
    <definedName name="基盤整備費合計" localSheetId="17">'[8]一般業務費（２）'!#REF!</definedName>
    <definedName name="基盤整備費合計" localSheetId="20">'[8]一般業務費（２）'!#REF!</definedName>
    <definedName name="基盤整備費合計" localSheetId="23">'[8]一般業務費（２）'!#REF!</definedName>
    <definedName name="基盤整備費合計" localSheetId="26">'[8]一般業務費（２）'!#REF!</definedName>
    <definedName name="基盤整備費合計" localSheetId="29">'[8]一般業務費（２）'!#REF!</definedName>
    <definedName name="基盤整備費合計" localSheetId="32">'[8]一般業務費（２）'!#REF!</definedName>
    <definedName name="基盤整備費合計">'[9]3.一般業務費（２）'!#REF!</definedName>
    <definedName name="基本人件費" localSheetId="1">#REF!</definedName>
    <definedName name="基本人件費" localSheetId="2">#REF!</definedName>
    <definedName name="基本人件費" localSheetId="3">#REF!</definedName>
    <definedName name="基本人件費" localSheetId="48">#REF!</definedName>
    <definedName name="基本人件費" localSheetId="35">#REF!</definedName>
    <definedName name="基本人件費" localSheetId="38">#REF!</definedName>
    <definedName name="基本人件費" localSheetId="41">#REF!</definedName>
    <definedName name="基本人件費" localSheetId="44">#REF!</definedName>
    <definedName name="基本人件費" localSheetId="8">#REF!</definedName>
    <definedName name="基本人件費" localSheetId="11">#REF!</definedName>
    <definedName name="基本人件費" localSheetId="14">#REF!</definedName>
    <definedName name="基本人件費" localSheetId="17">#REF!</definedName>
    <definedName name="基本人件費" localSheetId="20">#REF!</definedName>
    <definedName name="基本人件費" localSheetId="23">#REF!</definedName>
    <definedName name="基本人件費" localSheetId="26">#REF!</definedName>
    <definedName name="基本人件費" localSheetId="29">#REF!</definedName>
    <definedName name="基本人件費" localSheetId="32">#REF!</definedName>
    <definedName name="基本人件費">#REF!</definedName>
    <definedName name="技術交換費合計" localSheetId="1">#REF!</definedName>
    <definedName name="技術交換費合計" localSheetId="2">#REF!</definedName>
    <definedName name="技術交換費合計" localSheetId="3">#REF!</definedName>
    <definedName name="技術交換費合計" localSheetId="48">#REF!</definedName>
    <definedName name="技術交換費合計" localSheetId="35">#REF!</definedName>
    <definedName name="技術交換費合計" localSheetId="38">#REF!</definedName>
    <definedName name="技術交換費合計" localSheetId="41">#REF!</definedName>
    <definedName name="技術交換費合計" localSheetId="44">#REF!</definedName>
    <definedName name="技術交換費合計" localSheetId="8">#REF!</definedName>
    <definedName name="技術交換費合計" localSheetId="11">#REF!</definedName>
    <definedName name="技術交換費合計" localSheetId="14">#REF!</definedName>
    <definedName name="技術交換費合計" localSheetId="17">#REF!</definedName>
    <definedName name="技術交換費合計" localSheetId="20">#REF!</definedName>
    <definedName name="技術交換費合計" localSheetId="23">#REF!</definedName>
    <definedName name="技術交換費合計" localSheetId="26">#REF!</definedName>
    <definedName name="技術交換費合計" localSheetId="29">#REF!</definedName>
    <definedName name="技術交換費合計" localSheetId="32">#REF!</definedName>
    <definedName name="技術交換費合計">#REF!</definedName>
    <definedName name="業務分類">#REF!</definedName>
    <definedName name="勤務地">[10]月報2!$X$2:$X$4</definedName>
    <definedName name="契約">[11]様式1!$O$4:$O$6</definedName>
    <definedName name="契約年度" localSheetId="1">#REF!</definedName>
    <definedName name="契約年度" localSheetId="2">#REF!</definedName>
    <definedName name="契約年度" localSheetId="3">#REF!</definedName>
    <definedName name="契約年度" localSheetId="48">#REF!</definedName>
    <definedName name="契約年度" localSheetId="35">#REF!</definedName>
    <definedName name="契約年度" localSheetId="38">#REF!</definedName>
    <definedName name="契約年度" localSheetId="41">#REF!</definedName>
    <definedName name="契約年度" localSheetId="44">#REF!</definedName>
    <definedName name="契約年度" localSheetId="8">#REF!</definedName>
    <definedName name="契約年度" localSheetId="11">#REF!</definedName>
    <definedName name="契約年度" localSheetId="14">#REF!</definedName>
    <definedName name="契約年度" localSheetId="17">#REF!</definedName>
    <definedName name="契約年度" localSheetId="20">#REF!</definedName>
    <definedName name="契約年度" localSheetId="23">#REF!</definedName>
    <definedName name="契約年度" localSheetId="26">#REF!</definedName>
    <definedName name="契約年度" localSheetId="29">#REF!</definedName>
    <definedName name="契約年度" localSheetId="32">#REF!</definedName>
    <definedName name="契約年度">#REF!</definedName>
    <definedName name="経路">[11]様式2_4旅費!$C$26:$C$29</definedName>
    <definedName name="現地">'[12]一般業務費（１）'!#REF!</definedName>
    <definedName name="現地業務費合計" localSheetId="1">'[8]一般業務費（１）'!#REF!</definedName>
    <definedName name="現地業務費合計" localSheetId="2">'[8]一般業務費（１）'!#REF!</definedName>
    <definedName name="現地業務費合計" localSheetId="3">'[8]一般業務費（１）'!#REF!</definedName>
    <definedName name="現地業務費合計" localSheetId="48">'[8]一般業務費（１）'!#REF!</definedName>
    <definedName name="現地業務費合計" localSheetId="35">'[8]一般業務費（１）'!#REF!</definedName>
    <definedName name="現地業務費合計" localSheetId="38">'[8]一般業務費（１）'!#REF!</definedName>
    <definedName name="現地業務費合計" localSheetId="41">'[8]一般業務費（１）'!#REF!</definedName>
    <definedName name="現地業務費合計" localSheetId="44">'[8]一般業務費（１）'!#REF!</definedName>
    <definedName name="現地業務費合計" localSheetId="8">'[8]一般業務費（１）'!#REF!</definedName>
    <definedName name="現地業務費合計" localSheetId="11">'[8]一般業務費（１）'!#REF!</definedName>
    <definedName name="現地業務費合計" localSheetId="14">'[8]一般業務費（１）'!#REF!</definedName>
    <definedName name="現地業務費合計" localSheetId="17">'[8]一般業務費（１）'!#REF!</definedName>
    <definedName name="現地業務費合計" localSheetId="20">'[8]一般業務費（１）'!#REF!</definedName>
    <definedName name="現地業務費合計" localSheetId="23">'[8]一般業務費（１）'!#REF!</definedName>
    <definedName name="現地業務費合計" localSheetId="26">'[8]一般業務費（１）'!#REF!</definedName>
    <definedName name="現地業務費合計" localSheetId="29">'[8]一般業務費（１）'!#REF!</definedName>
    <definedName name="現地業務費合計" localSheetId="32">'[8]一般業務費（１）'!#REF!</definedName>
    <definedName name="現地業務費合計">'[9]3.一般業務費（１）'!#REF!</definedName>
    <definedName name="現地調査人月">#REF!</definedName>
    <definedName name="現地通貨">[13]LookUp!$B$3</definedName>
    <definedName name="現地通貨レート" localSheetId="1">#REF!</definedName>
    <definedName name="現地通貨レート" localSheetId="2">#REF!</definedName>
    <definedName name="現地通貨レート" localSheetId="3">#REF!</definedName>
    <definedName name="現地通貨レート" localSheetId="48">#REF!</definedName>
    <definedName name="現地通貨レート" localSheetId="35">#REF!</definedName>
    <definedName name="現地通貨レート" localSheetId="38">#REF!</definedName>
    <definedName name="現地通貨レート" localSheetId="41">#REF!</definedName>
    <definedName name="現地通貨レート" localSheetId="44">#REF!</definedName>
    <definedName name="現地通貨レート" localSheetId="8">#REF!</definedName>
    <definedName name="現地通貨レート" localSheetId="11">#REF!</definedName>
    <definedName name="現地通貨レート" localSheetId="14">#REF!</definedName>
    <definedName name="現地通貨レート" localSheetId="17">#REF!</definedName>
    <definedName name="現地通貨レート" localSheetId="20">#REF!</definedName>
    <definedName name="現地通貨レート" localSheetId="23">#REF!</definedName>
    <definedName name="現地通貨レート" localSheetId="26">#REF!</definedName>
    <definedName name="現地通貨レート" localSheetId="29">#REF!</definedName>
    <definedName name="現地通貨レート" localSheetId="32">#REF!</definedName>
    <definedName name="現地通貨レート">#REF!</definedName>
    <definedName name="口座種別">[10]入力シート!$G$2:$G$4</definedName>
    <definedName name="航空運賃">#REF!</definedName>
    <definedName name="航空賃C" localSheetId="1">#REF!</definedName>
    <definedName name="航空賃C" localSheetId="2">#REF!</definedName>
    <definedName name="航空賃C" localSheetId="3">#REF!</definedName>
    <definedName name="航空賃C" localSheetId="48">#REF!</definedName>
    <definedName name="航空賃C" localSheetId="35">#REF!</definedName>
    <definedName name="航空賃C" localSheetId="38">#REF!</definedName>
    <definedName name="航空賃C" localSheetId="41">#REF!</definedName>
    <definedName name="航空賃C" localSheetId="44">#REF!</definedName>
    <definedName name="航空賃C" localSheetId="8">#REF!</definedName>
    <definedName name="航空賃C" localSheetId="11">#REF!</definedName>
    <definedName name="航空賃C" localSheetId="14">#REF!</definedName>
    <definedName name="航空賃C" localSheetId="17">#REF!</definedName>
    <definedName name="航空賃C" localSheetId="20">#REF!</definedName>
    <definedName name="航空賃C" localSheetId="23">#REF!</definedName>
    <definedName name="航空賃C" localSheetId="26">#REF!</definedName>
    <definedName name="航空賃C" localSheetId="29">#REF!</definedName>
    <definedName name="航空賃C" localSheetId="32">#REF!</definedName>
    <definedName name="航空賃C">#REF!</definedName>
    <definedName name="航空賃Y" localSheetId="1">#REF!</definedName>
    <definedName name="航空賃Y" localSheetId="2">#REF!</definedName>
    <definedName name="航空賃Y" localSheetId="3">#REF!</definedName>
    <definedName name="航空賃Y" localSheetId="48">#REF!</definedName>
    <definedName name="航空賃Y" localSheetId="35">#REF!</definedName>
    <definedName name="航空賃Y" localSheetId="38">#REF!</definedName>
    <definedName name="航空賃Y" localSheetId="41">#REF!</definedName>
    <definedName name="航空賃Y" localSheetId="44">#REF!</definedName>
    <definedName name="航空賃Y" localSheetId="8">#REF!</definedName>
    <definedName name="航空賃Y" localSheetId="11">#REF!</definedName>
    <definedName name="航空賃Y" localSheetId="14">#REF!</definedName>
    <definedName name="航空賃Y" localSheetId="17">#REF!</definedName>
    <definedName name="航空賃Y" localSheetId="20">#REF!</definedName>
    <definedName name="航空賃Y" localSheetId="23">#REF!</definedName>
    <definedName name="航空賃Y" localSheetId="26">#REF!</definedName>
    <definedName name="航空賃Y" localSheetId="29">#REF!</definedName>
    <definedName name="航空賃Y" localSheetId="32">#REF!</definedName>
    <definedName name="航空賃Y">#REF!</definedName>
    <definedName name="国一覧">#REF!</definedName>
    <definedName name="国内旅費" localSheetId="1">#REF!</definedName>
    <definedName name="国内旅費" localSheetId="2">#REF!</definedName>
    <definedName name="国内旅費" localSheetId="3">#REF!</definedName>
    <definedName name="国内旅費" localSheetId="48">#REF!</definedName>
    <definedName name="国内旅費" localSheetId="35">#REF!</definedName>
    <definedName name="国内旅費" localSheetId="38">#REF!</definedName>
    <definedName name="国内旅費" localSheetId="41">#REF!</definedName>
    <definedName name="国内旅費" localSheetId="44">#REF!</definedName>
    <definedName name="国内旅費" localSheetId="8">#REF!</definedName>
    <definedName name="国内旅費" localSheetId="11">#REF!</definedName>
    <definedName name="国内旅費" localSheetId="14">#REF!</definedName>
    <definedName name="国内旅費" localSheetId="17">#REF!</definedName>
    <definedName name="国内旅費" localSheetId="20">#REF!</definedName>
    <definedName name="国内旅費" localSheetId="23">#REF!</definedName>
    <definedName name="国内旅費" localSheetId="26">#REF!</definedName>
    <definedName name="国内旅費" localSheetId="29">#REF!</definedName>
    <definedName name="国内旅費" localSheetId="32">#REF!</definedName>
    <definedName name="国内旅費">#REF!</definedName>
    <definedName name="国別地域分類表">#REF!</definedName>
    <definedName name="資機材費合計" localSheetId="1">#REF!</definedName>
    <definedName name="資機材費合計" localSheetId="2">#REF!</definedName>
    <definedName name="資機材費合計" localSheetId="3">#REF!</definedName>
    <definedName name="資機材費合計" localSheetId="48">#REF!</definedName>
    <definedName name="資機材費合計" localSheetId="35">#REF!</definedName>
    <definedName name="資機材費合計" localSheetId="38">#REF!</definedName>
    <definedName name="資機材費合計" localSheetId="41">#REF!</definedName>
    <definedName name="資機材費合計" localSheetId="44">#REF!</definedName>
    <definedName name="資機材費合計" localSheetId="8">#REF!</definedName>
    <definedName name="資機材費合計" localSheetId="11">#REF!</definedName>
    <definedName name="資機材費合計" localSheetId="14">#REF!</definedName>
    <definedName name="資機材費合計" localSheetId="17">#REF!</definedName>
    <definedName name="資機材費合計" localSheetId="20">#REF!</definedName>
    <definedName name="資機材費合計" localSheetId="23">#REF!</definedName>
    <definedName name="資機材費合計" localSheetId="26">#REF!</definedName>
    <definedName name="資機材費合計" localSheetId="29">#REF!</definedName>
    <definedName name="資機材費合計" localSheetId="32">#REF!</definedName>
    <definedName name="資機材費合計">#REF!</definedName>
    <definedName name="従事者基礎情報">[14]従事者基礎情報!$A$4:$G$23</definedName>
    <definedName name="処理">[15]単価!$G$3:$G$6</definedName>
    <definedName name="前払">'[10]別紙前払請求内訳 '!$K$2:$K$3</definedName>
    <definedName name="打合簿">#REF!</definedName>
    <definedName name="単価表">[14]従事者基礎情報!$I$6:$L$11</definedName>
    <definedName name="地域" localSheetId="1">#REF!</definedName>
    <definedName name="地域" localSheetId="2">#REF!</definedName>
    <definedName name="地域" localSheetId="3">#REF!</definedName>
    <definedName name="地域" localSheetId="48">#REF!</definedName>
    <definedName name="地域" localSheetId="35">#REF!</definedName>
    <definedName name="地域" localSheetId="38">#REF!</definedName>
    <definedName name="地域" localSheetId="41">#REF!</definedName>
    <definedName name="地域" localSheetId="44">#REF!</definedName>
    <definedName name="地域" localSheetId="8">#REF!</definedName>
    <definedName name="地域" localSheetId="11">#REF!</definedName>
    <definedName name="地域" localSheetId="14">#REF!</definedName>
    <definedName name="地域" localSheetId="17">#REF!</definedName>
    <definedName name="地域" localSheetId="20">#REF!</definedName>
    <definedName name="地域" localSheetId="23">#REF!</definedName>
    <definedName name="地域" localSheetId="26">#REF!</definedName>
    <definedName name="地域" localSheetId="29">#REF!</definedName>
    <definedName name="地域" localSheetId="32">#REF!</definedName>
    <definedName name="地域">#REF!</definedName>
    <definedName name="地域A">[1]国・地域マスタ!$I$2</definedName>
    <definedName name="地域B">[1]国・地域マスタ!$I$3</definedName>
    <definedName name="地域C">[1]国・地域マスタ!$I$4</definedName>
    <definedName name="地域分類">#REF!</definedName>
    <definedName name="地域毎一般業務費単価">#REF!</definedName>
    <definedName name="調査旅費合計" localSheetId="1">#REF!</definedName>
    <definedName name="調査旅費合計" localSheetId="2">#REF!</definedName>
    <definedName name="調査旅費合計" localSheetId="3">#REF!</definedName>
    <definedName name="調査旅費合計" localSheetId="48">#REF!</definedName>
    <definedName name="調査旅費合計" localSheetId="35">#REF!</definedName>
    <definedName name="調査旅費合計" localSheetId="38">#REF!</definedName>
    <definedName name="調査旅費合計" localSheetId="41">#REF!</definedName>
    <definedName name="調査旅費合計" localSheetId="44">#REF!</definedName>
    <definedName name="調査旅費合計" localSheetId="8">#REF!</definedName>
    <definedName name="調査旅費合計" localSheetId="11">#REF!</definedName>
    <definedName name="調査旅費合計" localSheetId="14">#REF!</definedName>
    <definedName name="調査旅費合計" localSheetId="17">#REF!</definedName>
    <definedName name="調査旅費合計" localSheetId="20">#REF!</definedName>
    <definedName name="調査旅費合計" localSheetId="23">#REF!</definedName>
    <definedName name="調査旅費合計" localSheetId="26">#REF!</definedName>
    <definedName name="調査旅費合計" localSheetId="29">#REF!</definedName>
    <definedName name="調査旅費合計" localSheetId="32">#REF!</definedName>
    <definedName name="調査旅費合計">#REF!</definedName>
    <definedName name="直人費コンサル" localSheetId="1">#REF!</definedName>
    <definedName name="直人費コンサル" localSheetId="2">#REF!</definedName>
    <definedName name="直人費コンサル" localSheetId="3">#REF!</definedName>
    <definedName name="直人費コンサル" localSheetId="48">#REF!</definedName>
    <definedName name="直人費コンサル" localSheetId="35">#REF!</definedName>
    <definedName name="直人費コンサル" localSheetId="38">#REF!</definedName>
    <definedName name="直人費コンサル" localSheetId="41">#REF!</definedName>
    <definedName name="直人費コンサル" localSheetId="44">#REF!</definedName>
    <definedName name="直人費コンサル" localSheetId="8">#REF!</definedName>
    <definedName name="直人費コンサル" localSheetId="11">#REF!</definedName>
    <definedName name="直人費コンサル" localSheetId="14">#REF!</definedName>
    <definedName name="直人費コンサル" localSheetId="17">#REF!</definedName>
    <definedName name="直人費コンサル" localSheetId="20">#REF!</definedName>
    <definedName name="直人費コンサル" localSheetId="23">#REF!</definedName>
    <definedName name="直人費コンサル" localSheetId="26">#REF!</definedName>
    <definedName name="直人費コンサル" localSheetId="29">#REF!</definedName>
    <definedName name="直人費コンサル" localSheetId="32">#REF!</definedName>
    <definedName name="直人費コンサル">#REF!</definedName>
    <definedName name="直人費合計" localSheetId="1">#REF!</definedName>
    <definedName name="直人費合計" localSheetId="2">#REF!</definedName>
    <definedName name="直人費合計" localSheetId="3">#REF!</definedName>
    <definedName name="直人費合計" localSheetId="48">#REF!</definedName>
    <definedName name="直人費合計" localSheetId="35">#REF!</definedName>
    <definedName name="直人費合計" localSheetId="38">#REF!</definedName>
    <definedName name="直人費合計" localSheetId="41">#REF!</definedName>
    <definedName name="直人費合計" localSheetId="44">#REF!</definedName>
    <definedName name="直人費合計" localSheetId="8">#REF!</definedName>
    <definedName name="直人費合計" localSheetId="11">#REF!</definedName>
    <definedName name="直人費合計" localSheetId="14">#REF!</definedName>
    <definedName name="直人費合計" localSheetId="17">#REF!</definedName>
    <definedName name="直人費合計" localSheetId="20">#REF!</definedName>
    <definedName name="直人費合計" localSheetId="23">#REF!</definedName>
    <definedName name="直人費合計" localSheetId="26">#REF!</definedName>
    <definedName name="直人費合計" localSheetId="29">#REF!</definedName>
    <definedName name="直人費合計" localSheetId="32">#REF!</definedName>
    <definedName name="直人費合計">#REF!</definedName>
    <definedName name="直接経費">#REF!</definedName>
    <definedName name="直接費">#REF!</definedName>
    <definedName name="通訳単価" localSheetId="1">#REF!</definedName>
    <definedName name="通訳単価" localSheetId="2">#REF!</definedName>
    <definedName name="通訳単価" localSheetId="3">#REF!</definedName>
    <definedName name="通訳単価" localSheetId="48">#REF!</definedName>
    <definedName name="通訳単価" localSheetId="35">#REF!</definedName>
    <definedName name="通訳単価" localSheetId="38">#REF!</definedName>
    <definedName name="通訳単価" localSheetId="41">#REF!</definedName>
    <definedName name="通訳単価" localSheetId="44">#REF!</definedName>
    <definedName name="通訳単価" localSheetId="8">#REF!</definedName>
    <definedName name="通訳単価" localSheetId="11">#REF!</definedName>
    <definedName name="通訳単価" localSheetId="14">#REF!</definedName>
    <definedName name="通訳単価" localSheetId="17">#REF!</definedName>
    <definedName name="通訳単価" localSheetId="20">#REF!</definedName>
    <definedName name="通訳単価" localSheetId="23">#REF!</definedName>
    <definedName name="通訳単価" localSheetId="26">#REF!</definedName>
    <definedName name="通訳単価" localSheetId="29">#REF!</definedName>
    <definedName name="通訳単価" localSheetId="32">#REF!</definedName>
    <definedName name="通訳単価">#REF!</definedName>
    <definedName name="定率化">#REF!</definedName>
    <definedName name="特号">[1]国・地域マスタ!$P$9</definedName>
    <definedName name="内外選択">[15]単価!$F$3:$F$4</definedName>
    <definedName name="年度毎月額単価表">[14]従事者基礎情報!$I$14:$M$20</definedName>
    <definedName name="分類">[11]従事者明細!$K$4:$K$7</definedName>
    <definedName name="報告書作成費合計" localSheetId="1">#REF!</definedName>
    <definedName name="報告書作成費合計" localSheetId="2">#REF!</definedName>
    <definedName name="報告書作成費合計" localSheetId="3">#REF!</definedName>
    <definedName name="報告書作成費合計" localSheetId="48">#REF!</definedName>
    <definedName name="報告書作成費合計" localSheetId="35">#REF!</definedName>
    <definedName name="報告書作成費合計" localSheetId="38">#REF!</definedName>
    <definedName name="報告書作成費合計" localSheetId="41">#REF!</definedName>
    <definedName name="報告書作成費合計" localSheetId="44">#REF!</definedName>
    <definedName name="報告書作成費合計" localSheetId="8">#REF!</definedName>
    <definedName name="報告書作成費合計" localSheetId="11">#REF!</definedName>
    <definedName name="報告書作成費合計" localSheetId="14">#REF!</definedName>
    <definedName name="報告書作成費合計" localSheetId="17">#REF!</definedName>
    <definedName name="報告書作成費合計" localSheetId="20">#REF!</definedName>
    <definedName name="報告書作成費合計" localSheetId="23">#REF!</definedName>
    <definedName name="報告書作成費合計" localSheetId="26">#REF!</definedName>
    <definedName name="報告書作成費合計" localSheetId="29">#REF!</definedName>
    <definedName name="報告書作成費合計" localSheetId="32">#REF!</definedName>
    <definedName name="報告書作成費合計">#REF!</definedName>
    <definedName name="無償以外単価">#REF!</definedName>
    <definedName name="無償単価">#REF!</definedName>
    <definedName name="様式番号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58" l="1"/>
  <c r="D53" i="58"/>
  <c r="D54" i="86"/>
  <c r="D53" i="86"/>
  <c r="D54" i="83"/>
  <c r="D53" i="83"/>
  <c r="D54" i="80"/>
  <c r="D53" i="80"/>
  <c r="D54" i="77"/>
  <c r="D53" i="77"/>
  <c r="D54" i="74"/>
  <c r="D53" i="74"/>
  <c r="D54" i="71"/>
  <c r="D53" i="71"/>
  <c r="D54" i="52"/>
  <c r="D53" i="52"/>
  <c r="D54" i="49"/>
  <c r="D53" i="49"/>
  <c r="D54" i="46"/>
  <c r="D53" i="46"/>
  <c r="D54" i="43"/>
  <c r="D53" i="43"/>
  <c r="D54" i="40"/>
  <c r="D53" i="40"/>
  <c r="D54" i="37"/>
  <c r="D53" i="37"/>
  <c r="E29" i="37"/>
  <c r="J18" i="58"/>
  <c r="F19" i="58"/>
  <c r="I53" i="58" s="1"/>
  <c r="D138" i="58"/>
  <c r="D137" i="58"/>
  <c r="D136" i="58"/>
  <c r="D135" i="58"/>
  <c r="D134" i="58"/>
  <c r="D133" i="58"/>
  <c r="D132" i="58"/>
  <c r="D131" i="58"/>
  <c r="D130" i="58"/>
  <c r="D129" i="58"/>
  <c r="D96" i="58"/>
  <c r="C96" i="58"/>
  <c r="D94" i="58"/>
  <c r="C94" i="58"/>
  <c r="D92" i="58"/>
  <c r="C92" i="58"/>
  <c r="D90" i="58"/>
  <c r="C90" i="58"/>
  <c r="C88" i="58"/>
  <c r="D88" i="58"/>
  <c r="G27" i="58"/>
  <c r="G21" i="58" l="1"/>
  <c r="H21" i="58"/>
  <c r="H23" i="58"/>
  <c r="H25" i="58"/>
  <c r="H27" i="58"/>
  <c r="H29" i="58"/>
  <c r="G29" i="58"/>
  <c r="G25" i="58"/>
  <c r="G23" i="58"/>
  <c r="F21" i="58"/>
  <c r="F23" i="58"/>
  <c r="F25" i="58"/>
  <c r="F27" i="58"/>
  <c r="F20" i="58"/>
  <c r="E27" i="58"/>
  <c r="E25" i="58"/>
  <c r="E23" i="58"/>
  <c r="E21" i="58"/>
  <c r="E20" i="58"/>
  <c r="E19" i="58"/>
  <c r="D96" i="86"/>
  <c r="C96" i="86"/>
  <c r="I96" i="86" s="1"/>
  <c r="D94" i="86"/>
  <c r="C94" i="86"/>
  <c r="D92" i="86"/>
  <c r="C92" i="86"/>
  <c r="D90" i="86"/>
  <c r="C90" i="86"/>
  <c r="C88" i="86"/>
  <c r="D88" i="86"/>
  <c r="G88" i="86" s="1"/>
  <c r="B34" i="86"/>
  <c r="J18" i="86"/>
  <c r="J17" i="86" s="1"/>
  <c r="H21" i="86"/>
  <c r="H23" i="86"/>
  <c r="H25" i="86"/>
  <c r="H27" i="86"/>
  <c r="H29" i="86"/>
  <c r="G29" i="86"/>
  <c r="G27" i="86"/>
  <c r="G25" i="86"/>
  <c r="G23" i="86"/>
  <c r="G21" i="86"/>
  <c r="F21" i="86"/>
  <c r="F23" i="86"/>
  <c r="F25" i="86"/>
  <c r="F27" i="86"/>
  <c r="F20" i="86"/>
  <c r="E27" i="86"/>
  <c r="E25" i="86"/>
  <c r="E23" i="86"/>
  <c r="E21" i="86"/>
  <c r="E20" i="86"/>
  <c r="C17" i="88"/>
  <c r="B8" i="88"/>
  <c r="B7" i="88"/>
  <c r="B4" i="88"/>
  <c r="D1" i="88"/>
  <c r="C14" i="88" s="1"/>
  <c r="E34" i="87"/>
  <c r="F34" i="87" s="1"/>
  <c r="E32" i="87"/>
  <c r="F32" i="87" s="1"/>
  <c r="E30" i="87"/>
  <c r="F30" i="87" s="1"/>
  <c r="E28" i="87"/>
  <c r="F28" i="87" s="1"/>
  <c r="E26" i="87"/>
  <c r="F26" i="87" s="1"/>
  <c r="E23" i="87"/>
  <c r="E20" i="87"/>
  <c r="E19" i="87"/>
  <c r="F1" i="87"/>
  <c r="A1" i="87"/>
  <c r="D116" i="86"/>
  <c r="F110" i="86"/>
  <c r="F109" i="86"/>
  <c r="F108" i="86"/>
  <c r="F107" i="86"/>
  <c r="F106" i="86"/>
  <c r="F105" i="86"/>
  <c r="F104" i="86"/>
  <c r="F103" i="86"/>
  <c r="F111" i="86" s="1"/>
  <c r="C35" i="87" s="1"/>
  <c r="E97" i="86"/>
  <c r="G97" i="86" s="1"/>
  <c r="H97" i="86" s="1"/>
  <c r="C34" i="87" s="1"/>
  <c r="D97" i="86"/>
  <c r="G96" i="86"/>
  <c r="H96" i="86" s="1"/>
  <c r="C33" i="87" s="1"/>
  <c r="G95" i="86"/>
  <c r="H95" i="86" s="1"/>
  <c r="C32" i="87" s="1"/>
  <c r="E95" i="86"/>
  <c r="D95" i="86"/>
  <c r="I94" i="86"/>
  <c r="G94" i="86"/>
  <c r="H94" i="86" s="1"/>
  <c r="C31" i="87" s="1"/>
  <c r="E93" i="86"/>
  <c r="G93" i="86" s="1"/>
  <c r="H93" i="86" s="1"/>
  <c r="C30" i="87" s="1"/>
  <c r="D93" i="86"/>
  <c r="I92" i="86"/>
  <c r="G92" i="86"/>
  <c r="H92" i="86" s="1"/>
  <c r="C29" i="87" s="1"/>
  <c r="E91" i="86"/>
  <c r="G91" i="86" s="1"/>
  <c r="H91" i="86" s="1"/>
  <c r="C28" i="87" s="1"/>
  <c r="D91" i="86"/>
  <c r="G90" i="86"/>
  <c r="H90" i="86" s="1"/>
  <c r="C27" i="87" s="1"/>
  <c r="I90" i="86"/>
  <c r="E89" i="86"/>
  <c r="G89" i="86" s="1"/>
  <c r="H89" i="86" s="1"/>
  <c r="C26" i="87" s="1"/>
  <c r="D89" i="86"/>
  <c r="I88" i="86"/>
  <c r="I84" i="86"/>
  <c r="D84" i="86"/>
  <c r="H84" i="86" s="1"/>
  <c r="C23" i="87" s="1"/>
  <c r="C22" i="87" s="1"/>
  <c r="F80" i="86"/>
  <c r="F79" i="86"/>
  <c r="F78" i="86"/>
  <c r="F77" i="86"/>
  <c r="F76" i="86"/>
  <c r="F75" i="86"/>
  <c r="F74" i="86"/>
  <c r="F73" i="86"/>
  <c r="F81" i="86" s="1"/>
  <c r="C21" i="87" s="1"/>
  <c r="I69" i="86"/>
  <c r="I68" i="86"/>
  <c r="C20" i="87" s="1"/>
  <c r="I67" i="86"/>
  <c r="I66" i="86"/>
  <c r="I65" i="86"/>
  <c r="I63" i="86"/>
  <c r="I62" i="86"/>
  <c r="I61" i="86"/>
  <c r="I60" i="86"/>
  <c r="I59" i="86"/>
  <c r="C19" i="87" s="1"/>
  <c r="C18" i="87" s="1"/>
  <c r="C13" i="87"/>
  <c r="G53" i="86"/>
  <c r="E10" i="87" s="1"/>
  <c r="C10" i="87"/>
  <c r="C9" i="87" s="1"/>
  <c r="L31" i="86"/>
  <c r="K31" i="86"/>
  <c r="J31" i="86"/>
  <c r="G54" i="86" s="1"/>
  <c r="D29" i="86"/>
  <c r="C29" i="86"/>
  <c r="B29" i="86"/>
  <c r="D27" i="86"/>
  <c r="C27" i="86"/>
  <c r="B27" i="86"/>
  <c r="D25" i="86"/>
  <c r="C25" i="86"/>
  <c r="B25" i="86"/>
  <c r="D23" i="86"/>
  <c r="C23" i="86"/>
  <c r="B23" i="86"/>
  <c r="D21" i="86"/>
  <c r="C21" i="86"/>
  <c r="B21" i="86"/>
  <c r="D20" i="86"/>
  <c r="C20" i="86"/>
  <c r="B20" i="86"/>
  <c r="F19" i="86"/>
  <c r="I53" i="86" s="1"/>
  <c r="E19" i="86"/>
  <c r="D19" i="86"/>
  <c r="C19" i="86"/>
  <c r="B19" i="86"/>
  <c r="B16" i="86"/>
  <c r="C14" i="86"/>
  <c r="C13" i="86"/>
  <c r="C12" i="86"/>
  <c r="I4" i="86"/>
  <c r="D96" i="83"/>
  <c r="C96" i="83"/>
  <c r="I96" i="83" s="1"/>
  <c r="D94" i="83"/>
  <c r="C94" i="83"/>
  <c r="D92" i="83"/>
  <c r="C92" i="83"/>
  <c r="I92" i="83" s="1"/>
  <c r="D90" i="83"/>
  <c r="C90" i="83"/>
  <c r="C88" i="83"/>
  <c r="D88" i="83"/>
  <c r="G88" i="83" s="1"/>
  <c r="H88" i="83" s="1"/>
  <c r="C25" i="84" s="1"/>
  <c r="B34" i="83"/>
  <c r="J18" i="83"/>
  <c r="K18" i="83" s="1"/>
  <c r="L18" i="83" s="1"/>
  <c r="H21" i="83"/>
  <c r="H23" i="83"/>
  <c r="H25" i="83"/>
  <c r="H27" i="83"/>
  <c r="H29" i="83"/>
  <c r="G29" i="83"/>
  <c r="G27" i="83"/>
  <c r="G25" i="83"/>
  <c r="G23" i="83"/>
  <c r="G21" i="83"/>
  <c r="F21" i="83"/>
  <c r="F23" i="83"/>
  <c r="F25" i="83"/>
  <c r="F27" i="83"/>
  <c r="F20" i="83"/>
  <c r="E27" i="83"/>
  <c r="E25" i="83"/>
  <c r="E23" i="83"/>
  <c r="E21" i="83"/>
  <c r="E20" i="83"/>
  <c r="F19" i="83"/>
  <c r="I53" i="83" s="1"/>
  <c r="C17" i="85"/>
  <c r="B8" i="85"/>
  <c r="B7" i="85"/>
  <c r="B4" i="85"/>
  <c r="D1" i="85"/>
  <c r="C14" i="85" s="1"/>
  <c r="E34" i="84"/>
  <c r="F34" i="84" s="1"/>
  <c r="E32" i="84"/>
  <c r="F32" i="84" s="1"/>
  <c r="E30" i="84"/>
  <c r="F30" i="84" s="1"/>
  <c r="E28" i="84"/>
  <c r="F28" i="84" s="1"/>
  <c r="E26" i="84"/>
  <c r="F26" i="84" s="1"/>
  <c r="E23" i="84"/>
  <c r="E20" i="84"/>
  <c r="E19" i="84"/>
  <c r="F1" i="84"/>
  <c r="A1" i="84"/>
  <c r="D116" i="83"/>
  <c r="F110" i="83"/>
  <c r="F109" i="83"/>
  <c r="F108" i="83"/>
  <c r="F107" i="83"/>
  <c r="F106" i="83"/>
  <c r="F105" i="83"/>
  <c r="F104" i="83"/>
  <c r="F103" i="83"/>
  <c r="F111" i="83" s="1"/>
  <c r="C35" i="84" s="1"/>
  <c r="G97" i="83"/>
  <c r="H97" i="83" s="1"/>
  <c r="C34" i="84" s="1"/>
  <c r="E97" i="83"/>
  <c r="D97" i="83"/>
  <c r="G96" i="83"/>
  <c r="H96" i="83" s="1"/>
  <c r="C33" i="84" s="1"/>
  <c r="E95" i="83"/>
  <c r="G95" i="83" s="1"/>
  <c r="H95" i="83" s="1"/>
  <c r="C32" i="84" s="1"/>
  <c r="D95" i="83"/>
  <c r="I94" i="83"/>
  <c r="G94" i="83"/>
  <c r="H94" i="83" s="1"/>
  <c r="C31" i="84" s="1"/>
  <c r="E93" i="83"/>
  <c r="G93" i="83" s="1"/>
  <c r="H93" i="83" s="1"/>
  <c r="C30" i="84" s="1"/>
  <c r="D93" i="83"/>
  <c r="G92" i="83"/>
  <c r="H92" i="83" s="1"/>
  <c r="C29" i="84" s="1"/>
  <c r="E91" i="83"/>
  <c r="D91" i="83"/>
  <c r="G91" i="83" s="1"/>
  <c r="H91" i="83" s="1"/>
  <c r="C28" i="84" s="1"/>
  <c r="G90" i="83"/>
  <c r="H90" i="83" s="1"/>
  <c r="C27" i="84" s="1"/>
  <c r="I90" i="83"/>
  <c r="G89" i="83"/>
  <c r="H89" i="83" s="1"/>
  <c r="C26" i="84" s="1"/>
  <c r="E89" i="83"/>
  <c r="D89" i="83"/>
  <c r="I88" i="83"/>
  <c r="I84" i="83"/>
  <c r="D84" i="83"/>
  <c r="H84" i="83" s="1"/>
  <c r="C23" i="84" s="1"/>
  <c r="C22" i="84" s="1"/>
  <c r="F80" i="83"/>
  <c r="F79" i="83"/>
  <c r="F78" i="83"/>
  <c r="F77" i="83"/>
  <c r="F76" i="83"/>
  <c r="F75" i="83"/>
  <c r="F74" i="83"/>
  <c r="F73" i="83"/>
  <c r="F81" i="83" s="1"/>
  <c r="C21" i="84" s="1"/>
  <c r="I69" i="83"/>
  <c r="I68" i="83"/>
  <c r="I67" i="83"/>
  <c r="I66" i="83"/>
  <c r="I65" i="83"/>
  <c r="C20" i="84" s="1"/>
  <c r="I63" i="83"/>
  <c r="I62" i="83"/>
  <c r="I61" i="83"/>
  <c r="I60" i="83"/>
  <c r="I59" i="83"/>
  <c r="C19" i="84" s="1"/>
  <c r="C13" i="84"/>
  <c r="G53" i="83"/>
  <c r="C10" i="84"/>
  <c r="L31" i="83"/>
  <c r="K31" i="83"/>
  <c r="J31" i="83"/>
  <c r="G54" i="83" s="1"/>
  <c r="D29" i="83"/>
  <c r="C29" i="83"/>
  <c r="B29" i="83"/>
  <c r="D27" i="83"/>
  <c r="C27" i="83"/>
  <c r="B27" i="83"/>
  <c r="D25" i="83"/>
  <c r="C25" i="83"/>
  <c r="B25" i="83"/>
  <c r="D23" i="83"/>
  <c r="C23" i="83"/>
  <c r="B23" i="83"/>
  <c r="D21" i="83"/>
  <c r="C21" i="83"/>
  <c r="B21" i="83"/>
  <c r="D20" i="83"/>
  <c r="C20" i="83"/>
  <c r="B20" i="83"/>
  <c r="E19" i="83"/>
  <c r="D19" i="83"/>
  <c r="C19" i="83"/>
  <c r="B19" i="83"/>
  <c r="B16" i="83"/>
  <c r="C14" i="83"/>
  <c r="C13" i="83"/>
  <c r="C12" i="83"/>
  <c r="I4" i="83"/>
  <c r="D96" i="80"/>
  <c r="C96" i="80"/>
  <c r="D94" i="80"/>
  <c r="C94" i="80"/>
  <c r="D92" i="80"/>
  <c r="C92" i="80"/>
  <c r="D90" i="80"/>
  <c r="C90" i="80"/>
  <c r="I90" i="80" s="1"/>
  <c r="C88" i="80"/>
  <c r="D88" i="80"/>
  <c r="G88" i="80" s="1"/>
  <c r="H88" i="80" s="1"/>
  <c r="C25" i="81" s="1"/>
  <c r="B34" i="80"/>
  <c r="J18" i="80"/>
  <c r="H21" i="80"/>
  <c r="H23" i="80"/>
  <c r="H25" i="80"/>
  <c r="H27" i="80"/>
  <c r="H29" i="80"/>
  <c r="G29" i="80"/>
  <c r="G27" i="80"/>
  <c r="G25" i="80"/>
  <c r="G23" i="80"/>
  <c r="G21" i="80"/>
  <c r="F21" i="80"/>
  <c r="F23" i="80"/>
  <c r="F25" i="80"/>
  <c r="F27" i="80"/>
  <c r="F20" i="80"/>
  <c r="E27" i="80"/>
  <c r="E25" i="80"/>
  <c r="E23" i="80"/>
  <c r="E21" i="80"/>
  <c r="F19" i="80"/>
  <c r="I53" i="80" s="1"/>
  <c r="E20" i="80"/>
  <c r="C17" i="82"/>
  <c r="B8" i="82"/>
  <c r="B7" i="82"/>
  <c r="B4" i="82"/>
  <c r="D1" i="82"/>
  <c r="C14" i="82" s="1"/>
  <c r="E34" i="81"/>
  <c r="F34" i="81" s="1"/>
  <c r="E32" i="81"/>
  <c r="F32" i="81" s="1"/>
  <c r="E30" i="81"/>
  <c r="F30" i="81" s="1"/>
  <c r="E28" i="81"/>
  <c r="F28" i="81" s="1"/>
  <c r="E26" i="81"/>
  <c r="F26" i="81" s="1"/>
  <c r="E23" i="81"/>
  <c r="E20" i="81"/>
  <c r="E19" i="81"/>
  <c r="F1" i="81"/>
  <c r="A1" i="81"/>
  <c r="D116" i="80"/>
  <c r="F110" i="80"/>
  <c r="F109" i="80"/>
  <c r="F108" i="80"/>
  <c r="F107" i="80"/>
  <c r="F106" i="80"/>
  <c r="F105" i="80"/>
  <c r="F104" i="80"/>
  <c r="F103" i="80"/>
  <c r="F111" i="80" s="1"/>
  <c r="C35" i="81" s="1"/>
  <c r="E97" i="80"/>
  <c r="G97" i="80" s="1"/>
  <c r="H97" i="80" s="1"/>
  <c r="C34" i="81" s="1"/>
  <c r="D97" i="80"/>
  <c r="I96" i="80"/>
  <c r="G96" i="80"/>
  <c r="H96" i="80" s="1"/>
  <c r="C33" i="81" s="1"/>
  <c r="E95" i="80"/>
  <c r="G95" i="80" s="1"/>
  <c r="H95" i="80" s="1"/>
  <c r="C32" i="81" s="1"/>
  <c r="D95" i="80"/>
  <c r="H94" i="80"/>
  <c r="C31" i="81" s="1"/>
  <c r="G94" i="80"/>
  <c r="I94" i="80"/>
  <c r="E93" i="80"/>
  <c r="G93" i="80" s="1"/>
  <c r="H93" i="80" s="1"/>
  <c r="C30" i="81" s="1"/>
  <c r="D93" i="80"/>
  <c r="G92" i="80"/>
  <c r="H92" i="80" s="1"/>
  <c r="C29" i="81" s="1"/>
  <c r="I92" i="80"/>
  <c r="G91" i="80"/>
  <c r="H91" i="80" s="1"/>
  <c r="C28" i="81" s="1"/>
  <c r="E91" i="80"/>
  <c r="D91" i="80"/>
  <c r="G90" i="80"/>
  <c r="H90" i="80" s="1"/>
  <c r="C27" i="81" s="1"/>
  <c r="E89" i="80"/>
  <c r="G89" i="80" s="1"/>
  <c r="H89" i="80" s="1"/>
  <c r="C26" i="81" s="1"/>
  <c r="D89" i="80"/>
  <c r="I88" i="80"/>
  <c r="I84" i="80"/>
  <c r="H84" i="80"/>
  <c r="C23" i="81" s="1"/>
  <c r="C22" i="81" s="1"/>
  <c r="D84" i="80"/>
  <c r="F80" i="80"/>
  <c r="F79" i="80"/>
  <c r="F78" i="80"/>
  <c r="F77" i="80"/>
  <c r="F76" i="80"/>
  <c r="F75" i="80"/>
  <c r="F74" i="80"/>
  <c r="F73" i="80"/>
  <c r="F81" i="80" s="1"/>
  <c r="C21" i="81" s="1"/>
  <c r="I69" i="80"/>
  <c r="I68" i="80"/>
  <c r="I67" i="80"/>
  <c r="I66" i="80"/>
  <c r="I65" i="80"/>
  <c r="C20" i="81" s="1"/>
  <c r="I63" i="80"/>
  <c r="I62" i="80"/>
  <c r="I61" i="80"/>
  <c r="C19" i="81" s="1"/>
  <c r="C18" i="81" s="1"/>
  <c r="I60" i="80"/>
  <c r="I59" i="80"/>
  <c r="C13" i="81"/>
  <c r="G53" i="80"/>
  <c r="C10" i="81"/>
  <c r="L31" i="80"/>
  <c r="K31" i="80"/>
  <c r="J31" i="80"/>
  <c r="G54" i="80" s="1"/>
  <c r="D29" i="80"/>
  <c r="C29" i="80"/>
  <c r="B29" i="80"/>
  <c r="D27" i="80"/>
  <c r="C27" i="80"/>
  <c r="B27" i="80"/>
  <c r="D25" i="80"/>
  <c r="C25" i="80"/>
  <c r="B25" i="80"/>
  <c r="D23" i="80"/>
  <c r="C23" i="80"/>
  <c r="B23" i="80"/>
  <c r="D21" i="80"/>
  <c r="C21" i="80"/>
  <c r="B21" i="80"/>
  <c r="D20" i="80"/>
  <c r="C20" i="80"/>
  <c r="B20" i="80"/>
  <c r="E19" i="80"/>
  <c r="D19" i="80"/>
  <c r="C19" i="80"/>
  <c r="B19" i="80"/>
  <c r="K18" i="80"/>
  <c r="B16" i="80"/>
  <c r="C14" i="80"/>
  <c r="C13" i="80"/>
  <c r="C12" i="80"/>
  <c r="I4" i="80"/>
  <c r="D96" i="77"/>
  <c r="C96" i="77"/>
  <c r="D94" i="77"/>
  <c r="C94" i="77"/>
  <c r="D92" i="77"/>
  <c r="C92" i="77"/>
  <c r="D90" i="77"/>
  <c r="C90" i="77"/>
  <c r="I90" i="77" s="1"/>
  <c r="C88" i="77"/>
  <c r="D88" i="77"/>
  <c r="B34" i="77"/>
  <c r="J18" i="77"/>
  <c r="H21" i="77"/>
  <c r="H23" i="77"/>
  <c r="H25" i="77"/>
  <c r="H27" i="77"/>
  <c r="H29" i="77"/>
  <c r="G29" i="77"/>
  <c r="G27" i="77"/>
  <c r="G25" i="77"/>
  <c r="G23" i="77"/>
  <c r="G21" i="77"/>
  <c r="F25" i="77"/>
  <c r="F27" i="77"/>
  <c r="E27" i="77"/>
  <c r="E25" i="77"/>
  <c r="F19" i="77"/>
  <c r="F21" i="77"/>
  <c r="F20" i="77"/>
  <c r="F23" i="77"/>
  <c r="E23" i="77"/>
  <c r="E21" i="77"/>
  <c r="E20" i="77"/>
  <c r="C17" i="79"/>
  <c r="C14" i="79"/>
  <c r="B8" i="79"/>
  <c r="B7" i="79"/>
  <c r="B4" i="79"/>
  <c r="D1" i="79"/>
  <c r="E34" i="78"/>
  <c r="F34" i="78" s="1"/>
  <c r="E32" i="78"/>
  <c r="F32" i="78" s="1"/>
  <c r="E30" i="78"/>
  <c r="F30" i="78" s="1"/>
  <c r="E28" i="78"/>
  <c r="F28" i="78" s="1"/>
  <c r="E26" i="78"/>
  <c r="F26" i="78" s="1"/>
  <c r="E20" i="78"/>
  <c r="E19" i="78"/>
  <c r="C10" i="78"/>
  <c r="F1" i="78"/>
  <c r="A1" i="78"/>
  <c r="D116" i="77"/>
  <c r="F110" i="77"/>
  <c r="F109" i="77"/>
  <c r="F108" i="77"/>
  <c r="F107" i="77"/>
  <c r="F106" i="77"/>
  <c r="F105" i="77"/>
  <c r="F104" i="77"/>
  <c r="F103" i="77"/>
  <c r="F111" i="77" s="1"/>
  <c r="C35" i="78" s="1"/>
  <c r="G97" i="77"/>
  <c r="H97" i="77" s="1"/>
  <c r="C34" i="78" s="1"/>
  <c r="E97" i="77"/>
  <c r="D97" i="77"/>
  <c r="G96" i="77"/>
  <c r="I96" i="77"/>
  <c r="E95" i="77"/>
  <c r="G95" i="77" s="1"/>
  <c r="H95" i="77" s="1"/>
  <c r="C32" i="78" s="1"/>
  <c r="D95" i="77"/>
  <c r="G94" i="77"/>
  <c r="H94" i="77" s="1"/>
  <c r="C31" i="78" s="1"/>
  <c r="I94" i="77"/>
  <c r="G93" i="77"/>
  <c r="H93" i="77" s="1"/>
  <c r="C30" i="78" s="1"/>
  <c r="E93" i="77"/>
  <c r="D93" i="77"/>
  <c r="I92" i="77"/>
  <c r="G92" i="77"/>
  <c r="H92" i="77" s="1"/>
  <c r="C29" i="78" s="1"/>
  <c r="E91" i="77"/>
  <c r="G91" i="77" s="1"/>
  <c r="H91" i="77" s="1"/>
  <c r="C28" i="78" s="1"/>
  <c r="D91" i="77"/>
  <c r="G90" i="77"/>
  <c r="H90" i="77" s="1"/>
  <c r="C27" i="78" s="1"/>
  <c r="E89" i="77"/>
  <c r="D89" i="77"/>
  <c r="G89" i="77" s="1"/>
  <c r="H89" i="77" s="1"/>
  <c r="C26" i="78" s="1"/>
  <c r="G88" i="77"/>
  <c r="H88" i="77" s="1"/>
  <c r="C25" i="78" s="1"/>
  <c r="I88" i="77"/>
  <c r="I84" i="77"/>
  <c r="E23" i="78" s="1"/>
  <c r="D84" i="77"/>
  <c r="H84" i="77" s="1"/>
  <c r="C23" i="78" s="1"/>
  <c r="C22" i="78" s="1"/>
  <c r="F80" i="77"/>
  <c r="F79" i="77"/>
  <c r="F78" i="77"/>
  <c r="F77" i="77"/>
  <c r="F76" i="77"/>
  <c r="F75" i="77"/>
  <c r="F74" i="77"/>
  <c r="F73" i="77"/>
  <c r="F81" i="77" s="1"/>
  <c r="C21" i="78" s="1"/>
  <c r="I69" i="77"/>
  <c r="I68" i="77"/>
  <c r="I67" i="77"/>
  <c r="I66" i="77"/>
  <c r="I65" i="77"/>
  <c r="C20" i="78" s="1"/>
  <c r="I63" i="77"/>
  <c r="I62" i="77"/>
  <c r="I61" i="77"/>
  <c r="I60" i="77"/>
  <c r="I59" i="77"/>
  <c r="C13" i="78"/>
  <c r="G53" i="77"/>
  <c r="L31" i="77"/>
  <c r="K31" i="77"/>
  <c r="G54" i="77" s="1"/>
  <c r="J31" i="77"/>
  <c r="D29" i="77"/>
  <c r="C29" i="77"/>
  <c r="B29" i="77"/>
  <c r="D27" i="77"/>
  <c r="C27" i="77"/>
  <c r="B27" i="77"/>
  <c r="D25" i="77"/>
  <c r="C25" i="77"/>
  <c r="B25" i="77"/>
  <c r="D23" i="77"/>
  <c r="C23" i="77"/>
  <c r="B23" i="77"/>
  <c r="D21" i="77"/>
  <c r="C21" i="77"/>
  <c r="B21" i="77"/>
  <c r="D20" i="77"/>
  <c r="C20" i="77"/>
  <c r="B20" i="77"/>
  <c r="I53" i="77"/>
  <c r="E19" i="77"/>
  <c r="D19" i="77"/>
  <c r="C19" i="77"/>
  <c r="B19" i="77"/>
  <c r="K18" i="77"/>
  <c r="J17" i="77"/>
  <c r="B16" i="77"/>
  <c r="C14" i="77"/>
  <c r="C13" i="77"/>
  <c r="C12" i="77"/>
  <c r="I4" i="77"/>
  <c r="D96" i="74"/>
  <c r="C96" i="74"/>
  <c r="D94" i="74"/>
  <c r="G94" i="74" s="1"/>
  <c r="H94" i="74" s="1"/>
  <c r="C31" i="75" s="1"/>
  <c r="C94" i="74"/>
  <c r="I94" i="74" s="1"/>
  <c r="D92" i="74"/>
  <c r="C92" i="74"/>
  <c r="D90" i="74"/>
  <c r="C90" i="74"/>
  <c r="C88" i="74"/>
  <c r="D88" i="74"/>
  <c r="G88" i="74" s="1"/>
  <c r="H88" i="74" s="1"/>
  <c r="C25" i="75" s="1"/>
  <c r="B34" i="74"/>
  <c r="J18" i="74"/>
  <c r="K18" i="74" s="1"/>
  <c r="H29" i="74"/>
  <c r="H27" i="74"/>
  <c r="H25" i="74"/>
  <c r="H23" i="74"/>
  <c r="H21" i="74"/>
  <c r="G29" i="74"/>
  <c r="G27" i="74"/>
  <c r="G25" i="74"/>
  <c r="G23" i="74"/>
  <c r="G21" i="74"/>
  <c r="F27" i="74"/>
  <c r="F25" i="74"/>
  <c r="F23" i="74"/>
  <c r="F21" i="74"/>
  <c r="F20" i="74"/>
  <c r="F19" i="74"/>
  <c r="I53" i="74" s="1"/>
  <c r="E27" i="74"/>
  <c r="E25" i="74"/>
  <c r="E23" i="74"/>
  <c r="E21" i="74"/>
  <c r="E20" i="74"/>
  <c r="B34" i="71"/>
  <c r="C17" i="76"/>
  <c r="B8" i="76"/>
  <c r="B7" i="76"/>
  <c r="B4" i="76"/>
  <c r="D1" i="76"/>
  <c r="C14" i="76" s="1"/>
  <c r="E34" i="75"/>
  <c r="F34" i="75" s="1"/>
  <c r="E32" i="75"/>
  <c r="F32" i="75" s="1"/>
  <c r="E30" i="75"/>
  <c r="F30" i="75" s="1"/>
  <c r="E28" i="75"/>
  <c r="F28" i="75" s="1"/>
  <c r="E26" i="75"/>
  <c r="F26" i="75" s="1"/>
  <c r="E23" i="75"/>
  <c r="E20" i="75"/>
  <c r="E19" i="75"/>
  <c r="F1" i="75"/>
  <c r="A1" i="75"/>
  <c r="D116" i="74"/>
  <c r="F110" i="74"/>
  <c r="F109" i="74"/>
  <c r="F108" i="74"/>
  <c r="F107" i="74"/>
  <c r="F106" i="74"/>
  <c r="F105" i="74"/>
  <c r="F104" i="74"/>
  <c r="F103" i="74"/>
  <c r="F111" i="74" s="1"/>
  <c r="C35" i="75" s="1"/>
  <c r="E97" i="74"/>
  <c r="G97" i="74" s="1"/>
  <c r="H97" i="74" s="1"/>
  <c r="C34" i="75" s="1"/>
  <c r="D97" i="74"/>
  <c r="G96" i="74"/>
  <c r="H96" i="74" s="1"/>
  <c r="C33" i="75" s="1"/>
  <c r="I96" i="74"/>
  <c r="G95" i="74"/>
  <c r="H95" i="74" s="1"/>
  <c r="C32" i="75" s="1"/>
  <c r="E95" i="74"/>
  <c r="D95" i="74"/>
  <c r="E93" i="74"/>
  <c r="G93" i="74" s="1"/>
  <c r="H93" i="74" s="1"/>
  <c r="C30" i="75" s="1"/>
  <c r="D93" i="74"/>
  <c r="G92" i="74"/>
  <c r="H92" i="74" s="1"/>
  <c r="C29" i="75" s="1"/>
  <c r="I92" i="74"/>
  <c r="E91" i="74"/>
  <c r="G91" i="74" s="1"/>
  <c r="H91" i="74" s="1"/>
  <c r="C28" i="75" s="1"/>
  <c r="D91" i="74"/>
  <c r="I90" i="74"/>
  <c r="G90" i="74"/>
  <c r="H90" i="74" s="1"/>
  <c r="C27" i="75" s="1"/>
  <c r="E89" i="74"/>
  <c r="G89" i="74" s="1"/>
  <c r="H89" i="74" s="1"/>
  <c r="C26" i="75" s="1"/>
  <c r="D89" i="74"/>
  <c r="I88" i="74"/>
  <c r="I84" i="74"/>
  <c r="H84" i="74"/>
  <c r="C23" i="75" s="1"/>
  <c r="C22" i="75" s="1"/>
  <c r="D84" i="74"/>
  <c r="F80" i="74"/>
  <c r="F79" i="74"/>
  <c r="F78" i="74"/>
  <c r="F77" i="74"/>
  <c r="F76" i="74"/>
  <c r="F75" i="74"/>
  <c r="F74" i="74"/>
  <c r="F73" i="74"/>
  <c r="F81" i="74" s="1"/>
  <c r="C21" i="75" s="1"/>
  <c r="I69" i="74"/>
  <c r="I68" i="74"/>
  <c r="I67" i="74"/>
  <c r="I66" i="74"/>
  <c r="I65" i="74"/>
  <c r="C20" i="75" s="1"/>
  <c r="I63" i="74"/>
  <c r="I62" i="74"/>
  <c r="I61" i="74"/>
  <c r="I60" i="74"/>
  <c r="I59" i="74"/>
  <c r="C19" i="75" s="1"/>
  <c r="C13" i="75"/>
  <c r="G53" i="74"/>
  <c r="C10" i="75"/>
  <c r="L31" i="74"/>
  <c r="K31" i="74"/>
  <c r="J31" i="74"/>
  <c r="G54" i="74" s="1"/>
  <c r="D29" i="74"/>
  <c r="C29" i="74"/>
  <c r="B29" i="74"/>
  <c r="D27" i="74"/>
  <c r="C27" i="74"/>
  <c r="B27" i="74"/>
  <c r="D25" i="74"/>
  <c r="C25" i="74"/>
  <c r="B25" i="74"/>
  <c r="D23" i="74"/>
  <c r="C23" i="74"/>
  <c r="B23" i="74"/>
  <c r="D21" i="74"/>
  <c r="C21" i="74"/>
  <c r="B21" i="74"/>
  <c r="D20" i="74"/>
  <c r="C20" i="74"/>
  <c r="B20" i="74"/>
  <c r="E19" i="74"/>
  <c r="D19" i="74"/>
  <c r="C19" i="74"/>
  <c r="B19" i="74"/>
  <c r="B16" i="74"/>
  <c r="C14" i="74"/>
  <c r="C13" i="74"/>
  <c r="C12" i="74"/>
  <c r="I4" i="74"/>
  <c r="D96" i="71"/>
  <c r="C96" i="71"/>
  <c r="I96" i="71" s="1"/>
  <c r="D94" i="71"/>
  <c r="G94" i="71" s="1"/>
  <c r="H94" i="71" s="1"/>
  <c r="C31" i="72" s="1"/>
  <c r="C94" i="71"/>
  <c r="I94" i="71" s="1"/>
  <c r="D92" i="71"/>
  <c r="C92" i="71"/>
  <c r="I92" i="71" s="1"/>
  <c r="D90" i="71"/>
  <c r="C90" i="71"/>
  <c r="I90" i="71" s="1"/>
  <c r="C88" i="71"/>
  <c r="I88" i="71" s="1"/>
  <c r="D88" i="71"/>
  <c r="J18" i="71"/>
  <c r="K18" i="71" s="1"/>
  <c r="K17" i="71" s="1"/>
  <c r="H29" i="71"/>
  <c r="H27" i="71"/>
  <c r="H25" i="71"/>
  <c r="H23" i="71"/>
  <c r="H21" i="71"/>
  <c r="G29" i="71"/>
  <c r="G27" i="71"/>
  <c r="G25" i="71"/>
  <c r="G23" i="71"/>
  <c r="G21" i="71"/>
  <c r="F27" i="71"/>
  <c r="F25" i="71"/>
  <c r="F23" i="71"/>
  <c r="F21" i="71"/>
  <c r="F20" i="71"/>
  <c r="F19" i="71"/>
  <c r="I53" i="71" s="1"/>
  <c r="E27" i="71"/>
  <c r="E25" i="71"/>
  <c r="E23" i="71"/>
  <c r="E21" i="71"/>
  <c r="E20" i="71"/>
  <c r="C17" i="73"/>
  <c r="B8" i="73"/>
  <c r="B7" i="73"/>
  <c r="B4" i="73"/>
  <c r="D1" i="73"/>
  <c r="C14" i="73" s="1"/>
  <c r="F34" i="72"/>
  <c r="E34" i="72"/>
  <c r="F32" i="72"/>
  <c r="E32" i="72"/>
  <c r="F30" i="72"/>
  <c r="E30" i="72"/>
  <c r="F28" i="72"/>
  <c r="E28" i="72"/>
  <c r="F26" i="72"/>
  <c r="E26" i="72"/>
  <c r="E23" i="72"/>
  <c r="E20" i="72"/>
  <c r="E19" i="72"/>
  <c r="F1" i="72"/>
  <c r="A1" i="72"/>
  <c r="D116" i="71"/>
  <c r="F110" i="71"/>
  <c r="F109" i="71"/>
  <c r="F108" i="71"/>
  <c r="F107" i="71"/>
  <c r="F106" i="71"/>
  <c r="F105" i="71"/>
  <c r="F104" i="71"/>
  <c r="F103" i="71"/>
  <c r="F111" i="71" s="1"/>
  <c r="C35" i="72" s="1"/>
  <c r="G97" i="71"/>
  <c r="H97" i="71" s="1"/>
  <c r="C34" i="72" s="1"/>
  <c r="E97" i="71"/>
  <c r="D97" i="71"/>
  <c r="G96" i="71"/>
  <c r="H96" i="71" s="1"/>
  <c r="C33" i="72" s="1"/>
  <c r="E95" i="71"/>
  <c r="G95" i="71" s="1"/>
  <c r="H95" i="71" s="1"/>
  <c r="C32" i="72" s="1"/>
  <c r="D95" i="71"/>
  <c r="E93" i="71"/>
  <c r="G93" i="71" s="1"/>
  <c r="H93" i="71" s="1"/>
  <c r="C30" i="72" s="1"/>
  <c r="D93" i="71"/>
  <c r="G92" i="71"/>
  <c r="H92" i="71" s="1"/>
  <c r="C29" i="72" s="1"/>
  <c r="H91" i="71"/>
  <c r="C28" i="72" s="1"/>
  <c r="G91" i="71"/>
  <c r="E91" i="71"/>
  <c r="D91" i="71"/>
  <c r="G90" i="71"/>
  <c r="E89" i="71"/>
  <c r="G89" i="71" s="1"/>
  <c r="H89" i="71" s="1"/>
  <c r="C26" i="72" s="1"/>
  <c r="D89" i="71"/>
  <c r="G88" i="71"/>
  <c r="I84" i="71"/>
  <c r="D84" i="71"/>
  <c r="H84" i="71" s="1"/>
  <c r="C23" i="72" s="1"/>
  <c r="C22" i="72" s="1"/>
  <c r="F80" i="71"/>
  <c r="F79" i="71"/>
  <c r="F78" i="71"/>
  <c r="F77" i="71"/>
  <c r="F76" i="71"/>
  <c r="F75" i="71"/>
  <c r="F74" i="71"/>
  <c r="F73" i="71"/>
  <c r="F81" i="71" s="1"/>
  <c r="C21" i="72" s="1"/>
  <c r="I69" i="71"/>
  <c r="I68" i="71"/>
  <c r="I67" i="71"/>
  <c r="I66" i="71"/>
  <c r="I65" i="71"/>
  <c r="C20" i="72" s="1"/>
  <c r="I63" i="71"/>
  <c r="I62" i="71"/>
  <c r="I61" i="71"/>
  <c r="C19" i="72" s="1"/>
  <c r="I60" i="71"/>
  <c r="I59" i="71"/>
  <c r="C13" i="72"/>
  <c r="G53" i="71"/>
  <c r="C10" i="72"/>
  <c r="L31" i="71"/>
  <c r="K31" i="71"/>
  <c r="J31" i="71"/>
  <c r="G54" i="71" s="1"/>
  <c r="D29" i="71"/>
  <c r="C29" i="71"/>
  <c r="B29" i="71"/>
  <c r="D27" i="71"/>
  <c r="C27" i="71"/>
  <c r="B27" i="71"/>
  <c r="D25" i="71"/>
  <c r="C25" i="71"/>
  <c r="B25" i="71"/>
  <c r="D23" i="71"/>
  <c r="C23" i="71"/>
  <c r="B23" i="71"/>
  <c r="D21" i="71"/>
  <c r="C21" i="71"/>
  <c r="B21" i="71"/>
  <c r="D20" i="71"/>
  <c r="C20" i="71"/>
  <c r="B20" i="71"/>
  <c r="E19" i="71"/>
  <c r="D19" i="71"/>
  <c r="C19" i="71"/>
  <c r="B19" i="71"/>
  <c r="B16" i="71"/>
  <c r="C14" i="71"/>
  <c r="C13" i="71"/>
  <c r="C12" i="71"/>
  <c r="I4" i="71"/>
  <c r="E19" i="52"/>
  <c r="E19" i="49"/>
  <c r="E19" i="46"/>
  <c r="E19" i="43"/>
  <c r="E19" i="40"/>
  <c r="D96" i="52"/>
  <c r="C96" i="52"/>
  <c r="D94" i="52"/>
  <c r="C94" i="52"/>
  <c r="D92" i="52"/>
  <c r="C92" i="52"/>
  <c r="D90" i="52"/>
  <c r="C90" i="52"/>
  <c r="C88" i="52"/>
  <c r="D88" i="52"/>
  <c r="G21" i="52"/>
  <c r="D96" i="49"/>
  <c r="C96" i="49"/>
  <c r="D94" i="49"/>
  <c r="C94" i="49"/>
  <c r="D92" i="49"/>
  <c r="C92" i="49"/>
  <c r="D90" i="49"/>
  <c r="C90" i="49"/>
  <c r="C88" i="49"/>
  <c r="D88" i="49"/>
  <c r="G21" i="49"/>
  <c r="D96" i="46"/>
  <c r="C96" i="46"/>
  <c r="D94" i="46"/>
  <c r="C94" i="46"/>
  <c r="D92" i="46"/>
  <c r="C92" i="46"/>
  <c r="D90" i="46"/>
  <c r="C90" i="46"/>
  <c r="C88" i="46"/>
  <c r="D88" i="46"/>
  <c r="G21" i="46"/>
  <c r="D96" i="43"/>
  <c r="C96" i="43"/>
  <c r="D94" i="43"/>
  <c r="C94" i="43"/>
  <c r="D92" i="43"/>
  <c r="C92" i="43"/>
  <c r="D90" i="43"/>
  <c r="C90" i="43"/>
  <c r="C88" i="43"/>
  <c r="D88" i="43"/>
  <c r="G23" i="43"/>
  <c r="D96" i="40"/>
  <c r="C96" i="40"/>
  <c r="D94" i="40"/>
  <c r="C94" i="40"/>
  <c r="D92" i="40"/>
  <c r="C92" i="40"/>
  <c r="D90" i="40"/>
  <c r="C90" i="40"/>
  <c r="C88" i="40"/>
  <c r="D88" i="40"/>
  <c r="G21" i="40"/>
  <c r="D96" i="37"/>
  <c r="C96" i="37"/>
  <c r="D94" i="37"/>
  <c r="C94" i="37"/>
  <c r="D92" i="37"/>
  <c r="C92" i="37"/>
  <c r="D90" i="37"/>
  <c r="C90" i="37"/>
  <c r="C88" i="37"/>
  <c r="D88" i="37"/>
  <c r="B34" i="37"/>
  <c r="G21" i="37"/>
  <c r="D17" i="33"/>
  <c r="B18" i="20"/>
  <c r="I46" i="14"/>
  <c r="B20" i="52"/>
  <c r="A4" i="32"/>
  <c r="E31" i="64"/>
  <c r="E29" i="64"/>
  <c r="H10" i="64"/>
  <c r="H88" i="86" l="1"/>
  <c r="C25" i="87" s="1"/>
  <c r="D25" i="87" s="1"/>
  <c r="D27" i="87"/>
  <c r="D30" i="87"/>
  <c r="G30" i="87"/>
  <c r="H30" i="87" s="1"/>
  <c r="D33" i="87"/>
  <c r="D34" i="87"/>
  <c r="G34" i="87"/>
  <c r="H34" i="87" s="1"/>
  <c r="D31" i="87"/>
  <c r="D29" i="87"/>
  <c r="G28" i="87"/>
  <c r="H28" i="87" s="1"/>
  <c r="D28" i="87"/>
  <c r="D26" i="87"/>
  <c r="G26" i="87"/>
  <c r="H26" i="87" s="1"/>
  <c r="G32" i="87"/>
  <c r="H32" i="87" s="1"/>
  <c r="D32" i="87"/>
  <c r="K18" i="86"/>
  <c r="J17" i="83"/>
  <c r="E10" i="84"/>
  <c r="C9" i="84" s="1"/>
  <c r="D28" i="84"/>
  <c r="G28" i="84"/>
  <c r="H28" i="84" s="1"/>
  <c r="G30" i="84"/>
  <c r="H30" i="84" s="1"/>
  <c r="D30" i="84"/>
  <c r="K88" i="83"/>
  <c r="D27" i="84"/>
  <c r="D33" i="84"/>
  <c r="D25" i="84"/>
  <c r="J88" i="83"/>
  <c r="L17" i="83"/>
  <c r="K96" i="83"/>
  <c r="J96" i="83"/>
  <c r="K90" i="83"/>
  <c r="D31" i="84"/>
  <c r="G34" i="84"/>
  <c r="H34" i="84" s="1"/>
  <c r="D34" i="84"/>
  <c r="J94" i="83"/>
  <c r="J92" i="83"/>
  <c r="K94" i="83"/>
  <c r="C18" i="84"/>
  <c r="G26" i="84"/>
  <c r="H26" i="84" s="1"/>
  <c r="D26" i="84"/>
  <c r="J90" i="83"/>
  <c r="K92" i="83"/>
  <c r="D29" i="84"/>
  <c r="D32" i="84"/>
  <c r="G32" i="84"/>
  <c r="H32" i="84" s="1"/>
  <c r="K17" i="83"/>
  <c r="D33" i="81"/>
  <c r="L18" i="80"/>
  <c r="L17" i="80" s="1"/>
  <c r="K17" i="80"/>
  <c r="D28" i="81"/>
  <c r="G28" i="81"/>
  <c r="H28" i="81" s="1"/>
  <c r="D27" i="81"/>
  <c r="D31" i="81"/>
  <c r="G34" i="81"/>
  <c r="H34" i="81" s="1"/>
  <c r="D34" i="81"/>
  <c r="G30" i="81"/>
  <c r="H30" i="81" s="1"/>
  <c r="D30" i="81"/>
  <c r="E10" i="81"/>
  <c r="C9" i="81" s="1"/>
  <c r="D25" i="81"/>
  <c r="G26" i="81"/>
  <c r="H26" i="81" s="1"/>
  <c r="D26" i="81"/>
  <c r="D29" i="81"/>
  <c r="D32" i="81"/>
  <c r="G32" i="81"/>
  <c r="H32" i="81" s="1"/>
  <c r="J17" i="80"/>
  <c r="H96" i="77"/>
  <c r="C33" i="78" s="1"/>
  <c r="D33" i="78" s="1"/>
  <c r="D31" i="78"/>
  <c r="D29" i="78"/>
  <c r="D32" i="78"/>
  <c r="G32" i="78"/>
  <c r="H32" i="78" s="1"/>
  <c r="D27" i="78"/>
  <c r="L18" i="77"/>
  <c r="K17" i="77"/>
  <c r="G30" i="78"/>
  <c r="H30" i="78" s="1"/>
  <c r="D30" i="78"/>
  <c r="G34" i="78"/>
  <c r="H34" i="78" s="1"/>
  <c r="D34" i="78"/>
  <c r="D25" i="78"/>
  <c r="G28" i="78"/>
  <c r="H28" i="78" s="1"/>
  <c r="D28" i="78"/>
  <c r="E10" i="78"/>
  <c r="C9" i="78" s="1"/>
  <c r="G26" i="78"/>
  <c r="H26" i="78" s="1"/>
  <c r="D26" i="78"/>
  <c r="C19" i="78"/>
  <c r="C18" i="78" s="1"/>
  <c r="C9" i="75"/>
  <c r="E10" i="75"/>
  <c r="D28" i="75"/>
  <c r="G28" i="75"/>
  <c r="H28" i="75" s="1"/>
  <c r="D25" i="75"/>
  <c r="D32" i="75"/>
  <c r="G32" i="75"/>
  <c r="H32" i="75" s="1"/>
  <c r="C18" i="75"/>
  <c r="G26" i="75"/>
  <c r="H26" i="75" s="1"/>
  <c r="D26" i="75"/>
  <c r="D29" i="75"/>
  <c r="G30" i="75"/>
  <c r="H30" i="75" s="1"/>
  <c r="D30" i="75"/>
  <c r="D33" i="75"/>
  <c r="K17" i="74"/>
  <c r="L18" i="74"/>
  <c r="D27" i="75"/>
  <c r="D31" i="75"/>
  <c r="G34" i="75"/>
  <c r="H34" i="75" s="1"/>
  <c r="D34" i="75"/>
  <c r="J17" i="74"/>
  <c r="H90" i="71"/>
  <c r="C27" i="72" s="1"/>
  <c r="D27" i="72" s="1"/>
  <c r="H88" i="71"/>
  <c r="C25" i="72" s="1"/>
  <c r="D25" i="72" s="1"/>
  <c r="J17" i="71"/>
  <c r="E10" i="72"/>
  <c r="C9" i="72"/>
  <c r="D33" i="72"/>
  <c r="D28" i="72"/>
  <c r="G28" i="72"/>
  <c r="H28" i="72" s="1"/>
  <c r="D31" i="72"/>
  <c r="G34" i="72"/>
  <c r="H34" i="72" s="1"/>
  <c r="D34" i="72"/>
  <c r="C18" i="72"/>
  <c r="D29" i="72"/>
  <c r="G26" i="72"/>
  <c r="H26" i="72" s="1"/>
  <c r="D26" i="72"/>
  <c r="D32" i="72"/>
  <c r="G32" i="72"/>
  <c r="H32" i="72" s="1"/>
  <c r="G30" i="72"/>
  <c r="H30" i="72" s="1"/>
  <c r="D30" i="72"/>
  <c r="L18" i="71"/>
  <c r="B8" i="38"/>
  <c r="B4" i="38"/>
  <c r="C17" i="47"/>
  <c r="C17" i="50"/>
  <c r="C17" i="53"/>
  <c r="C17" i="59"/>
  <c r="C17" i="41"/>
  <c r="C17" i="38"/>
  <c r="C17" i="44"/>
  <c r="C17" i="36"/>
  <c r="C14" i="59"/>
  <c r="L18" i="86" l="1"/>
  <c r="K17" i="86"/>
  <c r="E33" i="84"/>
  <c r="F33" i="84" s="1"/>
  <c r="E29" i="84"/>
  <c r="F29" i="84" s="1"/>
  <c r="E25" i="84"/>
  <c r="F25" i="84" s="1"/>
  <c r="E27" i="84"/>
  <c r="G27" i="84" s="1"/>
  <c r="H27" i="84" s="1"/>
  <c r="E31" i="84"/>
  <c r="F31" i="84"/>
  <c r="G31" i="84"/>
  <c r="H31" i="84" s="1"/>
  <c r="G29" i="84"/>
  <c r="H29" i="84" s="1"/>
  <c r="K94" i="80"/>
  <c r="J88" i="80"/>
  <c r="K92" i="80"/>
  <c r="J92" i="80"/>
  <c r="J96" i="80"/>
  <c r="K96" i="80"/>
  <c r="K88" i="80"/>
  <c r="J90" i="80"/>
  <c r="J94" i="80"/>
  <c r="K90" i="80"/>
  <c r="L17" i="77"/>
  <c r="K96" i="77"/>
  <c r="J96" i="77"/>
  <c r="K94" i="77"/>
  <c r="K92" i="77"/>
  <c r="J90" i="77"/>
  <c r="K90" i="77"/>
  <c r="J92" i="77"/>
  <c r="J88" i="77"/>
  <c r="J94" i="77"/>
  <c r="K88" i="77"/>
  <c r="J92" i="74"/>
  <c r="K96" i="74"/>
  <c r="K88" i="74"/>
  <c r="L17" i="74"/>
  <c r="J94" i="74"/>
  <c r="K94" i="74"/>
  <c r="K92" i="74"/>
  <c r="J88" i="74"/>
  <c r="J90" i="74"/>
  <c r="K90" i="74"/>
  <c r="J96" i="74"/>
  <c r="K96" i="71"/>
  <c r="K92" i="71"/>
  <c r="K90" i="71"/>
  <c r="J90" i="71"/>
  <c r="J88" i="71"/>
  <c r="L17" i="71"/>
  <c r="J96" i="71"/>
  <c r="K94" i="71"/>
  <c r="K88" i="71"/>
  <c r="J94" i="71"/>
  <c r="J92" i="71"/>
  <c r="I4" i="9"/>
  <c r="D1" i="36"/>
  <c r="C14" i="36" s="1"/>
  <c r="B7" i="59"/>
  <c r="B7" i="53"/>
  <c r="B7" i="50"/>
  <c r="B7" i="47"/>
  <c r="B7" i="44"/>
  <c r="B7" i="41"/>
  <c r="B7" i="38"/>
  <c r="B7" i="36"/>
  <c r="A7" i="20"/>
  <c r="A7" i="32"/>
  <c r="L34" i="14"/>
  <c r="L35" i="14"/>
  <c r="L36" i="14"/>
  <c r="L37" i="14"/>
  <c r="L38" i="14"/>
  <c r="F32" i="33"/>
  <c r="F31" i="33"/>
  <c r="F30" i="33"/>
  <c r="F29" i="33"/>
  <c r="K39" i="14"/>
  <c r="J39" i="14"/>
  <c r="B1" i="33"/>
  <c r="J92" i="86" l="1"/>
  <c r="K96" i="86"/>
  <c r="L17" i="86"/>
  <c r="K90" i="86"/>
  <c r="J94" i="86"/>
  <c r="K94" i="86"/>
  <c r="J96" i="86"/>
  <c r="J90" i="86"/>
  <c r="E27" i="87" s="1"/>
  <c r="J88" i="86"/>
  <c r="K92" i="86"/>
  <c r="K88" i="86"/>
  <c r="G33" i="84"/>
  <c r="H33" i="84" s="1"/>
  <c r="G25" i="84"/>
  <c r="F27" i="84"/>
  <c r="H25" i="84"/>
  <c r="C24" i="84"/>
  <c r="C16" i="84" s="1"/>
  <c r="E33" i="81"/>
  <c r="G33" i="81" s="1"/>
  <c r="H33" i="81" s="1"/>
  <c r="E29" i="81"/>
  <c r="E31" i="81"/>
  <c r="F31" i="81" s="1"/>
  <c r="E25" i="81"/>
  <c r="G25" i="81" s="1"/>
  <c r="F29" i="81"/>
  <c r="G29" i="81"/>
  <c r="H29" i="81" s="1"/>
  <c r="E27" i="81"/>
  <c r="E31" i="78"/>
  <c r="F31" i="78" s="1"/>
  <c r="E33" i="78"/>
  <c r="F33" i="78" s="1"/>
  <c r="E27" i="78"/>
  <c r="E29" i="78"/>
  <c r="E25" i="78"/>
  <c r="E33" i="75"/>
  <c r="E25" i="75"/>
  <c r="G25" i="75" s="1"/>
  <c r="F33" i="75"/>
  <c r="G33" i="75"/>
  <c r="H33" i="75" s="1"/>
  <c r="E31" i="75"/>
  <c r="E27" i="75"/>
  <c r="F25" i="75"/>
  <c r="E29" i="75"/>
  <c r="E33" i="72"/>
  <c r="F33" i="72" s="1"/>
  <c r="E31" i="72"/>
  <c r="F31" i="72" s="1"/>
  <c r="E29" i="72"/>
  <c r="E27" i="72"/>
  <c r="F27" i="72" s="1"/>
  <c r="E25" i="72"/>
  <c r="G25" i="72" s="1"/>
  <c r="F29" i="72"/>
  <c r="G29" i="72"/>
  <c r="H29" i="72" s="1"/>
  <c r="G33" i="72"/>
  <c r="H33" i="72" s="1"/>
  <c r="U15" i="14"/>
  <c r="C14" i="58"/>
  <c r="C13" i="58"/>
  <c r="C14" i="52"/>
  <c r="C13" i="52"/>
  <c r="C14" i="49"/>
  <c r="C13" i="49"/>
  <c r="C14" i="46"/>
  <c r="C13" i="46"/>
  <c r="C14" i="43"/>
  <c r="C13" i="43"/>
  <c r="C14" i="40"/>
  <c r="C13" i="40"/>
  <c r="C14" i="37"/>
  <c r="C13" i="37"/>
  <c r="D84" i="58"/>
  <c r="H84" i="58" s="1"/>
  <c r="D84" i="52"/>
  <c r="H84" i="52" s="1"/>
  <c r="D84" i="49"/>
  <c r="H84" i="49" s="1"/>
  <c r="D84" i="46"/>
  <c r="H84" i="46" s="1"/>
  <c r="D84" i="43"/>
  <c r="H84" i="43" s="1"/>
  <c r="D84" i="40"/>
  <c r="H84" i="40" s="1"/>
  <c r="I84" i="37"/>
  <c r="D84" i="37"/>
  <c r="H84" i="37" s="1"/>
  <c r="B16" i="52"/>
  <c r="B16" i="49"/>
  <c r="B16" i="46"/>
  <c r="B16" i="43"/>
  <c r="B16" i="40"/>
  <c r="B16" i="37"/>
  <c r="E26" i="60"/>
  <c r="E28" i="60"/>
  <c r="E30" i="60"/>
  <c r="E32" i="60"/>
  <c r="E26" i="54"/>
  <c r="E28" i="54"/>
  <c r="E30" i="54"/>
  <c r="E32" i="54"/>
  <c r="E26" i="51"/>
  <c r="E28" i="51"/>
  <c r="E30" i="51"/>
  <c r="E32" i="51"/>
  <c r="E26" i="48"/>
  <c r="E28" i="48"/>
  <c r="E30" i="48"/>
  <c r="E32" i="48"/>
  <c r="E26" i="45"/>
  <c r="E28" i="45"/>
  <c r="E30" i="45"/>
  <c r="E32" i="45"/>
  <c r="E26" i="42"/>
  <c r="E28" i="42"/>
  <c r="E30" i="42"/>
  <c r="E32" i="42"/>
  <c r="E26" i="39"/>
  <c r="E28" i="39"/>
  <c r="E30" i="39"/>
  <c r="E32" i="39"/>
  <c r="E32" i="35"/>
  <c r="E30" i="35"/>
  <c r="E28" i="35"/>
  <c r="E26" i="35"/>
  <c r="D92" i="9"/>
  <c r="G92" i="9" s="1"/>
  <c r="H92" i="9" s="1"/>
  <c r="E97" i="58"/>
  <c r="D97" i="58"/>
  <c r="G96" i="58"/>
  <c r="H96" i="58" s="1"/>
  <c r="E95" i="58"/>
  <c r="D95" i="58"/>
  <c r="G94" i="58"/>
  <c r="H94" i="58" s="1"/>
  <c r="E93" i="58"/>
  <c r="D93" i="58"/>
  <c r="G92" i="58"/>
  <c r="H92" i="58" s="1"/>
  <c r="E91" i="58"/>
  <c r="D91" i="58"/>
  <c r="G91" i="58" s="1"/>
  <c r="H91" i="58" s="1"/>
  <c r="G90" i="58"/>
  <c r="H90" i="58" s="1"/>
  <c r="E89" i="58"/>
  <c r="D89" i="58"/>
  <c r="G88" i="58"/>
  <c r="H88" i="58" s="1"/>
  <c r="E97" i="52"/>
  <c r="D97" i="52"/>
  <c r="G97" i="52" s="1"/>
  <c r="H97" i="52" s="1"/>
  <c r="G96" i="52"/>
  <c r="H96" i="52" s="1"/>
  <c r="E95" i="52"/>
  <c r="D95" i="52"/>
  <c r="G95" i="52" s="1"/>
  <c r="H95" i="52" s="1"/>
  <c r="G94" i="52"/>
  <c r="H94" i="52" s="1"/>
  <c r="E93" i="52"/>
  <c r="D93" i="52"/>
  <c r="G93" i="52" s="1"/>
  <c r="H93" i="52" s="1"/>
  <c r="G92" i="52"/>
  <c r="H92" i="52" s="1"/>
  <c r="E91" i="52"/>
  <c r="D91" i="52"/>
  <c r="G90" i="52"/>
  <c r="H90" i="52" s="1"/>
  <c r="E89" i="52"/>
  <c r="D89" i="52"/>
  <c r="G89" i="52" s="1"/>
  <c r="H89" i="52" s="1"/>
  <c r="G88" i="52"/>
  <c r="H88" i="52" s="1"/>
  <c r="E97" i="49"/>
  <c r="D97" i="49"/>
  <c r="G97" i="49" s="1"/>
  <c r="H97" i="49" s="1"/>
  <c r="G96" i="49"/>
  <c r="H96" i="49" s="1"/>
  <c r="E95" i="49"/>
  <c r="D95" i="49"/>
  <c r="G95" i="49" s="1"/>
  <c r="H95" i="49" s="1"/>
  <c r="G94" i="49"/>
  <c r="H94" i="49" s="1"/>
  <c r="E93" i="49"/>
  <c r="D93" i="49"/>
  <c r="G92" i="49"/>
  <c r="H92" i="49" s="1"/>
  <c r="E91" i="49"/>
  <c r="D91" i="49"/>
  <c r="G91" i="49" s="1"/>
  <c r="H91" i="49" s="1"/>
  <c r="G90" i="49"/>
  <c r="H90" i="49" s="1"/>
  <c r="E89" i="49"/>
  <c r="D89" i="49"/>
  <c r="G88" i="49"/>
  <c r="H88" i="49" s="1"/>
  <c r="E97" i="46"/>
  <c r="D97" i="46"/>
  <c r="G97" i="46" s="1"/>
  <c r="H97" i="46" s="1"/>
  <c r="G96" i="46"/>
  <c r="H96" i="46" s="1"/>
  <c r="E95" i="46"/>
  <c r="D95" i="46"/>
  <c r="G95" i="46" s="1"/>
  <c r="H95" i="46" s="1"/>
  <c r="G94" i="46"/>
  <c r="H94" i="46" s="1"/>
  <c r="E93" i="46"/>
  <c r="D93" i="46"/>
  <c r="G93" i="46" s="1"/>
  <c r="H93" i="46" s="1"/>
  <c r="G92" i="46"/>
  <c r="H92" i="46" s="1"/>
  <c r="E91" i="46"/>
  <c r="D91" i="46"/>
  <c r="G91" i="46" s="1"/>
  <c r="H91" i="46" s="1"/>
  <c r="G90" i="46"/>
  <c r="H90" i="46" s="1"/>
  <c r="E89" i="46"/>
  <c r="D89" i="46"/>
  <c r="G89" i="46" s="1"/>
  <c r="H89" i="46" s="1"/>
  <c r="G88" i="46"/>
  <c r="H88" i="46" s="1"/>
  <c r="E97" i="43"/>
  <c r="D97" i="43"/>
  <c r="G96" i="43"/>
  <c r="H96" i="43" s="1"/>
  <c r="E95" i="43"/>
  <c r="D95" i="43"/>
  <c r="G95" i="43" s="1"/>
  <c r="H95" i="43" s="1"/>
  <c r="G94" i="43"/>
  <c r="H94" i="43" s="1"/>
  <c r="E93" i="43"/>
  <c r="D93" i="43"/>
  <c r="G93" i="43" s="1"/>
  <c r="H93" i="43" s="1"/>
  <c r="G92" i="43"/>
  <c r="H92" i="43" s="1"/>
  <c r="E91" i="43"/>
  <c r="D91" i="43"/>
  <c r="G91" i="43" s="1"/>
  <c r="H91" i="43" s="1"/>
  <c r="G90" i="43"/>
  <c r="H90" i="43" s="1"/>
  <c r="E89" i="43"/>
  <c r="D89" i="43"/>
  <c r="G88" i="43"/>
  <c r="H88" i="43" s="1"/>
  <c r="E97" i="40"/>
  <c r="D97" i="40"/>
  <c r="G97" i="40" s="1"/>
  <c r="H97" i="40" s="1"/>
  <c r="G96" i="40"/>
  <c r="H96" i="40" s="1"/>
  <c r="E95" i="40"/>
  <c r="D95" i="40"/>
  <c r="G95" i="40" s="1"/>
  <c r="H95" i="40" s="1"/>
  <c r="G94" i="40"/>
  <c r="H94" i="40" s="1"/>
  <c r="E93" i="40"/>
  <c r="D93" i="40"/>
  <c r="G93" i="40" s="1"/>
  <c r="H93" i="40" s="1"/>
  <c r="G92" i="40"/>
  <c r="H92" i="40" s="1"/>
  <c r="E91" i="40"/>
  <c r="D91" i="40"/>
  <c r="G90" i="40"/>
  <c r="H90" i="40" s="1"/>
  <c r="E89" i="40"/>
  <c r="D89" i="40"/>
  <c r="G88" i="40"/>
  <c r="H88" i="40" s="1"/>
  <c r="E97" i="37"/>
  <c r="D97" i="37"/>
  <c r="G97" i="37" s="1"/>
  <c r="H97" i="37" s="1"/>
  <c r="G96" i="37"/>
  <c r="H96" i="37" s="1"/>
  <c r="E95" i="37"/>
  <c r="D95" i="37"/>
  <c r="G95" i="37" s="1"/>
  <c r="H95" i="37" s="1"/>
  <c r="G94" i="37"/>
  <c r="H94" i="37" s="1"/>
  <c r="E93" i="37"/>
  <c r="D93" i="37"/>
  <c r="G93" i="37" s="1"/>
  <c r="H93" i="37" s="1"/>
  <c r="G92" i="37"/>
  <c r="H92" i="37" s="1"/>
  <c r="E91" i="37"/>
  <c r="D91" i="37"/>
  <c r="G91" i="37" s="1"/>
  <c r="H91" i="37" s="1"/>
  <c r="G90" i="37"/>
  <c r="H90" i="37" s="1"/>
  <c r="E89" i="37"/>
  <c r="D89" i="37"/>
  <c r="G88" i="37"/>
  <c r="H88" i="37" s="1"/>
  <c r="D89" i="9"/>
  <c r="D90" i="9"/>
  <c r="G90" i="9" s="1"/>
  <c r="H90" i="9" s="1"/>
  <c r="D91" i="9"/>
  <c r="D93" i="9"/>
  <c r="D94" i="9"/>
  <c r="G94" i="9" s="1"/>
  <c r="H94" i="9" s="1"/>
  <c r="D95" i="9"/>
  <c r="D96" i="9"/>
  <c r="G96" i="9" s="1"/>
  <c r="H96" i="9" s="1"/>
  <c r="D97" i="9"/>
  <c r="D88" i="9"/>
  <c r="G88" i="9" s="1"/>
  <c r="H88" i="9" s="1"/>
  <c r="E31" i="87" l="1"/>
  <c r="E25" i="87"/>
  <c r="F27" i="87"/>
  <c r="G27" i="87"/>
  <c r="H27" i="87" s="1"/>
  <c r="E33" i="87"/>
  <c r="E29" i="87"/>
  <c r="F25" i="81"/>
  <c r="G31" i="81"/>
  <c r="H31" i="81" s="1"/>
  <c r="F33" i="81"/>
  <c r="H25" i="81"/>
  <c r="F27" i="81"/>
  <c r="G27" i="81"/>
  <c r="H27" i="81" s="1"/>
  <c r="G33" i="78"/>
  <c r="H33" i="78" s="1"/>
  <c r="G31" i="78"/>
  <c r="H31" i="78" s="1"/>
  <c r="F25" i="78"/>
  <c r="G25" i="78"/>
  <c r="F29" i="78"/>
  <c r="G29" i="78"/>
  <c r="H29" i="78" s="1"/>
  <c r="F27" i="78"/>
  <c r="G27" i="78"/>
  <c r="H27" i="78" s="1"/>
  <c r="H25" i="75"/>
  <c r="F29" i="75"/>
  <c r="G29" i="75"/>
  <c r="H29" i="75" s="1"/>
  <c r="F27" i="75"/>
  <c r="G27" i="75"/>
  <c r="H27" i="75" s="1"/>
  <c r="F31" i="75"/>
  <c r="G31" i="75"/>
  <c r="H31" i="75" s="1"/>
  <c r="G27" i="72"/>
  <c r="H27" i="72" s="1"/>
  <c r="F25" i="72"/>
  <c r="G31" i="72"/>
  <c r="H31" i="72" s="1"/>
  <c r="H25" i="72"/>
  <c r="G97" i="58"/>
  <c r="H97" i="58" s="1"/>
  <c r="G93" i="58"/>
  <c r="H93" i="58" s="1"/>
  <c r="G89" i="58"/>
  <c r="H89" i="58" s="1"/>
  <c r="G95" i="58"/>
  <c r="H95" i="58" s="1"/>
  <c r="G91" i="52"/>
  <c r="H91" i="52" s="1"/>
  <c r="G89" i="49"/>
  <c r="H89" i="49" s="1"/>
  <c r="G93" i="49"/>
  <c r="H93" i="49" s="1"/>
  <c r="G89" i="43"/>
  <c r="H89" i="43" s="1"/>
  <c r="G97" i="43"/>
  <c r="H97" i="43" s="1"/>
  <c r="G89" i="40"/>
  <c r="H89" i="40" s="1"/>
  <c r="G91" i="40"/>
  <c r="H91" i="40" s="1"/>
  <c r="G89" i="37"/>
  <c r="H89" i="37" s="1"/>
  <c r="C36" i="33"/>
  <c r="C37" i="33"/>
  <c r="C35" i="33"/>
  <c r="F36" i="33"/>
  <c r="F37" i="33"/>
  <c r="F35" i="33"/>
  <c r="D36" i="33"/>
  <c r="D37" i="33"/>
  <c r="D35" i="33"/>
  <c r="C24" i="33"/>
  <c r="C25" i="33"/>
  <c r="C23" i="33"/>
  <c r="F24" i="33"/>
  <c r="F25" i="33"/>
  <c r="F23" i="33"/>
  <c r="D24" i="33"/>
  <c r="D25" i="33"/>
  <c r="D23" i="33"/>
  <c r="U13" i="14"/>
  <c r="U14" i="14"/>
  <c r="G23" i="37"/>
  <c r="G23" i="40" s="1"/>
  <c r="G23" i="46" s="1"/>
  <c r="G23" i="49" s="1"/>
  <c r="G23" i="52" s="1"/>
  <c r="H23" i="37"/>
  <c r="H23" i="40" s="1"/>
  <c r="H23" i="43" s="1"/>
  <c r="H23" i="46" s="1"/>
  <c r="H23" i="49" s="1"/>
  <c r="H23" i="52" s="1"/>
  <c r="G25" i="37"/>
  <c r="G25" i="40" s="1"/>
  <c r="G25" i="43" s="1"/>
  <c r="G25" i="46" s="1"/>
  <c r="G25" i="49" s="1"/>
  <c r="G25" i="52" s="1"/>
  <c r="H25" i="37"/>
  <c r="H25" i="40" s="1"/>
  <c r="H25" i="43" s="1"/>
  <c r="H25" i="46" s="1"/>
  <c r="H25" i="49" s="1"/>
  <c r="H25" i="52" s="1"/>
  <c r="G27" i="37"/>
  <c r="G27" i="40" s="1"/>
  <c r="G27" i="43" s="1"/>
  <c r="G27" i="46" s="1"/>
  <c r="G27" i="49" s="1"/>
  <c r="G27" i="52" s="1"/>
  <c r="H27" i="37"/>
  <c r="H27" i="40" s="1"/>
  <c r="H27" i="43" s="1"/>
  <c r="H27" i="46" s="1"/>
  <c r="H27" i="49" s="1"/>
  <c r="H27" i="52" s="1"/>
  <c r="G29" i="37"/>
  <c r="G29" i="40" s="1"/>
  <c r="G29" i="43" s="1"/>
  <c r="G29" i="46" s="1"/>
  <c r="G29" i="49" s="1"/>
  <c r="G29" i="52" s="1"/>
  <c r="H29" i="37"/>
  <c r="H29" i="40" s="1"/>
  <c r="H29" i="43" s="1"/>
  <c r="H29" i="46" s="1"/>
  <c r="H29" i="49" s="1"/>
  <c r="H29" i="52" s="1"/>
  <c r="H21" i="37"/>
  <c r="H21" i="40" s="1"/>
  <c r="H21" i="43" s="1"/>
  <c r="H21" i="46" s="1"/>
  <c r="H21" i="49" s="1"/>
  <c r="H21" i="52" s="1"/>
  <c r="G21" i="43"/>
  <c r="E20" i="9"/>
  <c r="E20" i="37" s="1"/>
  <c r="E20" i="40" s="1"/>
  <c r="E20" i="43" s="1"/>
  <c r="E20" i="46" s="1"/>
  <c r="E20" i="49" s="1"/>
  <c r="E20" i="52" s="1"/>
  <c r="E21" i="9"/>
  <c r="E21" i="37" s="1"/>
  <c r="E21" i="40" s="1"/>
  <c r="E21" i="43" s="1"/>
  <c r="E21" i="46" s="1"/>
  <c r="E21" i="49" s="1"/>
  <c r="E21" i="52" s="1"/>
  <c r="E23" i="9"/>
  <c r="E23" i="37" s="1"/>
  <c r="E23" i="40" s="1"/>
  <c r="E23" i="43" s="1"/>
  <c r="E23" i="46" s="1"/>
  <c r="E23" i="49" s="1"/>
  <c r="E23" i="52" s="1"/>
  <c r="E25" i="9"/>
  <c r="E25" i="37" s="1"/>
  <c r="E25" i="40" s="1"/>
  <c r="E25" i="43" s="1"/>
  <c r="E25" i="46" s="1"/>
  <c r="E25" i="49" s="1"/>
  <c r="E25" i="52" s="1"/>
  <c r="E27" i="9"/>
  <c r="E27" i="37" s="1"/>
  <c r="E27" i="40" s="1"/>
  <c r="E27" i="43" s="1"/>
  <c r="E27" i="46" s="1"/>
  <c r="E27" i="49" s="1"/>
  <c r="E27" i="52" s="1"/>
  <c r="E29" i="9"/>
  <c r="E29" i="40" s="1"/>
  <c r="E29" i="43" s="1"/>
  <c r="E29" i="46" s="1"/>
  <c r="E29" i="49" s="1"/>
  <c r="E29" i="52" s="1"/>
  <c r="E29" i="71" s="1"/>
  <c r="I96" i="58"/>
  <c r="I94" i="58"/>
  <c r="I92" i="58"/>
  <c r="I90" i="58"/>
  <c r="I88" i="58"/>
  <c r="E29" i="74" l="1"/>
  <c r="E29" i="58"/>
  <c r="E31" i="71"/>
  <c r="F29" i="87"/>
  <c r="G29" i="87"/>
  <c r="H29" i="87" s="1"/>
  <c r="F25" i="87"/>
  <c r="G25" i="87"/>
  <c r="F33" i="87"/>
  <c r="G33" i="87"/>
  <c r="H33" i="87" s="1"/>
  <c r="F31" i="87"/>
  <c r="G31" i="87"/>
  <c r="H31" i="87" s="1"/>
  <c r="C24" i="81"/>
  <c r="C16" i="81" s="1"/>
  <c r="H25" i="78"/>
  <c r="C24" i="78"/>
  <c r="C16" i="78" s="1"/>
  <c r="C24" i="75"/>
  <c r="C16" i="75" s="1"/>
  <c r="C24" i="72"/>
  <c r="C16" i="72" s="1"/>
  <c r="K88" i="58"/>
  <c r="K96" i="58"/>
  <c r="K94" i="58"/>
  <c r="K92" i="58"/>
  <c r="K90" i="58"/>
  <c r="C13" i="34"/>
  <c r="I84" i="58"/>
  <c r="G3" i="34"/>
  <c r="G53" i="58"/>
  <c r="E29" i="77" l="1"/>
  <c r="E31" i="74"/>
  <c r="H25" i="87"/>
  <c r="C24" i="87"/>
  <c r="C16" i="87" s="1"/>
  <c r="B34" i="58"/>
  <c r="B34" i="52"/>
  <c r="B34" i="49"/>
  <c r="B34" i="46"/>
  <c r="B34" i="43"/>
  <c r="B34" i="40"/>
  <c r="E34" i="60"/>
  <c r="F34" i="60" s="1"/>
  <c r="F32" i="60"/>
  <c r="F30" i="60"/>
  <c r="F28" i="60"/>
  <c r="F26" i="60"/>
  <c r="E20" i="60"/>
  <c r="E19" i="60"/>
  <c r="F1" i="60"/>
  <c r="A1" i="60"/>
  <c r="B8" i="59"/>
  <c r="B4" i="59"/>
  <c r="D1" i="59"/>
  <c r="F110" i="58"/>
  <c r="F109" i="58"/>
  <c r="F108" i="58"/>
  <c r="F107" i="58"/>
  <c r="F106" i="58"/>
  <c r="F105" i="58"/>
  <c r="F104" i="58"/>
  <c r="F103" i="58"/>
  <c r="C33" i="60"/>
  <c r="C31" i="60"/>
  <c r="C30" i="60"/>
  <c r="C29" i="60"/>
  <c r="C28" i="60"/>
  <c r="C27" i="60"/>
  <c r="C25" i="60"/>
  <c r="C23" i="60"/>
  <c r="F80" i="58"/>
  <c r="F79" i="58"/>
  <c r="F78" i="58"/>
  <c r="F77" i="58"/>
  <c r="F76" i="58"/>
  <c r="F75" i="58"/>
  <c r="F74" i="58"/>
  <c r="F73" i="58"/>
  <c r="I69" i="58"/>
  <c r="I68" i="58"/>
  <c r="I67" i="58"/>
  <c r="I66" i="58"/>
  <c r="I65" i="58"/>
  <c r="I63" i="58"/>
  <c r="I62" i="58"/>
  <c r="I61" i="58"/>
  <c r="I60" i="58"/>
  <c r="I59" i="58"/>
  <c r="C13" i="60"/>
  <c r="C10" i="60"/>
  <c r="L31" i="58"/>
  <c r="K31" i="58"/>
  <c r="J31" i="58"/>
  <c r="D29" i="58"/>
  <c r="C29" i="58"/>
  <c r="B29" i="58"/>
  <c r="D27" i="58"/>
  <c r="C27" i="58"/>
  <c r="B27" i="58"/>
  <c r="D25" i="58"/>
  <c r="C25" i="58"/>
  <c r="B25" i="58"/>
  <c r="D23" i="58"/>
  <c r="C23" i="58"/>
  <c r="B23" i="58"/>
  <c r="D21" i="58"/>
  <c r="C21" i="58"/>
  <c r="B21" i="58"/>
  <c r="E31" i="58"/>
  <c r="D20" i="58"/>
  <c r="C20" i="58"/>
  <c r="B20" i="58"/>
  <c r="D19" i="58"/>
  <c r="C19" i="58"/>
  <c r="B19" i="58"/>
  <c r="C12" i="58"/>
  <c r="I4" i="58"/>
  <c r="E34" i="54"/>
  <c r="F34" i="54" s="1"/>
  <c r="F32" i="54"/>
  <c r="F30" i="54"/>
  <c r="F28" i="54"/>
  <c r="F26" i="54"/>
  <c r="E20" i="54"/>
  <c r="E19" i="54"/>
  <c r="F1" i="54"/>
  <c r="A1" i="54"/>
  <c r="B8" i="53"/>
  <c r="B4" i="53"/>
  <c r="D1" i="53"/>
  <c r="C14" i="53" s="1"/>
  <c r="F110" i="52"/>
  <c r="F109" i="52"/>
  <c r="F108" i="52"/>
  <c r="F107" i="52"/>
  <c r="F106" i="52"/>
  <c r="F105" i="52"/>
  <c r="F104" i="52"/>
  <c r="F103" i="52"/>
  <c r="I96" i="52"/>
  <c r="C33" i="54"/>
  <c r="I94" i="52"/>
  <c r="C31" i="54"/>
  <c r="C30" i="54"/>
  <c r="I92" i="52"/>
  <c r="C29" i="54"/>
  <c r="I90" i="52"/>
  <c r="C27" i="54"/>
  <c r="I88" i="52"/>
  <c r="C25" i="54"/>
  <c r="I84" i="52"/>
  <c r="E23" i="54" s="1"/>
  <c r="C23" i="54"/>
  <c r="F80" i="52"/>
  <c r="F79" i="52"/>
  <c r="F78" i="52"/>
  <c r="F77" i="52"/>
  <c r="F76" i="52"/>
  <c r="F75" i="52"/>
  <c r="F74" i="52"/>
  <c r="F73" i="52"/>
  <c r="I69" i="52"/>
  <c r="I68" i="52"/>
  <c r="I67" i="52"/>
  <c r="I66" i="52"/>
  <c r="I65" i="52"/>
  <c r="I63" i="52"/>
  <c r="I62" i="52"/>
  <c r="I61" i="52"/>
  <c r="I60" i="52"/>
  <c r="I59" i="52"/>
  <c r="C13" i="54"/>
  <c r="G53" i="52"/>
  <c r="C10" i="54"/>
  <c r="L31" i="52"/>
  <c r="K31" i="52"/>
  <c r="J31" i="52"/>
  <c r="D29" i="52"/>
  <c r="C29" i="52"/>
  <c r="B29" i="52"/>
  <c r="D27" i="52"/>
  <c r="C27" i="52"/>
  <c r="B27" i="52"/>
  <c r="D25" i="52"/>
  <c r="C25" i="52"/>
  <c r="B25" i="52"/>
  <c r="D23" i="52"/>
  <c r="C23" i="52"/>
  <c r="B23" i="52"/>
  <c r="D21" i="52"/>
  <c r="C21" i="52"/>
  <c r="B21" i="52"/>
  <c r="E31" i="52"/>
  <c r="D20" i="52"/>
  <c r="C20" i="52"/>
  <c r="D19" i="52"/>
  <c r="C19" i="52"/>
  <c r="B19" i="52"/>
  <c r="C12" i="52"/>
  <c r="I4" i="52"/>
  <c r="E34" i="51"/>
  <c r="F34" i="51" s="1"/>
  <c r="F32" i="51"/>
  <c r="F30" i="51"/>
  <c r="F28" i="51"/>
  <c r="F26" i="51"/>
  <c r="E20" i="51"/>
  <c r="E19" i="51"/>
  <c r="F1" i="51"/>
  <c r="A1" i="51"/>
  <c r="B8" i="50"/>
  <c r="B4" i="50"/>
  <c r="D1" i="50"/>
  <c r="C14" i="50" s="1"/>
  <c r="F110" i="49"/>
  <c r="F109" i="49"/>
  <c r="F108" i="49"/>
  <c r="F107" i="49"/>
  <c r="F106" i="49"/>
  <c r="F105" i="49"/>
  <c r="F104" i="49"/>
  <c r="F103" i="49"/>
  <c r="I96" i="49"/>
  <c r="C33" i="51"/>
  <c r="I94" i="49"/>
  <c r="C31" i="51"/>
  <c r="C30" i="51"/>
  <c r="I92" i="49"/>
  <c r="C29" i="51"/>
  <c r="I90" i="49"/>
  <c r="C27" i="51"/>
  <c r="I88" i="49"/>
  <c r="C25" i="51"/>
  <c r="I84" i="49"/>
  <c r="E23" i="51" s="1"/>
  <c r="C23" i="51"/>
  <c r="F80" i="49"/>
  <c r="F79" i="49"/>
  <c r="F78" i="49"/>
  <c r="F77" i="49"/>
  <c r="F76" i="49"/>
  <c r="F75" i="49"/>
  <c r="F74" i="49"/>
  <c r="F73" i="49"/>
  <c r="I69" i="49"/>
  <c r="I68" i="49"/>
  <c r="I67" i="49"/>
  <c r="I66" i="49"/>
  <c r="I65" i="49"/>
  <c r="I63" i="49"/>
  <c r="I62" i="49"/>
  <c r="I61" i="49"/>
  <c r="I60" i="49"/>
  <c r="I59" i="49"/>
  <c r="C13" i="51"/>
  <c r="G53" i="49"/>
  <c r="C10" i="51"/>
  <c r="L31" i="49"/>
  <c r="K31" i="49"/>
  <c r="J31" i="49"/>
  <c r="D29" i="49"/>
  <c r="C29" i="49"/>
  <c r="B29" i="49"/>
  <c r="D27" i="49"/>
  <c r="C27" i="49"/>
  <c r="B27" i="49"/>
  <c r="D25" i="49"/>
  <c r="C25" i="49"/>
  <c r="B25" i="49"/>
  <c r="D23" i="49"/>
  <c r="C23" i="49"/>
  <c r="B23" i="49"/>
  <c r="D21" i="49"/>
  <c r="C21" i="49"/>
  <c r="B21" i="49"/>
  <c r="E31" i="49"/>
  <c r="D20" i="49"/>
  <c r="C20" i="49"/>
  <c r="B20" i="49"/>
  <c r="D19" i="49"/>
  <c r="C19" i="49"/>
  <c r="B19" i="49"/>
  <c r="C12" i="49"/>
  <c r="I4" i="49"/>
  <c r="E34" i="48"/>
  <c r="F34" i="48" s="1"/>
  <c r="F32" i="48"/>
  <c r="F30" i="48"/>
  <c r="F28" i="48"/>
  <c r="F26" i="48"/>
  <c r="E20" i="48"/>
  <c r="E19" i="48"/>
  <c r="F1" i="48"/>
  <c r="A1" i="48"/>
  <c r="B8" i="47"/>
  <c r="B4" i="47"/>
  <c r="D1" i="47"/>
  <c r="C14" i="47" s="1"/>
  <c r="F110" i="46"/>
  <c r="F109" i="46"/>
  <c r="F108" i="46"/>
  <c r="F107" i="46"/>
  <c r="F106" i="46"/>
  <c r="F105" i="46"/>
  <c r="F104" i="46"/>
  <c r="F103" i="46"/>
  <c r="I96" i="46"/>
  <c r="C33" i="48"/>
  <c r="I94" i="46"/>
  <c r="C31" i="48"/>
  <c r="C30" i="48"/>
  <c r="I92" i="46"/>
  <c r="C29" i="48"/>
  <c r="I90" i="46"/>
  <c r="C27" i="48"/>
  <c r="I88" i="46"/>
  <c r="C25" i="48"/>
  <c r="I84" i="46"/>
  <c r="E23" i="48" s="1"/>
  <c r="C23" i="48"/>
  <c r="F80" i="46"/>
  <c r="F79" i="46"/>
  <c r="F78" i="46"/>
  <c r="F77" i="46"/>
  <c r="F76" i="46"/>
  <c r="F75" i="46"/>
  <c r="F74" i="46"/>
  <c r="F73" i="46"/>
  <c r="I69" i="46"/>
  <c r="I68" i="46"/>
  <c r="I67" i="46"/>
  <c r="I66" i="46"/>
  <c r="I65" i="46"/>
  <c r="I63" i="46"/>
  <c r="I62" i="46"/>
  <c r="I61" i="46"/>
  <c r="I60" i="46"/>
  <c r="I59" i="46"/>
  <c r="C13" i="48"/>
  <c r="G53" i="46"/>
  <c r="C10" i="48"/>
  <c r="L31" i="46"/>
  <c r="K31" i="46"/>
  <c r="J31" i="46"/>
  <c r="G54" i="46" s="1"/>
  <c r="D29" i="46"/>
  <c r="C29" i="46"/>
  <c r="B29" i="46"/>
  <c r="D27" i="46"/>
  <c r="C27" i="46"/>
  <c r="B27" i="46"/>
  <c r="D25" i="46"/>
  <c r="C25" i="46"/>
  <c r="B25" i="46"/>
  <c r="D23" i="46"/>
  <c r="C23" i="46"/>
  <c r="B23" i="46"/>
  <c r="D21" i="46"/>
  <c r="C21" i="46"/>
  <c r="B21" i="46"/>
  <c r="E31" i="46"/>
  <c r="D20" i="46"/>
  <c r="C20" i="46"/>
  <c r="B20" i="46"/>
  <c r="D19" i="46"/>
  <c r="C19" i="46"/>
  <c r="B19" i="46"/>
  <c r="C12" i="46"/>
  <c r="I4" i="46"/>
  <c r="E34" i="45"/>
  <c r="F34" i="45" s="1"/>
  <c r="F32" i="45"/>
  <c r="F30" i="45"/>
  <c r="F28" i="45"/>
  <c r="F26" i="45"/>
  <c r="E20" i="45"/>
  <c r="E19" i="45"/>
  <c r="F1" i="45"/>
  <c r="A1" i="45"/>
  <c r="B8" i="44"/>
  <c r="B4" i="44"/>
  <c r="D1" i="44"/>
  <c r="C14" i="44" s="1"/>
  <c r="F110" i="43"/>
  <c r="F109" i="43"/>
  <c r="F108" i="43"/>
  <c r="F107" i="43"/>
  <c r="F106" i="43"/>
  <c r="F105" i="43"/>
  <c r="F104" i="43"/>
  <c r="F103" i="43"/>
  <c r="I96" i="43"/>
  <c r="C33" i="45"/>
  <c r="I94" i="43"/>
  <c r="C31" i="45"/>
  <c r="I92" i="43"/>
  <c r="C29" i="45"/>
  <c r="I90" i="43"/>
  <c r="C27" i="45"/>
  <c r="I88" i="43"/>
  <c r="C25" i="45"/>
  <c r="I84" i="43"/>
  <c r="E23" i="45" s="1"/>
  <c r="C23" i="45"/>
  <c r="F80" i="43"/>
  <c r="F79" i="43"/>
  <c r="F78" i="43"/>
  <c r="F77" i="43"/>
  <c r="F76" i="43"/>
  <c r="F75" i="43"/>
  <c r="F74" i="43"/>
  <c r="F73" i="43"/>
  <c r="I69" i="43"/>
  <c r="I68" i="43"/>
  <c r="I67" i="43"/>
  <c r="I66" i="43"/>
  <c r="I65" i="43"/>
  <c r="I63" i="43"/>
  <c r="I62" i="43"/>
  <c r="I61" i="43"/>
  <c r="I60" i="43"/>
  <c r="I59" i="43"/>
  <c r="C13" i="45"/>
  <c r="G53" i="43"/>
  <c r="C10" i="45"/>
  <c r="L31" i="43"/>
  <c r="K31" i="43"/>
  <c r="J31" i="43"/>
  <c r="G54" i="43" s="1"/>
  <c r="D29" i="43"/>
  <c r="C29" i="43"/>
  <c r="B29" i="43"/>
  <c r="D27" i="43"/>
  <c r="C27" i="43"/>
  <c r="B27" i="43"/>
  <c r="D25" i="43"/>
  <c r="C25" i="43"/>
  <c r="B25" i="43"/>
  <c r="D23" i="43"/>
  <c r="C23" i="43"/>
  <c r="B23" i="43"/>
  <c r="D21" i="43"/>
  <c r="C21" i="43"/>
  <c r="B21" i="43"/>
  <c r="E31" i="43"/>
  <c r="D20" i="43"/>
  <c r="C20" i="43"/>
  <c r="B20" i="43"/>
  <c r="D19" i="43"/>
  <c r="C19" i="43"/>
  <c r="B19" i="43"/>
  <c r="C12" i="43"/>
  <c r="I4" i="43"/>
  <c r="E34" i="42"/>
  <c r="F34" i="42" s="1"/>
  <c r="F32" i="42"/>
  <c r="F30" i="42"/>
  <c r="F28" i="42"/>
  <c r="F26" i="42"/>
  <c r="E20" i="42"/>
  <c r="E19" i="42"/>
  <c r="F1" i="42"/>
  <c r="A1" i="42"/>
  <c r="B8" i="41"/>
  <c r="B4" i="41"/>
  <c r="D1" i="41"/>
  <c r="C14" i="41" s="1"/>
  <c r="F110" i="40"/>
  <c r="F109" i="40"/>
  <c r="F108" i="40"/>
  <c r="F107" i="40"/>
  <c r="F106" i="40"/>
  <c r="F105" i="40"/>
  <c r="F104" i="40"/>
  <c r="F103" i="40"/>
  <c r="C34" i="42"/>
  <c r="I96" i="40"/>
  <c r="C33" i="42"/>
  <c r="C32" i="42"/>
  <c r="I94" i="40"/>
  <c r="C31" i="42"/>
  <c r="I92" i="40"/>
  <c r="C29" i="42"/>
  <c r="C28" i="42"/>
  <c r="I90" i="40"/>
  <c r="C27" i="42"/>
  <c r="C26" i="42"/>
  <c r="I88" i="40"/>
  <c r="C25" i="42"/>
  <c r="I84" i="40"/>
  <c r="E23" i="42" s="1"/>
  <c r="C23" i="42"/>
  <c r="F80" i="40"/>
  <c r="F79" i="40"/>
  <c r="F78" i="40"/>
  <c r="F77" i="40"/>
  <c r="F76" i="40"/>
  <c r="F75" i="40"/>
  <c r="F74" i="40"/>
  <c r="F73" i="40"/>
  <c r="I69" i="40"/>
  <c r="I68" i="40"/>
  <c r="I67" i="40"/>
  <c r="I66" i="40"/>
  <c r="I65" i="40"/>
  <c r="I63" i="40"/>
  <c r="I62" i="40"/>
  <c r="I61" i="40"/>
  <c r="I60" i="40"/>
  <c r="I59" i="40"/>
  <c r="C13" i="42"/>
  <c r="G53" i="40"/>
  <c r="C10" i="42"/>
  <c r="L31" i="40"/>
  <c r="K31" i="40"/>
  <c r="J31" i="40"/>
  <c r="D29" i="40"/>
  <c r="C29" i="40"/>
  <c r="B29" i="40"/>
  <c r="D27" i="40"/>
  <c r="C27" i="40"/>
  <c r="B27" i="40"/>
  <c r="D25" i="40"/>
  <c r="C25" i="40"/>
  <c r="B25" i="40"/>
  <c r="D23" i="40"/>
  <c r="C23" i="40"/>
  <c r="B23" i="40"/>
  <c r="D21" i="40"/>
  <c r="C21" i="40"/>
  <c r="B21" i="40"/>
  <c r="E31" i="40"/>
  <c r="D20" i="40"/>
  <c r="C20" i="40"/>
  <c r="B20" i="40"/>
  <c r="D19" i="40"/>
  <c r="C19" i="40"/>
  <c r="B19" i="40"/>
  <c r="C12" i="40"/>
  <c r="I4" i="40"/>
  <c r="E34" i="39"/>
  <c r="F34" i="39" s="1"/>
  <c r="F32" i="39"/>
  <c r="F30" i="39"/>
  <c r="F28" i="39"/>
  <c r="F26" i="39"/>
  <c r="E20" i="39"/>
  <c r="E19" i="39"/>
  <c r="C19" i="39" s="1"/>
  <c r="F1" i="39"/>
  <c r="A1" i="39"/>
  <c r="D1" i="38"/>
  <c r="C14" i="38" s="1"/>
  <c r="F110" i="37"/>
  <c r="F109" i="37"/>
  <c r="F108" i="37"/>
  <c r="F107" i="37"/>
  <c r="F106" i="37"/>
  <c r="F105" i="37"/>
  <c r="F104" i="37"/>
  <c r="F103" i="37"/>
  <c r="I96" i="37"/>
  <c r="C33" i="39"/>
  <c r="I94" i="37"/>
  <c r="C31" i="39"/>
  <c r="C30" i="39"/>
  <c r="I92" i="37"/>
  <c r="C29" i="39"/>
  <c r="C28" i="39"/>
  <c r="I90" i="37"/>
  <c r="C27" i="39"/>
  <c r="C26" i="39"/>
  <c r="I88" i="37"/>
  <c r="C25" i="39"/>
  <c r="E23" i="39"/>
  <c r="C23" i="39"/>
  <c r="F80" i="37"/>
  <c r="F79" i="37"/>
  <c r="F78" i="37"/>
  <c r="F77" i="37"/>
  <c r="F76" i="37"/>
  <c r="F75" i="37"/>
  <c r="F74" i="37"/>
  <c r="F73" i="37"/>
  <c r="I69" i="37"/>
  <c r="I68" i="37"/>
  <c r="I67" i="37"/>
  <c r="I66" i="37"/>
  <c r="I65" i="37"/>
  <c r="I63" i="37"/>
  <c r="I62" i="37"/>
  <c r="I61" i="37"/>
  <c r="I60" i="37"/>
  <c r="I59" i="37"/>
  <c r="C13" i="39"/>
  <c r="G53" i="37"/>
  <c r="E10" i="39" s="1"/>
  <c r="C10" i="39"/>
  <c r="L31" i="37"/>
  <c r="K31" i="37"/>
  <c r="J31" i="37"/>
  <c r="D29" i="37"/>
  <c r="C29" i="37"/>
  <c r="B29" i="37"/>
  <c r="D27" i="37"/>
  <c r="C27" i="37"/>
  <c r="B27" i="37"/>
  <c r="D25" i="37"/>
  <c r="C25" i="37"/>
  <c r="B25" i="37"/>
  <c r="D23" i="37"/>
  <c r="C23" i="37"/>
  <c r="B23" i="37"/>
  <c r="D21" i="37"/>
  <c r="C21" i="37"/>
  <c r="B21" i="37"/>
  <c r="E31" i="37"/>
  <c r="D20" i="37"/>
  <c r="C20" i="37"/>
  <c r="B20" i="37"/>
  <c r="D19" i="37"/>
  <c r="C19" i="37"/>
  <c r="B19" i="37"/>
  <c r="C12" i="37"/>
  <c r="I4" i="37"/>
  <c r="F1" i="35"/>
  <c r="E34" i="35"/>
  <c r="E20" i="35"/>
  <c r="E19" i="35"/>
  <c r="E31" i="77" l="1"/>
  <c r="E29" i="80"/>
  <c r="C22" i="48"/>
  <c r="G54" i="58"/>
  <c r="C20" i="60"/>
  <c r="F111" i="58"/>
  <c r="F81" i="58"/>
  <c r="C20" i="54"/>
  <c r="F111" i="52"/>
  <c r="G54" i="52"/>
  <c r="F81" i="52"/>
  <c r="C22" i="54"/>
  <c r="F111" i="49"/>
  <c r="G54" i="49"/>
  <c r="F81" i="49"/>
  <c r="C20" i="51"/>
  <c r="F111" i="46"/>
  <c r="F81" i="46"/>
  <c r="C20" i="48"/>
  <c r="F81" i="43"/>
  <c r="C20" i="42"/>
  <c r="G54" i="40"/>
  <c r="F81" i="40"/>
  <c r="F111" i="40"/>
  <c r="F111" i="37"/>
  <c r="F81" i="37"/>
  <c r="C20" i="39"/>
  <c r="C28" i="48"/>
  <c r="G28" i="48" s="1"/>
  <c r="H28" i="48" s="1"/>
  <c r="C34" i="51"/>
  <c r="D34" i="51" s="1"/>
  <c r="C28" i="51"/>
  <c r="D28" i="51" s="1"/>
  <c r="C34" i="54"/>
  <c r="D34" i="54" s="1"/>
  <c r="C34" i="39"/>
  <c r="D34" i="39" s="1"/>
  <c r="C26" i="45"/>
  <c r="D26" i="45" s="1"/>
  <c r="C34" i="48"/>
  <c r="G34" i="48" s="1"/>
  <c r="H34" i="48" s="1"/>
  <c r="C28" i="54"/>
  <c r="D28" i="54" s="1"/>
  <c r="C34" i="60"/>
  <c r="D34" i="60" s="1"/>
  <c r="C32" i="39"/>
  <c r="G32" i="39" s="1"/>
  <c r="H32" i="39" s="1"/>
  <c r="C30" i="42"/>
  <c r="D30" i="42" s="1"/>
  <c r="C26" i="48"/>
  <c r="G26" i="48" s="1"/>
  <c r="H26" i="48" s="1"/>
  <c r="C32" i="48"/>
  <c r="G32" i="48" s="1"/>
  <c r="H32" i="48" s="1"/>
  <c r="C26" i="51"/>
  <c r="G26" i="51" s="1"/>
  <c r="H26" i="51" s="1"/>
  <c r="C32" i="51"/>
  <c r="D32" i="51" s="1"/>
  <c r="C26" i="54"/>
  <c r="G26" i="54" s="1"/>
  <c r="H26" i="54" s="1"/>
  <c r="C32" i="54"/>
  <c r="D32" i="54" s="1"/>
  <c r="C26" i="60"/>
  <c r="D26" i="60" s="1"/>
  <c r="C32" i="60"/>
  <c r="D32" i="60" s="1"/>
  <c r="C20" i="45"/>
  <c r="C28" i="45"/>
  <c r="D28" i="45" s="1"/>
  <c r="C30" i="45"/>
  <c r="D30" i="45" s="1"/>
  <c r="C34" i="45"/>
  <c r="D34" i="45" s="1"/>
  <c r="C32" i="45"/>
  <c r="G32" i="45" s="1"/>
  <c r="H32" i="45" s="1"/>
  <c r="F111" i="43"/>
  <c r="C19" i="60"/>
  <c r="C18" i="60" s="1"/>
  <c r="C19" i="54"/>
  <c r="C18" i="54" s="1"/>
  <c r="C19" i="51"/>
  <c r="C18" i="51" s="1"/>
  <c r="C19" i="48"/>
  <c r="C19" i="45"/>
  <c r="C19" i="42"/>
  <c r="C22" i="45"/>
  <c r="D25" i="60"/>
  <c r="G28" i="60"/>
  <c r="H28" i="60" s="1"/>
  <c r="D28" i="60"/>
  <c r="D29" i="60"/>
  <c r="G30" i="60"/>
  <c r="H30" i="60" s="1"/>
  <c r="D30" i="60"/>
  <c r="D31" i="60"/>
  <c r="D27" i="60"/>
  <c r="D33" i="60"/>
  <c r="D27" i="54"/>
  <c r="D33" i="54"/>
  <c r="D25" i="54"/>
  <c r="D29" i="54"/>
  <c r="G30" i="54"/>
  <c r="H30" i="54" s="1"/>
  <c r="D30" i="54"/>
  <c r="D31" i="54"/>
  <c r="D25" i="51"/>
  <c r="D29" i="51"/>
  <c r="G30" i="51"/>
  <c r="H30" i="51" s="1"/>
  <c r="D30" i="51"/>
  <c r="D31" i="51"/>
  <c r="C22" i="51"/>
  <c r="D27" i="51"/>
  <c r="D33" i="51"/>
  <c r="D25" i="48"/>
  <c r="D29" i="48"/>
  <c r="G30" i="48"/>
  <c r="H30" i="48" s="1"/>
  <c r="D30" i="48"/>
  <c r="D31" i="48"/>
  <c r="D27" i="48"/>
  <c r="D33" i="48"/>
  <c r="D25" i="45"/>
  <c r="D29" i="45"/>
  <c r="D31" i="45"/>
  <c r="D27" i="45"/>
  <c r="D33" i="45"/>
  <c r="C22" i="42"/>
  <c r="D25" i="42"/>
  <c r="G26" i="42"/>
  <c r="H26" i="42" s="1"/>
  <c r="D26" i="42"/>
  <c r="D27" i="42"/>
  <c r="G28" i="42"/>
  <c r="H28" i="42" s="1"/>
  <c r="D28" i="42"/>
  <c r="D29" i="42"/>
  <c r="D31" i="42"/>
  <c r="G32" i="42"/>
  <c r="H32" i="42" s="1"/>
  <c r="D32" i="42"/>
  <c r="D33" i="42"/>
  <c r="G34" i="42"/>
  <c r="H34" i="42" s="1"/>
  <c r="D34" i="42"/>
  <c r="C18" i="39"/>
  <c r="G54" i="37"/>
  <c r="E13" i="39" s="1"/>
  <c r="C12" i="39" s="1"/>
  <c r="D33" i="39"/>
  <c r="C9" i="39"/>
  <c r="C22" i="39"/>
  <c r="D25" i="39"/>
  <c r="G26" i="39"/>
  <c r="H26" i="39" s="1"/>
  <c r="D26" i="39"/>
  <c r="D27" i="39"/>
  <c r="G28" i="39"/>
  <c r="H28" i="39" s="1"/>
  <c r="D28" i="39"/>
  <c r="D29" i="39"/>
  <c r="G30" i="39"/>
  <c r="H30" i="39" s="1"/>
  <c r="D30" i="39"/>
  <c r="D31" i="39"/>
  <c r="E29" i="83" l="1"/>
  <c r="E31" i="80"/>
  <c r="G34" i="51"/>
  <c r="H34" i="51" s="1"/>
  <c r="C18" i="48"/>
  <c r="D32" i="45"/>
  <c r="G32" i="51"/>
  <c r="H32" i="51" s="1"/>
  <c r="G30" i="45"/>
  <c r="H30" i="45" s="1"/>
  <c r="C18" i="45"/>
  <c r="C18" i="42"/>
  <c r="G30" i="42"/>
  <c r="H30" i="42" s="1"/>
  <c r="G32" i="60"/>
  <c r="H32" i="60" s="1"/>
  <c r="G26" i="45"/>
  <c r="H26" i="45" s="1"/>
  <c r="D28" i="48"/>
  <c r="G32" i="54"/>
  <c r="H32" i="54" s="1"/>
  <c r="G34" i="60"/>
  <c r="H34" i="60" s="1"/>
  <c r="G34" i="39"/>
  <c r="H34" i="39" s="1"/>
  <c r="G26" i="60"/>
  <c r="H26" i="60" s="1"/>
  <c r="D26" i="48"/>
  <c r="D26" i="51"/>
  <c r="G28" i="45"/>
  <c r="H28" i="45" s="1"/>
  <c r="G34" i="45"/>
  <c r="H34" i="45" s="1"/>
  <c r="G28" i="51"/>
  <c r="H28" i="51" s="1"/>
  <c r="G34" i="54"/>
  <c r="H34" i="54" s="1"/>
  <c r="D32" i="39"/>
  <c r="G28" i="54"/>
  <c r="H28" i="54" s="1"/>
  <c r="D26" i="54"/>
  <c r="D32" i="48"/>
  <c r="D34" i="48"/>
  <c r="C7" i="39"/>
  <c r="E31" i="83" l="1"/>
  <c r="E29" i="86"/>
  <c r="E31" i="86" s="1"/>
  <c r="D29" i="9"/>
  <c r="D27" i="9"/>
  <c r="D25" i="9"/>
  <c r="D23" i="9"/>
  <c r="D21" i="9"/>
  <c r="D20" i="9"/>
  <c r="D19" i="9"/>
  <c r="B8" i="36"/>
  <c r="B4" i="36"/>
  <c r="F34" i="35"/>
  <c r="F32" i="35"/>
  <c r="F30" i="35"/>
  <c r="F28" i="35"/>
  <c r="F26" i="35"/>
  <c r="A1" i="35"/>
  <c r="C16" i="34"/>
  <c r="C15" i="34" s="1"/>
  <c r="B7" i="34"/>
  <c r="A3" i="34"/>
  <c r="D33" i="33"/>
  <c r="D32" i="33"/>
  <c r="D31" i="33"/>
  <c r="D30" i="33"/>
  <c r="D29" i="33"/>
  <c r="F21" i="33"/>
  <c r="E13" i="34" s="1"/>
  <c r="D21" i="33"/>
  <c r="D13" i="33"/>
  <c r="D8" i="33"/>
  <c r="A8" i="32"/>
  <c r="C5" i="33" s="1"/>
  <c r="C1" i="32"/>
  <c r="G1" i="33" s="1"/>
  <c r="I115" i="9" l="1"/>
  <c r="I115" i="37" s="1"/>
  <c r="I115" i="40" s="1"/>
  <c r="I115" i="43" s="1"/>
  <c r="I115" i="46" s="1"/>
  <c r="I115" i="49" s="1"/>
  <c r="I115" i="52" s="1"/>
  <c r="I115" i="71" s="1"/>
  <c r="G115" i="9"/>
  <c r="G115" i="37" s="1"/>
  <c r="G115" i="40" s="1"/>
  <c r="G115" i="43" s="1"/>
  <c r="G115" i="46" s="1"/>
  <c r="G115" i="49" s="1"/>
  <c r="G115" i="52" s="1"/>
  <c r="G115" i="71" s="1"/>
  <c r="C12" i="34"/>
  <c r="D20" i="33"/>
  <c r="I92" i="9"/>
  <c r="I88" i="9"/>
  <c r="I96" i="9"/>
  <c r="I94" i="9"/>
  <c r="I90" i="9"/>
  <c r="F110" i="9"/>
  <c r="F109" i="9"/>
  <c r="F108" i="9"/>
  <c r="F107" i="9"/>
  <c r="F106" i="9"/>
  <c r="F105" i="9"/>
  <c r="F104" i="9"/>
  <c r="F103" i="9"/>
  <c r="F80" i="9"/>
  <c r="F79" i="9"/>
  <c r="F78" i="9"/>
  <c r="F77" i="9"/>
  <c r="F76" i="9"/>
  <c r="F75" i="9"/>
  <c r="F74" i="9"/>
  <c r="F73" i="9"/>
  <c r="I69" i="9"/>
  <c r="I68" i="9"/>
  <c r="I67" i="9"/>
  <c r="I66" i="9"/>
  <c r="I65" i="9"/>
  <c r="G115" i="74" l="1"/>
  <c r="G115" i="77" s="1"/>
  <c r="G115" i="80" s="1"/>
  <c r="G115" i="83" s="1"/>
  <c r="G115" i="86" s="1"/>
  <c r="G115" i="58"/>
  <c r="I115" i="74"/>
  <c r="I115" i="77" s="1"/>
  <c r="I115" i="80" s="1"/>
  <c r="I115" i="83" s="1"/>
  <c r="I115" i="86" s="1"/>
  <c r="I115" i="58"/>
  <c r="C20" i="35"/>
  <c r="F111" i="9"/>
  <c r="F81" i="9"/>
  <c r="C27" i="9"/>
  <c r="J31" i="9"/>
  <c r="K31" i="9"/>
  <c r="L31" i="9"/>
  <c r="K27" i="14"/>
  <c r="L27" i="14" l="1"/>
  <c r="F19" i="9"/>
  <c r="F19" i="37" s="1"/>
  <c r="F19" i="40" s="1"/>
  <c r="F19" i="43" s="1"/>
  <c r="F19" i="46" s="1"/>
  <c r="F19" i="49" s="1"/>
  <c r="F19" i="52" s="1"/>
  <c r="K28" i="14"/>
  <c r="G54" i="9"/>
  <c r="E13" i="35" s="1"/>
  <c r="K29" i="14"/>
  <c r="C29" i="35"/>
  <c r="E97" i="9"/>
  <c r="G97" i="9" s="1"/>
  <c r="H97" i="9" s="1"/>
  <c r="E95" i="9"/>
  <c r="G95" i="9" s="1"/>
  <c r="H95" i="9" s="1"/>
  <c r="E91" i="9"/>
  <c r="G91" i="9" s="1"/>
  <c r="H91" i="9" s="1"/>
  <c r="E93" i="9"/>
  <c r="G93" i="9" s="1"/>
  <c r="H93" i="9" s="1"/>
  <c r="E89" i="9"/>
  <c r="G89" i="9" s="1"/>
  <c r="H89" i="9" s="1"/>
  <c r="E10" i="60" l="1"/>
  <c r="L29" i="14"/>
  <c r="F21" i="9"/>
  <c r="F21" i="37" s="1"/>
  <c r="F21" i="40" s="1"/>
  <c r="F21" i="43" s="1"/>
  <c r="F21" i="46" s="1"/>
  <c r="F21" i="49" s="1"/>
  <c r="F21" i="52" s="1"/>
  <c r="F20" i="9"/>
  <c r="F20" i="37" s="1"/>
  <c r="F13" i="33"/>
  <c r="D12" i="33" s="1"/>
  <c r="D9" i="33"/>
  <c r="F27" i="33"/>
  <c r="D29" i="35"/>
  <c r="C30" i="35"/>
  <c r="C25" i="35"/>
  <c r="C28" i="35"/>
  <c r="C27" i="35"/>
  <c r="C31" i="35"/>
  <c r="L28" i="14"/>
  <c r="K32" i="14"/>
  <c r="K30" i="14"/>
  <c r="K33" i="14"/>
  <c r="K31" i="14"/>
  <c r="C26" i="35"/>
  <c r="C34" i="35"/>
  <c r="C32" i="35"/>
  <c r="L33" i="14" l="1"/>
  <c r="F33" i="33" s="1"/>
  <c r="F29" i="9"/>
  <c r="F29" i="37" s="1"/>
  <c r="F29" i="40" s="1"/>
  <c r="F29" i="43" s="1"/>
  <c r="F29" i="46" s="1"/>
  <c r="F29" i="49" s="1"/>
  <c r="F29" i="52" s="1"/>
  <c r="F29" i="71" s="1"/>
  <c r="L31" i="14"/>
  <c r="F25" i="9"/>
  <c r="F25" i="37" s="1"/>
  <c r="F25" i="40" s="1"/>
  <c r="F25" i="43" s="1"/>
  <c r="F25" i="46" s="1"/>
  <c r="F25" i="49" s="1"/>
  <c r="F25" i="52" s="1"/>
  <c r="L30" i="14"/>
  <c r="F23" i="9"/>
  <c r="F23" i="37" s="1"/>
  <c r="F23" i="40" s="1"/>
  <c r="F23" i="43" s="1"/>
  <c r="F23" i="46" s="1"/>
  <c r="F23" i="49" s="1"/>
  <c r="F23" i="52" s="1"/>
  <c r="L39" i="14"/>
  <c r="F17" i="33" s="1"/>
  <c r="D16" i="33" s="1"/>
  <c r="D7" i="33" s="1"/>
  <c r="C9" i="60"/>
  <c r="E23" i="60"/>
  <c r="C22" i="60" s="1"/>
  <c r="L32" i="14"/>
  <c r="F27" i="9"/>
  <c r="F27" i="37" s="1"/>
  <c r="F27" i="40" s="1"/>
  <c r="F27" i="43" s="1"/>
  <c r="F27" i="46" s="1"/>
  <c r="F27" i="49" s="1"/>
  <c r="F27" i="52" s="1"/>
  <c r="F20" i="40"/>
  <c r="D31" i="35"/>
  <c r="G34" i="35"/>
  <c r="H34" i="35" s="1"/>
  <c r="D34" i="35"/>
  <c r="G28" i="35"/>
  <c r="H28" i="35" s="1"/>
  <c r="D28" i="35"/>
  <c r="D30" i="35"/>
  <c r="G30" i="35"/>
  <c r="H30" i="35" s="1"/>
  <c r="G32" i="35"/>
  <c r="H32" i="35" s="1"/>
  <c r="D32" i="35"/>
  <c r="D26" i="35"/>
  <c r="G26" i="35"/>
  <c r="H26" i="35" s="1"/>
  <c r="D27" i="35"/>
  <c r="D25" i="35"/>
  <c r="C33" i="35"/>
  <c r="I62" i="9"/>
  <c r="I63" i="9"/>
  <c r="I60" i="9"/>
  <c r="I61" i="9"/>
  <c r="I59" i="9"/>
  <c r="D54" i="9"/>
  <c r="C13" i="35" s="1"/>
  <c r="C12" i="35" s="1"/>
  <c r="K19" i="14"/>
  <c r="D27" i="33" s="1"/>
  <c r="D26" i="33" s="1"/>
  <c r="F29" i="58" l="1"/>
  <c r="F29" i="74"/>
  <c r="F31" i="71"/>
  <c r="C19" i="35"/>
  <c r="C18" i="35" s="1"/>
  <c r="D28" i="33"/>
  <c r="F31" i="37"/>
  <c r="F20" i="43"/>
  <c r="F31" i="40"/>
  <c r="D33" i="35"/>
  <c r="D53" i="9"/>
  <c r="C10" i="35" s="1"/>
  <c r="F29" i="77" l="1"/>
  <c r="F31" i="74"/>
  <c r="I54" i="71"/>
  <c r="I55" i="71"/>
  <c r="F20" i="46"/>
  <c r="F31" i="43"/>
  <c r="I84" i="9"/>
  <c r="E23" i="35" s="1"/>
  <c r="G53" i="9"/>
  <c r="E10" i="35" s="1"/>
  <c r="C9" i="35" s="1"/>
  <c r="C7" i="35" s="1"/>
  <c r="I33" i="14"/>
  <c r="C29" i="9"/>
  <c r="B29" i="9"/>
  <c r="B27" i="9"/>
  <c r="C25" i="9"/>
  <c r="B25" i="9"/>
  <c r="C23" i="9"/>
  <c r="B23" i="9"/>
  <c r="C21" i="9"/>
  <c r="B21" i="9"/>
  <c r="B20" i="9"/>
  <c r="C20" i="9"/>
  <c r="E19" i="9"/>
  <c r="E19" i="37" s="1"/>
  <c r="C12" i="9"/>
  <c r="I32" i="14"/>
  <c r="I31" i="14"/>
  <c r="I30" i="14"/>
  <c r="I29" i="14"/>
  <c r="I28" i="14"/>
  <c r="I27" i="14"/>
  <c r="C19" i="9"/>
  <c r="B19" i="9"/>
  <c r="D84" i="9"/>
  <c r="H84" i="9" s="1"/>
  <c r="A8" i="20"/>
  <c r="A4" i="20"/>
  <c r="E13" i="72" l="1"/>
  <c r="C12" i="72" s="1"/>
  <c r="C7" i="72" s="1"/>
  <c r="C37" i="72" s="1"/>
  <c r="C43" i="72" s="1"/>
  <c r="C13" i="73" s="1"/>
  <c r="I55" i="74"/>
  <c r="I54" i="74"/>
  <c r="E13" i="75" s="1"/>
  <c r="C12" i="75" s="1"/>
  <c r="C7" i="75" s="1"/>
  <c r="C37" i="75" s="1"/>
  <c r="C43" i="75" s="1"/>
  <c r="F29" i="80"/>
  <c r="F31" i="77"/>
  <c r="C23" i="35"/>
  <c r="C22" i="35" s="1"/>
  <c r="F20" i="49"/>
  <c r="F31" i="46"/>
  <c r="I53" i="40"/>
  <c r="J17" i="9"/>
  <c r="J18" i="9"/>
  <c r="E31" i="9"/>
  <c r="H50" i="71" l="1"/>
  <c r="H50" i="74"/>
  <c r="C13" i="76"/>
  <c r="I55" i="77"/>
  <c r="I54" i="77"/>
  <c r="E13" i="78" s="1"/>
  <c r="C12" i="78" s="1"/>
  <c r="C7" i="78" s="1"/>
  <c r="C37" i="78" s="1"/>
  <c r="C43" i="78" s="1"/>
  <c r="F31" i="80"/>
  <c r="F29" i="83"/>
  <c r="D123" i="58"/>
  <c r="D123" i="83"/>
  <c r="D123" i="80"/>
  <c r="D123" i="71"/>
  <c r="D123" i="74"/>
  <c r="D123" i="86"/>
  <c r="D123" i="77"/>
  <c r="E10" i="42"/>
  <c r="C9" i="42" s="1"/>
  <c r="K18" i="9"/>
  <c r="L18" i="9" s="1"/>
  <c r="F20" i="52"/>
  <c r="F31" i="49"/>
  <c r="I53" i="43"/>
  <c r="F31" i="83" l="1"/>
  <c r="F29" i="86"/>
  <c r="F31" i="86" s="1"/>
  <c r="C13" i="79"/>
  <c r="H50" i="77"/>
  <c r="D124" i="58"/>
  <c r="D124" i="80"/>
  <c r="D124" i="74"/>
  <c r="D124" i="83"/>
  <c r="D124" i="86"/>
  <c r="D124" i="77"/>
  <c r="I55" i="80"/>
  <c r="I54" i="80"/>
  <c r="E13" i="81" s="1"/>
  <c r="C12" i="81" s="1"/>
  <c r="C7" i="81" s="1"/>
  <c r="C37" i="81" s="1"/>
  <c r="C43" i="81" s="1"/>
  <c r="J18" i="37"/>
  <c r="J17" i="37" s="1"/>
  <c r="J92" i="9"/>
  <c r="L17" i="9"/>
  <c r="K90" i="9"/>
  <c r="J90" i="9"/>
  <c r="K88" i="9"/>
  <c r="K96" i="9"/>
  <c r="J96" i="9"/>
  <c r="E33" i="35" s="1"/>
  <c r="J88" i="9"/>
  <c r="K94" i="9"/>
  <c r="J94" i="9"/>
  <c r="E31" i="35" s="1"/>
  <c r="K92" i="9"/>
  <c r="K17" i="9"/>
  <c r="E10" i="45"/>
  <c r="C9" i="45" s="1"/>
  <c r="F31" i="52"/>
  <c r="I53" i="46"/>
  <c r="F31" i="9"/>
  <c r="I54" i="83" l="1"/>
  <c r="E13" i="84" s="1"/>
  <c r="C12" i="84" s="1"/>
  <c r="C7" i="84" s="1"/>
  <c r="C37" i="84" s="1"/>
  <c r="C43" i="84" s="1"/>
  <c r="I55" i="83"/>
  <c r="C13" i="82"/>
  <c r="H50" i="80"/>
  <c r="I54" i="86"/>
  <c r="I55" i="86"/>
  <c r="D125" i="58"/>
  <c r="D125" i="80"/>
  <c r="D125" i="86"/>
  <c r="D125" i="77"/>
  <c r="D125" i="83"/>
  <c r="E27" i="35"/>
  <c r="K18" i="37"/>
  <c r="L18" i="37" s="1"/>
  <c r="K96" i="37" s="1"/>
  <c r="F33" i="35"/>
  <c r="G33" i="35"/>
  <c r="H33" i="35" s="1"/>
  <c r="E10" i="48"/>
  <c r="C9" i="48" s="1"/>
  <c r="F27" i="35"/>
  <c r="G27" i="35"/>
  <c r="H27" i="35" s="1"/>
  <c r="F31" i="35"/>
  <c r="G31" i="35"/>
  <c r="H31" i="35" s="1"/>
  <c r="E29" i="35"/>
  <c r="E25" i="35"/>
  <c r="F31" i="58"/>
  <c r="I55" i="58" s="1"/>
  <c r="I53" i="49"/>
  <c r="I50" i="14"/>
  <c r="L50" i="14"/>
  <c r="H50" i="14"/>
  <c r="E50" i="14"/>
  <c r="D50" i="14"/>
  <c r="C50" i="14"/>
  <c r="E13" i="87" l="1"/>
  <c r="C12" i="87" s="1"/>
  <c r="C7" i="87" s="1"/>
  <c r="C37" i="87" s="1"/>
  <c r="C43" i="87" s="1"/>
  <c r="H50" i="83"/>
  <c r="C13" i="85"/>
  <c r="D126" i="58"/>
  <c r="D126" i="86"/>
  <c r="D126" i="83"/>
  <c r="D126" i="80"/>
  <c r="K17" i="37"/>
  <c r="E13" i="60"/>
  <c r="C12" i="60" s="1"/>
  <c r="C7" i="60" s="1"/>
  <c r="K88" i="37"/>
  <c r="J90" i="37"/>
  <c r="J88" i="37"/>
  <c r="J94" i="37"/>
  <c r="J92" i="37"/>
  <c r="K94" i="37"/>
  <c r="K92" i="37"/>
  <c r="E10" i="51"/>
  <c r="C9" i="51" s="1"/>
  <c r="J96" i="37"/>
  <c r="E33" i="39" s="1"/>
  <c r="F25" i="35"/>
  <c r="G25" i="35"/>
  <c r="K90" i="37"/>
  <c r="E27" i="39" s="1"/>
  <c r="F29" i="35"/>
  <c r="G29" i="35"/>
  <c r="H29" i="35" s="1"/>
  <c r="I53" i="52"/>
  <c r="L17" i="37"/>
  <c r="J18" i="40"/>
  <c r="E47" i="14"/>
  <c r="E48" i="14"/>
  <c r="E49" i="14"/>
  <c r="E46" i="14"/>
  <c r="C46" i="14"/>
  <c r="D46" i="14"/>
  <c r="C47" i="14"/>
  <c r="D47" i="14"/>
  <c r="C48" i="14"/>
  <c r="D48" i="14"/>
  <c r="C49" i="14"/>
  <c r="D49" i="14"/>
  <c r="H50" i="86" l="1"/>
  <c r="C13" i="88"/>
  <c r="D127" i="58"/>
  <c r="D127" i="86"/>
  <c r="D127" i="83"/>
  <c r="E25" i="39"/>
  <c r="F25" i="39" s="1"/>
  <c r="F27" i="39"/>
  <c r="G27" i="39"/>
  <c r="H27" i="39" s="1"/>
  <c r="E29" i="39"/>
  <c r="E31" i="39"/>
  <c r="H25" i="35"/>
  <c r="C24" i="35"/>
  <c r="E10" i="54"/>
  <c r="C9" i="54" s="1"/>
  <c r="G33" i="39"/>
  <c r="H33" i="39" s="1"/>
  <c r="F33" i="39"/>
  <c r="K18" i="40"/>
  <c r="J17" i="40"/>
  <c r="H47" i="14"/>
  <c r="D128" i="58" l="1"/>
  <c r="D128" i="86"/>
  <c r="G25" i="39"/>
  <c r="H25" i="39" s="1"/>
  <c r="G31" i="39"/>
  <c r="H31" i="39" s="1"/>
  <c r="F31" i="39"/>
  <c r="G29" i="39"/>
  <c r="F29" i="39"/>
  <c r="L18" i="40"/>
  <c r="K17" i="40"/>
  <c r="U12" i="14"/>
  <c r="U5" i="14"/>
  <c r="U6" i="14"/>
  <c r="U4" i="14"/>
  <c r="U7" i="14" s="1"/>
  <c r="H46" i="14"/>
  <c r="H48" i="14"/>
  <c r="H49" i="14"/>
  <c r="E35" i="14"/>
  <c r="L46" i="14"/>
  <c r="L47" i="14"/>
  <c r="L48" i="14"/>
  <c r="L49" i="14"/>
  <c r="I47" i="14"/>
  <c r="I48" i="14"/>
  <c r="I49" i="14"/>
  <c r="K94" i="40" l="1"/>
  <c r="J94" i="40"/>
  <c r="E31" i="42" s="1"/>
  <c r="K90" i="40"/>
  <c r="K92" i="40"/>
  <c r="J92" i="40"/>
  <c r="J90" i="40"/>
  <c r="K96" i="40"/>
  <c r="K88" i="40"/>
  <c r="J96" i="40"/>
  <c r="J88" i="40"/>
  <c r="H29" i="39"/>
  <c r="C24" i="39"/>
  <c r="L17" i="40"/>
  <c r="J18" i="43"/>
  <c r="I55" i="40"/>
  <c r="I54" i="40"/>
  <c r="E29" i="42" l="1"/>
  <c r="G29" i="42" s="1"/>
  <c r="H29" i="42" s="1"/>
  <c r="E27" i="42"/>
  <c r="F27" i="42" s="1"/>
  <c r="E13" i="42"/>
  <c r="C12" i="42" s="1"/>
  <c r="C7" i="42" s="1"/>
  <c r="E25" i="42"/>
  <c r="G31" i="42"/>
  <c r="H31" i="42" s="1"/>
  <c r="F31" i="42"/>
  <c r="E33" i="42"/>
  <c r="J17" i="43"/>
  <c r="K18" i="43"/>
  <c r="F29" i="42" l="1"/>
  <c r="G27" i="42"/>
  <c r="H27" i="42" s="1"/>
  <c r="F25" i="42"/>
  <c r="G25" i="42"/>
  <c r="G33" i="42"/>
  <c r="H33" i="42" s="1"/>
  <c r="F33" i="42"/>
  <c r="L18" i="43"/>
  <c r="K17" i="43"/>
  <c r="J88" i="43" l="1"/>
  <c r="J90" i="43"/>
  <c r="J92" i="43"/>
  <c r="K96" i="43"/>
  <c r="J96" i="43"/>
  <c r="K94" i="43"/>
  <c r="K92" i="43"/>
  <c r="J94" i="43"/>
  <c r="E31" i="45" s="1"/>
  <c r="K90" i="43"/>
  <c r="K88" i="43"/>
  <c r="H25" i="42"/>
  <c r="C24" i="42"/>
  <c r="J18" i="46"/>
  <c r="L17" i="43"/>
  <c r="I55" i="43"/>
  <c r="I54" i="43"/>
  <c r="E33" i="45" l="1"/>
  <c r="G33" i="45" s="1"/>
  <c r="H33" i="45" s="1"/>
  <c r="E13" i="45"/>
  <c r="C12" i="45" s="1"/>
  <c r="C7" i="45" s="1"/>
  <c r="F31" i="45"/>
  <c r="G31" i="45"/>
  <c r="H31" i="45" s="1"/>
  <c r="E29" i="45"/>
  <c r="E27" i="45"/>
  <c r="E25" i="45"/>
  <c r="K18" i="46"/>
  <c r="J17" i="46"/>
  <c r="F33" i="45" l="1"/>
  <c r="F29" i="45"/>
  <c r="G29" i="45"/>
  <c r="H29" i="45" s="1"/>
  <c r="G27" i="45"/>
  <c r="H27" i="45" s="1"/>
  <c r="F27" i="45"/>
  <c r="G25" i="45"/>
  <c r="F25" i="45"/>
  <c r="L18" i="46"/>
  <c r="K17" i="46"/>
  <c r="K90" i="46" l="1"/>
  <c r="J90" i="46"/>
  <c r="K96" i="46"/>
  <c r="K88" i="46"/>
  <c r="J88" i="46"/>
  <c r="E25" i="48" s="1"/>
  <c r="K92" i="46"/>
  <c r="K94" i="46"/>
  <c r="J96" i="46"/>
  <c r="E33" i="48" s="1"/>
  <c r="J94" i="46"/>
  <c r="J92" i="46"/>
  <c r="H25" i="45"/>
  <c r="C24" i="45"/>
  <c r="J18" i="49"/>
  <c r="L17" i="46"/>
  <c r="I55" i="46"/>
  <c r="I54" i="46"/>
  <c r="E27" i="48" l="1"/>
  <c r="G27" i="48" s="1"/>
  <c r="H27" i="48" s="1"/>
  <c r="F33" i="48"/>
  <c r="G33" i="48"/>
  <c r="H33" i="48" s="1"/>
  <c r="G25" i="48"/>
  <c r="F25" i="48"/>
  <c r="E13" i="48"/>
  <c r="C12" i="48" s="1"/>
  <c r="C7" i="48" s="1"/>
  <c r="E29" i="48"/>
  <c r="E31" i="48"/>
  <c r="K18" i="49"/>
  <c r="J17" i="49"/>
  <c r="F27" i="48" l="1"/>
  <c r="G29" i="48"/>
  <c r="H29" i="48" s="1"/>
  <c r="F29" i="48"/>
  <c r="H25" i="48"/>
  <c r="G31" i="48"/>
  <c r="H31" i="48" s="1"/>
  <c r="F31" i="48"/>
  <c r="K17" i="49"/>
  <c r="L18" i="49"/>
  <c r="J94" i="49" l="1"/>
  <c r="J96" i="49"/>
  <c r="K92" i="49"/>
  <c r="J92" i="49"/>
  <c r="K88" i="49"/>
  <c r="K90" i="49"/>
  <c r="J90" i="49"/>
  <c r="E27" i="51" s="1"/>
  <c r="K96" i="49"/>
  <c r="J88" i="49"/>
  <c r="K94" i="49"/>
  <c r="C24" i="48"/>
  <c r="I55" i="49"/>
  <c r="J18" i="52"/>
  <c r="L17" i="49"/>
  <c r="I54" i="49"/>
  <c r="E13" i="51" s="1"/>
  <c r="E29" i="51" l="1"/>
  <c r="F29" i="51" s="1"/>
  <c r="G27" i="51"/>
  <c r="H27" i="51" s="1"/>
  <c r="F27" i="51"/>
  <c r="E33" i="51"/>
  <c r="E25" i="51"/>
  <c r="E31" i="51"/>
  <c r="C12" i="51"/>
  <c r="C7" i="51" s="1"/>
  <c r="J17" i="52"/>
  <c r="K18" i="52"/>
  <c r="G29" i="51" l="1"/>
  <c r="H29" i="51" s="1"/>
  <c r="F33" i="51"/>
  <c r="G33" i="51"/>
  <c r="H33" i="51" s="1"/>
  <c r="G25" i="51"/>
  <c r="F25" i="51"/>
  <c r="F31" i="51"/>
  <c r="G31" i="51"/>
  <c r="H31" i="51" s="1"/>
  <c r="L18" i="52"/>
  <c r="K17" i="52"/>
  <c r="K96" i="52" l="1"/>
  <c r="K88" i="52"/>
  <c r="J96" i="52"/>
  <c r="J94" i="52"/>
  <c r="K94" i="52"/>
  <c r="K92" i="52"/>
  <c r="K90" i="52"/>
  <c r="J92" i="52"/>
  <c r="J90" i="52"/>
  <c r="J88" i="52"/>
  <c r="H25" i="51"/>
  <c r="C24" i="51"/>
  <c r="L17" i="52"/>
  <c r="I54" i="52"/>
  <c r="I55" i="52"/>
  <c r="E33" i="54" l="1"/>
  <c r="G33" i="54" s="1"/>
  <c r="H33" i="54" s="1"/>
  <c r="E13" i="54"/>
  <c r="C12" i="54" s="1"/>
  <c r="C7" i="54" s="1"/>
  <c r="E25" i="54"/>
  <c r="F25" i="54" s="1"/>
  <c r="E29" i="54"/>
  <c r="F29" i="54" s="1"/>
  <c r="E31" i="54"/>
  <c r="E27" i="54"/>
  <c r="F33" i="54" l="1"/>
  <c r="G25" i="54"/>
  <c r="H25" i="54" s="1"/>
  <c r="G29" i="54"/>
  <c r="H29" i="54" s="1"/>
  <c r="F31" i="54"/>
  <c r="G31" i="54"/>
  <c r="H31" i="54" s="1"/>
  <c r="F27" i="54"/>
  <c r="G27" i="54"/>
  <c r="H27" i="54" s="1"/>
  <c r="C24" i="54" l="1"/>
  <c r="J17" i="58" l="1"/>
  <c r="K18" i="58"/>
  <c r="K17" i="58" l="1"/>
  <c r="L18" i="58"/>
  <c r="L17" i="58" l="1"/>
  <c r="J96" i="58"/>
  <c r="E33" i="60" s="1"/>
  <c r="J94" i="58"/>
  <c r="E31" i="60" s="1"/>
  <c r="J92" i="58"/>
  <c r="E29" i="60" s="1"/>
  <c r="J90" i="58"/>
  <c r="E27" i="60" s="1"/>
  <c r="J88" i="58"/>
  <c r="E25" i="60" s="1"/>
  <c r="F25" i="60" l="1"/>
  <c r="G25" i="60"/>
  <c r="F27" i="60"/>
  <c r="G27" i="60"/>
  <c r="H27" i="60" s="1"/>
  <c r="F29" i="60"/>
  <c r="G29" i="60"/>
  <c r="H29" i="60" s="1"/>
  <c r="F31" i="60"/>
  <c r="G31" i="60"/>
  <c r="H31" i="60" s="1"/>
  <c r="F33" i="60"/>
  <c r="G33" i="60"/>
  <c r="H33" i="60" s="1"/>
  <c r="H25" i="60" l="1"/>
  <c r="C24" i="60"/>
  <c r="D22" i="33"/>
  <c r="C14" i="34"/>
  <c r="C21" i="35" s="1"/>
  <c r="C11" i="34" l="1"/>
  <c r="C21" i="34" s="1"/>
  <c r="C25" i="34" s="1"/>
  <c r="B14" i="20" s="1"/>
  <c r="C21" i="51"/>
  <c r="C21" i="54"/>
  <c r="C21" i="48"/>
  <c r="C21" i="39"/>
  <c r="C21" i="42"/>
  <c r="C21" i="60"/>
  <c r="C21" i="45"/>
  <c r="C18" i="34"/>
  <c r="D34" i="33"/>
  <c r="C35" i="42" s="1"/>
  <c r="C35" i="54"/>
  <c r="D115" i="43" l="1"/>
  <c r="D115" i="80"/>
  <c r="D115" i="74"/>
  <c r="D115" i="83"/>
  <c r="D115" i="86"/>
  <c r="D115" i="71"/>
  <c r="D115" i="77"/>
  <c r="D115" i="37"/>
  <c r="D115" i="52"/>
  <c r="D115" i="46"/>
  <c r="D115" i="58"/>
  <c r="D115" i="40"/>
  <c r="D115" i="49"/>
  <c r="D115" i="9"/>
  <c r="C16" i="54"/>
  <c r="C37" i="54" s="1"/>
  <c r="C43" i="54" s="1"/>
  <c r="C35" i="39"/>
  <c r="C16" i="39" s="1"/>
  <c r="C37" i="39" s="1"/>
  <c r="C43" i="39" s="1"/>
  <c r="C35" i="48"/>
  <c r="C16" i="48" s="1"/>
  <c r="C37" i="48" s="1"/>
  <c r="C43" i="48" s="1"/>
  <c r="D19" i="33"/>
  <c r="D39" i="33" s="1"/>
  <c r="D41" i="33" s="1"/>
  <c r="B17" i="32" s="1"/>
  <c r="C35" i="60"/>
  <c r="C16" i="60" s="1"/>
  <c r="C37" i="60" s="1"/>
  <c r="C43" i="60" s="1"/>
  <c r="C16" i="42"/>
  <c r="C37" i="42" s="1"/>
  <c r="C43" i="42" s="1"/>
  <c r="C35" i="45"/>
  <c r="C16" i="45" s="1"/>
  <c r="C37" i="45" s="1"/>
  <c r="C43" i="45" s="1"/>
  <c r="C35" i="51"/>
  <c r="C16" i="51" s="1"/>
  <c r="C37" i="51" s="1"/>
  <c r="C43" i="51" s="1"/>
  <c r="C35" i="35"/>
  <c r="C16" i="35" s="1"/>
  <c r="C37" i="35" s="1"/>
  <c r="C13" i="41" l="1"/>
  <c r="H50" i="40"/>
  <c r="C13" i="59"/>
  <c r="D139" i="58" s="1"/>
  <c r="H50" i="58"/>
  <c r="C13" i="50"/>
  <c r="H50" i="49"/>
  <c r="C13" i="47"/>
  <c r="H50" i="46"/>
  <c r="C13" i="44"/>
  <c r="H50" i="43"/>
  <c r="C13" i="38"/>
  <c r="H50" i="37"/>
  <c r="C13" i="53"/>
  <c r="H50" i="52"/>
  <c r="C13" i="36"/>
  <c r="C43" i="35"/>
  <c r="H50" i="9" s="1"/>
  <c r="D117" i="37" l="1"/>
  <c r="D117" i="80"/>
  <c r="D117" i="86"/>
  <c r="D117" i="74"/>
  <c r="D117" i="83"/>
  <c r="D117" i="71"/>
  <c r="D117" i="77"/>
  <c r="D122" i="83"/>
  <c r="D122" i="80"/>
  <c r="D122" i="74"/>
  <c r="D122" i="71"/>
  <c r="D122" i="77"/>
  <c r="D122" i="86"/>
  <c r="D121" i="86"/>
  <c r="D121" i="71"/>
  <c r="D121" i="83"/>
  <c r="D121" i="80"/>
  <c r="D121" i="74"/>
  <c r="D121" i="77"/>
  <c r="D120" i="86"/>
  <c r="D120" i="71"/>
  <c r="D120" i="83"/>
  <c r="D120" i="77"/>
  <c r="D120" i="80"/>
  <c r="D120" i="74"/>
  <c r="D119" i="77"/>
  <c r="D119" i="80"/>
  <c r="D119" i="86"/>
  <c r="D119" i="71"/>
  <c r="D119" i="83"/>
  <c r="D119" i="74"/>
  <c r="D118" i="80"/>
  <c r="D118" i="77"/>
  <c r="D118" i="86"/>
  <c r="D118" i="74"/>
  <c r="D118" i="71"/>
  <c r="D118" i="83"/>
  <c r="D121" i="52"/>
  <c r="D119" i="43"/>
  <c r="D118" i="40"/>
  <c r="D118" i="43"/>
  <c r="D118" i="49"/>
  <c r="D118" i="46"/>
  <c r="D118" i="58"/>
  <c r="D118" i="52"/>
  <c r="D119" i="46"/>
  <c r="D119" i="52"/>
  <c r="D120" i="52"/>
  <c r="D120" i="49"/>
  <c r="D120" i="46"/>
  <c r="D120" i="58"/>
  <c r="D117" i="40"/>
  <c r="D122" i="52"/>
  <c r="D117" i="52"/>
  <c r="D121" i="58"/>
  <c r="D119" i="49"/>
  <c r="D121" i="49"/>
  <c r="D122" i="58"/>
  <c r="D117" i="46"/>
  <c r="D117" i="49"/>
  <c r="D119" i="58"/>
  <c r="D117" i="58"/>
  <c r="D117" i="43"/>
  <c r="D116" i="37"/>
  <c r="D116" i="43"/>
  <c r="D116" i="58"/>
  <c r="D116" i="52"/>
  <c r="D116" i="9"/>
  <c r="F115" i="9" s="1"/>
  <c r="D116" i="46"/>
  <c r="D116" i="40"/>
  <c r="D116" i="49"/>
  <c r="F115" i="37" l="1"/>
  <c r="F115" i="58"/>
  <c r="F115" i="74"/>
  <c r="F115" i="77"/>
  <c r="F115" i="86"/>
  <c r="F115" i="80"/>
  <c r="F115" i="83"/>
  <c r="F115" i="71"/>
  <c r="F115" i="43"/>
  <c r="F115" i="52"/>
  <c r="F115" i="40"/>
  <c r="F115" i="49"/>
  <c r="F115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Ohnishi, Kenichiro[大西 健一朗]</author>
    <author>Yoshizawa, Shinobu[芳沢 忍]</author>
    <author>松下　雄一</author>
  </authors>
  <commentList>
    <comment ref="T2" authorId="0" shapeId="0" xr:uid="{3EE125F5-059A-4135-9742-97EBB4F61C42}">
      <text>
        <r>
          <rPr>
            <b/>
            <sz val="9"/>
            <color indexed="81"/>
            <rFont val="MS P ゴシック"/>
            <family val="3"/>
            <charset val="128"/>
          </rPr>
          <t>公示で計上を認めている場合のみ、計上します。</t>
        </r>
      </text>
    </comment>
    <comment ref="D4" authorId="0" shapeId="0" xr:uid="{347BC93B-1174-42E5-81EC-39D20DA1736A}">
      <text>
        <r>
          <rPr>
            <b/>
            <sz val="9"/>
            <color indexed="81"/>
            <rFont val="MS P ゴシック"/>
            <family val="3"/>
            <charset val="128"/>
          </rPr>
          <t>公示より転記します。</t>
        </r>
      </text>
    </comment>
    <comment ref="D5" authorId="1" shapeId="0" xr:uid="{1BE6DB24-6D76-4AB0-A316-7FD05DD2C008}">
      <text>
        <r>
          <rPr>
            <b/>
            <sz val="9"/>
            <color indexed="81"/>
            <rFont val="MS P ゴシック"/>
            <family val="3"/>
            <charset val="128"/>
          </rPr>
          <t>公示より転記します。</t>
        </r>
      </text>
    </comment>
    <comment ref="E8" authorId="2" shapeId="0" xr:uid="{60890BB3-4286-461C-B360-EC47F6079202}">
      <text>
        <r>
          <rPr>
            <b/>
            <sz val="9"/>
            <color indexed="81"/>
            <rFont val="MS P ゴシック"/>
            <family val="3"/>
            <charset val="128"/>
          </rPr>
          <t>公示より「家族帯同無」の金額を転記します</t>
        </r>
      </text>
    </comment>
    <comment ref="E9" authorId="1" shapeId="0" xr:uid="{D7D40062-F486-48CB-9159-5796DDC13C32}">
      <text>
        <r>
          <rPr>
            <b/>
            <sz val="9"/>
            <color indexed="81"/>
            <rFont val="MS P ゴシック"/>
            <family val="3"/>
            <charset val="128"/>
          </rPr>
          <t>公示より「家族帯同有」の金額を転記します</t>
        </r>
      </text>
    </comment>
    <comment ref="T10" authorId="0" shapeId="0" xr:uid="{8CA33F0E-98ED-4A90-8747-2600E70E4219}">
      <text>
        <r>
          <rPr>
            <b/>
            <sz val="9"/>
            <color indexed="81"/>
            <rFont val="MS P ゴシック"/>
            <family val="3"/>
            <charset val="128"/>
          </rPr>
          <t>介助者が必要な場合は、かかる費用を計上することが可能です（経理処理・契約管理ガイドラインを参照ください）</t>
        </r>
      </text>
    </comment>
    <comment ref="E12" authorId="0" shapeId="0" xr:uid="{E91B44F1-2662-4100-9538-35394A91F0DD}">
      <text>
        <r>
          <rPr>
            <b/>
            <sz val="9"/>
            <color indexed="81"/>
            <rFont val="MS P ゴシック"/>
            <family val="3"/>
            <charset val="128"/>
          </rPr>
          <t>該当する場合、公示より転記します</t>
        </r>
      </text>
    </comment>
    <comment ref="E17" authorId="1" shapeId="0" xr:uid="{E5E6E794-D871-495D-B797-C270326D5BA3}">
      <text>
        <r>
          <rPr>
            <b/>
            <sz val="9"/>
            <color indexed="81"/>
            <rFont val="MS P ゴシック"/>
            <family val="3"/>
            <charset val="128"/>
          </rPr>
          <t>該当する場合、公示より転記します。</t>
        </r>
      </text>
    </comment>
    <comment ref="E19" authorId="2" shapeId="0" xr:uid="{E42B1554-043C-45E9-B006-4715A66BAAB6}">
      <text>
        <r>
          <rPr>
            <b/>
            <sz val="9"/>
            <color indexed="81"/>
            <rFont val="MS P ゴシック"/>
            <family val="3"/>
            <charset val="128"/>
          </rPr>
          <t>パプアニューギニア、エチオピア、ミャンマー、南スーダン、ウクライナ等、JICA事務所が「特例住居」として契約する場合は、０円とする。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20" authorId="2" shapeId="0" xr:uid="{FE0514DE-0800-4EA5-B15C-60940C38AC13}">
      <text>
        <r>
          <rPr>
            <b/>
            <sz val="9"/>
            <color indexed="81"/>
            <rFont val="MS P ゴシック"/>
            <family val="3"/>
            <charset val="128"/>
          </rPr>
          <t>対象となる子を選択してください（複数選択可）</t>
        </r>
      </text>
    </comment>
    <comment ref="R21" authorId="2" shapeId="0" xr:uid="{CEE2871A-D973-4F71-99E1-D0A7C23C8208}">
      <text>
        <r>
          <rPr>
            <b/>
            <sz val="9"/>
            <color indexed="81"/>
            <rFont val="MS P ゴシック"/>
            <family val="3"/>
            <charset val="128"/>
          </rPr>
          <t>理由を選択してください。③の場合は、下欄に理由の記載をお願いします。</t>
        </r>
      </text>
    </comment>
    <comment ref="R23" authorId="2" shapeId="0" xr:uid="{236C4EDB-8FA2-4A30-A8B1-7A2532863018}">
      <text>
        <r>
          <rPr>
            <b/>
            <sz val="9"/>
            <color indexed="81"/>
            <rFont val="MS P ゴシック"/>
            <family val="3"/>
            <charset val="128"/>
          </rPr>
          <t>子によって、理由が異なる場合は、お手数ですが、こちらを活用して記載をお願いします。</t>
        </r>
      </text>
    </comment>
    <comment ref="F27" authorId="0" shapeId="0" xr:uid="{90B2693B-B395-422C-807A-FA429B666C42}">
      <text>
        <r>
          <rPr>
            <b/>
            <sz val="9"/>
            <color indexed="81"/>
            <rFont val="MS P ゴシック"/>
            <family val="3"/>
            <charset val="128"/>
          </rPr>
          <t>ご家族の情報を入力します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25BB03EA-B81B-4059-9089-D530F9675152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3F979F06-B2FA-43C1-A612-808941467575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1F942DA7-5261-4911-89EF-6834FC852D28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BCBCB773-D69E-4786-986B-AB88AEC965F3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854346B3-1992-49EA-8DAD-598644FB6ECB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EF2D94D7-A871-414C-9642-CDF0C1487476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F5B51C1E-EECD-4A46-9E3B-6F2339E7304F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78996789-3787-4D29-9E61-D08196837717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  <author>Ohnishi, Kenichiro[大西 健一朗]</author>
    <author>Yoshizawa, Shinobu[芳沢 忍]</author>
  </authors>
  <commentList>
    <comment ref="H16" authorId="0" shapeId="0" xr:uid="{3FC41C5F-D59A-48CC-90B4-D150E8A53178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7" authorId="0" shapeId="0" xr:uid="{9CB02B4B-5FC8-4C74-8351-39B49EFE508C}">
      <text>
        <r>
          <rPr>
            <b/>
            <sz val="9"/>
            <color indexed="81"/>
            <rFont val="MS P ゴシック"/>
            <family val="3"/>
            <charset val="128"/>
          </rPr>
          <t>確定日の記入をお願いします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7" authorId="0" shapeId="0" xr:uid="{BCFDEDE1-47C9-42B7-BD88-7A284BF8DF5B}">
      <text>
        <r>
          <rPr>
            <b/>
            <sz val="9"/>
            <color indexed="81"/>
            <rFont val="MS P ゴシック"/>
            <family val="3"/>
            <charset val="128"/>
          </rPr>
          <t>確定日の記入をお願いします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4" authorId="1" shapeId="0" xr:uid="{59C7F3F2-0E50-4702-AC13-FDD5E7348D08}">
      <text>
        <r>
          <rPr>
            <b/>
            <sz val="11"/>
            <color indexed="81"/>
            <rFont val="MS P ゴシック"/>
            <family val="3"/>
            <charset val="128"/>
          </rPr>
          <t>実績期間における活動内容を記載してください。
6カ月ごとの請求においては、業務進捗報告書の添付が必要となります</t>
        </r>
      </text>
    </comment>
    <comment ref="G59" authorId="2" shapeId="0" xr:uid="{B5EF76E8-92EB-4E2C-B611-056F516811B4}">
      <text>
        <r>
          <rPr>
            <b/>
            <sz val="9"/>
            <color indexed="81"/>
            <rFont val="MS P ゴシック"/>
            <family val="3"/>
            <charset val="128"/>
          </rPr>
          <t>当該期間に到着した人数を数値のみ記載ください（「名」は自動入力されます。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C1" authorId="0" shapeId="0" xr:uid="{D5B11548-ED72-4DB2-9BBD-37FD2E37E22A}">
      <text>
        <r>
          <rPr>
            <b/>
            <sz val="9"/>
            <color indexed="81"/>
            <rFont val="MS P ゴシック"/>
            <family val="3"/>
            <charset val="128"/>
          </rPr>
          <t>作成日を記入して下さい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Yoshizawa, Shinobu[芳沢 忍]</author>
  </authors>
  <commentList>
    <comment ref="E16" authorId="0" shapeId="0" xr:uid="{3B38E532-4EA2-4DEE-A336-566C016669BE}">
      <text>
        <r>
          <rPr>
            <b/>
            <sz val="9"/>
            <color indexed="81"/>
            <rFont val="MS P ゴシック"/>
            <family val="3"/>
            <charset val="128"/>
          </rPr>
          <t>請求月の外貨換算レートを記入してください</t>
        </r>
        <r>
          <rPr>
            <sz val="9"/>
            <color indexed="81"/>
            <rFont val="MS P ゴシック"/>
            <family val="3"/>
            <charset val="128"/>
          </rPr>
          <t>（小数点第3位以下四捨五入）
https://www.jica.go.jp/about/announce/manual/form/consul_g/rate.html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Ohnishi, Kenichiro[大西 健一朗]</author>
    <author>松下　雄一</author>
    <author>Yoshizawa, Shinobu[芳沢 忍]</author>
    <author>作成者</author>
  </authors>
  <commentList>
    <comment ref="J1" authorId="0" shapeId="0" xr:uid="{F20BBD32-0C7D-42D3-A293-375645AAD010}">
      <text>
        <r>
          <rPr>
            <b/>
            <sz val="9"/>
            <color indexed="81"/>
            <rFont val="MS P ゴシック"/>
            <family val="3"/>
            <charset val="128"/>
          </rPr>
          <t>作成日を入力してください</t>
        </r>
      </text>
    </comment>
    <comment ref="J2" authorId="1" shapeId="0" xr:uid="{F55159D0-FC1D-4C4A-8AA2-7B01C13C7D07}">
      <text>
        <r>
          <rPr>
            <b/>
            <sz val="9"/>
            <color indexed="81"/>
            <rFont val="MS P ゴシック"/>
            <family val="3"/>
            <charset val="128"/>
          </rPr>
          <t>契約担当課長検査
後、国際協力調達部で検収日を記入し、同日に請求書を提出いただいたものとします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3" authorId="1" shapeId="0" xr:uid="{44B01A9B-AFFE-4654-AADC-FEB1E6590B90}">
      <text>
        <r>
          <rPr>
            <b/>
            <sz val="9"/>
            <color indexed="81"/>
            <rFont val="MS P ゴシック"/>
            <family val="3"/>
            <charset val="128"/>
          </rPr>
          <t>記入をお願いします</t>
        </r>
      </text>
    </comment>
    <comment ref="C14" authorId="1" shapeId="0" xr:uid="{EDA94FF6-24A6-44C2-A55B-193086897F5A}">
      <text>
        <r>
          <rPr>
            <b/>
            <sz val="9"/>
            <color indexed="81"/>
            <rFont val="MS P ゴシック"/>
            <family val="3"/>
            <charset val="128"/>
          </rPr>
          <t>記入をお願いします</t>
        </r>
      </text>
    </comment>
    <comment ref="B16" authorId="1" shapeId="0" xr:uid="{47CAE36E-927F-4D4F-B049-C536897060AA}">
      <text>
        <r>
          <rPr>
            <b/>
            <sz val="9"/>
            <color indexed="81"/>
            <rFont val="MS P ゴシック"/>
            <family val="3"/>
            <charset val="128"/>
          </rPr>
          <t>法人：業務従事実績表
個人：業務従事実績／予定表
を選択</t>
        </r>
      </text>
    </comment>
    <comment ref="E18" authorId="2" shapeId="0" xr:uid="{A83D6F91-9901-4E1F-8CB2-0DEBBAD04AC8}">
      <text>
        <r>
          <rPr>
            <b/>
            <sz val="9"/>
            <color indexed="81"/>
            <rFont val="MS P ゴシック"/>
            <family val="3"/>
            <charset val="128"/>
          </rPr>
          <t>当初計画のデータが自動反映されますが、変更がある場合は手修正してください</t>
        </r>
      </text>
    </comment>
    <comment ref="F18" authorId="2" shapeId="0" xr:uid="{7785BFD3-2F14-4344-9E20-56D9C8A6D94F}">
      <text>
        <r>
          <rPr>
            <b/>
            <sz val="9"/>
            <color indexed="81"/>
            <rFont val="MS P ゴシック"/>
            <family val="3"/>
            <charset val="128"/>
          </rPr>
          <t>当初計画のデータが自動反映されますが、変更がある場合は手修正してください</t>
        </r>
      </text>
    </comment>
    <comment ref="J19" authorId="1" shapeId="0" xr:uid="{C0B146DD-C7DD-45AF-9C97-35083AC20C49}">
      <text>
        <r>
          <rPr>
            <b/>
            <sz val="9"/>
            <color indexed="81"/>
            <rFont val="MS P ゴシック"/>
            <family val="3"/>
            <charset val="128"/>
          </rPr>
          <t>実績に応じて記載をお願いします。なお、個人の場合、３か月目以降は予定となります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1" authorId="1" shapeId="0" xr:uid="{2D2AC7CB-25D3-41B2-A76D-63A729002C38}">
      <text>
        <r>
          <rPr>
            <b/>
            <sz val="9"/>
            <color indexed="81"/>
            <rFont val="MS P ゴシック"/>
            <family val="3"/>
            <charset val="128"/>
          </rPr>
          <t>決定次第、記入をお願いします。また、合わせて打合簿の提出をお願いします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5" authorId="1" shapeId="0" xr:uid="{8B7145BF-6ABB-44C9-92DE-49D9925FFF6B}">
      <text>
        <r>
          <rPr>
            <b/>
            <sz val="9"/>
            <color indexed="81"/>
            <rFont val="MS P ゴシック"/>
            <family val="3"/>
            <charset val="128"/>
          </rPr>
          <t>次期３か月報告書の「本期間の目標」に自動転記されます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9" authorId="1" shapeId="0" xr:uid="{1FF2DC4C-7D58-4BDC-8CEC-020132150DFD}">
      <text>
        <r>
          <rPr>
            <b/>
            <sz val="9"/>
            <color indexed="81"/>
            <rFont val="MS P ゴシック"/>
            <family val="3"/>
            <charset val="128"/>
          </rPr>
          <t>領収書の金額を記入してください。また、領収書等証憑書類の添付をお願いします</t>
        </r>
      </text>
    </comment>
    <comment ref="G59" authorId="2" shapeId="0" xr:uid="{94FD2B7B-0E09-4ED1-A374-B24F05782798}">
      <text>
        <r>
          <rPr>
            <b/>
            <sz val="9"/>
            <color indexed="81"/>
            <rFont val="MS P ゴシック"/>
            <family val="3"/>
            <charset val="128"/>
          </rPr>
          <t>当該期間に到着した人数を数値のみ記載ください（「名」は自動入力されます</t>
        </r>
      </text>
    </comment>
    <comment ref="D73" authorId="1" shapeId="0" xr:uid="{4D744A5E-B730-4445-B687-7B92B5252004}">
      <text>
        <r>
          <rPr>
            <b/>
            <sz val="9"/>
            <color indexed="81"/>
            <rFont val="MS P ゴシック"/>
            <family val="3"/>
            <charset val="128"/>
          </rPr>
          <t>領収書の金額を記入してください。また、領収書等証憑書類
の添付をお願いします</t>
        </r>
      </text>
    </comment>
    <comment ref="D85" authorId="1" shapeId="0" xr:uid="{DE5A4ADB-C98A-4311-AB45-25046032BD29}">
      <text>
        <r>
          <rPr>
            <b/>
            <sz val="9"/>
            <color indexed="81"/>
            <rFont val="MS P ゴシック"/>
            <family val="3"/>
            <charset val="128"/>
          </rPr>
          <t>特例住居の場合、自己負担額を記入してください</t>
        </r>
      </text>
    </comment>
    <comment ref="C88" authorId="1" shapeId="0" xr:uid="{7B9E4187-B7EC-4915-ADD8-D1256C7D1AE2}">
      <text>
        <r>
          <rPr>
            <b/>
            <sz val="9"/>
            <color indexed="81"/>
            <rFont val="MS P ゴシック"/>
            <family val="3"/>
            <charset val="128"/>
          </rPr>
          <t>上記業務従事実績表から転記して下さい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8" authorId="1" shapeId="0" xr:uid="{E4AA5C22-B734-40B5-892F-885ECB54B147}">
      <text>
        <r>
          <rPr>
            <b/>
            <sz val="9"/>
            <color indexed="81"/>
            <rFont val="MS P ゴシック"/>
            <family val="3"/>
            <charset val="128"/>
          </rPr>
          <t>①②④の場合は、デフォルトで数字が入りますが、③⑤については、打合簿で確認した額を記入してください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9" authorId="1" shapeId="0" xr:uid="{6D55B0E8-1F0A-4FA0-8A44-62CD610007AD}">
      <text>
        <r>
          <rPr>
            <b/>
            <sz val="9"/>
            <color indexed="81"/>
            <rFont val="MS P ゴシック"/>
            <family val="3"/>
            <charset val="128"/>
          </rPr>
          <t>変更があった場合は、左から、種別（①～⑤）、月額単価、通貨単位（円かドル）を入力してください。
（2人目以降も同じ）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99" authorId="3" shapeId="0" xr:uid="{C69849EB-5B8E-425C-AE36-F99D583F5F33}">
      <text>
        <r>
          <rPr>
            <b/>
            <sz val="9"/>
            <color indexed="81"/>
            <rFont val="MS P ゴシック"/>
            <family val="3"/>
            <charset val="128"/>
          </rPr>
          <t>請求月の外貨換算レートを記入して下さい（小数点第三位以下四捨五入）</t>
        </r>
      </text>
    </comment>
    <comment ref="D101" authorId="0" shapeId="0" xr:uid="{C71699D1-95A6-4DE8-99D7-FA4DECA4E72B}">
      <text>
        <r>
          <rPr>
            <b/>
            <sz val="9"/>
            <color indexed="81"/>
            <rFont val="MS P ゴシック"/>
            <family val="3"/>
            <charset val="128"/>
          </rPr>
          <t>介助者が必要な場合は、かかる費用を計上することが可能です（ガイドラインを参照ください）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D1" authorId="0" shapeId="0" xr:uid="{292C3BEC-D9A8-497F-9723-E45CC110F7B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業務部分完了届の契約担当課長検収日が自動入力されます
</t>
        </r>
      </text>
    </comment>
    <comment ref="C13" authorId="0" shapeId="0" xr:uid="{D802D164-5923-4926-BDDA-6EF3D1348910}">
      <text>
        <r>
          <rPr>
            <b/>
            <sz val="9"/>
            <color indexed="81"/>
            <rFont val="MS P ゴシック"/>
            <family val="3"/>
            <charset val="128"/>
          </rPr>
          <t>内訳書の金額が自動入力されます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  <author>作成者</author>
  </authors>
  <commentList>
    <comment ref="C88" authorId="0" shapeId="0" xr:uid="{DC4AB52C-CFE5-48EB-89BD-6E90170F817B}">
      <text>
        <r>
          <rPr>
            <b/>
            <sz val="9"/>
            <color indexed="81"/>
            <rFont val="MS P ゴシック"/>
            <family val="3"/>
            <charset val="128"/>
          </rPr>
          <t>前期で変更を行った場合は、こちらに転記をお願いします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8" authorId="0" shapeId="0" xr:uid="{782902AC-AE81-4208-BF48-68C1A9B1632D}">
      <text>
        <r>
          <rPr>
            <b/>
            <sz val="9"/>
            <color indexed="81"/>
            <rFont val="MS P ゴシック"/>
            <family val="3"/>
            <charset val="128"/>
          </rPr>
          <t>前期で変更を行った場合は、こちらに転記をお願いします</t>
        </r>
      </text>
    </comment>
    <comment ref="I89" authorId="1" shapeId="0" xr:uid="{D0278BE7-7CEE-4F9B-B57D-605990281285}">
      <text>
        <r>
          <rPr>
            <b/>
            <sz val="9"/>
            <color indexed="81"/>
            <rFont val="MS P ゴシック"/>
            <family val="3"/>
            <charset val="128"/>
          </rPr>
          <t>該当する場合、月痛を整数で入力してください。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D42AA042-2E12-4366-8A5B-AED00602C9A0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E58D2EB3-EC5A-472A-B886-8F0353A0FB5C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9ADCAE57-7FCD-4E69-805A-4B58B0A64315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<sst xmlns="http://schemas.openxmlformats.org/spreadsheetml/2006/main" count="4307" uniqueCount="340">
  <si>
    <t>〇本エクセルの使い方について</t>
    <rPh sb="1" eb="2">
      <t>ホン</t>
    </rPh>
    <rPh sb="7" eb="8">
      <t>ツカ</t>
    </rPh>
    <rPh sb="9" eb="10">
      <t>カタ</t>
    </rPh>
    <phoneticPr fontId="3"/>
  </si>
  <si>
    <t>０　全体</t>
    <rPh sb="2" eb="4">
      <t>ゼンタイ</t>
    </rPh>
    <phoneticPr fontId="3"/>
  </si>
  <si>
    <t>・黄色網掛け部分について記載をお願いします。便宜上式を入れているセルがありますが、適宜修正してください。</t>
    <rPh sb="1" eb="3">
      <t>キイロ</t>
    </rPh>
    <rPh sb="3" eb="5">
      <t>アミカ</t>
    </rPh>
    <rPh sb="6" eb="8">
      <t>ブブン</t>
    </rPh>
    <rPh sb="12" eb="14">
      <t>キサイ</t>
    </rPh>
    <rPh sb="16" eb="17">
      <t>ネガ</t>
    </rPh>
    <rPh sb="22" eb="25">
      <t>ベンギジョウ</t>
    </rPh>
    <rPh sb="25" eb="26">
      <t>シキ</t>
    </rPh>
    <rPh sb="27" eb="28">
      <t>イ</t>
    </rPh>
    <rPh sb="41" eb="43">
      <t>テキギ</t>
    </rPh>
    <rPh sb="43" eb="45">
      <t>シュウセイ</t>
    </rPh>
    <phoneticPr fontId="3"/>
  </si>
  <si>
    <t>１　見積作成時</t>
    <rPh sb="2" eb="4">
      <t>ミツモリ</t>
    </rPh>
    <rPh sb="4" eb="6">
      <t>サクセイ</t>
    </rPh>
    <rPh sb="6" eb="7">
      <t>ジ</t>
    </rPh>
    <phoneticPr fontId="3"/>
  </si>
  <si>
    <t>・「報酬」、「旅費（航空賃）」、「住居費」、「教育費」については公示に記載の単価を用いてください。</t>
    <rPh sb="2" eb="4">
      <t>ホウシュウ</t>
    </rPh>
    <rPh sb="7" eb="9">
      <t>リョヒ</t>
    </rPh>
    <rPh sb="10" eb="13">
      <t>コウクウチン</t>
    </rPh>
    <rPh sb="17" eb="20">
      <t>ジュウキョヒ</t>
    </rPh>
    <rPh sb="23" eb="26">
      <t>キョウイクヒ</t>
    </rPh>
    <rPh sb="32" eb="34">
      <t>コウジ</t>
    </rPh>
    <rPh sb="35" eb="37">
      <t>キサイ</t>
    </rPh>
    <rPh sb="38" eb="40">
      <t>タンカ</t>
    </rPh>
    <rPh sb="41" eb="42">
      <t>モチ</t>
    </rPh>
    <phoneticPr fontId="3"/>
  </si>
  <si>
    <t>・扶養対象家族が帯同する場合は、帯同予定家族の情報を記載してください。</t>
    <rPh sb="1" eb="3">
      <t>フヨウ</t>
    </rPh>
    <rPh sb="3" eb="5">
      <t>タイショウ</t>
    </rPh>
    <rPh sb="5" eb="7">
      <t>カゾク</t>
    </rPh>
    <rPh sb="8" eb="10">
      <t>タイドウ</t>
    </rPh>
    <rPh sb="12" eb="14">
      <t>バアイ</t>
    </rPh>
    <rPh sb="16" eb="18">
      <t>タイドウ</t>
    </rPh>
    <rPh sb="18" eb="20">
      <t>ヨテイ</t>
    </rPh>
    <rPh sb="20" eb="22">
      <t>カゾク</t>
    </rPh>
    <rPh sb="23" eb="25">
      <t>ジョウホウ</t>
    </rPh>
    <rPh sb="26" eb="28">
      <t>キサイ</t>
    </rPh>
    <phoneticPr fontId="3"/>
  </si>
  <si>
    <t>・上記の場合、「帰国予定年月日」の29～33行に最初の学校の卒業日を、また「出発予定年月日」の34行以降に次の学校の入学日を記入してください。</t>
    <rPh sb="1" eb="3">
      <t>ジョウキ</t>
    </rPh>
    <rPh sb="4" eb="6">
      <t>バアイ</t>
    </rPh>
    <rPh sb="8" eb="15">
      <t>キコクヨテイネンガッピ</t>
    </rPh>
    <rPh sb="24" eb="26">
      <t>サイショ</t>
    </rPh>
    <rPh sb="27" eb="29">
      <t>ガッコウ</t>
    </rPh>
    <rPh sb="30" eb="33">
      <t>ソツギョウビ</t>
    </rPh>
    <rPh sb="38" eb="40">
      <t>シュッパツ</t>
    </rPh>
    <rPh sb="50" eb="52">
      <t>イコウ</t>
    </rPh>
    <rPh sb="53" eb="54">
      <t>ツギ</t>
    </rPh>
    <rPh sb="55" eb="57">
      <t>ガッコウ</t>
    </rPh>
    <rPh sb="58" eb="61">
      <t>ニュウガクビ</t>
    </rPh>
    <rPh sb="62" eb="64">
      <t>キニュウ</t>
    </rPh>
    <phoneticPr fontId="3"/>
  </si>
  <si>
    <t>　記載いただいた情報を踏まえて、見積内訳の該当月が自動入力されるようにしています。</t>
  </si>
  <si>
    <t>２　契約交渉後、最終見積作成時</t>
    <rPh sb="2" eb="6">
      <t>ケイヤクコウショウ</t>
    </rPh>
    <rPh sb="6" eb="7">
      <t>ゴ</t>
    </rPh>
    <rPh sb="8" eb="10">
      <t>サイシュウ</t>
    </rPh>
    <rPh sb="10" eb="12">
      <t>ミツモリ</t>
    </rPh>
    <rPh sb="12" eb="14">
      <t>サクセイ</t>
    </rPh>
    <rPh sb="14" eb="15">
      <t>ジ</t>
    </rPh>
    <phoneticPr fontId="3"/>
  </si>
  <si>
    <t>・契約交渉の結果をもとに、見積書を修正し、「最終見積書」を提出してください。その際、「見積書表紙」、及び「見積内訳書」シートのタイトル及び本文は、「最終見積書」を選択してください。</t>
    <rPh sb="1" eb="3">
      <t>ケイヤク</t>
    </rPh>
    <rPh sb="3" eb="5">
      <t>コウショウ</t>
    </rPh>
    <rPh sb="6" eb="8">
      <t>ケッカ</t>
    </rPh>
    <rPh sb="13" eb="16">
      <t>ミツモリショ</t>
    </rPh>
    <rPh sb="17" eb="19">
      <t>シュウセイ</t>
    </rPh>
    <rPh sb="22" eb="24">
      <t>サイシュウ</t>
    </rPh>
    <rPh sb="24" eb="27">
      <t>ミツモリショ</t>
    </rPh>
    <rPh sb="29" eb="31">
      <t>テイシュツ</t>
    </rPh>
    <rPh sb="40" eb="41">
      <t>サイ</t>
    </rPh>
    <rPh sb="43" eb="46">
      <t>ミツモリショ</t>
    </rPh>
    <rPh sb="46" eb="48">
      <t>ヒョウシ</t>
    </rPh>
    <rPh sb="50" eb="51">
      <t>オヨ</t>
    </rPh>
    <rPh sb="53" eb="58">
      <t>ミツモリウチワケショ</t>
    </rPh>
    <rPh sb="67" eb="68">
      <t>オヨ</t>
    </rPh>
    <rPh sb="69" eb="71">
      <t>ホンブン</t>
    </rPh>
    <rPh sb="74" eb="79">
      <t>サイシュウミツモリショ</t>
    </rPh>
    <rPh sb="81" eb="83">
      <t>センタク</t>
    </rPh>
    <phoneticPr fontId="3"/>
  </si>
  <si>
    <t>・契約書の【附属書Ⅱ】として「契約金額内訳書」を提出していただきます。その際は、「見積内訳書」シートのタイトル「契約金額内訳書」を選択してください。</t>
    <rPh sb="1" eb="4">
      <t>ケイヤクショ</t>
    </rPh>
    <rPh sb="6" eb="9">
      <t>フゾクショ</t>
    </rPh>
    <rPh sb="15" eb="19">
      <t>ケイヤクキンガク</t>
    </rPh>
    <rPh sb="19" eb="22">
      <t>ウチワケショ</t>
    </rPh>
    <rPh sb="24" eb="26">
      <t>テイシュツ</t>
    </rPh>
    <rPh sb="37" eb="38">
      <t>サイ</t>
    </rPh>
    <rPh sb="41" eb="46">
      <t>ミツモリウチワケショ</t>
    </rPh>
    <rPh sb="56" eb="63">
      <t>ケイヤクキンガクウチワケショ</t>
    </rPh>
    <rPh sb="65" eb="67">
      <t>センタク</t>
    </rPh>
    <phoneticPr fontId="3"/>
  </si>
  <si>
    <t>４　契約締結後</t>
    <rPh sb="2" eb="7">
      <t>ケイヤクテイケツゴ</t>
    </rPh>
    <phoneticPr fontId="3"/>
  </si>
  <si>
    <t>５　部分確定払の請求時</t>
    <rPh sb="2" eb="4">
      <t>ブブン</t>
    </rPh>
    <rPh sb="4" eb="6">
      <t>カクテイ</t>
    </rPh>
    <rPh sb="6" eb="7">
      <t>ハラ</t>
    </rPh>
    <rPh sb="8" eb="10">
      <t>セイキュウ</t>
    </rPh>
    <rPh sb="10" eb="11">
      <t>ジ</t>
    </rPh>
    <phoneticPr fontId="3"/>
  </si>
  <si>
    <t>・3か月報告書　兼　業務部分完了届　兼　支払条件申告書シートを用いて、対象期間の業務実績を記載してください。</t>
    <rPh sb="3" eb="4">
      <t>ゲツ</t>
    </rPh>
    <rPh sb="4" eb="7">
      <t>ホウコクショ</t>
    </rPh>
    <rPh sb="8" eb="9">
      <t>ケン</t>
    </rPh>
    <rPh sb="10" eb="12">
      <t>ギョウム</t>
    </rPh>
    <rPh sb="12" eb="14">
      <t>ブブン</t>
    </rPh>
    <rPh sb="14" eb="16">
      <t>カンリョウ</t>
    </rPh>
    <rPh sb="16" eb="17">
      <t>トドケ</t>
    </rPh>
    <rPh sb="18" eb="19">
      <t>ケン</t>
    </rPh>
    <rPh sb="20" eb="22">
      <t>シハライ</t>
    </rPh>
    <rPh sb="22" eb="24">
      <t>ジョウケン</t>
    </rPh>
    <rPh sb="24" eb="27">
      <t>シンコクショ</t>
    </rPh>
    <rPh sb="31" eb="32">
      <t>モチ</t>
    </rPh>
    <rPh sb="35" eb="39">
      <t>タイショウキカン</t>
    </rPh>
    <rPh sb="40" eb="44">
      <t>ギョウムジッセキ</t>
    </rPh>
    <rPh sb="45" eb="47">
      <t>キサイ</t>
    </rPh>
    <phoneticPr fontId="3"/>
  </si>
  <si>
    <t>この列は削除予定</t>
    <rPh sb="2" eb="3">
      <t>レツ</t>
    </rPh>
    <rPh sb="4" eb="8">
      <t>サクジョヨテイ</t>
    </rPh>
    <phoneticPr fontId="3"/>
  </si>
  <si>
    <t>入力用</t>
    <rPh sb="0" eb="3">
      <t>ニュウリョクヨウ</t>
    </rPh>
    <phoneticPr fontId="3"/>
  </si>
  <si>
    <t>←現地滞在型約款</t>
    <rPh sb="1" eb="8">
      <t>ゲンチタイザイガタヤッカン</t>
    </rPh>
    <phoneticPr fontId="3"/>
  </si>
  <si>
    <t>作成日：</t>
    <rPh sb="0" eb="3">
      <t>サクセイビ</t>
    </rPh>
    <phoneticPr fontId="3"/>
  </si>
  <si>
    <t>旅費（その他：戦争特約保険料等）</t>
    <rPh sb="0" eb="2">
      <t>リョヒ</t>
    </rPh>
    <rPh sb="5" eb="6">
      <t>ホカ</t>
    </rPh>
    <rPh sb="14" eb="15">
      <t>トウ</t>
    </rPh>
    <phoneticPr fontId="8"/>
  </si>
  <si>
    <t>細　　目</t>
  </si>
  <si>
    <t>単価（円）</t>
  </si>
  <si>
    <t>数量</t>
  </si>
  <si>
    <t>金額（円）</t>
  </si>
  <si>
    <t>備　考</t>
  </si>
  <si>
    <t>調達管理番号：</t>
    <rPh sb="0" eb="2">
      <t>チョウタツ</t>
    </rPh>
    <rPh sb="2" eb="6">
      <t>カンリバンゴウ</t>
    </rPh>
    <phoneticPr fontId="3"/>
  </si>
  <si>
    <t>25a●●●●●</t>
    <phoneticPr fontId="3"/>
  </si>
  <si>
    <t>戦争特約保険料</t>
    <rPh sb="0" eb="4">
      <t>センソウトクヤク</t>
    </rPh>
    <rPh sb="4" eb="7">
      <t>ホケンリョウ</t>
    </rPh>
    <phoneticPr fontId="3"/>
  </si>
  <si>
    <t>←表紙にあるし削除？</t>
    <rPh sb="1" eb="3">
      <t>ヒョウシ</t>
    </rPh>
    <rPh sb="7" eb="9">
      <t>サクジョ</t>
    </rPh>
    <phoneticPr fontId="3"/>
  </si>
  <si>
    <t>業務名称：</t>
    <rPh sb="0" eb="4">
      <t>ギョウムメイショウ</t>
    </rPh>
    <phoneticPr fontId="3"/>
  </si>
  <si>
    <t>●●国●●アドバイザー</t>
    <rPh sb="2" eb="3">
      <t>コク</t>
    </rPh>
    <phoneticPr fontId="3"/>
  </si>
  <si>
    <t>格付：</t>
    <rPh sb="0" eb="2">
      <t>カクヅ</t>
    </rPh>
    <phoneticPr fontId="3"/>
  </si>
  <si>
    <t>号</t>
    <rPh sb="0" eb="1">
      <t>ゴウ</t>
    </rPh>
    <phoneticPr fontId="8"/>
  </si>
  <si>
    <t>報酬単価：</t>
    <rPh sb="0" eb="2">
      <t>ホウシュウ</t>
    </rPh>
    <rPh sb="2" eb="4">
      <t>タンカ</t>
    </rPh>
    <phoneticPr fontId="3"/>
  </si>
  <si>
    <t>合　　計</t>
  </si>
  <si>
    <t>円</t>
    <rPh sb="0" eb="1">
      <t>エン</t>
    </rPh>
    <phoneticPr fontId="3"/>
  </si>
  <si>
    <t>教育費単価</t>
    <rPh sb="0" eb="5">
      <t>キョウイクヒタンカ</t>
    </rPh>
    <phoneticPr fontId="3"/>
  </si>
  <si>
    <t>その他（介助者にかかる費用等）</t>
    <rPh sb="2" eb="3">
      <t>ホカ</t>
    </rPh>
    <rPh sb="4" eb="7">
      <t/>
    </rPh>
    <phoneticPr fontId="8"/>
  </si>
  <si>
    <t>　〇未就学児</t>
    <rPh sb="2" eb="6">
      <t>ミシュウガクジ</t>
    </rPh>
    <phoneticPr fontId="3"/>
  </si>
  <si>
    <t>算定式の単価（＝公示に記載する単価）
＝「技術報酬単価×11/12」　でよいか？</t>
    <rPh sb="0" eb="3">
      <t>サンテイシキ</t>
    </rPh>
    <rPh sb="4" eb="6">
      <t>タンカ</t>
    </rPh>
    <rPh sb="8" eb="10">
      <t>コウジ</t>
    </rPh>
    <rPh sb="11" eb="13">
      <t>キサイ</t>
    </rPh>
    <rPh sb="15" eb="17">
      <t>タンカ</t>
    </rPh>
    <rPh sb="21" eb="27">
      <t>ギジュツホウシュウタンカ</t>
    </rPh>
    <phoneticPr fontId="3"/>
  </si>
  <si>
    <t>①</t>
    <phoneticPr fontId="3"/>
  </si>
  <si>
    <t>3歳～就学前：</t>
    <phoneticPr fontId="3"/>
  </si>
  <si>
    <t>介助帯同者旅費</t>
    <rPh sb="0" eb="2">
      <t>カイジョ</t>
    </rPh>
    <rPh sb="2" eb="4">
      <t>タイドウ</t>
    </rPh>
    <rPh sb="4" eb="5">
      <t>シャ</t>
    </rPh>
    <rPh sb="5" eb="7">
      <t>リョヒ</t>
    </rPh>
    <phoneticPr fontId="3"/>
  </si>
  <si>
    <t>　〇小・中学校：</t>
    <rPh sb="2" eb="3">
      <t>ショウ</t>
    </rPh>
    <rPh sb="4" eb="7">
      <t>チュウガッコウ</t>
    </rPh>
    <phoneticPr fontId="3"/>
  </si>
  <si>
    <t>②</t>
    <phoneticPr fontId="3"/>
  </si>
  <si>
    <t>日本人学校</t>
    <phoneticPr fontId="3"/>
  </si>
  <si>
    <t>円</t>
    <phoneticPr fontId="3"/>
  </si>
  <si>
    <t>③</t>
    <phoneticPr fontId="3"/>
  </si>
  <si>
    <t>合　　計</t>
    <phoneticPr fontId="3"/>
  </si>
  <si>
    <t>　〇高等学校：</t>
    <rPh sb="2" eb="6">
      <t>コウトウガッコウ</t>
    </rPh>
    <phoneticPr fontId="3"/>
  </si>
  <si>
    <t>④</t>
    <phoneticPr fontId="3"/>
  </si>
  <si>
    <t>　　⑤</t>
    <phoneticPr fontId="3"/>
  </si>
  <si>
    <t>住居費単価：</t>
    <rPh sb="0" eb="3">
      <t>ジュウキョヒ</t>
    </rPh>
    <rPh sb="3" eb="5">
      <t>タンカ</t>
    </rPh>
    <phoneticPr fontId="3"/>
  </si>
  <si>
    <t>ドル</t>
  </si>
  <si>
    <t>→</t>
    <phoneticPr fontId="3"/>
  </si>
  <si>
    <t>（円換算）</t>
    <rPh sb="1" eb="4">
      <t>エンカンサン</t>
    </rPh>
    <phoneticPr fontId="3"/>
  </si>
  <si>
    <t>算定式の単価（＝公示に記載する単価）
＝「技術報酬単価×11/12＋その他原価(家族なし)」
でよいか？</t>
    <rPh sb="0" eb="3">
      <t>サンテイシキ</t>
    </rPh>
    <rPh sb="4" eb="6">
      <t>タンカ</t>
    </rPh>
    <rPh sb="8" eb="10">
      <t>コウジ</t>
    </rPh>
    <rPh sb="11" eb="13">
      <t>キサイ</t>
    </rPh>
    <rPh sb="15" eb="17">
      <t>タンカ</t>
    </rPh>
    <rPh sb="21" eb="27">
      <t>ギジュツホウシュウタンカ</t>
    </rPh>
    <rPh sb="36" eb="39">
      <t>ホカゲンカ</t>
    </rPh>
    <rPh sb="40" eb="42">
      <t>カゾク</t>
    </rPh>
    <phoneticPr fontId="3"/>
  </si>
  <si>
    <t>航空賃単価（往復）：</t>
    <rPh sb="0" eb="2">
      <t>コウクウ</t>
    </rPh>
    <rPh sb="2" eb="3">
      <t>チン</t>
    </rPh>
    <rPh sb="6" eb="8">
      <t>オウフク</t>
    </rPh>
    <phoneticPr fontId="3"/>
  </si>
  <si>
    <t>子（１人目）</t>
  </si>
  <si>
    <t>子（２人目）</t>
  </si>
  <si>
    <t>為替換算レート（公示月）：</t>
    <rPh sb="0" eb="2">
      <t>カワセ</t>
    </rPh>
    <rPh sb="2" eb="4">
      <t>カンサン</t>
    </rPh>
    <rPh sb="8" eb="11">
      <t>コウジツキ</t>
    </rPh>
    <phoneticPr fontId="3"/>
  </si>
  <si>
    <t>円＝１ドル</t>
    <rPh sb="0" eb="1">
      <t>エン</t>
    </rPh>
    <phoneticPr fontId="3"/>
  </si>
  <si>
    <t>③ その他合理的な理由があると認められる場合（以下に理由を記載）</t>
    <rPh sb="23" eb="25">
      <t>イカ</t>
    </rPh>
    <rPh sb="26" eb="28">
      <t>リユウ</t>
    </rPh>
    <rPh sb="29" eb="31">
      <t>キサイ</t>
    </rPh>
    <phoneticPr fontId="3"/>
  </si>
  <si>
    <t>前金払：</t>
    <rPh sb="0" eb="3">
      <t>マエキンバラ</t>
    </rPh>
    <phoneticPr fontId="3"/>
  </si>
  <si>
    <t>有</t>
  </si>
  <si>
    <t>渡航対象者・現地滞在期間</t>
    <rPh sb="0" eb="2">
      <t>トコウ</t>
    </rPh>
    <rPh sb="2" eb="4">
      <t>タイショウ</t>
    </rPh>
    <rPh sb="4" eb="5">
      <t>シャ</t>
    </rPh>
    <rPh sb="6" eb="12">
      <t>ゲンチタイザイキカン</t>
    </rPh>
    <phoneticPr fontId="3"/>
  </si>
  <si>
    <t>　※教育区分は上記①②③④⑤を参照</t>
    <rPh sb="2" eb="6">
      <t>キョウイククブン</t>
    </rPh>
    <rPh sb="7" eb="10">
      <t>ジョウキイチ</t>
    </rPh>
    <rPh sb="15" eb="17">
      <t>サンショウ</t>
    </rPh>
    <phoneticPr fontId="3"/>
  </si>
  <si>
    <t>続柄</t>
    <rPh sb="0" eb="1">
      <t>ツヅ</t>
    </rPh>
    <rPh sb="1" eb="2">
      <t>ガラ</t>
    </rPh>
    <phoneticPr fontId="3"/>
  </si>
  <si>
    <t>氏名</t>
    <rPh sb="0" eb="2">
      <t>シメイ</t>
    </rPh>
    <phoneticPr fontId="3"/>
  </si>
  <si>
    <t>居住地</t>
    <rPh sb="0" eb="3">
      <t>キョジュウチ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</si>
  <si>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</si>
  <si>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</si>
  <si>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出発予定年月日</t>
    <rPh sb="0" eb="2">
      <t>シュッパツ</t>
    </rPh>
    <rPh sb="2" eb="4">
      <t>ヨテイ</t>
    </rPh>
    <rPh sb="4" eb="7">
      <t>ネンガッピ</t>
    </rPh>
    <phoneticPr fontId="3"/>
  </si>
  <si>
    <t>帰国予定年月日</t>
    <rPh sb="0" eb="2">
      <t>キコク</t>
    </rPh>
    <rPh sb="2" eb="4">
      <t>ヨテイ</t>
    </rPh>
    <rPh sb="4" eb="7">
      <t>ネンガッピ</t>
    </rPh>
    <phoneticPr fontId="3"/>
  </si>
  <si>
    <t>滞在月数</t>
    <rPh sb="0" eb="2">
      <t>タイザイ</t>
    </rPh>
    <rPh sb="2" eb="4">
      <t>ツキスウ</t>
    </rPh>
    <phoneticPr fontId="3"/>
  </si>
  <si>
    <t>教育区分</t>
    <rPh sb="0" eb="2">
      <t>キョウイク</t>
    </rPh>
    <rPh sb="2" eb="4">
      <t>クブン</t>
    </rPh>
    <phoneticPr fontId="3"/>
  </si>
  <si>
    <t>算定式の単価（＝公示に記載する単価）
＝「技術報酬単価×11/12＋その他原価(家族あり)」
でよいか？</t>
    <rPh sb="0" eb="3">
      <t>サンテイシキ</t>
    </rPh>
    <rPh sb="4" eb="6">
      <t>タンカ</t>
    </rPh>
    <rPh sb="8" eb="10">
      <t>コウジ</t>
    </rPh>
    <rPh sb="11" eb="13">
      <t>キサイ</t>
    </rPh>
    <rPh sb="15" eb="17">
      <t>タンカ</t>
    </rPh>
    <rPh sb="21" eb="27">
      <t>ギジュツホウシュウタンカ</t>
    </rPh>
    <rPh sb="36" eb="39">
      <t>ホカゲンカ</t>
    </rPh>
    <rPh sb="40" eb="42">
      <t>カゾク</t>
    </rPh>
    <phoneticPr fontId="3"/>
  </si>
  <si>
    <t>本人</t>
    <rPh sb="0" eb="2">
      <t>ホンニン</t>
    </rPh>
    <phoneticPr fontId="3"/>
  </si>
  <si>
    <t>日本</t>
    <rPh sb="0" eb="2">
      <t>ニホン</t>
    </rPh>
    <phoneticPr fontId="3"/>
  </si>
  <si>
    <t>配偶者</t>
  </si>
  <si>
    <t>子（1人目）</t>
    <phoneticPr fontId="3"/>
  </si>
  <si>
    <t>①</t>
  </si>
  <si>
    <t>子（2人目）</t>
  </si>
  <si>
    <t>②</t>
  </si>
  <si>
    <t>子（3人目）</t>
  </si>
  <si>
    <t>③</t>
  </si>
  <si>
    <t>航空賃の“単価”を定額計上にする理解でよいか？
介助者分は「６　その他」に逃がしました。</t>
    <rPh sb="0" eb="3">
      <t>コウクウチン</t>
    </rPh>
    <rPh sb="5" eb="7">
      <t>タンカ</t>
    </rPh>
    <rPh sb="9" eb="13">
      <t>テイガクケイジョウ</t>
    </rPh>
    <rPh sb="16" eb="18">
      <t>リカイ</t>
    </rPh>
    <rPh sb="24" eb="27">
      <t>カイジョシャ</t>
    </rPh>
    <rPh sb="27" eb="28">
      <t>ブン</t>
    </rPh>
    <rPh sb="34" eb="35">
      <t>ホカ</t>
    </rPh>
    <rPh sb="37" eb="38">
      <t>ニ</t>
    </rPh>
    <phoneticPr fontId="3"/>
  </si>
  <si>
    <t>子（4人目）</t>
  </si>
  <si>
    <t>④</t>
  </si>
  <si>
    <t>戦争特約・特別手当</t>
    <rPh sb="0" eb="2">
      <t>センソウ</t>
    </rPh>
    <rPh sb="2" eb="4">
      <t>トクヤク</t>
    </rPh>
    <rPh sb="5" eb="9">
      <t>トクベツテアテ</t>
    </rPh>
    <phoneticPr fontId="3"/>
  </si>
  <si>
    <t>子（5人目）</t>
  </si>
  <si>
    <t>⑤</t>
  </si>
  <si>
    <t>家族加算対象期間</t>
    <rPh sb="0" eb="4">
      <t>カゾクカサン</t>
    </rPh>
    <rPh sb="4" eb="8">
      <t>タイショウキカン</t>
    </rPh>
    <phoneticPr fontId="3"/>
  </si>
  <si>
    <t>その他コメント
「初めに」のシートを作って、このエクセルの使い方を説明する必要あり。</t>
    <rPh sb="2" eb="3">
      <t>ホカ</t>
    </rPh>
    <rPh sb="9" eb="10">
      <t>ハジ</t>
    </rPh>
    <rPh sb="18" eb="19">
      <t>ツク</t>
    </rPh>
    <rPh sb="29" eb="30">
      <t>ツカ</t>
    </rPh>
    <rPh sb="31" eb="32">
      <t>カタ</t>
    </rPh>
    <rPh sb="33" eb="35">
      <t>セツメイ</t>
    </rPh>
    <rPh sb="37" eb="39">
      <t>ヒツヨウ</t>
    </rPh>
    <phoneticPr fontId="3"/>
  </si>
  <si>
    <t>契約担当課長</t>
    <rPh sb="0" eb="6">
      <t>ケイヤクタントウカチョウ</t>
    </rPh>
    <phoneticPr fontId="3"/>
  </si>
  <si>
    <t>芳沢　忍</t>
  </si>
  <si>
    <t>確認日</t>
    <rPh sb="0" eb="3">
      <t>カクニンビ</t>
    </rPh>
    <phoneticPr fontId="3"/>
  </si>
  <si>
    <t>教育費対象</t>
    <rPh sb="0" eb="3">
      <t>キョウイクヒ</t>
    </rPh>
    <rPh sb="3" eb="5">
      <t>タイショウ</t>
    </rPh>
    <phoneticPr fontId="3"/>
  </si>
  <si>
    <t>参考</t>
    <rPh sb="0" eb="2">
      <t>サンコウ</t>
    </rPh>
    <phoneticPr fontId="3"/>
  </si>
  <si>
    <t>3歳の日</t>
    <phoneticPr fontId="3"/>
  </si>
  <si>
    <t>18歳の日</t>
    <phoneticPr fontId="3"/>
  </si>
  <si>
    <t>作成日</t>
    <rPh sb="0" eb="3">
      <t>サクセイビ</t>
    </rPh>
    <phoneticPr fontId="3"/>
  </si>
  <si>
    <t>独立行政法人国際協力機構</t>
  </si>
  <si>
    <t>　契約担当役　理事　殿</t>
  </si>
  <si>
    <t>印</t>
    <rPh sb="0" eb="1">
      <t>イン</t>
    </rPh>
    <phoneticPr fontId="3"/>
  </si>
  <si>
    <t>に係る見積書の提出について</t>
  </si>
  <si>
    <t>標記業務に係る見積書を下記の通り提出いたします。</t>
  </si>
  <si>
    <t>記</t>
  </si>
  <si>
    <t>１．見積金額　：</t>
    <phoneticPr fontId="14"/>
  </si>
  <si>
    <t>２．見積内訳：　別紙のとおり</t>
  </si>
  <si>
    <t>以上</t>
    <rPh sb="0" eb="2">
      <t>イジョウ</t>
    </rPh>
    <phoneticPr fontId="3"/>
  </si>
  <si>
    <t>見積金額内訳書</t>
  </si>
  <si>
    <t>業務名称：</t>
    <rPh sb="0" eb="2">
      <t>ギョウム</t>
    </rPh>
    <rPh sb="2" eb="4">
      <t>メイショウ</t>
    </rPh>
    <phoneticPr fontId="8"/>
  </si>
  <si>
    <t>Ⅰ　報酬</t>
    <phoneticPr fontId="8"/>
  </si>
  <si>
    <t>円</t>
  </si>
  <si>
    <t>１　格付：</t>
    <rPh sb="2" eb="4">
      <t>カクヅケ</t>
    </rPh>
    <phoneticPr fontId="8"/>
  </si>
  <si>
    <t>２　業務人月（全体）：</t>
    <rPh sb="2" eb="4">
      <t>ギョウム</t>
    </rPh>
    <rPh sb="4" eb="6">
      <t>ニンゲツ</t>
    </rPh>
    <rPh sb="7" eb="9">
      <t>ゼンタイ</t>
    </rPh>
    <phoneticPr fontId="8"/>
  </si>
  <si>
    <t>人月</t>
    <rPh sb="0" eb="2">
      <t>ニンゲツ</t>
    </rPh>
    <phoneticPr fontId="8"/>
  </si>
  <si>
    <t>　内訳：</t>
    <phoneticPr fontId="3"/>
  </si>
  <si>
    <t>　　現地業務期間（本人分）</t>
    <rPh sb="9" eb="12">
      <t>ホンニンブン</t>
    </rPh>
    <phoneticPr fontId="3"/>
  </si>
  <si>
    <t>　　　　　　算定式</t>
    <rPh sb="6" eb="9">
      <t>サンテイシキ</t>
    </rPh>
    <phoneticPr fontId="3"/>
  </si>
  <si>
    <t>円×</t>
    <phoneticPr fontId="8"/>
  </si>
  <si>
    <t>　　現地業務期間（家族加算分）</t>
    <rPh sb="13" eb="14">
      <t>ブン</t>
    </rPh>
    <phoneticPr fontId="3"/>
  </si>
  <si>
    <t>Ⅱ　直接経費</t>
  </si>
  <si>
    <t>１　旅費（航空賃）</t>
    <phoneticPr fontId="8"/>
  </si>
  <si>
    <t>人分</t>
    <rPh sb="0" eb="1">
      <t>ヒト</t>
    </rPh>
    <rPh sb="1" eb="2">
      <t>ブン</t>
    </rPh>
    <phoneticPr fontId="8"/>
  </si>
  <si>
    <t>２　旅費（その他）</t>
    <phoneticPr fontId="8"/>
  </si>
  <si>
    <t>３　住居費</t>
    <rPh sb="2" eb="5">
      <t>ジュウキョヒ</t>
    </rPh>
    <phoneticPr fontId="8"/>
  </si>
  <si>
    <t>カ月</t>
    <rPh sb="1" eb="2">
      <t>ゲツ</t>
    </rPh>
    <phoneticPr fontId="8"/>
  </si>
  <si>
    <t>４　教育費</t>
    <rPh sb="2" eb="5">
      <t>キョウイクヒ</t>
    </rPh>
    <phoneticPr fontId="8"/>
  </si>
  <si>
    <t>　①3歳～就学前</t>
    <rPh sb="3" eb="4">
      <t>サイ</t>
    </rPh>
    <rPh sb="5" eb="8">
      <t>シュウガクマエ</t>
    </rPh>
    <phoneticPr fontId="3"/>
  </si>
  <si>
    <t>　②小・中学校（日本人学校）</t>
    <rPh sb="2" eb="3">
      <t>ショウ</t>
    </rPh>
    <rPh sb="4" eb="7">
      <t>チュウガッコウ</t>
    </rPh>
    <rPh sb="8" eb="13">
      <t>ニホンジンガッコウ</t>
    </rPh>
    <phoneticPr fontId="3"/>
  </si>
  <si>
    <t>　③小・中学校（インター）</t>
    <phoneticPr fontId="3"/>
  </si>
  <si>
    <t>　④高等学校（日本人学校）</t>
    <rPh sb="2" eb="6">
      <t>コウトウガッコウ</t>
    </rPh>
    <rPh sb="7" eb="12">
      <t>ニホンジンガッコウ</t>
    </rPh>
    <phoneticPr fontId="3"/>
  </si>
  <si>
    <t>　</t>
    <phoneticPr fontId="3"/>
  </si>
  <si>
    <t>　⑤高等学校（インター）</t>
    <rPh sb="2" eb="6">
      <t>コウトウガッコウ</t>
    </rPh>
    <phoneticPr fontId="3"/>
  </si>
  <si>
    <t>５　その他経費</t>
    <phoneticPr fontId="3"/>
  </si>
  <si>
    <t>Ⅲ　小計</t>
    <phoneticPr fontId="3"/>
  </si>
  <si>
    <t>合　　計</t>
    <phoneticPr fontId="8"/>
  </si>
  <si>
    <t xml:space="preserve">
</t>
    <phoneticPr fontId="8"/>
  </si>
  <si>
    <t>に係る前金払の請求について</t>
    <rPh sb="3" eb="5">
      <t>マエキン</t>
    </rPh>
    <rPh sb="5" eb="6">
      <t>バラ</t>
    </rPh>
    <rPh sb="7" eb="9">
      <t>セイキュウ</t>
    </rPh>
    <phoneticPr fontId="3"/>
  </si>
  <si>
    <t>１．請求金額　：</t>
    <rPh sb="2" eb="4">
      <t>セイキュウ</t>
    </rPh>
    <phoneticPr fontId="14"/>
  </si>
  <si>
    <t>２．請求内訳：　別紙のとおり</t>
    <rPh sb="2" eb="4">
      <t>セイキュウ</t>
    </rPh>
    <phoneticPr fontId="3"/>
  </si>
  <si>
    <t>請求金額内訳書</t>
    <rPh sb="0" eb="2">
      <t>セイキュウ</t>
    </rPh>
    <phoneticPr fontId="3"/>
  </si>
  <si>
    <t>Ⅰ</t>
    <phoneticPr fontId="3"/>
  </si>
  <si>
    <t>報酬</t>
    <rPh sb="0" eb="2">
      <t>ホウシュウ</t>
    </rPh>
    <phoneticPr fontId="3"/>
  </si>
  <si>
    <t>２　旅費（その他）</t>
    <rPh sb="2" eb="4">
      <t>リョヒ</t>
    </rPh>
    <rPh sb="7" eb="8">
      <t>タ</t>
    </rPh>
    <phoneticPr fontId="8"/>
  </si>
  <si>
    <t>ドル×</t>
    <phoneticPr fontId="8"/>
  </si>
  <si>
    <t>×</t>
    <phoneticPr fontId="3"/>
  </si>
  <si>
    <t>か月</t>
    <rPh sb="1" eb="2">
      <t>ゲツ</t>
    </rPh>
    <phoneticPr fontId="8"/>
  </si>
  <si>
    <t>４　教育費</t>
    <rPh sb="2" eb="5">
      <t>キョウイクヒ</t>
    </rPh>
    <phoneticPr fontId="3"/>
  </si>
  <si>
    <t>５　その他</t>
    <rPh sb="4" eb="5">
      <t>タ</t>
    </rPh>
    <phoneticPr fontId="3"/>
  </si>
  <si>
    <t>独立行政法人国際協力機構</t>
    <phoneticPr fontId="3"/>
  </si>
  <si>
    <t>提出日</t>
    <rPh sb="0" eb="3">
      <t>テイシュツビ</t>
    </rPh>
    <phoneticPr fontId="3"/>
  </si>
  <si>
    <t>契約担当役理事 　殿</t>
    <phoneticPr fontId="3"/>
  </si>
  <si>
    <t>　</t>
  </si>
  <si>
    <t>検収日</t>
    <rPh sb="0" eb="2">
      <t>ケンシュウ</t>
    </rPh>
    <rPh sb="2" eb="3">
      <t>ヒ</t>
    </rPh>
    <phoneticPr fontId="5"/>
  </si>
  <si>
    <t>契約担当課長　殿</t>
    <rPh sb="0" eb="2">
      <t>ケイヤク</t>
    </rPh>
    <rPh sb="2" eb="4">
      <t>タントウ</t>
    </rPh>
    <rPh sb="4" eb="6">
      <t>カチョウ</t>
    </rPh>
    <rPh sb="5" eb="6">
      <t>チョウ</t>
    </rPh>
    <rPh sb="7" eb="8">
      <t>ドノ</t>
    </rPh>
    <phoneticPr fontId="3"/>
  </si>
  <si>
    <t>3か月報告書　兼　業務部分完了届　兼　支払条件申告書</t>
    <rPh sb="2" eb="3">
      <t>ゲツ</t>
    </rPh>
    <rPh sb="3" eb="6">
      <t>ホウコクショ</t>
    </rPh>
    <rPh sb="7" eb="8">
      <t>ケン</t>
    </rPh>
    <rPh sb="9" eb="11">
      <t>ギョウム</t>
    </rPh>
    <rPh sb="11" eb="13">
      <t>ブブン</t>
    </rPh>
    <rPh sb="13" eb="15">
      <t>カンリョウ</t>
    </rPh>
    <rPh sb="15" eb="16">
      <t>トドケ</t>
    </rPh>
    <rPh sb="17" eb="18">
      <t>ケン</t>
    </rPh>
    <rPh sb="19" eb="23">
      <t>シハライジョウケン</t>
    </rPh>
    <rPh sb="23" eb="26">
      <t>シンコクショ</t>
    </rPh>
    <phoneticPr fontId="3"/>
  </si>
  <si>
    <t xml:space="preserve">下記の契約の業務の一部分が完了しましたので、業務実施契約約款第17条 に基づき、本届を提出いたします。
</t>
    <phoneticPr fontId="3"/>
  </si>
  <si>
    <t>部分完了内容に合格した場合に、本届を以て支払い請求します。</t>
    <rPh sb="0" eb="2">
      <t>ブブン</t>
    </rPh>
    <rPh sb="2" eb="4">
      <t>カンリョウ</t>
    </rPh>
    <rPh sb="4" eb="6">
      <t>ナイヨウ</t>
    </rPh>
    <rPh sb="7" eb="9">
      <t>ゴウカク</t>
    </rPh>
    <rPh sb="11" eb="13">
      <t>バアイ</t>
    </rPh>
    <rPh sb="15" eb="16">
      <t>ホン</t>
    </rPh>
    <rPh sb="16" eb="17">
      <t>トドケ</t>
    </rPh>
    <rPh sb="18" eb="19">
      <t>モッ</t>
    </rPh>
    <rPh sb="20" eb="22">
      <t>シハラ</t>
    </rPh>
    <rPh sb="23" eb="25">
      <t>セイキュウ</t>
    </rPh>
    <phoneticPr fontId="3"/>
  </si>
  <si>
    <t>記</t>
    <rPh sb="0" eb="1">
      <t>キ</t>
    </rPh>
    <phoneticPr fontId="3"/>
  </si>
  <si>
    <t>契約件名：</t>
    <phoneticPr fontId="3"/>
  </si>
  <si>
    <t>業務地：</t>
    <rPh sb="0" eb="3">
      <t>ギョウムチ</t>
    </rPh>
    <phoneticPr fontId="3"/>
  </si>
  <si>
    <t>●●</t>
    <phoneticPr fontId="3"/>
  </si>
  <si>
    <t>締結日：</t>
    <rPh sb="0" eb="3">
      <t>テイケツビ</t>
    </rPh>
    <phoneticPr fontId="3"/>
  </si>
  <si>
    <t>業務従事実績／予定表</t>
  </si>
  <si>
    <t>滞在（予定含む）</t>
    <rPh sb="0" eb="2">
      <t>タイザイ</t>
    </rPh>
    <rPh sb="3" eb="5">
      <t>ヨテイ</t>
    </rPh>
    <rPh sb="5" eb="6">
      <t>フク</t>
    </rPh>
    <phoneticPr fontId="3"/>
  </si>
  <si>
    <t>教育（予定含む）</t>
    <rPh sb="0" eb="2">
      <t>キョウイク</t>
    </rPh>
    <rPh sb="3" eb="5">
      <t>ヨテイ</t>
    </rPh>
    <rPh sb="5" eb="6">
      <t>フク</t>
    </rPh>
    <phoneticPr fontId="3"/>
  </si>
  <si>
    <t>年</t>
    <rPh sb="0" eb="1">
      <t>ネン</t>
    </rPh>
    <phoneticPr fontId="3"/>
  </si>
  <si>
    <t>出発年月日</t>
    <rPh sb="0" eb="2">
      <t>シュッパツ</t>
    </rPh>
    <rPh sb="2" eb="5">
      <t>ネンガッピ</t>
    </rPh>
    <phoneticPr fontId="3"/>
  </si>
  <si>
    <t>帰国年月日</t>
    <rPh sb="0" eb="2">
      <t>キコク</t>
    </rPh>
    <rPh sb="2" eb="5">
      <t>ネンガッピ</t>
    </rPh>
    <phoneticPr fontId="3"/>
  </si>
  <si>
    <t>入学／進学年月日</t>
    <rPh sb="0" eb="2">
      <t>ニュウガク</t>
    </rPh>
    <rPh sb="3" eb="5">
      <t>シンガク</t>
    </rPh>
    <rPh sb="5" eb="8">
      <t>ネンガッピ</t>
    </rPh>
    <phoneticPr fontId="3"/>
  </si>
  <si>
    <t>退学／卒業年月日</t>
    <rPh sb="0" eb="2">
      <t>タイガク</t>
    </rPh>
    <rPh sb="3" eb="5">
      <t>ソツギョウ</t>
    </rPh>
    <rPh sb="5" eb="8">
      <t>ネンガッピ</t>
    </rPh>
    <phoneticPr fontId="3"/>
  </si>
  <si>
    <t>月</t>
    <rPh sb="0" eb="1">
      <t>ツキ</t>
    </rPh>
    <phoneticPr fontId="3"/>
  </si>
  <si>
    <t>ー</t>
    <phoneticPr fontId="3"/>
  </si>
  <si>
    <t>滞在</t>
    <rPh sb="0" eb="2">
      <t>タイザイ</t>
    </rPh>
    <phoneticPr fontId="3"/>
  </si>
  <si>
    <t>●</t>
  </si>
  <si>
    <t>教育</t>
    <rPh sb="0" eb="2">
      <t>キョウイク</t>
    </rPh>
    <phoneticPr fontId="3"/>
  </si>
  <si>
    <t>家族加算対象期間</t>
    <rPh sb="0" eb="2">
      <t>カゾク</t>
    </rPh>
    <rPh sb="2" eb="8">
      <t>カサンタイショウキカン</t>
    </rPh>
    <phoneticPr fontId="3"/>
  </si>
  <si>
    <t>本期間の目標</t>
    <rPh sb="0" eb="1">
      <t>ホン</t>
    </rPh>
    <rPh sb="1" eb="3">
      <t>キカン</t>
    </rPh>
    <rPh sb="4" eb="6">
      <t>モクヒョウ</t>
    </rPh>
    <phoneticPr fontId="3"/>
  </si>
  <si>
    <t>本期間の成果</t>
    <rPh sb="0" eb="3">
      <t>ホンキカン</t>
    </rPh>
    <rPh sb="4" eb="6">
      <t>セイカ</t>
    </rPh>
    <phoneticPr fontId="3"/>
  </si>
  <si>
    <t>次期間の目標</t>
    <rPh sb="0" eb="3">
      <t>ジキカン</t>
    </rPh>
    <rPh sb="4" eb="6">
      <t>モクヒョウ</t>
    </rPh>
    <phoneticPr fontId="3"/>
  </si>
  <si>
    <t>（部分払金額積算）</t>
    <rPh sb="1" eb="4">
      <t>ブブンバラ</t>
    </rPh>
    <rPh sb="4" eb="6">
      <t>キンガク</t>
    </rPh>
    <rPh sb="6" eb="8">
      <t>セキサン</t>
    </rPh>
    <phoneticPr fontId="3"/>
  </si>
  <si>
    <t>Ⅰ　報酬</t>
    <rPh sb="2" eb="4">
      <t>ホウシュウ</t>
    </rPh>
    <phoneticPr fontId="3"/>
  </si>
  <si>
    <t>　１　本人分</t>
    <rPh sb="3" eb="5">
      <t>ホンニン</t>
    </rPh>
    <rPh sb="5" eb="6">
      <t>ブン</t>
    </rPh>
    <phoneticPr fontId="3"/>
  </si>
  <si>
    <t>　２　家族加算分</t>
    <rPh sb="3" eb="8">
      <t>カゾクカサンブン</t>
    </rPh>
    <phoneticPr fontId="3"/>
  </si>
  <si>
    <t>Ⅱ　直接経費</t>
    <rPh sb="2" eb="6">
      <t>チョクセツケイヒ</t>
    </rPh>
    <phoneticPr fontId="3"/>
  </si>
  <si>
    <t>　１　旅費（航空賃）</t>
    <rPh sb="3" eb="5">
      <t>リョヒ</t>
    </rPh>
    <rPh sb="6" eb="9">
      <t>コウクウチン</t>
    </rPh>
    <phoneticPr fontId="3"/>
  </si>
  <si>
    <t>航空賃（往路）</t>
    <rPh sb="0" eb="3">
      <t>コウクウチン</t>
    </rPh>
    <rPh sb="4" eb="6">
      <t>オウロ</t>
    </rPh>
    <phoneticPr fontId="3"/>
  </si>
  <si>
    <t>往路航空賃</t>
    <rPh sb="0" eb="2">
      <t>オウロ</t>
    </rPh>
    <rPh sb="2" eb="5">
      <t>コウクウチン</t>
    </rPh>
    <phoneticPr fontId="3"/>
  </si>
  <si>
    <t>　航空賃１</t>
    <rPh sb="1" eb="4">
      <t>コウクウチン</t>
    </rPh>
    <phoneticPr fontId="3"/>
  </si>
  <si>
    <t>=</t>
    <phoneticPr fontId="3"/>
  </si>
  <si>
    <t>　航空賃２</t>
    <rPh sb="1" eb="4">
      <t>コウクウチン</t>
    </rPh>
    <phoneticPr fontId="3"/>
  </si>
  <si>
    <t>　航空賃３</t>
    <rPh sb="1" eb="4">
      <t>コウクウチン</t>
    </rPh>
    <phoneticPr fontId="3"/>
  </si>
  <si>
    <t>　航空賃４</t>
    <rPh sb="1" eb="4">
      <t>コウクウチン</t>
    </rPh>
    <phoneticPr fontId="3"/>
  </si>
  <si>
    <t>　航空賃５</t>
    <rPh sb="1" eb="4">
      <t>コウクウチン</t>
    </rPh>
    <phoneticPr fontId="3"/>
  </si>
  <si>
    <t>航空賃（復路）</t>
    <rPh sb="0" eb="3">
      <t>コウクウチン</t>
    </rPh>
    <rPh sb="4" eb="6">
      <t>フクロ</t>
    </rPh>
    <phoneticPr fontId="3"/>
  </si>
  <si>
    <t>復路航空賃</t>
    <rPh sb="0" eb="2">
      <t>フクロ</t>
    </rPh>
    <rPh sb="2" eb="5">
      <t>コウクウチン</t>
    </rPh>
    <phoneticPr fontId="3"/>
  </si>
  <si>
    <t xml:space="preserve">  ２　旅費（その他：戦争特約保険料等）</t>
    <rPh sb="4" eb="6">
      <t>リョヒ</t>
    </rPh>
    <rPh sb="9" eb="10">
      <t>ホカ</t>
    </rPh>
    <rPh sb="18" eb="19">
      <t>トウ</t>
    </rPh>
    <phoneticPr fontId="8"/>
  </si>
  <si>
    <t>　３　住居費</t>
    <rPh sb="3" eb="6">
      <t>ジュウキョヒ</t>
    </rPh>
    <phoneticPr fontId="3"/>
  </si>
  <si>
    <t>（自己負担分）</t>
    <rPh sb="1" eb="6">
      <t>ジコフタンブン</t>
    </rPh>
    <phoneticPr fontId="3"/>
  </si>
  <si>
    <t>ドル</t>
    <phoneticPr fontId="3"/>
  </si>
  <si>
    <t>　４　教育費</t>
    <rPh sb="3" eb="6">
      <t>キョウイクヒ</t>
    </rPh>
    <phoneticPr fontId="3"/>
  </si>
  <si>
    <t>　教育費単価</t>
    <rPh sb="1" eb="6">
      <t>キョウイクヒタンカ</t>
    </rPh>
    <phoneticPr fontId="3"/>
  </si>
  <si>
    <t>（種別）</t>
    <rPh sb="1" eb="3">
      <t>シュベツ</t>
    </rPh>
    <phoneticPr fontId="3"/>
  </si>
  <si>
    <t>教育費（月額）</t>
    <rPh sb="0" eb="3">
      <t>キョウイクヒ</t>
    </rPh>
    <rPh sb="4" eb="6">
      <t>ゲツガク</t>
    </rPh>
    <phoneticPr fontId="3"/>
  </si>
  <si>
    <t>（請求適用単価）</t>
    <rPh sb="1" eb="3">
      <t>セイキュウ</t>
    </rPh>
    <rPh sb="3" eb="5">
      <t>テキヨウ</t>
    </rPh>
    <rPh sb="5" eb="7">
      <t>タンカ</t>
    </rPh>
    <phoneticPr fontId="3"/>
  </si>
  <si>
    <t>調整日数</t>
    <rPh sb="0" eb="4">
      <t>チョウセイニッスウ</t>
    </rPh>
    <phoneticPr fontId="3"/>
  </si>
  <si>
    <t>　(1)子（1人目）</t>
    <rPh sb="4" eb="5">
      <t>コ</t>
    </rPh>
    <rPh sb="7" eb="9">
      <t>ニンメ</t>
    </rPh>
    <phoneticPr fontId="3"/>
  </si>
  <si>
    <t>変更後（該当のみ）</t>
    <rPh sb="0" eb="1">
      <t>サラ</t>
    </rPh>
    <rPh sb="1" eb="2">
      <t>ゴ</t>
    </rPh>
    <rPh sb="3" eb="5">
      <t>ガイトウ</t>
    </rPh>
    <phoneticPr fontId="3"/>
  </si>
  <si>
    <t>　(2)子（2人目）</t>
    <rPh sb="4" eb="5">
      <t>コ</t>
    </rPh>
    <rPh sb="7" eb="9">
      <t>ニンメ</t>
    </rPh>
    <phoneticPr fontId="3"/>
  </si>
  <si>
    <t>　(3)子（3人目）</t>
    <rPh sb="4" eb="5">
      <t>コ</t>
    </rPh>
    <rPh sb="7" eb="9">
      <t>ニンメ</t>
    </rPh>
    <phoneticPr fontId="3"/>
  </si>
  <si>
    <t>　(4)子（4人目）</t>
    <rPh sb="4" eb="5">
      <t>コ</t>
    </rPh>
    <rPh sb="7" eb="8">
      <t>ニン</t>
    </rPh>
    <rPh sb="8" eb="9">
      <t>メ</t>
    </rPh>
    <phoneticPr fontId="3"/>
  </si>
  <si>
    <t>　(5)子（5人目）</t>
    <rPh sb="4" eb="5">
      <t>コ</t>
    </rPh>
    <rPh sb="7" eb="9">
      <t>ニンメ</t>
    </rPh>
    <phoneticPr fontId="3"/>
  </si>
  <si>
    <t>為替換算レート：</t>
    <rPh sb="0" eb="2">
      <t>カワセ</t>
    </rPh>
    <rPh sb="2" eb="4">
      <t>カンサン</t>
    </rPh>
    <phoneticPr fontId="3"/>
  </si>
  <si>
    <t xml:space="preserve">  ５　その他（介助者にかかる費用等）</t>
    <rPh sb="6" eb="7">
      <t>ホカ</t>
    </rPh>
    <rPh sb="8" eb="11">
      <t/>
    </rPh>
    <phoneticPr fontId="8"/>
  </si>
  <si>
    <t>介護帯同者旅費</t>
    <rPh sb="0" eb="5">
      <t>カイゴタイドウシャ</t>
    </rPh>
    <rPh sb="5" eb="7">
      <t>リョヒ</t>
    </rPh>
    <phoneticPr fontId="3"/>
  </si>
  <si>
    <t>支払実績</t>
    <rPh sb="0" eb="2">
      <t>シハライ</t>
    </rPh>
    <rPh sb="2" eb="4">
      <t>ジッセキ</t>
    </rPh>
    <phoneticPr fontId="3"/>
  </si>
  <si>
    <t>番号</t>
  </si>
  <si>
    <t>支払内容</t>
  </si>
  <si>
    <t>支払金額</t>
    <phoneticPr fontId="3"/>
  </si>
  <si>
    <t>航空賃（往路）未精算人数</t>
    <rPh sb="0" eb="3">
      <t>コウクウチン</t>
    </rPh>
    <rPh sb="4" eb="6">
      <t>オウロ</t>
    </rPh>
    <rPh sb="7" eb="8">
      <t>ミ</t>
    </rPh>
    <rPh sb="8" eb="10">
      <t>セイサン</t>
    </rPh>
    <rPh sb="10" eb="12">
      <t>ニンズウ</t>
    </rPh>
    <phoneticPr fontId="3"/>
  </si>
  <si>
    <t>　　航空賃（復路）未精算人数</t>
    <rPh sb="2" eb="5">
      <t>コウクウチン</t>
    </rPh>
    <rPh sb="6" eb="8">
      <t>フクロ</t>
    </rPh>
    <rPh sb="9" eb="10">
      <t>ミ</t>
    </rPh>
    <rPh sb="10" eb="12">
      <t>セイサン</t>
    </rPh>
    <rPh sb="12" eb="14">
      <t>ニンズウ</t>
    </rPh>
    <phoneticPr fontId="3"/>
  </si>
  <si>
    <t>前金払</t>
    <phoneticPr fontId="3"/>
  </si>
  <si>
    <t>済</t>
  </si>
  <si>
    <t>第1回部分払</t>
    <rPh sb="0" eb="1">
      <t>ダイ</t>
    </rPh>
    <rPh sb="2" eb="3">
      <t>カイ</t>
    </rPh>
    <rPh sb="3" eb="6">
      <t>ブブンバラ</t>
    </rPh>
    <phoneticPr fontId="3"/>
  </si>
  <si>
    <t>に係る部分払の請求について</t>
    <rPh sb="3" eb="6">
      <t>ブブンバラ</t>
    </rPh>
    <rPh sb="7" eb="9">
      <t>セイキュウ</t>
    </rPh>
    <phoneticPr fontId="3"/>
  </si>
  <si>
    <t>１　現地業務期間（本人分）</t>
    <rPh sb="9" eb="12">
      <t>ホンニンブン</t>
    </rPh>
    <phoneticPr fontId="3"/>
  </si>
  <si>
    <t>　　　　    算定式</t>
    <rPh sb="8" eb="11">
      <t>サンテイシキ</t>
    </rPh>
    <phoneticPr fontId="3"/>
  </si>
  <si>
    <t>２　現地業務期間（家族加算）</t>
    <rPh sb="9" eb="13">
      <t>カゾクカサン</t>
    </rPh>
    <phoneticPr fontId="3"/>
  </si>
  <si>
    <t>１　旅費（航空賃）</t>
    <rPh sb="2" eb="4">
      <t>リョヒ</t>
    </rPh>
    <rPh sb="5" eb="8">
      <t>コウクウチン</t>
    </rPh>
    <phoneticPr fontId="3"/>
  </si>
  <si>
    <t>　　　　往路精算</t>
    <rPh sb="4" eb="6">
      <t>オウロ</t>
    </rPh>
    <rPh sb="6" eb="8">
      <t>セイサン</t>
    </rPh>
    <phoneticPr fontId="3"/>
  </si>
  <si>
    <t>円</t>
    <phoneticPr fontId="8"/>
  </si>
  <si>
    <t>　　　　復路精算</t>
    <rPh sb="4" eb="8">
      <t>フクロセイサン</t>
    </rPh>
    <phoneticPr fontId="3"/>
  </si>
  <si>
    <t>(1)子（1人目）</t>
    <rPh sb="3" eb="4">
      <t>コ</t>
    </rPh>
    <rPh sb="6" eb="8">
      <t>ニンメ</t>
    </rPh>
    <phoneticPr fontId="3"/>
  </si>
  <si>
    <t>　（単価変更後）</t>
    <rPh sb="2" eb="4">
      <t>タンカ</t>
    </rPh>
    <rPh sb="4" eb="6">
      <t>ヘンコウ</t>
    </rPh>
    <rPh sb="6" eb="7">
      <t>ゴ</t>
    </rPh>
    <phoneticPr fontId="3"/>
  </si>
  <si>
    <t>(2)子（2人目）</t>
    <rPh sb="3" eb="4">
      <t>コ</t>
    </rPh>
    <rPh sb="6" eb="8">
      <t>ニンメ</t>
    </rPh>
    <phoneticPr fontId="3"/>
  </si>
  <si>
    <t>(3)子（3人目）</t>
    <rPh sb="3" eb="4">
      <t>コ</t>
    </rPh>
    <rPh sb="6" eb="8">
      <t>ニンメ</t>
    </rPh>
    <phoneticPr fontId="3"/>
  </si>
  <si>
    <t>(4)子（4人目）</t>
    <rPh sb="3" eb="4">
      <t>コ</t>
    </rPh>
    <rPh sb="6" eb="8">
      <t>ニンメ</t>
    </rPh>
    <phoneticPr fontId="3"/>
  </si>
  <si>
    <t>(5)子（5人目）</t>
    <rPh sb="3" eb="4">
      <t>コ</t>
    </rPh>
    <rPh sb="6" eb="8">
      <t>ニンメ</t>
    </rPh>
    <phoneticPr fontId="3"/>
  </si>
  <si>
    <t>Ⅲ　合計</t>
    <rPh sb="2" eb="4">
      <t>ゴウケイ</t>
    </rPh>
    <phoneticPr fontId="3"/>
  </si>
  <si>
    <t>Ⅳ　請求金額</t>
    <rPh sb="2" eb="6">
      <t>セイキュウキンガク</t>
    </rPh>
    <phoneticPr fontId="3"/>
  </si>
  <si>
    <t>検収日</t>
    <rPh sb="0" eb="3">
      <t>ケンシュウビ</t>
    </rPh>
    <phoneticPr fontId="5"/>
  </si>
  <si>
    <t>第2回部分払</t>
    <rPh sb="0" eb="1">
      <t>ダイ</t>
    </rPh>
    <rPh sb="2" eb="3">
      <t>カイ</t>
    </rPh>
    <rPh sb="3" eb="6">
      <t>ブブンバラ</t>
    </rPh>
    <phoneticPr fontId="3"/>
  </si>
  <si>
    <t>調整日数（前）</t>
    <rPh sb="0" eb="2">
      <t>チョウセイ</t>
    </rPh>
    <rPh sb="2" eb="4">
      <t>ニッスウ</t>
    </rPh>
    <rPh sb="5" eb="6">
      <t>マエ</t>
    </rPh>
    <phoneticPr fontId="3"/>
  </si>
  <si>
    <t>調整日数（後）</t>
    <rPh sb="0" eb="2">
      <t>チョウセイ</t>
    </rPh>
    <rPh sb="2" eb="4">
      <t>ニッスウ</t>
    </rPh>
    <rPh sb="5" eb="6">
      <t>アト</t>
    </rPh>
    <phoneticPr fontId="3"/>
  </si>
  <si>
    <t>第3回部分払</t>
    <rPh sb="0" eb="1">
      <t>ダイ</t>
    </rPh>
    <rPh sb="2" eb="3">
      <t>カイ</t>
    </rPh>
    <rPh sb="3" eb="6">
      <t>ブブンバラ</t>
    </rPh>
    <phoneticPr fontId="3"/>
  </si>
  <si>
    <t>第4回部分払</t>
    <rPh sb="0" eb="1">
      <t>ダイ</t>
    </rPh>
    <rPh sb="2" eb="3">
      <t>カイ</t>
    </rPh>
    <rPh sb="3" eb="6">
      <t>ブブンバラ</t>
    </rPh>
    <phoneticPr fontId="3"/>
  </si>
  <si>
    <t>第5回部分払</t>
    <rPh sb="0" eb="1">
      <t>ダイ</t>
    </rPh>
    <rPh sb="2" eb="3">
      <t>カイ</t>
    </rPh>
    <rPh sb="3" eb="6">
      <t>ブブンバラ</t>
    </rPh>
    <phoneticPr fontId="3"/>
  </si>
  <si>
    <t>第6回部分払</t>
    <rPh sb="0" eb="1">
      <t>ダイ</t>
    </rPh>
    <rPh sb="2" eb="3">
      <t>カイ</t>
    </rPh>
    <rPh sb="3" eb="6">
      <t>ブブンバラ</t>
    </rPh>
    <phoneticPr fontId="3"/>
  </si>
  <si>
    <t>第7回部分払</t>
    <rPh sb="0" eb="1">
      <t>ダイ</t>
    </rPh>
    <rPh sb="2" eb="3">
      <t>カイ</t>
    </rPh>
    <rPh sb="3" eb="6">
      <t>ブブンバラ</t>
    </rPh>
    <phoneticPr fontId="3"/>
  </si>
  <si>
    <t>第8回部分払</t>
    <rPh sb="0" eb="1">
      <t>ダイ</t>
    </rPh>
    <rPh sb="2" eb="3">
      <t>カイ</t>
    </rPh>
    <rPh sb="3" eb="6">
      <t>ブブンバラ</t>
    </rPh>
    <phoneticPr fontId="3"/>
  </si>
  <si>
    <t>確認日</t>
    <rPh sb="0" eb="2">
      <t>カクニン</t>
    </rPh>
    <rPh sb="2" eb="3">
      <t>ビ</t>
    </rPh>
    <phoneticPr fontId="5"/>
  </si>
  <si>
    <t>支払条件申告書</t>
    <rPh sb="0" eb="4">
      <t>シハライジョウケン</t>
    </rPh>
    <rPh sb="4" eb="7">
      <t>シンコクショ</t>
    </rPh>
    <phoneticPr fontId="3"/>
  </si>
  <si>
    <t xml:space="preserve">業務実施契約約款第17条 に基づき、本届を提出いたします。
</t>
    <phoneticPr fontId="3"/>
  </si>
  <si>
    <t>成果品検査に合格した場合に、本届を以て支払い請求します。</t>
    <rPh sb="0" eb="2">
      <t>セイカ</t>
    </rPh>
    <rPh sb="2" eb="3">
      <t>ヒン</t>
    </rPh>
    <rPh sb="3" eb="5">
      <t>ケンサ</t>
    </rPh>
    <rPh sb="6" eb="8">
      <t>ゴウカク</t>
    </rPh>
    <rPh sb="10" eb="12">
      <t>バアイ</t>
    </rPh>
    <rPh sb="14" eb="15">
      <t>ホン</t>
    </rPh>
    <rPh sb="15" eb="16">
      <t>トドケ</t>
    </rPh>
    <rPh sb="17" eb="18">
      <t>モッ</t>
    </rPh>
    <rPh sb="19" eb="21">
      <t>シハラ</t>
    </rPh>
    <rPh sb="22" eb="24">
      <t>セイキュウ</t>
    </rPh>
    <phoneticPr fontId="3"/>
  </si>
  <si>
    <t>業務従事実績表</t>
    <phoneticPr fontId="3"/>
  </si>
  <si>
    <t>滞在（確定後）</t>
    <rPh sb="0" eb="2">
      <t>タイザイ</t>
    </rPh>
    <rPh sb="3" eb="5">
      <t>カクテイ</t>
    </rPh>
    <rPh sb="5" eb="6">
      <t>ゴ</t>
    </rPh>
    <phoneticPr fontId="3"/>
  </si>
  <si>
    <t>教育（確定後）</t>
    <rPh sb="0" eb="2">
      <t>キョウイク</t>
    </rPh>
    <rPh sb="3" eb="6">
      <t>カクテイゴ</t>
    </rPh>
    <phoneticPr fontId="3"/>
  </si>
  <si>
    <t>に係る最終払の請求について</t>
    <rPh sb="3" eb="5">
      <t>サイシュウ</t>
    </rPh>
    <rPh sb="5" eb="6">
      <t>バライ</t>
    </rPh>
    <rPh sb="7" eb="9">
      <t>セイキュウ</t>
    </rPh>
    <phoneticPr fontId="3"/>
  </si>
  <si>
    <t>請求金額内訳書</t>
    <rPh sb="0" eb="2">
      <t>セイキュウ</t>
    </rPh>
    <rPh sb="2" eb="4">
      <t>キンガク</t>
    </rPh>
    <rPh sb="4" eb="7">
      <t>ウチワケショ</t>
    </rPh>
    <phoneticPr fontId="3"/>
  </si>
  <si>
    <t>インターナショナルスクール／現地校を選択する理由は以下の通りです。</t>
    <rPh sb="14" eb="17">
      <t>ゲンチコウ</t>
    </rPh>
    <rPh sb="18" eb="20">
      <t>センタク</t>
    </rPh>
    <rPh sb="22" eb="24">
      <t>リユウ</t>
    </rPh>
    <rPh sb="25" eb="27">
      <t>イカ</t>
    </rPh>
    <rPh sb="28" eb="29">
      <t>トオ</t>
    </rPh>
    <phoneticPr fontId="3"/>
  </si>
  <si>
    <t>※子の学校にインターナショナルスクール／現地校を選択する場合、以下を記載。</t>
    <rPh sb="1" eb="2">
      <t>コ</t>
    </rPh>
    <rPh sb="3" eb="5">
      <t>ガッコウ</t>
    </rPh>
    <rPh sb="20" eb="23">
      <t>ゲンチコウ</t>
    </rPh>
    <rPh sb="24" eb="26">
      <t>センタク</t>
    </rPh>
    <rPh sb="28" eb="30">
      <t>バアイ</t>
    </rPh>
    <rPh sb="31" eb="33">
      <t>イカ</t>
    </rPh>
    <rPh sb="34" eb="36">
      <t>キサイ</t>
    </rPh>
    <phoneticPr fontId="3"/>
  </si>
  <si>
    <t>２．支払期日：</t>
    <rPh sb="2" eb="6">
      <t>シハライキジツ</t>
    </rPh>
    <phoneticPr fontId="3"/>
  </si>
  <si>
    <t>請求金額</t>
    <rPh sb="0" eb="4">
      <t>セイキュウキンガク</t>
    </rPh>
    <phoneticPr fontId="3"/>
  </si>
  <si>
    <t>円</t>
    <rPh sb="0" eb="1">
      <t>エン</t>
    </rPh>
    <phoneticPr fontId="3"/>
  </si>
  <si>
    <t>請求金額</t>
    <rPh sb="0" eb="4">
      <t>セイキュウキンガク</t>
    </rPh>
    <phoneticPr fontId="3"/>
  </si>
  <si>
    <t>円</t>
    <rPh sb="0" eb="1">
      <t>エン</t>
    </rPh>
    <phoneticPr fontId="3"/>
  </si>
  <si>
    <t>国際　〇〇</t>
    <rPh sb="0" eb="2">
      <t>コクサイ</t>
    </rPh>
    <phoneticPr fontId="3"/>
  </si>
  <si>
    <t>国際　●●</t>
    <rPh sb="0" eb="2">
      <t>コクサイ</t>
    </rPh>
    <phoneticPr fontId="3"/>
  </si>
  <si>
    <t>国際　□太</t>
    <rPh sb="0" eb="2">
      <t>コクサイ</t>
    </rPh>
    <phoneticPr fontId="3"/>
  </si>
  <si>
    <t>国際　◇子</t>
    <rPh sb="0" eb="2">
      <t>コクサイ</t>
    </rPh>
    <phoneticPr fontId="3"/>
  </si>
  <si>
    <t>国際　＊花</t>
    <rPh sb="0" eb="2">
      <t>コクサイ</t>
    </rPh>
    <rPh sb="4" eb="5">
      <t>ハナ</t>
    </rPh>
    <phoneticPr fontId="3"/>
  </si>
  <si>
    <t>国際　×郎</t>
    <rPh sb="0" eb="2">
      <t>コクサイ</t>
    </rPh>
    <phoneticPr fontId="3"/>
  </si>
  <si>
    <t>国際　そら</t>
    <rPh sb="0" eb="2">
      <t>コクサイ</t>
    </rPh>
    <phoneticPr fontId="3"/>
  </si>
  <si>
    <t>○村　〇〇（個人の場合）</t>
    <rPh sb="6" eb="8">
      <t>コジン</t>
    </rPh>
    <rPh sb="9" eb="11">
      <t>バアイ</t>
    </rPh>
    <phoneticPr fontId="3"/>
  </si>
  <si>
    <t>契約担当役理事　殿</t>
    <phoneticPr fontId="3"/>
  </si>
  <si>
    <t>２０＊＊年＊＊月＊＊日</t>
    <phoneticPr fontId="3"/>
  </si>
  <si>
    <t>対象契約</t>
    <rPh sb="0" eb="4">
      <t>タイショウケイヤク</t>
    </rPh>
    <phoneticPr fontId="3"/>
  </si>
  <si>
    <t>業務名称</t>
    <rPh sb="0" eb="4">
      <t>ギョウムメイショウ</t>
    </rPh>
    <phoneticPr fontId="3"/>
  </si>
  <si>
    <t>締結日</t>
    <rPh sb="0" eb="3">
      <t>テイケツビ</t>
    </rPh>
    <phoneticPr fontId="3"/>
  </si>
  <si>
    <t>１部</t>
    <rPh sb="1" eb="2">
      <t>ブ</t>
    </rPh>
    <phoneticPr fontId="3"/>
  </si>
  <si>
    <t>：</t>
    <phoneticPr fontId="3"/>
  </si>
  <si>
    <t>業務完了届</t>
    <phoneticPr fontId="3"/>
  </si>
  <si>
    <t>業務完了報告書</t>
    <rPh sb="0" eb="4">
      <t>ギョウムカンリョウ</t>
    </rPh>
    <rPh sb="4" eb="7">
      <t>ホウコクショ</t>
    </rPh>
    <phoneticPr fontId="3"/>
  </si>
  <si>
    <t>成果品</t>
    <rPh sb="0" eb="2">
      <t>セイカ</t>
    </rPh>
    <rPh sb="2" eb="3">
      <t>ヒン</t>
    </rPh>
    <phoneticPr fontId="3"/>
  </si>
  <si>
    <t>　下記の契約の業務が完了しましたので、業務実施契約（現地滞在型）約款第16条に基づき、本届を提出いたします。
　また、契約約款に定める秘密の保持に関連し、本業務を実施する上で秘密情報及び個人情報を扱った場合は、該当の情報を破棄したことを合わせて報告します。</t>
    <rPh sb="26" eb="30">
      <t>ゲンチタイザイ</t>
    </rPh>
    <phoneticPr fontId="3"/>
  </si>
  <si>
    <t>・最終報告書は、「業務完了届」とともに監督職員に提出してください。</t>
    <rPh sb="1" eb="3">
      <t>サイシュウ</t>
    </rPh>
    <rPh sb="3" eb="6">
      <t>ホウコクショ</t>
    </rPh>
    <rPh sb="9" eb="14">
      <t>ギョウムカンリョウトドケ</t>
    </rPh>
    <rPh sb="19" eb="23">
      <t>カントクショクイン</t>
    </rPh>
    <rPh sb="24" eb="26">
      <t>テイシュツ</t>
    </rPh>
    <phoneticPr fontId="3"/>
  </si>
  <si>
    <t>② 業務従事者またはその配偶者が当該言語を母国語とする場合</t>
    <phoneticPr fontId="3"/>
  </si>
  <si>
    <t>作成日：</t>
    <phoneticPr fontId="3"/>
  </si>
  <si>
    <t>① 本見積書を提出した時点から過去１年以内に英語校又は仏語校に就学していた場合（業務国で最初に就学するのが幼稚園の場合を除く）</t>
    <rPh sb="2" eb="3">
      <t>ホン</t>
    </rPh>
    <rPh sb="3" eb="5">
      <t>ミツモリ</t>
    </rPh>
    <phoneticPr fontId="3"/>
  </si>
  <si>
    <t xml:space="preserve">               （ふりがな）　　 （ふりがな）
振込銀行 ：◯◯◯◯銀行 ◯◯◯◯支店 普通・当座
口座番号：
　　　　　　　　（ふりがな）
口座名義 ：国際　〇〇
</t>
    <phoneticPr fontId="3"/>
  </si>
  <si>
    <t>https://www.jica.go.jp/about/announce/manual/form/consul_g/rate.html</t>
    <phoneticPr fontId="3"/>
  </si>
  <si>
    <t>外貨換算レート表↓</t>
    <rPh sb="0" eb="4">
      <t>ガイカカンサン</t>
    </rPh>
    <rPh sb="7" eb="8">
      <t>ヒョウ</t>
    </rPh>
    <phoneticPr fontId="3"/>
  </si>
  <si>
    <t>押印省略</t>
    <rPh sb="0" eb="4">
      <t>オウインショウリャク</t>
    </rPh>
    <phoneticPr fontId="3"/>
  </si>
  <si>
    <t>本人のみ（家族帯同無）：</t>
    <rPh sb="0" eb="2">
      <t>ホンニン</t>
    </rPh>
    <rPh sb="5" eb="10">
      <t>カゾクタイドウナシ</t>
    </rPh>
    <phoneticPr fontId="3"/>
  </si>
  <si>
    <t>家族帯同有：</t>
    <rPh sb="0" eb="4">
      <t>カゾクタイドウ</t>
    </rPh>
    <rPh sb="4" eb="5">
      <t>アリ</t>
    </rPh>
    <phoneticPr fontId="3"/>
  </si>
  <si>
    <t>インター／現地校</t>
    <rPh sb="5" eb="8">
      <t>ゲンチコウ</t>
    </rPh>
    <phoneticPr fontId="3"/>
  </si>
  <si>
    <t>（例）
1. 職場環境を整える。2. ワークプラン案を作成する。</t>
    <phoneticPr fontId="3"/>
  </si>
  <si>
    <t>（例）
・C/Pとともに執務室の確認を行い、業務が十分にできることを確認した。
・C/Pとともに〇〇省内を周り、関係者に着任の挨拶を行うとともに、今後の活動にかかる意見交換を行った。
・今後の業務について、C/Pと協議を行った。
・C/Pからの意見を反映し、ワークプラン案を作成した。</t>
    <phoneticPr fontId="3"/>
  </si>
  <si>
    <t>（例）
1. ワークプランを完成させる。2. 他ドナーを訪問し、意見交換を行う。</t>
    <phoneticPr fontId="3"/>
  </si>
  <si>
    <t>支出金額合計</t>
    <rPh sb="0" eb="4">
      <t>シシュツキンガク</t>
    </rPh>
    <rPh sb="4" eb="6">
      <t>ゴウケイ</t>
    </rPh>
    <phoneticPr fontId="3"/>
  </si>
  <si>
    <t>支出金額合計</t>
    <rPh sb="0" eb="6">
      <t>シシュツキンガクゴウケイ</t>
    </rPh>
    <phoneticPr fontId="3"/>
  </si>
  <si>
    <t>支払金額合計</t>
    <rPh sb="0" eb="6">
      <t>シハライキンガクゴウケイ</t>
    </rPh>
    <phoneticPr fontId="3"/>
  </si>
  <si>
    <t>第9回部分払</t>
    <rPh sb="0" eb="1">
      <t>ダイ</t>
    </rPh>
    <rPh sb="2" eb="3">
      <t>カイ</t>
    </rPh>
    <rPh sb="3" eb="6">
      <t>ブブンバラ</t>
    </rPh>
    <phoneticPr fontId="3"/>
  </si>
  <si>
    <t>第10回部分払</t>
    <rPh sb="0" eb="1">
      <t>ダイ</t>
    </rPh>
    <rPh sb="3" eb="4">
      <t>カイ</t>
    </rPh>
    <rPh sb="4" eb="7">
      <t>ブブンバラ</t>
    </rPh>
    <phoneticPr fontId="3"/>
  </si>
  <si>
    <t>第11回部分払</t>
    <rPh sb="0" eb="1">
      <t>ダイ</t>
    </rPh>
    <rPh sb="3" eb="4">
      <t>カイ</t>
    </rPh>
    <rPh sb="4" eb="7">
      <t>ブブンバラ</t>
    </rPh>
    <phoneticPr fontId="3"/>
  </si>
  <si>
    <t>第12回部分払</t>
    <rPh sb="0" eb="1">
      <t>ダイ</t>
    </rPh>
    <rPh sb="3" eb="4">
      <t>カイ</t>
    </rPh>
    <rPh sb="4" eb="7">
      <t>ブブンバラ</t>
    </rPh>
    <phoneticPr fontId="3"/>
  </si>
  <si>
    <t>第13回部分払</t>
    <rPh sb="0" eb="1">
      <t>ダイ</t>
    </rPh>
    <rPh sb="3" eb="4">
      <t>カイ</t>
    </rPh>
    <rPh sb="4" eb="7">
      <t>ブブンバラ</t>
    </rPh>
    <phoneticPr fontId="3"/>
  </si>
  <si>
    <t>第14回部分払</t>
    <rPh sb="0" eb="1">
      <t>ダイ</t>
    </rPh>
    <rPh sb="3" eb="4">
      <t>カイ</t>
    </rPh>
    <rPh sb="4" eb="7">
      <t>ブブンバラ</t>
    </rPh>
    <phoneticPr fontId="3"/>
  </si>
  <si>
    <t>第15回部分払</t>
    <rPh sb="0" eb="1">
      <t>ダイ</t>
    </rPh>
    <rPh sb="3" eb="4">
      <t>カイ</t>
    </rPh>
    <rPh sb="4" eb="7">
      <t>ブブンバラ</t>
    </rPh>
    <phoneticPr fontId="3"/>
  </si>
  <si>
    <t>第16回部分払</t>
    <rPh sb="0" eb="1">
      <t>ダイ</t>
    </rPh>
    <rPh sb="3" eb="4">
      <t>カイ</t>
    </rPh>
    <rPh sb="4" eb="7">
      <t>ブブンバラ</t>
    </rPh>
    <phoneticPr fontId="3"/>
  </si>
  <si>
    <t>第17回部分払</t>
    <rPh sb="0" eb="1">
      <t>ダイ</t>
    </rPh>
    <rPh sb="3" eb="4">
      <t>カイ</t>
    </rPh>
    <rPh sb="4" eb="7">
      <t>ブブンバラ</t>
    </rPh>
    <phoneticPr fontId="3"/>
  </si>
  <si>
    <t>第18回部分払</t>
    <rPh sb="0" eb="1">
      <t>ダイ</t>
    </rPh>
    <rPh sb="3" eb="4">
      <t>カイ</t>
    </rPh>
    <rPh sb="4" eb="7">
      <t>ブブンバラ</t>
    </rPh>
    <phoneticPr fontId="3"/>
  </si>
  <si>
    <t>第19回部分払</t>
    <rPh sb="0" eb="1">
      <t>ダイ</t>
    </rPh>
    <rPh sb="3" eb="4">
      <t>カイ</t>
    </rPh>
    <rPh sb="4" eb="7">
      <t>ブブンバラ</t>
    </rPh>
    <phoneticPr fontId="3"/>
  </si>
  <si>
    <t>第20回部分払</t>
    <rPh sb="0" eb="1">
      <t>ダイ</t>
    </rPh>
    <rPh sb="3" eb="4">
      <t>カイ</t>
    </rPh>
    <rPh sb="4" eb="7">
      <t>ブブンバラ</t>
    </rPh>
    <phoneticPr fontId="3"/>
  </si>
  <si>
    <t>第21回部分払</t>
    <rPh sb="0" eb="1">
      <t>ダイ</t>
    </rPh>
    <rPh sb="3" eb="4">
      <t>カイ</t>
    </rPh>
    <rPh sb="4" eb="7">
      <t>ブブンバラ</t>
    </rPh>
    <phoneticPr fontId="3"/>
  </si>
  <si>
    <t>第22回部分払</t>
    <rPh sb="0" eb="1">
      <t>ダイ</t>
    </rPh>
    <rPh sb="3" eb="4">
      <t>カイ</t>
    </rPh>
    <rPh sb="4" eb="7">
      <t>ブブンバラ</t>
    </rPh>
    <phoneticPr fontId="3"/>
  </si>
  <si>
    <t>第23回部分払</t>
    <rPh sb="0" eb="1">
      <t>ダイ</t>
    </rPh>
    <rPh sb="3" eb="4">
      <t>カイ</t>
    </rPh>
    <rPh sb="4" eb="7">
      <t>ブブンバラ</t>
    </rPh>
    <phoneticPr fontId="3"/>
  </si>
  <si>
    <t>第24回部分払</t>
    <rPh sb="0" eb="1">
      <t>ダイ</t>
    </rPh>
    <rPh sb="3" eb="4">
      <t>カイ</t>
    </rPh>
    <rPh sb="4" eb="7">
      <t>ブブンバラ</t>
    </rPh>
    <phoneticPr fontId="3"/>
  </si>
  <si>
    <t>受注者：</t>
    <rPh sb="0" eb="3">
      <t>ジュチュウシャ</t>
    </rPh>
    <phoneticPr fontId="3"/>
  </si>
  <si>
    <t>※個人用の様式です</t>
    <rPh sb="1" eb="4">
      <t>コジンヨウ</t>
    </rPh>
    <rPh sb="5" eb="7">
      <t>ヨウシキ</t>
    </rPh>
    <phoneticPr fontId="3"/>
  </si>
  <si>
    <t>・「旅費（その他）」については、必要に応じ、戦争特約保険等を記載ください。</t>
    <rPh sb="2" eb="4">
      <t>リョヒ</t>
    </rPh>
    <rPh sb="7" eb="8">
      <t>ホカ</t>
    </rPh>
    <rPh sb="16" eb="18">
      <t>ヒツヨウ</t>
    </rPh>
    <rPh sb="19" eb="20">
      <t>オウ</t>
    </rPh>
    <rPh sb="22" eb="26">
      <t>センソウトクヤク</t>
    </rPh>
    <rPh sb="26" eb="28">
      <t>ホケン</t>
    </rPh>
    <rPh sb="28" eb="29">
      <t>トウ</t>
    </rPh>
    <rPh sb="30" eb="32">
      <t>キサイ</t>
    </rPh>
    <phoneticPr fontId="3"/>
  </si>
  <si>
    <t>・見積書は、第１交渉者決定の通知後、契約交渉の前までに作成・提出をお願いします。その際、「見積書表紙」のタイトル及び本文は「見積書」を選択してください。</t>
    <rPh sb="1" eb="4">
      <t>ミツモリショ</t>
    </rPh>
    <rPh sb="6" eb="7">
      <t>ダイ</t>
    </rPh>
    <rPh sb="8" eb="11">
      <t>コウショウシャ</t>
    </rPh>
    <rPh sb="11" eb="13">
      <t>ケッテイ</t>
    </rPh>
    <rPh sb="14" eb="17">
      <t>ツウチゴ</t>
    </rPh>
    <rPh sb="18" eb="20">
      <t>ケイヤク</t>
    </rPh>
    <rPh sb="20" eb="22">
      <t>コウショウ</t>
    </rPh>
    <rPh sb="23" eb="24">
      <t>マエ</t>
    </rPh>
    <rPh sb="27" eb="29">
      <t>サクセイ</t>
    </rPh>
    <rPh sb="30" eb="32">
      <t>テイシュツ</t>
    </rPh>
    <rPh sb="34" eb="35">
      <t>ネガ</t>
    </rPh>
    <rPh sb="42" eb="43">
      <t>サイ</t>
    </rPh>
    <rPh sb="45" eb="48">
      <t>ミツモリショ</t>
    </rPh>
    <rPh sb="48" eb="50">
      <t>ヒョウシ</t>
    </rPh>
    <rPh sb="56" eb="57">
      <t>オヨ</t>
    </rPh>
    <rPh sb="58" eb="60">
      <t>ホンブン</t>
    </rPh>
    <rPh sb="62" eb="65">
      <t>ミツモリショ</t>
    </rPh>
    <rPh sb="67" eb="69">
      <t>センタク</t>
    </rPh>
    <phoneticPr fontId="3"/>
  </si>
  <si>
    <t>３　契約書類提出時</t>
    <rPh sb="2" eb="6">
      <t>ケイヤクショルイ</t>
    </rPh>
    <rPh sb="6" eb="9">
      <t>テイシュツジ</t>
    </rPh>
    <phoneticPr fontId="3"/>
  </si>
  <si>
    <t>・子の学校及び授業料が決定し、支払いを了した段階で打合簿を作成し、国際協力調達部契約担当課宛に提出をお願いします。</t>
    <rPh sb="1" eb="2">
      <t>コ</t>
    </rPh>
    <rPh sb="3" eb="5">
      <t>ガッコウ</t>
    </rPh>
    <rPh sb="5" eb="6">
      <t>オヨ</t>
    </rPh>
    <rPh sb="7" eb="10">
      <t>ジュギョウリョウ</t>
    </rPh>
    <rPh sb="11" eb="13">
      <t>ケッテイ</t>
    </rPh>
    <rPh sb="15" eb="17">
      <t>シハラ</t>
    </rPh>
    <rPh sb="19" eb="20">
      <t>リョウ</t>
    </rPh>
    <rPh sb="22" eb="24">
      <t>ダンカイ</t>
    </rPh>
    <rPh sb="25" eb="26">
      <t>ダ</t>
    </rPh>
    <rPh sb="26" eb="27">
      <t>ゴウ</t>
    </rPh>
    <rPh sb="27" eb="28">
      <t>ボ</t>
    </rPh>
    <rPh sb="29" eb="31">
      <t>サクセイ</t>
    </rPh>
    <rPh sb="45" eb="46">
      <t>アテ</t>
    </rPh>
    <rPh sb="47" eb="49">
      <t>テイシュツ</t>
    </rPh>
    <rPh sb="51" eb="52">
      <t>ネガ</t>
    </rPh>
    <phoneticPr fontId="3"/>
  </si>
  <si>
    <t>・定額としている報酬、住居費以外については、支払が完了次第、請求書・領収書等の証憑の提出もお願いします（３か月報告書提出時にメール添付）。</t>
    <rPh sb="1" eb="3">
      <t>テイガク</t>
    </rPh>
    <rPh sb="8" eb="10">
      <t>ホウシュウ</t>
    </rPh>
    <rPh sb="11" eb="14">
      <t>ジュウキョヒ</t>
    </rPh>
    <rPh sb="14" eb="16">
      <t>イガイ</t>
    </rPh>
    <rPh sb="22" eb="24">
      <t>シハライ</t>
    </rPh>
    <rPh sb="25" eb="29">
      <t>カンリョウシダイ</t>
    </rPh>
    <rPh sb="30" eb="33">
      <t>セイキュウショ</t>
    </rPh>
    <rPh sb="34" eb="38">
      <t>リョウシュウショトウ</t>
    </rPh>
    <rPh sb="39" eb="41">
      <t>ショウヒョウ</t>
    </rPh>
    <rPh sb="42" eb="44">
      <t>テイシュツ</t>
    </rPh>
    <rPh sb="46" eb="47">
      <t>ネガ</t>
    </rPh>
    <rPh sb="55" eb="58">
      <t>ホウコクショ</t>
    </rPh>
    <rPh sb="58" eb="60">
      <t>テイシュツ</t>
    </rPh>
    <rPh sb="60" eb="61">
      <t>ジ</t>
    </rPh>
    <rPh sb="65" eb="67">
      <t>テンプ</t>
    </rPh>
    <phoneticPr fontId="3"/>
  </si>
  <si>
    <t>・６か月ごとに進捗報告書については、別途監督職員宛に提出いただく必要があります。</t>
    <rPh sb="3" eb="4">
      <t>ゲツ</t>
    </rPh>
    <rPh sb="7" eb="12">
      <t>シンチョクホウコクショ</t>
    </rPh>
    <rPh sb="18" eb="20">
      <t>ベット</t>
    </rPh>
    <rPh sb="20" eb="25">
      <t>カントクショクインアテ</t>
    </rPh>
    <rPh sb="26" eb="28">
      <t>テイシュツ</t>
    </rPh>
    <rPh sb="32" eb="34">
      <t>ヒツヨウ</t>
    </rPh>
    <phoneticPr fontId="3"/>
  </si>
  <si>
    <t>６　最終払いの請求時</t>
    <rPh sb="2" eb="4">
      <t>サイシュウ</t>
    </rPh>
    <rPh sb="4" eb="5">
      <t>バラ</t>
    </rPh>
    <rPh sb="7" eb="10">
      <t>セイキュウジ</t>
    </rPh>
    <phoneticPr fontId="3"/>
  </si>
  <si>
    <t>・上記とは別に「支払条件申告書」を部分確定払と同様の宛先に送付ください。</t>
    <rPh sb="1" eb="3">
      <t>ジョウキ</t>
    </rPh>
    <rPh sb="5" eb="6">
      <t>ベツ</t>
    </rPh>
    <rPh sb="8" eb="15">
      <t>シハライジョウケンシンコクショ</t>
    </rPh>
    <rPh sb="17" eb="22">
      <t>ブブンカクテイバラ</t>
    </rPh>
    <rPh sb="23" eb="25">
      <t>ドウヨウ</t>
    </rPh>
    <rPh sb="26" eb="28">
      <t>アテサキ</t>
    </rPh>
    <rPh sb="29" eb="31">
      <t>ソウフ</t>
    </rPh>
    <phoneticPr fontId="3"/>
  </si>
  <si>
    <t>・フライトの都合による任期／日程変更、また受注者の日程を同一としない家族の滞在分については、本支払で調整します。</t>
    <rPh sb="6" eb="8">
      <t>ツゴウ</t>
    </rPh>
    <rPh sb="11" eb="13">
      <t>ニンキ</t>
    </rPh>
    <rPh sb="14" eb="18">
      <t>ニッテイヘンコウ</t>
    </rPh>
    <rPh sb="21" eb="24">
      <t>ジュチュウシャ</t>
    </rPh>
    <rPh sb="25" eb="27">
      <t>ニッテイ</t>
    </rPh>
    <rPh sb="28" eb="30">
      <t>ドウイツ</t>
    </rPh>
    <rPh sb="34" eb="36">
      <t>カゾク</t>
    </rPh>
    <rPh sb="37" eb="39">
      <t>タイザイ</t>
    </rPh>
    <rPh sb="39" eb="40">
      <t>ブン</t>
    </rPh>
    <rPh sb="46" eb="49">
      <t>ホンシハライ</t>
    </rPh>
    <rPh sb="50" eb="52">
      <t>チョウセイ</t>
    </rPh>
    <phoneticPr fontId="3"/>
  </si>
  <si>
    <r>
      <t>①件名の最初に【】書きで提出する資料名を記載ください。</t>
    </r>
    <r>
      <rPr>
        <b/>
        <u/>
        <sz val="12"/>
        <rFont val="ＭＳ ゴシック"/>
        <family val="3"/>
        <charset val="128"/>
      </rPr>
      <t>前払いは、【前払請求】、３か月報告書は、【３か月報告書】、最終支払いは、【最終支払請求】（及び打合簿は、【打合簿】）と</t>
    </r>
    <r>
      <rPr>
        <b/>
        <u/>
        <sz val="12"/>
        <color rgb="FFFF0000"/>
        <rFont val="ＭＳ ゴシック"/>
        <family val="3"/>
        <charset val="128"/>
      </rPr>
      <t>必ず</t>
    </r>
    <r>
      <rPr>
        <b/>
        <u/>
        <sz val="12"/>
        <rFont val="ＭＳ ゴシック"/>
        <family val="3"/>
        <charset val="128"/>
      </rPr>
      <t>、記載ください</t>
    </r>
    <r>
      <rPr>
        <sz val="12"/>
        <rFont val="ＭＳ ゴシック"/>
        <family val="3"/>
        <charset val="128"/>
      </rPr>
      <t>。</t>
    </r>
    <rPh sb="1" eb="3">
      <t>ケンメイ</t>
    </rPh>
    <rPh sb="4" eb="6">
      <t>サイショ</t>
    </rPh>
    <rPh sb="9" eb="10">
      <t>ガ</t>
    </rPh>
    <rPh sb="12" eb="14">
      <t>テイシュツ</t>
    </rPh>
    <rPh sb="16" eb="18">
      <t>シリョウ</t>
    </rPh>
    <rPh sb="18" eb="19">
      <t>メイ</t>
    </rPh>
    <rPh sb="20" eb="22">
      <t>キサイ</t>
    </rPh>
    <rPh sb="27" eb="29">
      <t>マエバラ</t>
    </rPh>
    <rPh sb="33" eb="35">
      <t>マエバラ</t>
    </rPh>
    <rPh sb="35" eb="37">
      <t>セイキュウ</t>
    </rPh>
    <rPh sb="41" eb="45">
      <t>ゲツホウコクショ</t>
    </rPh>
    <rPh sb="56" eb="60">
      <t>サイシュウシハラ</t>
    </rPh>
    <rPh sb="64" eb="68">
      <t>サイシュウシハラ</t>
    </rPh>
    <rPh sb="68" eb="70">
      <t>セイキュウ</t>
    </rPh>
    <rPh sb="72" eb="73">
      <t>オヨ</t>
    </rPh>
    <rPh sb="74" eb="76">
      <t>ウチアワ</t>
    </rPh>
    <rPh sb="76" eb="77">
      <t>ボ</t>
    </rPh>
    <rPh sb="80" eb="82">
      <t>ウチアワ</t>
    </rPh>
    <rPh sb="82" eb="83">
      <t>ボ</t>
    </rPh>
    <rPh sb="86" eb="87">
      <t>カナラ</t>
    </rPh>
    <rPh sb="89" eb="91">
      <t>キサイ</t>
    </rPh>
    <phoneticPr fontId="3"/>
  </si>
  <si>
    <r>
      <t>②宛先は、</t>
    </r>
    <r>
      <rPr>
        <b/>
        <u/>
        <sz val="12"/>
        <rFont val="ＭＳ ゴシック"/>
        <family val="3"/>
        <charset val="128"/>
      </rPr>
      <t>outm2@jica.go.jp</t>
    </r>
    <r>
      <rPr>
        <sz val="12"/>
        <rFont val="ＭＳ ゴシック"/>
        <family val="3"/>
        <charset val="128"/>
      </rPr>
      <t xml:space="preserve"> としてください。</t>
    </r>
    <rPh sb="1" eb="3">
      <t>アテサキ</t>
    </rPh>
    <phoneticPr fontId="3"/>
  </si>
  <si>
    <t>・本様式は、「業務完了届」を除き、契約推進担当課とのメールベースでのやり取りとなります。メールでの送信については、契約締結後は、以下の通りお願います。</t>
    <rPh sb="1" eb="2">
      <t>ホン</t>
    </rPh>
    <rPh sb="2" eb="4">
      <t>ヨウシキ</t>
    </rPh>
    <rPh sb="7" eb="9">
      <t>ギョウム</t>
    </rPh>
    <rPh sb="9" eb="11">
      <t>カンリョウ</t>
    </rPh>
    <rPh sb="11" eb="12">
      <t>トドケ</t>
    </rPh>
    <rPh sb="14" eb="15">
      <t>ノゾ</t>
    </rPh>
    <rPh sb="17" eb="19">
      <t>ケイヤク</t>
    </rPh>
    <rPh sb="19" eb="21">
      <t>スイシン</t>
    </rPh>
    <rPh sb="21" eb="23">
      <t>タントウ</t>
    </rPh>
    <rPh sb="23" eb="24">
      <t>カ</t>
    </rPh>
    <rPh sb="36" eb="37">
      <t>ト</t>
    </rPh>
    <rPh sb="49" eb="51">
      <t>ソウシン</t>
    </rPh>
    <rPh sb="57" eb="62">
      <t>ケイヤクテイケツゴ</t>
    </rPh>
    <rPh sb="64" eb="66">
      <t>イカ</t>
    </rPh>
    <rPh sb="67" eb="68">
      <t>トオ</t>
    </rPh>
    <rPh sb="70" eb="71">
      <t>ネガ</t>
    </rPh>
    <phoneticPr fontId="3"/>
  </si>
  <si>
    <t>・見積書を含み、契約締結前の書類については、契約推進課担当者宛に送付をお願いします。</t>
    <rPh sb="1" eb="4">
      <t>ミツモリショ</t>
    </rPh>
    <rPh sb="5" eb="6">
      <t>フク</t>
    </rPh>
    <rPh sb="8" eb="13">
      <t>ケイヤクテイケツマエ</t>
    </rPh>
    <rPh sb="14" eb="16">
      <t>ショルイ</t>
    </rPh>
    <rPh sb="22" eb="24">
      <t>ケイヤク</t>
    </rPh>
    <rPh sb="24" eb="27">
      <t>スイシンカ</t>
    </rPh>
    <rPh sb="27" eb="31">
      <t>タントウシャアテ</t>
    </rPh>
    <rPh sb="32" eb="34">
      <t>ソウフ</t>
    </rPh>
    <rPh sb="36" eb="37">
      <t>ネガ</t>
    </rPh>
    <phoneticPr fontId="3"/>
  </si>
  <si>
    <t>　次に、調達管理番号と業務従事者名を記載ください。例【３か月報告書】25aXXXXX_国際花子</t>
    <rPh sb="1" eb="2">
      <t>ツギ</t>
    </rPh>
    <rPh sb="4" eb="6">
      <t>チョウタツ</t>
    </rPh>
    <rPh sb="6" eb="8">
      <t>カンリ</t>
    </rPh>
    <rPh sb="8" eb="10">
      <t>バンゴウ</t>
    </rPh>
    <rPh sb="11" eb="13">
      <t>ギョウム</t>
    </rPh>
    <rPh sb="13" eb="16">
      <t>ジュウジシャ</t>
    </rPh>
    <rPh sb="16" eb="17">
      <t>メイ</t>
    </rPh>
    <rPh sb="18" eb="20">
      <t>キサイ</t>
    </rPh>
    <rPh sb="25" eb="26">
      <t>レイ</t>
    </rPh>
    <rPh sb="29" eb="33">
      <t>ゲツホウコクショ</t>
    </rPh>
    <rPh sb="43" eb="47">
      <t>コクサイハナコ</t>
    </rPh>
    <phoneticPr fontId="3"/>
  </si>
  <si>
    <t>・３か月報告書は、国際協力調達部契約推進担当課で検収確認後、自動的に、請求書を発行し、支払い手続きを開始させていただきますので、ご了承願います。</t>
    <rPh sb="9" eb="16">
      <t>コクサイキョウリョクチョウタツブ</t>
    </rPh>
    <rPh sb="16" eb="18">
      <t>ケイヤク</t>
    </rPh>
    <rPh sb="18" eb="20">
      <t>スイシン</t>
    </rPh>
    <rPh sb="20" eb="22">
      <t>タントウ</t>
    </rPh>
    <rPh sb="22" eb="23">
      <t>カ</t>
    </rPh>
    <rPh sb="24" eb="26">
      <t>ケンシュウ</t>
    </rPh>
    <rPh sb="26" eb="28">
      <t>カクニン</t>
    </rPh>
    <rPh sb="28" eb="29">
      <t>ゴ</t>
    </rPh>
    <rPh sb="30" eb="33">
      <t>ジドウテキ</t>
    </rPh>
    <rPh sb="35" eb="38">
      <t>セイキュウショ</t>
    </rPh>
    <rPh sb="39" eb="41">
      <t>ハッコウ</t>
    </rPh>
    <rPh sb="43" eb="45">
      <t>シハラ</t>
    </rPh>
    <rPh sb="46" eb="48">
      <t>テツヅ</t>
    </rPh>
    <rPh sb="50" eb="52">
      <t>カイシ</t>
    </rPh>
    <rPh sb="65" eb="68">
      <t>リョウショウネガ</t>
    </rPh>
    <phoneticPr fontId="3"/>
  </si>
  <si>
    <t>・なお、上記検収確認を了次第、その旨ご連絡いたします。修正を依頼する場合もありますので、ご承知おきください。</t>
    <rPh sb="4" eb="6">
      <t>ジョウキ</t>
    </rPh>
    <rPh sb="6" eb="8">
      <t>ケンシュウ</t>
    </rPh>
    <rPh sb="8" eb="10">
      <t>カクニン</t>
    </rPh>
    <rPh sb="11" eb="12">
      <t>リョウ</t>
    </rPh>
    <rPh sb="12" eb="14">
      <t>シダイ</t>
    </rPh>
    <rPh sb="17" eb="18">
      <t>ムネ</t>
    </rPh>
    <rPh sb="19" eb="21">
      <t>レンラク</t>
    </rPh>
    <rPh sb="27" eb="29">
      <t>シュウセイ</t>
    </rPh>
    <rPh sb="30" eb="32">
      <t>イライ</t>
    </rPh>
    <rPh sb="34" eb="36">
      <t>バアイ</t>
    </rPh>
    <rPh sb="45" eb="47">
      <t>ショウチ</t>
    </rPh>
    <phoneticPr fontId="3"/>
  </si>
  <si>
    <r>
      <t>・第１回目の支払については、３か月目の初日を目途に、またそれ以降は３か月毎に、３か月報告書を契約推進担当課宛に提出いただく必要があります。</t>
    </r>
    <r>
      <rPr>
        <u/>
        <sz val="12"/>
        <rFont val="ＭＳ ゴシック"/>
        <family val="3"/>
        <charset val="128"/>
      </rPr>
      <t>提出の方法は上記「０　全体」をご確認ください。</t>
    </r>
    <rPh sb="1" eb="2">
      <t>ダイ</t>
    </rPh>
    <rPh sb="3" eb="5">
      <t>カイメ</t>
    </rPh>
    <rPh sb="6" eb="8">
      <t>シハラ</t>
    </rPh>
    <rPh sb="16" eb="18">
      <t>ゲツメ</t>
    </rPh>
    <rPh sb="19" eb="21">
      <t>ショニチ</t>
    </rPh>
    <rPh sb="22" eb="24">
      <t>メド</t>
    </rPh>
    <rPh sb="30" eb="32">
      <t>イコウ</t>
    </rPh>
    <rPh sb="35" eb="36">
      <t>ゲツ</t>
    </rPh>
    <rPh sb="36" eb="37">
      <t>ゴト</t>
    </rPh>
    <rPh sb="41" eb="45">
      <t>ゲツホウコクショ</t>
    </rPh>
    <rPh sb="46" eb="48">
      <t>ケイヤク</t>
    </rPh>
    <rPh sb="48" eb="50">
      <t>スイシン</t>
    </rPh>
    <rPh sb="50" eb="52">
      <t>タントウ</t>
    </rPh>
    <rPh sb="52" eb="53">
      <t>カ</t>
    </rPh>
    <rPh sb="53" eb="54">
      <t>アテ</t>
    </rPh>
    <rPh sb="55" eb="57">
      <t>テイシュツ</t>
    </rPh>
    <rPh sb="61" eb="63">
      <t>ヒツヨウ</t>
    </rPh>
    <rPh sb="69" eb="71">
      <t>テイシュツ</t>
    </rPh>
    <rPh sb="72" eb="74">
      <t>ホウホウ</t>
    </rPh>
    <rPh sb="75" eb="77">
      <t>ジョウキ</t>
    </rPh>
    <rPh sb="80" eb="82">
      <t>ゼンタイ</t>
    </rPh>
    <rPh sb="85" eb="87">
      <t>カクニン</t>
    </rPh>
    <phoneticPr fontId="3"/>
  </si>
  <si>
    <t>・子について、進学を予定している場合は、「教育区分」の29～33行に最初の学校を選択してください。また、渡航期間中に進学を予定されている場合は、34行目以降に次の学校を入力してください。</t>
    <rPh sb="1" eb="2">
      <t>コ</t>
    </rPh>
    <rPh sb="7" eb="9">
      <t>シンガク</t>
    </rPh>
    <rPh sb="10" eb="12">
      <t>ヨテイ</t>
    </rPh>
    <rPh sb="16" eb="18">
      <t>バアイ</t>
    </rPh>
    <rPh sb="21" eb="23">
      <t>キョウイク</t>
    </rPh>
    <rPh sb="23" eb="25">
      <t>クブン</t>
    </rPh>
    <rPh sb="32" eb="33">
      <t>ギョウ</t>
    </rPh>
    <rPh sb="34" eb="36">
      <t>サイショ</t>
    </rPh>
    <rPh sb="37" eb="39">
      <t>ガッコウ</t>
    </rPh>
    <rPh sb="40" eb="42">
      <t>センタク</t>
    </rPh>
    <rPh sb="52" eb="57">
      <t>トコウキカンチュウ</t>
    </rPh>
    <rPh sb="58" eb="60">
      <t>シンガク</t>
    </rPh>
    <rPh sb="61" eb="63">
      <t>ヨテイ</t>
    </rPh>
    <rPh sb="68" eb="70">
      <t>バアイ</t>
    </rPh>
    <rPh sb="74" eb="78">
      <t>ギョウメイコウ</t>
    </rPh>
    <rPh sb="79" eb="80">
      <t>ツギ</t>
    </rPh>
    <rPh sb="81" eb="83">
      <t>ガッコウ</t>
    </rPh>
    <rPh sb="84" eb="86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</si>
</sst>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_ "/>
    <numFmt numFmtId="177" formatCode="0_ "/>
    <numFmt numFmtId="178" formatCode="0.00_ "/>
    <numFmt numFmtId="179" formatCode="yyyy"/>
    <numFmt numFmtId="180" formatCode="m"/>
    <numFmt numFmtId="181" formatCode="0&quot;ヶ月&quot;"/>
    <numFmt numFmtId="182" formatCode="0&quot;名&quot;"/>
    <numFmt numFmtId="183" formatCode="yyyy/m/d;@"/>
    <numFmt numFmtId="184" formatCode="0.00&quot;円&quot;"/>
    <numFmt numFmtId="185" formatCode="0&quot;人&quot;&quot;分&quot;"/>
    <numFmt numFmtId="186" formatCode="#,###&quot;円&quot;"/>
    <numFmt numFmtId="187" formatCode="0&quot;人&quot;"/>
    <numFmt numFmtId="188" formatCode="yyyy&quot;年&quot;m&quot;月&quot;d&quot;日&quot;;@"/>
    <numFmt numFmtId="189" formatCode="#,##0&quot;円&quot;"/>
    <numFmt numFmtId="190" formatCode="&quot;×&quot;0&quot;ヶ月&quot;"/>
    <numFmt numFmtId="191" formatCode="[$-F800]dddd\,\ mmmm\ dd\,\ yyyy"/>
    <numFmt numFmtId="192" formatCode="0.00&quot;ヶ月&quot;"/>
    <numFmt numFmtId="193" formatCode="#"/>
    <numFmt numFmtId="194" formatCode="#,###"/>
  </numFmts>
  <fonts count="76">
    <font>
      <sz val="11"/>
      <name val="ＭＳ 明朝"/>
      <family val="1"/>
      <charset val="128"/>
    </font>
    <font>
      <sz val="12"/>
      <color theme="1"/>
      <name val="MS ゴシック"/>
      <family val="2"/>
      <charset val="128"/>
    </font>
    <font>
      <sz val="12"/>
      <color theme="1"/>
      <name val="MS ゴシック"/>
      <family val="2"/>
      <charset val="128"/>
    </font>
    <font>
      <sz val="6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2"/>
      <name val="Osaka"/>
      <charset val="128"/>
    </font>
    <font>
      <sz val="12"/>
      <name val="ＭＳ ゴシック"/>
      <family val="3"/>
      <charset val="128"/>
    </font>
    <font>
      <sz val="6"/>
      <name val="Osaka"/>
      <family val="3"/>
      <charset val="128"/>
    </font>
    <font>
      <sz val="12"/>
      <name val="Osaka"/>
      <family val="3"/>
      <charset val="128"/>
    </font>
    <font>
      <strike/>
      <sz val="12"/>
      <name val="游ゴシック Light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u/>
      <sz val="12"/>
      <color theme="10"/>
      <name val="Osaka"/>
      <family val="3"/>
      <charset val="128"/>
    </font>
    <font>
      <sz val="6"/>
      <name val="Osaka"/>
      <charset val="128"/>
    </font>
    <font>
      <sz val="12"/>
      <color rgb="FF00000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rgb="FF000000"/>
      <name val="Meiryo UI"/>
      <family val="3"/>
      <charset val="128"/>
    </font>
    <font>
      <strike/>
      <sz val="12"/>
      <color rgb="FFFF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trike/>
      <sz val="12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u/>
      <sz val="18"/>
      <name val="Meiryo UI"/>
      <family val="3"/>
      <charset val="128"/>
    </font>
    <font>
      <strike/>
      <u/>
      <sz val="18"/>
      <name val="Meiryo UI"/>
      <family val="3"/>
      <charset val="128"/>
    </font>
    <font>
      <strike/>
      <sz val="18"/>
      <name val="Meiryo UI"/>
      <family val="3"/>
      <charset val="128"/>
    </font>
    <font>
      <b/>
      <sz val="18"/>
      <name val="Meiryo UI"/>
      <family val="3"/>
      <charset val="128"/>
    </font>
    <font>
      <strike/>
      <sz val="18"/>
      <color rgb="FFFF0000"/>
      <name val="Meiryo UI"/>
      <family val="3"/>
      <charset val="128"/>
    </font>
    <font>
      <b/>
      <strike/>
      <sz val="18"/>
      <color rgb="FFFF0000"/>
      <name val="Meiryo UI"/>
      <family val="3"/>
      <charset val="128"/>
    </font>
    <font>
      <b/>
      <strike/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2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rgb="FF00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trike/>
      <sz val="12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trike/>
      <sz val="16"/>
      <color rgb="FFFF0000"/>
      <name val="Meiryo UI"/>
      <family val="3"/>
      <charset val="128"/>
    </font>
    <font>
      <b/>
      <u/>
      <sz val="16"/>
      <name val="Meiryo UI"/>
      <family val="3"/>
      <charset val="128"/>
    </font>
    <font>
      <sz val="1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6"/>
      <name val="Meiryo UI"/>
      <family val="3"/>
      <charset val="128"/>
    </font>
    <font>
      <b/>
      <sz val="12"/>
      <color rgb="FF00B050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color theme="1"/>
      <name val="Meiryo UI"/>
      <family val="3"/>
      <charset val="128"/>
    </font>
    <font>
      <u/>
      <sz val="14"/>
      <name val="Meiryo UI"/>
      <family val="3"/>
      <charset val="128"/>
    </font>
    <font>
      <b/>
      <strike/>
      <sz val="14"/>
      <name val="Meiryo UI"/>
      <family val="3"/>
      <charset val="128"/>
    </font>
    <font>
      <strike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2"/>
      <name val="BIZ UDPゴシック"/>
      <family val="3"/>
      <charset val="128"/>
    </font>
    <font>
      <u/>
      <sz val="11"/>
      <color theme="10"/>
      <name val="ＭＳ 明朝"/>
      <family val="1"/>
      <charset val="128"/>
    </font>
    <font>
      <u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indexed="64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9" fillId="0" borderId="0"/>
    <xf numFmtId="38" fontId="9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9" fillId="0" borderId="0"/>
    <xf numFmtId="38" fontId="9" fillId="0" borderId="0" applyFont="0" applyFill="0" applyBorder="0" applyAlignment="0" applyProtection="0"/>
    <xf numFmtId="0" fontId="12" fillId="0" borderId="0">
      <alignment vertical="center"/>
    </xf>
    <xf numFmtId="0" fontId="13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</cellStyleXfs>
  <cellXfs count="829">
    <xf numFmtId="0" fontId="0" fillId="0" borderId="0" xfId="0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21" fillId="0" borderId="0" xfId="15" applyFont="1" applyAlignment="1">
      <alignment vertical="center" wrapText="1"/>
    </xf>
    <xf numFmtId="0" fontId="21" fillId="0" borderId="0" xfId="15" applyFont="1">
      <alignment vertical="center"/>
    </xf>
    <xf numFmtId="0" fontId="21" fillId="0" borderId="0" xfId="15" applyFont="1" applyAlignment="1">
      <alignment horizontal="right" vertical="center"/>
    </xf>
    <xf numFmtId="188" fontId="21" fillId="0" borderId="0" xfId="15" applyNumberFormat="1" applyFont="1">
      <alignment vertical="center"/>
    </xf>
    <xf numFmtId="0" fontId="22" fillId="0" borderId="0" xfId="5" applyFont="1"/>
    <xf numFmtId="0" fontId="22" fillId="7" borderId="0" xfId="5" applyFont="1" applyFill="1" applyAlignment="1">
      <alignment vertical="center"/>
    </xf>
    <xf numFmtId="0" fontId="22" fillId="0" borderId="0" xfId="5" applyFont="1" applyAlignment="1">
      <alignment vertical="center"/>
    </xf>
    <xf numFmtId="0" fontId="21" fillId="0" borderId="0" xfId="15" applyFont="1" applyAlignment="1">
      <alignment horizontal="center" vertical="center" wrapText="1"/>
    </xf>
    <xf numFmtId="0" fontId="24" fillId="0" borderId="0" xfId="15" applyFont="1" applyAlignment="1">
      <alignment horizontal="justify" vertical="center"/>
    </xf>
    <xf numFmtId="0" fontId="24" fillId="0" borderId="0" xfId="15" applyFont="1" applyAlignment="1">
      <alignment vertical="center" wrapText="1"/>
    </xf>
    <xf numFmtId="0" fontId="24" fillId="0" borderId="0" xfId="15" applyFont="1" applyAlignment="1">
      <alignment horizontal="justify" vertical="center" wrapText="1"/>
    </xf>
    <xf numFmtId="0" fontId="27" fillId="0" borderId="0" xfId="5" applyFont="1"/>
    <xf numFmtId="0" fontId="27" fillId="0" borderId="0" xfId="5" applyFont="1" applyAlignment="1">
      <alignment vertical="center"/>
    </xf>
    <xf numFmtId="0" fontId="29" fillId="0" borderId="0" xfId="5" applyFont="1" applyAlignment="1">
      <alignment horizontal="center"/>
    </xf>
    <xf numFmtId="0" fontId="30" fillId="0" borderId="0" xfId="5" applyFont="1" applyAlignment="1">
      <alignment vertical="center"/>
    </xf>
    <xf numFmtId="0" fontId="30" fillId="0" borderId="0" xfId="5" applyFont="1" applyAlignment="1">
      <alignment horizontal="right" vertical="center"/>
    </xf>
    <xf numFmtId="0" fontId="23" fillId="0" borderId="0" xfId="5" applyFont="1"/>
    <xf numFmtId="0" fontId="34" fillId="0" borderId="0" xfId="5" applyFont="1" applyAlignment="1">
      <alignment horizontal="right" vertical="center"/>
    </xf>
    <xf numFmtId="0" fontId="35" fillId="0" borderId="0" xfId="5" applyFont="1" applyAlignment="1">
      <alignment vertical="center"/>
    </xf>
    <xf numFmtId="0" fontId="30" fillId="0" borderId="0" xfId="5" applyFont="1" applyAlignment="1">
      <alignment horizontal="left" vertical="center"/>
    </xf>
    <xf numFmtId="0" fontId="36" fillId="0" borderId="0" xfId="5" applyFont="1" applyAlignment="1">
      <alignment vertical="center"/>
    </xf>
    <xf numFmtId="0" fontId="36" fillId="0" borderId="0" xfId="5" applyFont="1" applyAlignment="1">
      <alignment horizontal="left" vertical="center"/>
    </xf>
    <xf numFmtId="0" fontId="30" fillId="0" borderId="0" xfId="5" applyFont="1" applyAlignment="1">
      <alignment vertical="center" wrapText="1"/>
    </xf>
    <xf numFmtId="0" fontId="23" fillId="5" borderId="0" xfId="5" applyFont="1" applyFill="1" applyAlignment="1">
      <alignment vertical="center" wrapText="1"/>
    </xf>
    <xf numFmtId="13" fontId="30" fillId="0" borderId="0" xfId="5" applyNumberFormat="1" applyFont="1" applyAlignment="1">
      <alignment horizontal="left" vertical="center" wrapText="1"/>
    </xf>
    <xf numFmtId="0" fontId="35" fillId="0" borderId="0" xfId="5" applyFont="1" applyAlignment="1">
      <alignment horizontal="left" vertical="center"/>
    </xf>
    <xf numFmtId="0" fontId="23" fillId="0" borderId="0" xfId="5" applyFont="1" applyAlignment="1">
      <alignment vertical="center"/>
    </xf>
    <xf numFmtId="0" fontId="40" fillId="0" borderId="0" xfId="5" applyFont="1" applyAlignment="1">
      <alignment horizontal="center" vertical="center"/>
    </xf>
    <xf numFmtId="0" fontId="22" fillId="0" borderId="0" xfId="5" applyFont="1" applyAlignment="1">
      <alignment horizontal="left" vertical="center" wrapText="1"/>
    </xf>
    <xf numFmtId="0" fontId="22" fillId="0" borderId="0" xfId="5" applyFont="1" applyAlignment="1">
      <alignment horizontal="left"/>
    </xf>
    <xf numFmtId="0" fontId="22" fillId="0" borderId="0" xfId="5" applyFont="1" applyAlignment="1">
      <alignment horizontal="center"/>
    </xf>
    <xf numFmtId="0" fontId="40" fillId="0" borderId="0" xfId="5" applyFont="1" applyAlignment="1">
      <alignment vertical="center"/>
    </xf>
    <xf numFmtId="188" fontId="44" fillId="6" borderId="0" xfId="5" applyNumberFormat="1" applyFont="1" applyFill="1" applyAlignment="1" applyProtection="1">
      <alignment horizontal="left" vertical="center"/>
      <protection locked="0"/>
    </xf>
    <xf numFmtId="0" fontId="22" fillId="5" borderId="0" xfId="9" applyFont="1" applyFill="1" applyAlignment="1">
      <alignment vertical="center"/>
    </xf>
    <xf numFmtId="0" fontId="45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31" fillId="6" borderId="13" xfId="9" applyFont="1" applyFill="1" applyBorder="1" applyAlignment="1" applyProtection="1">
      <alignment vertical="center"/>
      <protection locked="0"/>
    </xf>
    <xf numFmtId="38" fontId="31" fillId="3" borderId="10" xfId="10" applyFont="1" applyFill="1" applyBorder="1" applyAlignment="1" applyProtection="1">
      <alignment vertical="center"/>
      <protection locked="0"/>
    </xf>
    <xf numFmtId="0" fontId="31" fillId="3" borderId="6" xfId="9" applyFont="1" applyFill="1" applyBorder="1" applyAlignment="1" applyProtection="1">
      <alignment horizontal="center" vertical="center"/>
      <protection locked="0"/>
    </xf>
    <xf numFmtId="0" fontId="31" fillId="3" borderId="12" xfId="9" applyFont="1" applyFill="1" applyBorder="1" applyAlignment="1" applyProtection="1">
      <alignment vertical="center"/>
      <protection locked="0"/>
    </xf>
    <xf numFmtId="0" fontId="31" fillId="3" borderId="13" xfId="9" applyFont="1" applyFill="1" applyBorder="1" applyAlignment="1" applyProtection="1">
      <alignment vertical="center"/>
      <protection locked="0"/>
    </xf>
    <xf numFmtId="0" fontId="39" fillId="6" borderId="0" xfId="5" applyFont="1" applyFill="1" applyAlignment="1" applyProtection="1">
      <alignment horizontal="center" vertical="center"/>
      <protection locked="0"/>
    </xf>
    <xf numFmtId="0" fontId="31" fillId="3" borderId="51" xfId="9" applyFont="1" applyFill="1" applyBorder="1" applyAlignment="1" applyProtection="1">
      <alignment vertical="center"/>
      <protection locked="0"/>
    </xf>
    <xf numFmtId="38" fontId="31" fillId="3" borderId="83" xfId="10" applyFont="1" applyFill="1" applyBorder="1" applyAlignment="1" applyProtection="1">
      <alignment vertical="center"/>
      <protection locked="0"/>
    </xf>
    <xf numFmtId="0" fontId="31" fillId="3" borderId="25" xfId="9" applyFont="1" applyFill="1" applyBorder="1" applyAlignment="1" applyProtection="1">
      <alignment horizontal="center" vertical="center"/>
      <protection locked="0"/>
    </xf>
    <xf numFmtId="0" fontId="31" fillId="3" borderId="27" xfId="9" applyFont="1" applyFill="1" applyBorder="1" applyAlignment="1" applyProtection="1">
      <alignment vertical="center"/>
      <protection locked="0"/>
    </xf>
    <xf numFmtId="0" fontId="31" fillId="3" borderId="79" xfId="9" applyFont="1" applyFill="1" applyBorder="1" applyAlignment="1" applyProtection="1">
      <alignment vertical="center"/>
      <protection locked="0"/>
    </xf>
    <xf numFmtId="0" fontId="52" fillId="0" borderId="0" xfId="9" applyFont="1" applyAlignment="1" applyProtection="1">
      <alignment vertical="center"/>
      <protection locked="0"/>
    </xf>
    <xf numFmtId="38" fontId="52" fillId="0" borderId="0" xfId="10" applyFont="1" applyFill="1" applyBorder="1" applyAlignment="1" applyProtection="1">
      <alignment vertical="center"/>
      <protection locked="0"/>
    </xf>
    <xf numFmtId="0" fontId="52" fillId="0" borderId="0" xfId="9" applyFont="1" applyAlignment="1" applyProtection="1">
      <alignment horizontal="center" vertical="center"/>
      <protection locked="0"/>
    </xf>
    <xf numFmtId="0" fontId="31" fillId="0" borderId="0" xfId="9" applyFont="1" applyAlignment="1" applyProtection="1">
      <alignment vertical="center"/>
      <protection locked="0"/>
    </xf>
    <xf numFmtId="38" fontId="31" fillId="0" borderId="0" xfId="10" applyFont="1" applyFill="1" applyBorder="1" applyAlignment="1" applyProtection="1">
      <alignment vertical="center"/>
      <protection locked="0"/>
    </xf>
    <xf numFmtId="0" fontId="31" fillId="0" borderId="0" xfId="9" applyFont="1" applyAlignment="1" applyProtection="1">
      <alignment horizontal="center" vertical="center"/>
      <protection locked="0"/>
    </xf>
    <xf numFmtId="0" fontId="48" fillId="0" borderId="0" xfId="5" applyFont="1" applyAlignment="1" applyProtection="1">
      <alignment vertical="center"/>
      <protection locked="0"/>
    </xf>
    <xf numFmtId="0" fontId="22" fillId="3" borderId="12" xfId="9" applyFont="1" applyFill="1" applyBorder="1" applyAlignment="1" applyProtection="1">
      <alignment vertical="center"/>
      <protection locked="0"/>
    </xf>
    <xf numFmtId="0" fontId="22" fillId="3" borderId="27" xfId="9" applyFont="1" applyFill="1" applyBorder="1" applyAlignment="1" applyProtection="1">
      <alignment vertical="center"/>
      <protection locked="0"/>
    </xf>
    <xf numFmtId="0" fontId="22" fillId="3" borderId="79" xfId="9" applyFont="1" applyFill="1" applyBorder="1" applyAlignment="1" applyProtection="1">
      <alignment vertical="center"/>
      <protection locked="0"/>
    </xf>
    <xf numFmtId="0" fontId="22" fillId="0" borderId="0" xfId="9" applyFont="1" applyAlignment="1" applyProtection="1">
      <alignment vertical="center"/>
      <protection locked="0"/>
    </xf>
    <xf numFmtId="38" fontId="39" fillId="0" borderId="0" xfId="16" applyFont="1" applyFill="1" applyBorder="1" applyAlignment="1" applyProtection="1">
      <alignment vertical="center"/>
    </xf>
    <xf numFmtId="38" fontId="39" fillId="0" borderId="0" xfId="16" applyFont="1" applyFill="1" applyBorder="1" applyAlignment="1" applyProtection="1">
      <alignment vertical="center"/>
      <protection locked="0"/>
    </xf>
    <xf numFmtId="38" fontId="43" fillId="0" borderId="0" xfId="16" applyFont="1" applyFill="1" applyBorder="1" applyAlignment="1" applyProtection="1">
      <alignment horizontal="center" vertical="center"/>
      <protection locked="0"/>
    </xf>
    <xf numFmtId="0" fontId="40" fillId="0" borderId="0" xfId="5" applyFont="1" applyAlignment="1" applyProtection="1">
      <alignment vertical="center"/>
      <protection locked="0"/>
    </xf>
    <xf numFmtId="0" fontId="55" fillId="4" borderId="49" xfId="0" applyFont="1" applyFill="1" applyBorder="1" applyAlignment="1" applyProtection="1">
      <alignment horizontal="center" vertical="center"/>
      <protection locked="0"/>
    </xf>
    <xf numFmtId="0" fontId="57" fillId="0" borderId="0" xfId="5" applyFont="1" applyAlignment="1">
      <alignment vertical="center"/>
    </xf>
    <xf numFmtId="0" fontId="31" fillId="4" borderId="38" xfId="0" applyFont="1" applyFill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4" borderId="37" xfId="0" applyFont="1" applyFill="1" applyBorder="1" applyAlignment="1" applyProtection="1">
      <alignment vertical="center" wrapText="1"/>
      <protection locked="0"/>
    </xf>
    <xf numFmtId="0" fontId="31" fillId="4" borderId="20" xfId="0" applyFont="1" applyFill="1" applyBorder="1" applyAlignment="1" applyProtection="1">
      <alignment vertical="center" wrapText="1"/>
      <protection locked="0"/>
    </xf>
    <xf numFmtId="0" fontId="58" fillId="4" borderId="37" xfId="0" applyFont="1" applyFill="1" applyBorder="1" applyAlignment="1" applyProtection="1">
      <alignment vertical="center" wrapText="1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58" fillId="4" borderId="52" xfId="0" applyFont="1" applyFill="1" applyBorder="1" applyAlignment="1" applyProtection="1">
      <alignment vertical="center" wrapText="1"/>
      <protection locked="0"/>
    </xf>
    <xf numFmtId="0" fontId="31" fillId="4" borderId="53" xfId="0" applyFont="1" applyFill="1" applyBorder="1" applyAlignment="1" applyProtection="1">
      <alignment vertical="center" wrapText="1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vertical="center" wrapText="1"/>
      <protection locked="0"/>
    </xf>
    <xf numFmtId="0" fontId="27" fillId="0" borderId="0" xfId="5" applyFont="1" applyProtection="1">
      <protection locked="0"/>
    </xf>
    <xf numFmtId="0" fontId="40" fillId="0" borderId="0" xfId="5" applyFont="1"/>
    <xf numFmtId="0" fontId="44" fillId="12" borderId="0" xfId="0" applyFont="1" applyFill="1" applyAlignment="1" applyProtection="1">
      <alignment horizontal="center" vertical="center"/>
      <protection locked="0"/>
    </xf>
    <xf numFmtId="14" fontId="31" fillId="0" borderId="0" xfId="5" applyNumberFormat="1" applyFont="1" applyAlignment="1">
      <alignment horizontal="right" vertical="center"/>
    </xf>
    <xf numFmtId="0" fontId="54" fillId="0" borderId="0" xfId="0" applyFont="1">
      <alignment vertical="center"/>
    </xf>
    <xf numFmtId="0" fontId="48" fillId="0" borderId="0" xfId="15" applyFont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59" fillId="0" borderId="0" xfId="0" applyFont="1" applyAlignment="1">
      <alignment horizontal="right" vertical="center"/>
    </xf>
    <xf numFmtId="0" fontId="48" fillId="12" borderId="0" xfId="0" applyFont="1" applyFill="1" applyAlignment="1" applyProtection="1">
      <alignment horizontal="center" vertical="center"/>
      <protection locked="0"/>
    </xf>
    <xf numFmtId="0" fontId="48" fillId="0" borderId="0" xfId="1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0" xfId="0" applyFont="1">
      <alignment vertical="center"/>
    </xf>
    <xf numFmtId="0" fontId="40" fillId="0" borderId="0" xfId="0" applyFont="1" applyAlignment="1">
      <alignment horizontal="left" vertical="center"/>
    </xf>
    <xf numFmtId="183" fontId="54" fillId="0" borderId="0" xfId="0" applyNumberFormat="1" applyFont="1">
      <alignment vertical="center"/>
    </xf>
    <xf numFmtId="0" fontId="61" fillId="7" borderId="0" xfId="0" applyFont="1" applyFill="1" applyAlignment="1">
      <alignment horizontal="center" vertical="center"/>
    </xf>
    <xf numFmtId="14" fontId="54" fillId="0" borderId="0" xfId="0" applyNumberFormat="1" applyFont="1">
      <alignment vertical="center"/>
    </xf>
    <xf numFmtId="14" fontId="62" fillId="0" borderId="5" xfId="0" applyNumberFormat="1" applyFont="1" applyBorder="1" applyAlignment="1" applyProtection="1">
      <alignment horizontal="center" vertical="center"/>
      <protection locked="0"/>
    </xf>
    <xf numFmtId="179" fontId="54" fillId="2" borderId="1" xfId="0" applyNumberFormat="1" applyFont="1" applyFill="1" applyBorder="1" applyAlignment="1">
      <alignment horizontal="center" vertical="center"/>
    </xf>
    <xf numFmtId="0" fontId="61" fillId="2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61" fillId="7" borderId="1" xfId="0" applyFont="1" applyFill="1" applyBorder="1" applyAlignment="1" applyProtection="1">
      <alignment horizontal="center" vertical="center"/>
      <protection locked="0"/>
    </xf>
    <xf numFmtId="0" fontId="54" fillId="2" borderId="3" xfId="0" applyFont="1" applyFill="1" applyBorder="1" applyAlignment="1">
      <alignment horizontal="center" vertical="center"/>
    </xf>
    <xf numFmtId="180" fontId="40" fillId="2" borderId="1" xfId="0" applyNumberFormat="1" applyFont="1" applyFill="1" applyBorder="1" applyAlignment="1">
      <alignment horizontal="center" vertical="center"/>
    </xf>
    <xf numFmtId="14" fontId="40" fillId="7" borderId="20" xfId="0" applyNumberFormat="1" applyFont="1" applyFill="1" applyBorder="1" applyAlignment="1" applyProtection="1">
      <alignment horizontal="center" vertical="center"/>
      <protection locked="0"/>
    </xf>
    <xf numFmtId="0" fontId="22" fillId="11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8" fillId="3" borderId="10" xfId="0" applyFont="1" applyFill="1" applyBorder="1" applyAlignment="1" applyProtection="1">
      <alignment horizontal="center" vertical="center"/>
      <protection locked="0"/>
    </xf>
    <xf numFmtId="14" fontId="40" fillId="0" borderId="20" xfId="0" applyNumberFormat="1" applyFont="1" applyBorder="1" applyAlignment="1">
      <alignment horizontal="center" vertical="top"/>
    </xf>
    <xf numFmtId="0" fontId="22" fillId="0" borderId="25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48" fillId="3" borderId="44" xfId="0" applyFont="1" applyFill="1" applyBorder="1" applyAlignment="1" applyProtection="1">
      <alignment horizontal="center" vertical="center"/>
      <protection locked="0"/>
    </xf>
    <xf numFmtId="0" fontId="22" fillId="0" borderId="66" xfId="0" applyFont="1" applyBorder="1" applyAlignment="1">
      <alignment horizontal="center" vertical="center"/>
    </xf>
    <xf numFmtId="0" fontId="48" fillId="9" borderId="10" xfId="0" applyFont="1" applyFill="1" applyBorder="1" applyAlignment="1" applyProtection="1">
      <alignment horizontal="center" vertical="center"/>
      <protection locked="0"/>
    </xf>
    <xf numFmtId="0" fontId="22" fillId="0" borderId="6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10" borderId="1" xfId="5" applyFont="1" applyFill="1" applyBorder="1" applyAlignment="1">
      <alignment vertical="center"/>
    </xf>
    <xf numFmtId="0" fontId="31" fillId="10" borderId="11" xfId="5" applyFont="1" applyFill="1" applyBorder="1" applyAlignment="1">
      <alignment horizontal="right" vertical="center"/>
    </xf>
    <xf numFmtId="183" fontId="54" fillId="10" borderId="11" xfId="0" applyNumberFormat="1" applyFont="1" applyFill="1" applyBorder="1" applyAlignment="1">
      <alignment horizontal="center" vertical="center"/>
    </xf>
    <xf numFmtId="14" fontId="54" fillId="10" borderId="11" xfId="0" applyNumberFormat="1" applyFont="1" applyFill="1" applyBorder="1" applyAlignment="1">
      <alignment horizontal="center" vertical="center"/>
    </xf>
    <xf numFmtId="0" fontId="31" fillId="10" borderId="11" xfId="5" applyFont="1" applyFill="1" applyBorder="1" applyAlignment="1">
      <alignment vertical="center"/>
    </xf>
    <xf numFmtId="0" fontId="31" fillId="10" borderId="6" xfId="5" applyFont="1" applyFill="1" applyBorder="1" applyAlignment="1">
      <alignment horizontal="center" vertical="center"/>
    </xf>
    <xf numFmtId="0" fontId="31" fillId="10" borderId="10" xfId="5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48" fillId="0" borderId="64" xfId="0" applyFont="1" applyBorder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vertical="top"/>
      <protection locked="0"/>
    </xf>
    <xf numFmtId="0" fontId="60" fillId="0" borderId="0" xfId="0" applyFont="1" applyAlignment="1" applyProtection="1">
      <alignment vertical="top"/>
      <protection locked="0"/>
    </xf>
    <xf numFmtId="0" fontId="60" fillId="0" borderId="0" xfId="0" applyFont="1" applyAlignment="1" applyProtection="1">
      <alignment horizontal="left" vertical="top"/>
      <protection locked="0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38" fontId="29" fillId="0" borderId="0" xfId="0" applyNumberFormat="1" applyFont="1">
      <alignment vertical="center"/>
    </xf>
    <xf numFmtId="0" fontId="29" fillId="0" borderId="0" xfId="0" applyFont="1" applyAlignment="1">
      <alignment horizontal="left" vertical="center"/>
    </xf>
    <xf numFmtId="0" fontId="57" fillId="0" borderId="0" xfId="5" applyFont="1" applyAlignment="1">
      <alignment horizontal="center" vertical="center"/>
    </xf>
    <xf numFmtId="181" fontId="29" fillId="0" borderId="0" xfId="0" applyNumberFormat="1" applyFont="1">
      <alignment vertical="center"/>
    </xf>
    <xf numFmtId="38" fontId="29" fillId="0" borderId="0" xfId="16" applyFont="1" applyAlignment="1" applyProtection="1">
      <alignment vertical="center"/>
    </xf>
    <xf numFmtId="0" fontId="64" fillId="0" borderId="0" xfId="0" applyFont="1">
      <alignment vertical="center"/>
    </xf>
    <xf numFmtId="0" fontId="64" fillId="0" borderId="0" xfId="0" applyFont="1" applyAlignment="1">
      <alignment horizontal="center" vertical="center"/>
    </xf>
    <xf numFmtId="38" fontId="54" fillId="0" borderId="0" xfId="0" applyNumberFormat="1" applyFont="1">
      <alignment vertical="center"/>
    </xf>
    <xf numFmtId="182" fontId="57" fillId="0" borderId="0" xfId="5" applyNumberFormat="1" applyFont="1" applyAlignment="1">
      <alignment horizontal="center" vertical="center"/>
    </xf>
    <xf numFmtId="0" fontId="29" fillId="5" borderId="0" xfId="9" applyFont="1" applyFill="1" applyAlignment="1">
      <alignment vertical="center"/>
    </xf>
    <xf numFmtId="38" fontId="22" fillId="5" borderId="0" xfId="10" applyFont="1" applyFill="1" applyBorder="1" applyAlignment="1" applyProtection="1">
      <alignment vertical="center"/>
    </xf>
    <xf numFmtId="0" fontId="22" fillId="0" borderId="15" xfId="9" applyFont="1" applyBorder="1" applyAlignment="1">
      <alignment horizontal="center" vertical="center" wrapText="1"/>
    </xf>
    <xf numFmtId="0" fontId="22" fillId="0" borderId="15" xfId="9" applyFont="1" applyBorder="1" applyAlignment="1">
      <alignment horizontal="center" vertical="center"/>
    </xf>
    <xf numFmtId="38" fontId="22" fillId="3" borderId="10" xfId="10" applyFont="1" applyFill="1" applyBorder="1" applyAlignment="1" applyProtection="1">
      <alignment horizontal="center" vertical="center"/>
      <protection locked="0"/>
    </xf>
    <xf numFmtId="0" fontId="22" fillId="3" borderId="6" xfId="9" applyFont="1" applyFill="1" applyBorder="1" applyAlignment="1" applyProtection="1">
      <alignment horizontal="center" vertical="center"/>
      <protection locked="0"/>
    </xf>
    <xf numFmtId="38" fontId="22" fillId="3" borderId="10" xfId="10" applyFont="1" applyFill="1" applyBorder="1" applyAlignment="1" applyProtection="1">
      <alignment vertical="center"/>
      <protection locked="0"/>
    </xf>
    <xf numFmtId="0" fontId="22" fillId="3" borderId="2" xfId="0" applyFont="1" applyFill="1" applyBorder="1" applyAlignment="1">
      <alignment horizontal="center" vertical="center"/>
    </xf>
    <xf numFmtId="0" fontId="22" fillId="3" borderId="68" xfId="0" applyFont="1" applyFill="1" applyBorder="1" applyAlignment="1">
      <alignment horizontal="center" vertical="center"/>
    </xf>
    <xf numFmtId="38" fontId="57" fillId="0" borderId="0" xfId="16" applyFont="1" applyFill="1" applyAlignment="1" applyProtection="1">
      <alignment vertical="center"/>
    </xf>
    <xf numFmtId="0" fontId="57" fillId="0" borderId="0" xfId="5" applyFont="1" applyAlignment="1">
      <alignment horizontal="left" vertical="center"/>
    </xf>
    <xf numFmtId="0" fontId="29" fillId="0" borderId="0" xfId="5" applyFont="1" applyAlignment="1">
      <alignment vertical="center"/>
    </xf>
    <xf numFmtId="189" fontId="57" fillId="0" borderId="0" xfId="16" applyNumberFormat="1" applyFont="1" applyFill="1" applyBorder="1" applyAlignment="1" applyProtection="1">
      <alignment horizontal="center" vertical="center"/>
    </xf>
    <xf numFmtId="38" fontId="57" fillId="0" borderId="0" xfId="16" applyFont="1" applyFill="1" applyBorder="1" applyAlignment="1" applyProtection="1">
      <alignment horizontal="center" vertical="center"/>
    </xf>
    <xf numFmtId="181" fontId="57" fillId="0" borderId="0" xfId="5" applyNumberFormat="1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48" fillId="9" borderId="26" xfId="0" applyFont="1" applyFill="1" applyBorder="1" applyAlignment="1" applyProtection="1">
      <alignment horizontal="center" vertical="center"/>
      <protection locked="0"/>
    </xf>
    <xf numFmtId="0" fontId="48" fillId="4" borderId="34" xfId="0" applyFont="1" applyFill="1" applyBorder="1" applyAlignment="1" applyProtection="1">
      <alignment horizontal="center" vertical="center"/>
      <protection locked="0"/>
    </xf>
    <xf numFmtId="0" fontId="29" fillId="0" borderId="0" xfId="5" applyFont="1" applyAlignment="1">
      <alignment horizontal="center" vertical="center"/>
    </xf>
    <xf numFmtId="190" fontId="57" fillId="0" borderId="0" xfId="5" applyNumberFormat="1" applyFont="1" applyAlignment="1">
      <alignment horizontal="center" vertical="center"/>
    </xf>
    <xf numFmtId="193" fontId="63" fillId="5" borderId="0" xfId="0" applyNumberFormat="1" applyFont="1" applyFill="1">
      <alignment vertical="center"/>
    </xf>
    <xf numFmtId="0" fontId="65" fillId="0" borderId="0" xfId="5" applyFont="1" applyAlignment="1">
      <alignment vertical="center"/>
    </xf>
    <xf numFmtId="190" fontId="57" fillId="3" borderId="0" xfId="5" applyNumberFormat="1" applyFont="1" applyFill="1" applyAlignment="1">
      <alignment horizontal="center" vertical="center"/>
    </xf>
    <xf numFmtId="193" fontId="22" fillId="0" borderId="0" xfId="5" applyNumberFormat="1" applyFont="1" applyAlignment="1">
      <alignment vertical="center"/>
    </xf>
    <xf numFmtId="193" fontId="54" fillId="0" borderId="0" xfId="0" applyNumberFormat="1" applyFont="1">
      <alignment vertical="center"/>
    </xf>
    <xf numFmtId="0" fontId="48" fillId="4" borderId="45" xfId="0" applyFont="1" applyFill="1" applyBorder="1" applyAlignment="1" applyProtection="1">
      <alignment horizontal="center" vertical="center"/>
      <protection locked="0"/>
    </xf>
    <xf numFmtId="0" fontId="48" fillId="9" borderId="78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38" fontId="57" fillId="0" borderId="0" xfId="16" applyFont="1" applyFill="1" applyBorder="1" applyAlignment="1" applyProtection="1">
      <alignment vertical="center"/>
    </xf>
    <xf numFmtId="0" fontId="29" fillId="0" borderId="0" xfId="5" applyFont="1" applyAlignment="1">
      <alignment horizontal="left" vertical="center"/>
    </xf>
    <xf numFmtId="38" fontId="22" fillId="0" borderId="2" xfId="10" applyFont="1" applyBorder="1" applyAlignment="1" applyProtection="1">
      <alignment horizontal="center" vertical="center"/>
    </xf>
    <xf numFmtId="38" fontId="22" fillId="0" borderId="3" xfId="10" applyFont="1" applyBorder="1" applyAlignment="1" applyProtection="1">
      <alignment horizontal="center" vertical="center"/>
    </xf>
    <xf numFmtId="0" fontId="22" fillId="0" borderId="19" xfId="9" applyFont="1" applyBorder="1" applyAlignment="1">
      <alignment vertical="center"/>
    </xf>
    <xf numFmtId="0" fontId="22" fillId="0" borderId="17" xfId="9" applyFont="1" applyBorder="1" applyAlignment="1">
      <alignment vertical="center"/>
    </xf>
    <xf numFmtId="0" fontId="22" fillId="0" borderId="4" xfId="9" applyFont="1" applyBorder="1" applyAlignment="1">
      <alignment vertical="center"/>
    </xf>
    <xf numFmtId="0" fontId="54" fillId="2" borderId="7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/>
    </xf>
    <xf numFmtId="0" fontId="54" fillId="2" borderId="9" xfId="0" applyFont="1" applyFill="1" applyBorder="1" applyAlignment="1">
      <alignment horizontal="center" vertical="center"/>
    </xf>
    <xf numFmtId="0" fontId="54" fillId="0" borderId="48" xfId="0" applyFont="1" applyBorder="1" applyAlignment="1">
      <alignment horizontal="center" vertical="center"/>
    </xf>
    <xf numFmtId="0" fontId="54" fillId="0" borderId="80" xfId="0" applyFont="1" applyBorder="1" applyAlignment="1">
      <alignment horizontal="center" vertical="center" wrapText="1"/>
    </xf>
    <xf numFmtId="0" fontId="54" fillId="0" borderId="80" xfId="0" applyFont="1" applyBorder="1" applyAlignment="1">
      <alignment horizontal="center" vertical="center"/>
    </xf>
    <xf numFmtId="186" fontId="54" fillId="7" borderId="80" xfId="16" applyNumberFormat="1" applyFont="1" applyFill="1" applyBorder="1" applyAlignment="1" applyProtection="1">
      <alignment horizontal="center" vertical="center"/>
    </xf>
    <xf numFmtId="187" fontId="54" fillId="0" borderId="7" xfId="0" applyNumberFormat="1" applyFont="1" applyBorder="1" applyAlignment="1">
      <alignment horizontal="center" vertical="center"/>
    </xf>
    <xf numFmtId="0" fontId="54" fillId="0" borderId="82" xfId="0" applyFont="1" applyBorder="1" applyAlignment="1">
      <alignment horizontal="center" vertical="center"/>
    </xf>
    <xf numFmtId="186" fontId="54" fillId="0" borderId="82" xfId="0" applyNumberFormat="1" applyFont="1" applyBorder="1" applyAlignment="1">
      <alignment horizontal="center" vertical="center"/>
    </xf>
    <xf numFmtId="188" fontId="21" fillId="0" borderId="0" xfId="15" applyNumberFormat="1" applyFont="1" applyAlignment="1">
      <alignment horizontal="left" vertical="center"/>
    </xf>
    <xf numFmtId="0" fontId="33" fillId="0" borderId="0" xfId="5" applyFont="1" applyAlignment="1">
      <alignment horizontal="left" vertical="center"/>
    </xf>
    <xf numFmtId="0" fontId="66" fillId="0" borderId="0" xfId="5" applyFont="1" applyAlignment="1">
      <alignment horizontal="left" vertical="center"/>
    </xf>
    <xf numFmtId="0" fontId="60" fillId="0" borderId="0" xfId="5" applyFont="1" applyAlignment="1">
      <alignment vertical="center"/>
    </xf>
    <xf numFmtId="38" fontId="60" fillId="0" borderId="5" xfId="8" applyNumberFormat="1" applyFont="1" applyFill="1" applyBorder="1" applyAlignment="1" applyProtection="1">
      <alignment horizontal="right" vertical="center"/>
    </xf>
    <xf numFmtId="0" fontId="40" fillId="0" borderId="0" xfId="5" applyFont="1" applyAlignment="1">
      <alignment horizontal="left" vertical="center"/>
    </xf>
    <xf numFmtId="0" fontId="60" fillId="0" borderId="0" xfId="5" applyFont="1" applyAlignment="1">
      <alignment horizontal="left" vertical="center"/>
    </xf>
    <xf numFmtId="178" fontId="40" fillId="0" borderId="0" xfId="5" applyNumberFormat="1" applyFont="1" applyAlignment="1">
      <alignment vertical="center"/>
    </xf>
    <xf numFmtId="38" fontId="40" fillId="0" borderId="0" xfId="8" applyNumberFormat="1" applyFont="1" applyFill="1" applyBorder="1" applyAlignment="1" applyProtection="1">
      <alignment horizontal="right" vertical="center"/>
    </xf>
    <xf numFmtId="0" fontId="40" fillId="0" borderId="0" xfId="5" applyFont="1" applyAlignment="1">
      <alignment vertical="center" wrapText="1"/>
    </xf>
    <xf numFmtId="0" fontId="60" fillId="0" borderId="0" xfId="5" applyFont="1" applyAlignment="1">
      <alignment horizontal="right" vertical="center"/>
    </xf>
    <xf numFmtId="38" fontId="60" fillId="0" borderId="0" xfId="10" applyFont="1" applyFill="1" applyAlignment="1" applyProtection="1">
      <alignment vertical="center"/>
    </xf>
    <xf numFmtId="38" fontId="67" fillId="0" borderId="0" xfId="8" applyNumberFormat="1" applyFont="1" applyFill="1" applyBorder="1" applyAlignment="1" applyProtection="1">
      <alignment vertical="center"/>
    </xf>
    <xf numFmtId="38" fontId="48" fillId="0" borderId="0" xfId="10" applyFont="1" applyFill="1" applyAlignment="1" applyProtection="1">
      <alignment vertical="center"/>
    </xf>
    <xf numFmtId="181" fontId="40" fillId="0" borderId="0" xfId="5" applyNumberFormat="1" applyFont="1" applyAlignment="1">
      <alignment vertical="center"/>
    </xf>
    <xf numFmtId="0" fontId="40" fillId="0" borderId="0" xfId="5" applyFont="1" applyAlignment="1">
      <alignment horizontal="right" vertical="center"/>
    </xf>
    <xf numFmtId="38" fontId="60" fillId="0" borderId="0" xfId="8" applyNumberFormat="1" applyFont="1" applyFill="1" applyBorder="1" applyAlignment="1" applyProtection="1">
      <alignment vertical="center"/>
    </xf>
    <xf numFmtId="38" fontId="60" fillId="0" borderId="5" xfId="8" applyNumberFormat="1" applyFont="1" applyFill="1" applyBorder="1" applyAlignment="1" applyProtection="1">
      <alignment vertical="center"/>
    </xf>
    <xf numFmtId="0" fontId="68" fillId="0" borderId="0" xfId="5" applyFont="1" applyAlignment="1">
      <alignment horizontal="left" vertical="center"/>
    </xf>
    <xf numFmtId="177" fontId="40" fillId="0" borderId="0" xfId="5" applyNumberFormat="1" applyFont="1" applyAlignment="1">
      <alignment vertical="center"/>
    </xf>
    <xf numFmtId="38" fontId="40" fillId="0" borderId="0" xfId="0" applyNumberFormat="1" applyFont="1">
      <alignment vertical="center"/>
    </xf>
    <xf numFmtId="185" fontId="40" fillId="0" borderId="0" xfId="0" applyNumberFormat="1" applyFont="1">
      <alignment vertical="center"/>
    </xf>
    <xf numFmtId="38" fontId="48" fillId="0" borderId="0" xfId="8" applyNumberFormat="1" applyFont="1" applyFill="1" applyAlignment="1" applyProtection="1">
      <alignment vertical="center"/>
    </xf>
    <xf numFmtId="38" fontId="40" fillId="0" borderId="0" xfId="8" applyNumberFormat="1" applyFont="1" applyFill="1" applyAlignment="1" applyProtection="1">
      <alignment vertical="center"/>
    </xf>
    <xf numFmtId="0" fontId="68" fillId="0" borderId="0" xfId="5" applyFont="1" applyAlignment="1">
      <alignment vertical="center"/>
    </xf>
    <xf numFmtId="0" fontId="59" fillId="0" borderId="0" xfId="0" applyFont="1" applyAlignment="1">
      <alignment horizontal="center" vertical="center"/>
    </xf>
    <xf numFmtId="192" fontId="40" fillId="0" borderId="0" xfId="5" applyNumberFormat="1" applyFont="1" applyAlignment="1">
      <alignment vertical="center"/>
    </xf>
    <xf numFmtId="38" fontId="40" fillId="0" borderId="0" xfId="16" applyFont="1" applyAlignment="1" applyProtection="1">
      <alignment horizontal="left" vertical="center"/>
    </xf>
    <xf numFmtId="0" fontId="69" fillId="0" borderId="0" xfId="0" applyFont="1">
      <alignment vertical="center"/>
    </xf>
    <xf numFmtId="38" fontId="60" fillId="0" borderId="5" xfId="5" applyNumberFormat="1" applyFont="1" applyBorder="1" applyAlignment="1">
      <alignment vertical="center"/>
    </xf>
    <xf numFmtId="0" fontId="59" fillId="0" borderId="0" xfId="5" applyFont="1" applyAlignment="1">
      <alignment horizontal="left" vertical="center"/>
    </xf>
    <xf numFmtId="38" fontId="60" fillId="0" borderId="0" xfId="5" applyNumberFormat="1" applyFont="1" applyAlignment="1">
      <alignment vertical="center"/>
    </xf>
    <xf numFmtId="38" fontId="60" fillId="0" borderId="0" xfId="8" applyNumberFormat="1" applyFont="1" applyBorder="1" applyAlignment="1" applyProtection="1">
      <alignment vertical="center"/>
    </xf>
    <xf numFmtId="38" fontId="60" fillId="7" borderId="5" xfId="16" applyFont="1" applyFill="1" applyBorder="1" applyAlignment="1" applyProtection="1">
      <alignment horizontal="centerContinuous" vertical="center"/>
    </xf>
    <xf numFmtId="0" fontId="60" fillId="0" borderId="5" xfId="5" applyFont="1" applyBorder="1" applyAlignment="1">
      <alignment horizontal="left" vertical="center" wrapText="1"/>
    </xf>
    <xf numFmtId="0" fontId="40" fillId="0" borderId="0" xfId="5" applyFont="1" applyAlignment="1">
      <alignment horizontal="left" vertical="center" wrapText="1"/>
    </xf>
    <xf numFmtId="0" fontId="54" fillId="0" borderId="0" xfId="0" applyFont="1" applyFill="1" applyBorder="1" applyAlignment="1" applyProtection="1">
      <alignment horizontal="left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38" fontId="40" fillId="0" borderId="7" xfId="0" applyNumberFormat="1" applyFont="1" applyBorder="1" applyAlignment="1" applyProtection="1">
      <alignment horizontal="center" vertical="top"/>
      <protection locked="0"/>
    </xf>
    <xf numFmtId="14" fontId="40" fillId="0" borderId="0" xfId="0" applyNumberFormat="1" applyFont="1" applyAlignment="1">
      <alignment horizontal="right" vertical="center"/>
    </xf>
    <xf numFmtId="0" fontId="54" fillId="0" borderId="0" xfId="0" applyFont="1" applyFill="1">
      <alignment vertical="center"/>
    </xf>
    <xf numFmtId="0" fontId="22" fillId="0" borderId="0" xfId="5" applyFont="1" applyFill="1"/>
    <xf numFmtId="0" fontId="40" fillId="0" borderId="0" xfId="0" applyFont="1" applyFill="1" applyBorder="1" applyAlignment="1" applyProtection="1">
      <alignment horizontal="left" vertical="top"/>
      <protection locked="0"/>
    </xf>
    <xf numFmtId="0" fontId="54" fillId="0" borderId="81" xfId="0" applyFont="1" applyBorder="1" applyAlignment="1">
      <alignment horizontal="center" vertical="center"/>
    </xf>
    <xf numFmtId="186" fontId="54" fillId="0" borderId="81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vertical="top"/>
      <protection locked="0"/>
    </xf>
    <xf numFmtId="0" fontId="64" fillId="0" borderId="0" xfId="0" applyFont="1" applyAlignment="1" applyProtection="1">
      <alignment vertical="top"/>
      <protection locked="0"/>
    </xf>
    <xf numFmtId="0" fontId="22" fillId="0" borderId="0" xfId="5" applyFont="1" applyAlignment="1">
      <alignment vertical="center" wrapText="1"/>
    </xf>
    <xf numFmtId="0" fontId="21" fillId="0" borderId="0" xfId="15" applyFont="1" applyAlignment="1">
      <alignment horizontal="left" vertical="center"/>
    </xf>
    <xf numFmtId="189" fontId="28" fillId="0" borderId="0" xfId="15" applyNumberFormat="1" applyFont="1" applyAlignment="1">
      <alignment horizontal="left" vertical="center"/>
    </xf>
    <xf numFmtId="0" fontId="32" fillId="0" borderId="0" xfId="5" applyFont="1" applyFill="1" applyAlignment="1">
      <alignment horizontal="left" vertical="center"/>
    </xf>
    <xf numFmtId="0" fontId="30" fillId="0" borderId="0" xfId="5" applyFont="1" applyFill="1" applyAlignment="1">
      <alignment vertical="center"/>
    </xf>
    <xf numFmtId="0" fontId="34" fillId="0" borderId="0" xfId="5" applyFont="1" applyFill="1" applyAlignment="1">
      <alignment horizontal="left" vertical="center"/>
    </xf>
    <xf numFmtId="0" fontId="36" fillId="0" borderId="0" xfId="5" applyFont="1" applyFill="1" applyAlignment="1">
      <alignment horizontal="left" vertical="center"/>
    </xf>
    <xf numFmtId="13" fontId="36" fillId="0" borderId="0" xfId="5" applyNumberFormat="1" applyFont="1" applyFill="1" applyAlignment="1">
      <alignment horizontal="left" vertical="center" wrapText="1"/>
    </xf>
    <xf numFmtId="0" fontId="36" fillId="0" borderId="0" xfId="5" applyFont="1" applyFill="1" applyAlignment="1">
      <alignment vertical="center" wrapText="1"/>
    </xf>
    <xf numFmtId="13" fontId="30" fillId="0" borderId="0" xfId="5" applyNumberFormat="1" applyFont="1" applyFill="1" applyAlignment="1">
      <alignment horizontal="left" vertical="center" wrapText="1"/>
    </xf>
    <xf numFmtId="14" fontId="31" fillId="4" borderId="11" xfId="0" applyNumberFormat="1" applyFont="1" applyFill="1" applyBorder="1" applyAlignment="1" applyProtection="1">
      <alignment horizontal="center" vertical="center"/>
      <protection locked="0"/>
    </xf>
    <xf numFmtId="38" fontId="39" fillId="0" borderId="0" xfId="16" applyFont="1" applyFill="1" applyBorder="1" applyAlignment="1" applyProtection="1">
      <alignment horizontal="center" vertical="center"/>
      <protection locked="0"/>
    </xf>
    <xf numFmtId="0" fontId="24" fillId="0" borderId="0" xfId="15" applyFont="1" applyAlignment="1">
      <alignment horizontal="justify" vertical="center" wrapText="1"/>
    </xf>
    <xf numFmtId="0" fontId="26" fillId="0" borderId="0" xfId="15" applyFont="1" applyAlignment="1">
      <alignment horizontal="center" vertical="center"/>
    </xf>
    <xf numFmtId="0" fontId="32" fillId="0" borderId="0" xfId="5" applyFont="1" applyAlignment="1">
      <alignment horizontal="left" vertical="center"/>
    </xf>
    <xf numFmtId="14" fontId="40" fillId="6" borderId="20" xfId="0" applyNumberFormat="1" applyFont="1" applyFill="1" applyBorder="1" applyAlignment="1" applyProtection="1">
      <alignment horizontal="center" vertical="center"/>
      <protection locked="0"/>
    </xf>
    <xf numFmtId="0" fontId="40" fillId="7" borderId="20" xfId="0" applyFont="1" applyFill="1" applyBorder="1" applyAlignment="1">
      <alignment horizontal="center" vertical="center"/>
    </xf>
    <xf numFmtId="194" fontId="22" fillId="0" borderId="2" xfId="10" applyNumberFormat="1" applyFont="1" applyBorder="1" applyAlignment="1" applyProtection="1">
      <alignment horizontal="center" vertical="center"/>
    </xf>
    <xf numFmtId="194" fontId="22" fillId="0" borderId="3" xfId="10" applyNumberFormat="1" applyFont="1" applyBorder="1" applyAlignment="1" applyProtection="1">
      <alignment horizontal="center" vertical="center"/>
    </xf>
    <xf numFmtId="0" fontId="54" fillId="0" borderId="0" xfId="0" applyFont="1" applyAlignment="1" applyProtection="1">
      <alignment horizontal="left" vertical="top"/>
      <protection locked="0"/>
    </xf>
    <xf numFmtId="0" fontId="29" fillId="0" borderId="0" xfId="5" applyFont="1" applyAlignment="1" applyProtection="1">
      <alignment horizontal="center"/>
    </xf>
    <xf numFmtId="0" fontId="40" fillId="0" borderId="0" xfId="5" applyFont="1" applyAlignment="1" applyProtection="1">
      <alignment vertical="center"/>
    </xf>
    <xf numFmtId="0" fontId="22" fillId="0" borderId="0" xfId="5" applyFont="1" applyProtection="1"/>
    <xf numFmtId="0" fontId="23" fillId="0" borderId="0" xfId="5" applyFont="1" applyProtection="1"/>
    <xf numFmtId="0" fontId="22" fillId="7" borderId="0" xfId="5" applyFont="1" applyFill="1" applyAlignment="1" applyProtection="1">
      <alignment vertical="center"/>
    </xf>
    <xf numFmtId="0" fontId="35" fillId="5" borderId="0" xfId="9" applyFont="1" applyFill="1" applyAlignment="1" applyProtection="1">
      <alignment vertical="center"/>
    </xf>
    <xf numFmtId="0" fontId="22" fillId="5" borderId="0" xfId="9" applyFont="1" applyFill="1" applyAlignment="1" applyProtection="1">
      <alignment vertical="center"/>
    </xf>
    <xf numFmtId="0" fontId="45" fillId="0" borderId="0" xfId="9" applyFont="1" applyAlignment="1" applyProtection="1">
      <alignment vertical="center"/>
    </xf>
    <xf numFmtId="0" fontId="22" fillId="0" borderId="0" xfId="9" applyFont="1" applyAlignment="1" applyProtection="1">
      <alignment vertical="center"/>
    </xf>
    <xf numFmtId="0" fontId="22" fillId="0" borderId="0" xfId="5" applyFont="1" applyAlignment="1" applyProtection="1">
      <alignment vertical="center"/>
    </xf>
    <xf numFmtId="0" fontId="48" fillId="0" borderId="0" xfId="5" applyFont="1" applyAlignment="1" applyProtection="1">
      <alignment vertical="center"/>
    </xf>
    <xf numFmtId="0" fontId="31" fillId="0" borderId="14" xfId="9" applyFont="1" applyBorder="1" applyAlignment="1" applyProtection="1">
      <alignment horizontal="center" vertical="center"/>
    </xf>
    <xf numFmtId="0" fontId="31" fillId="0" borderId="15" xfId="9" applyFont="1" applyBorder="1" applyAlignment="1" applyProtection="1">
      <alignment horizontal="center" vertical="center" wrapText="1"/>
    </xf>
    <xf numFmtId="0" fontId="31" fillId="0" borderId="15" xfId="9" applyFont="1" applyBorder="1" applyAlignment="1" applyProtection="1">
      <alignment horizontal="center" vertical="center"/>
    </xf>
    <xf numFmtId="0" fontId="31" fillId="0" borderId="16" xfId="9" applyFont="1" applyBorder="1" applyAlignment="1" applyProtection="1">
      <alignment horizontal="center" vertical="center"/>
    </xf>
    <xf numFmtId="38" fontId="31" fillId="0" borderId="6" xfId="10" applyFont="1" applyBorder="1" applyAlignment="1" applyProtection="1">
      <alignment horizontal="right" vertical="center"/>
    </xf>
    <xf numFmtId="38" fontId="39" fillId="0" borderId="0" xfId="8" applyNumberFormat="1" applyFont="1" applyBorder="1" applyAlignment="1" applyProtection="1">
      <alignment horizontal="left" vertical="center"/>
    </xf>
    <xf numFmtId="38" fontId="31" fillId="0" borderId="25" xfId="10" applyFont="1" applyBorder="1" applyAlignment="1" applyProtection="1">
      <alignment horizontal="right" vertical="center"/>
    </xf>
    <xf numFmtId="38" fontId="31" fillId="0" borderId="85" xfId="10" applyFont="1" applyBorder="1" applyAlignment="1" applyProtection="1">
      <alignment vertical="center"/>
    </xf>
    <xf numFmtId="0" fontId="25" fillId="0" borderId="0" xfId="5" applyFont="1" applyAlignment="1" applyProtection="1">
      <alignment vertical="center"/>
    </xf>
    <xf numFmtId="0" fontId="22" fillId="0" borderId="16" xfId="9" applyFont="1" applyBorder="1" applyAlignment="1" applyProtection="1">
      <alignment horizontal="center" vertical="center"/>
    </xf>
    <xf numFmtId="0" fontId="23" fillId="5" borderId="0" xfId="5" applyFont="1" applyFill="1" applyAlignment="1" applyProtection="1">
      <alignment vertical="center" wrapText="1"/>
    </xf>
    <xf numFmtId="0" fontId="35" fillId="0" borderId="0" xfId="0" applyFont="1" applyProtection="1">
      <alignment vertical="center"/>
    </xf>
    <xf numFmtId="0" fontId="57" fillId="0" borderId="0" xfId="5" applyFont="1" applyAlignment="1" applyProtection="1">
      <alignment vertical="center"/>
    </xf>
    <xf numFmtId="0" fontId="40" fillId="7" borderId="20" xfId="5" applyFont="1" applyFill="1" applyBorder="1" applyAlignment="1" applyProtection="1">
      <alignment vertical="center"/>
    </xf>
    <xf numFmtId="0" fontId="40" fillId="0" borderId="20" xfId="0" applyFont="1" applyBorder="1" applyProtection="1">
      <alignment vertical="center"/>
    </xf>
    <xf numFmtId="0" fontId="40" fillId="0" borderId="1" xfId="0" applyFont="1" applyBorder="1" applyAlignment="1" applyProtection="1">
      <alignment horizontal="center" vertical="center"/>
    </xf>
    <xf numFmtId="0" fontId="22" fillId="0" borderId="1" xfId="5" applyFont="1" applyBorder="1" applyAlignment="1" applyProtection="1">
      <alignment vertical="center"/>
    </xf>
    <xf numFmtId="180" fontId="40" fillId="0" borderId="1" xfId="5" applyNumberFormat="1" applyFont="1" applyBorder="1" applyAlignment="1" applyProtection="1">
      <alignment horizontal="center" vertical="center"/>
    </xf>
    <xf numFmtId="0" fontId="31" fillId="0" borderId="3" xfId="0" applyFont="1" applyBorder="1" applyAlignment="1" applyProtection="1">
      <alignment horizontal="center" vertical="center"/>
    </xf>
    <xf numFmtId="0" fontId="30" fillId="0" borderId="1" xfId="5" applyFont="1" applyBorder="1" applyAlignment="1" applyProtection="1">
      <alignment horizontal="center" vertical="center"/>
    </xf>
    <xf numFmtId="0" fontId="31" fillId="0" borderId="22" xfId="0" applyFont="1" applyBorder="1" applyAlignment="1" applyProtection="1">
      <alignment horizontal="center" vertical="center"/>
    </xf>
    <xf numFmtId="0" fontId="23" fillId="0" borderId="0" xfId="5" applyFont="1" applyAlignment="1" applyProtection="1">
      <alignment vertical="center"/>
    </xf>
    <xf numFmtId="0" fontId="31" fillId="0" borderId="43" xfId="0" applyFont="1" applyBorder="1" applyAlignment="1" applyProtection="1">
      <alignment horizontal="center" vertical="center"/>
    </xf>
    <xf numFmtId="0" fontId="27" fillId="0" borderId="0" xfId="5" applyFont="1" applyProtection="1"/>
    <xf numFmtId="0" fontId="27" fillId="0" borderId="0" xfId="5" applyFont="1" applyAlignment="1" applyProtection="1">
      <alignment vertical="center"/>
    </xf>
    <xf numFmtId="0" fontId="22" fillId="0" borderId="0" xfId="5" applyFont="1" applyAlignment="1" applyProtection="1">
      <alignment horizontal="left" vertical="center" wrapText="1"/>
    </xf>
    <xf numFmtId="0" fontId="31" fillId="0" borderId="0" xfId="5" applyFont="1" applyProtection="1"/>
    <xf numFmtId="14" fontId="51" fillId="0" borderId="10" xfId="5" applyNumberFormat="1" applyFont="1" applyBorder="1" applyAlignment="1" applyProtection="1">
      <alignment horizontal="center"/>
    </xf>
    <xf numFmtId="0" fontId="35" fillId="0" borderId="10" xfId="5" applyFont="1" applyBorder="1" applyAlignment="1" applyProtection="1">
      <alignment horizontal="center" vertical="center"/>
    </xf>
    <xf numFmtId="0" fontId="23" fillId="5" borderId="0" xfId="5" applyFont="1" applyFill="1" applyAlignment="1" applyProtection="1">
      <alignment vertical="top" wrapText="1"/>
    </xf>
    <xf numFmtId="0" fontId="40" fillId="0" borderId="0" xfId="5" applyFont="1" applyProtection="1"/>
    <xf numFmtId="0" fontId="31" fillId="0" borderId="0" xfId="5" applyFont="1" applyAlignment="1" applyProtection="1">
      <alignment horizontal="right"/>
    </xf>
    <xf numFmtId="0" fontId="27" fillId="0" borderId="0" xfId="5" applyFont="1" applyAlignment="1" applyProtection="1">
      <alignment vertical="top"/>
    </xf>
    <xf numFmtId="0" fontId="42" fillId="5" borderId="0" xfId="5" applyFont="1" applyFill="1" applyAlignment="1" applyProtection="1">
      <alignment vertical="center"/>
    </xf>
    <xf numFmtId="0" fontId="29" fillId="0" borderId="0" xfId="5" applyFont="1" applyAlignment="1" applyProtection="1">
      <alignment horizontal="center"/>
      <protection locked="0"/>
    </xf>
    <xf numFmtId="0" fontId="22" fillId="0" borderId="0" xfId="5" applyFont="1" applyProtection="1">
      <protection locked="0"/>
    </xf>
    <xf numFmtId="0" fontId="23" fillId="0" borderId="0" xfId="5" applyFont="1" applyProtection="1">
      <protection locked="0"/>
    </xf>
    <xf numFmtId="0" fontId="22" fillId="7" borderId="0" xfId="5" applyFont="1" applyFill="1" applyAlignment="1" applyProtection="1">
      <alignment vertical="center"/>
      <protection locked="0"/>
    </xf>
    <xf numFmtId="38" fontId="22" fillId="5" borderId="0" xfId="10" applyFont="1" applyFill="1" applyBorder="1" applyAlignment="1" applyProtection="1">
      <alignment vertical="center"/>
      <protection locked="0"/>
    </xf>
    <xf numFmtId="0" fontId="22" fillId="5" borderId="0" xfId="9" applyFont="1" applyFill="1" applyAlignment="1" applyProtection="1">
      <alignment vertical="center"/>
      <protection locked="0"/>
    </xf>
    <xf numFmtId="0" fontId="45" fillId="0" borderId="0" xfId="9" applyFont="1" applyAlignment="1" applyProtection="1">
      <alignment vertical="center"/>
      <protection locked="0"/>
    </xf>
    <xf numFmtId="0" fontId="22" fillId="0" borderId="0" xfId="5" applyFont="1" applyAlignment="1" applyProtection="1">
      <alignment vertical="center"/>
      <protection locked="0"/>
    </xf>
    <xf numFmtId="0" fontId="25" fillId="0" borderId="0" xfId="5" applyFont="1" applyAlignment="1" applyProtection="1">
      <alignment vertical="center"/>
      <protection locked="0"/>
    </xf>
    <xf numFmtId="0" fontId="50" fillId="0" borderId="0" xfId="5" applyFont="1" applyAlignment="1" applyProtection="1">
      <alignment horizontal="center"/>
      <protection locked="0"/>
    </xf>
    <xf numFmtId="0" fontId="51" fillId="0" borderId="0" xfId="5" applyFont="1" applyAlignment="1" applyProtection="1">
      <alignment vertical="center"/>
      <protection locked="0"/>
    </xf>
    <xf numFmtId="38" fontId="31" fillId="0" borderId="0" xfId="10" applyFont="1" applyFill="1" applyBorder="1" applyAlignment="1" applyProtection="1">
      <alignment horizontal="right" vertical="center"/>
      <protection locked="0"/>
    </xf>
    <xf numFmtId="0" fontId="23" fillId="5" borderId="0" xfId="5" applyFont="1" applyFill="1" applyAlignment="1" applyProtection="1">
      <alignment vertical="center" wrapText="1"/>
      <protection locked="0"/>
    </xf>
    <xf numFmtId="0" fontId="22" fillId="0" borderId="0" xfId="5" applyFont="1" applyAlignment="1" applyProtection="1">
      <alignment horizontal="center" vertical="center"/>
      <protection locked="0"/>
    </xf>
    <xf numFmtId="0" fontId="31" fillId="4" borderId="5" xfId="5" applyFont="1" applyFill="1" applyBorder="1" applyAlignment="1" applyProtection="1">
      <alignment horizontal="center" vertical="center"/>
      <protection locked="0"/>
    </xf>
    <xf numFmtId="0" fontId="40" fillId="7" borderId="0" xfId="5" applyFont="1" applyFill="1" applyAlignment="1" applyProtection="1">
      <alignment vertical="center"/>
      <protection locked="0"/>
    </xf>
    <xf numFmtId="179" fontId="56" fillId="0" borderId="0" xfId="5" applyNumberFormat="1" applyFont="1" applyAlignment="1" applyProtection="1">
      <alignment vertical="center"/>
      <protection locked="0"/>
    </xf>
    <xf numFmtId="179" fontId="22" fillId="0" borderId="0" xfId="5" applyNumberFormat="1" applyFont="1" applyAlignment="1" applyProtection="1">
      <alignment horizontal="center" vertical="center"/>
      <protection locked="0"/>
    </xf>
    <xf numFmtId="179" fontId="22" fillId="0" borderId="0" xfId="0" applyNumberFormat="1" applyFont="1" applyAlignment="1" applyProtection="1">
      <alignment horizontal="center" vertical="center"/>
      <protection locked="0"/>
    </xf>
    <xf numFmtId="0" fontId="22" fillId="0" borderId="1" xfId="5" applyFont="1" applyBorder="1" applyAlignment="1" applyProtection="1">
      <alignment vertical="center"/>
      <protection locked="0"/>
    </xf>
    <xf numFmtId="180" fontId="40" fillId="0" borderId="0" xfId="5" applyNumberFormat="1" applyFont="1" applyAlignment="1" applyProtection="1">
      <alignment horizontal="center" vertical="center"/>
      <protection locked="0"/>
    </xf>
    <xf numFmtId="14" fontId="44" fillId="4" borderId="1" xfId="5" applyNumberFormat="1" applyFont="1" applyFill="1" applyBorder="1" applyAlignment="1" applyProtection="1">
      <alignment horizontal="center" vertical="center"/>
      <protection locked="0"/>
    </xf>
    <xf numFmtId="0" fontId="30" fillId="0" borderId="1" xfId="5" applyFont="1" applyBorder="1" applyAlignment="1" applyProtection="1">
      <alignment horizontal="center" vertical="center"/>
      <protection locked="0"/>
    </xf>
    <xf numFmtId="0" fontId="23" fillId="0" borderId="0" xfId="5" applyFont="1" applyAlignment="1" applyProtection="1">
      <alignment vertical="center"/>
      <protection locked="0"/>
    </xf>
    <xf numFmtId="0" fontId="23" fillId="0" borderId="0" xfId="5" applyFont="1" applyAlignment="1" applyProtection="1">
      <alignment vertical="center" wrapText="1"/>
      <protection locked="0"/>
    </xf>
    <xf numFmtId="0" fontId="22" fillId="0" borderId="10" xfId="5" applyFont="1" applyBorder="1" applyProtection="1">
      <protection locked="0"/>
    </xf>
    <xf numFmtId="0" fontId="27" fillId="0" borderId="10" xfId="5" applyFont="1" applyBorder="1" applyProtection="1">
      <protection locked="0"/>
    </xf>
    <xf numFmtId="0" fontId="27" fillId="0" borderId="1" xfId="5" applyFont="1" applyBorder="1" applyProtection="1">
      <protection locked="0"/>
    </xf>
    <xf numFmtId="0" fontId="30" fillId="0" borderId="20" xfId="5" applyFont="1" applyBorder="1" applyAlignment="1" applyProtection="1">
      <alignment horizontal="center" vertical="center"/>
      <protection locked="0"/>
    </xf>
    <xf numFmtId="0" fontId="22" fillId="0" borderId="0" xfId="5" applyFont="1" applyAlignment="1" applyProtection="1">
      <alignment vertical="top"/>
      <protection locked="0"/>
    </xf>
    <xf numFmtId="0" fontId="22" fillId="0" borderId="1" xfId="5" applyFont="1" applyBorder="1" applyProtection="1">
      <protection locked="0"/>
    </xf>
    <xf numFmtId="0" fontId="27" fillId="0" borderId="0" xfId="5" applyFont="1" applyAlignment="1" applyProtection="1">
      <alignment vertical="center"/>
      <protection locked="0"/>
    </xf>
    <xf numFmtId="0" fontId="22" fillId="0" borderId="0" xfId="5" applyFont="1" applyAlignment="1" applyProtection="1">
      <alignment horizontal="left" vertical="center" wrapText="1"/>
      <protection locked="0"/>
    </xf>
    <xf numFmtId="0" fontId="23" fillId="5" borderId="0" xfId="5" applyFont="1" applyFill="1" applyAlignment="1" applyProtection="1">
      <alignment vertical="top" wrapText="1"/>
      <protection locked="0"/>
    </xf>
    <xf numFmtId="0" fontId="40" fillId="0" borderId="0" xfId="5" applyFont="1" applyProtection="1">
      <protection locked="0"/>
    </xf>
    <xf numFmtId="188" fontId="31" fillId="12" borderId="0" xfId="5" applyNumberFormat="1" applyFont="1" applyFill="1" applyProtection="1">
      <protection locked="0"/>
    </xf>
    <xf numFmtId="0" fontId="27" fillId="0" borderId="0" xfId="5" applyFont="1" applyAlignment="1" applyProtection="1">
      <alignment vertical="top"/>
      <protection locked="0"/>
    </xf>
    <xf numFmtId="0" fontId="27" fillId="0" borderId="0" xfId="5" applyFont="1" applyAlignment="1" applyProtection="1">
      <alignment horizontal="left" vertical="top" wrapText="1"/>
      <protection locked="0"/>
    </xf>
    <xf numFmtId="0" fontId="43" fillId="0" borderId="0" xfId="5" applyFont="1" applyAlignment="1" applyProtection="1">
      <alignment vertical="center"/>
    </xf>
    <xf numFmtId="0" fontId="46" fillId="0" borderId="0" xfId="5" applyFont="1" applyAlignment="1" applyProtection="1">
      <alignment vertical="center"/>
    </xf>
    <xf numFmtId="0" fontId="49" fillId="0" borderId="0" xfId="5" applyFont="1" applyAlignment="1" applyProtection="1">
      <alignment vertical="center"/>
    </xf>
    <xf numFmtId="0" fontId="43" fillId="0" borderId="0" xfId="5" applyFont="1" applyAlignment="1" applyProtection="1">
      <alignment horizontal="right" vertical="center"/>
    </xf>
    <xf numFmtId="0" fontId="43" fillId="0" borderId="0" xfId="5" applyFont="1" applyAlignment="1" applyProtection="1">
      <alignment horizontal="right"/>
    </xf>
    <xf numFmtId="0" fontId="35" fillId="0" borderId="0" xfId="5" applyFont="1" applyAlignment="1" applyProtection="1">
      <alignment vertical="center"/>
    </xf>
    <xf numFmtId="0" fontId="31" fillId="0" borderId="36" xfId="0" applyFont="1" applyBorder="1" applyAlignment="1" applyProtection="1">
      <alignment vertical="center" wrapText="1"/>
    </xf>
    <xf numFmtId="0" fontId="31" fillId="0" borderId="58" xfId="0" applyFont="1" applyBorder="1" applyAlignment="1" applyProtection="1">
      <alignment horizontal="center" vertical="center"/>
    </xf>
    <xf numFmtId="0" fontId="53" fillId="0" borderId="0" xfId="9" applyFont="1" applyAlignment="1" applyProtection="1">
      <alignment vertical="center"/>
    </xf>
    <xf numFmtId="0" fontId="31" fillId="0" borderId="0" xfId="9" applyFont="1" applyAlignment="1" applyProtection="1">
      <alignment vertical="center"/>
    </xf>
    <xf numFmtId="0" fontId="4" fillId="0" borderId="0" xfId="15" applyAlignment="1" applyProtection="1">
      <alignment vertical="center" wrapText="1"/>
    </xf>
    <xf numFmtId="0" fontId="21" fillId="0" borderId="0" xfId="15" applyFont="1" applyAlignment="1" applyProtection="1">
      <alignment horizontal="right" vertical="center"/>
    </xf>
    <xf numFmtId="188" fontId="21" fillId="0" borderId="0" xfId="15" applyNumberFormat="1" applyFont="1" applyProtection="1">
      <alignment vertical="center"/>
    </xf>
    <xf numFmtId="0" fontId="7" fillId="0" borderId="0" xfId="5" applyFont="1" applyProtection="1"/>
    <xf numFmtId="0" fontId="6" fillId="0" borderId="0" xfId="5" applyProtection="1"/>
    <xf numFmtId="0" fontId="4" fillId="0" borderId="0" xfId="15" applyProtection="1">
      <alignment vertical="center"/>
    </xf>
    <xf numFmtId="0" fontId="7" fillId="7" borderId="0" xfId="5" applyFont="1" applyFill="1" applyAlignment="1" applyProtection="1">
      <alignment vertical="center"/>
    </xf>
    <xf numFmtId="0" fontId="7" fillId="0" borderId="0" xfId="5" applyFont="1" applyAlignment="1" applyProtection="1">
      <alignment vertical="center"/>
    </xf>
    <xf numFmtId="0" fontId="21" fillId="0" borderId="0" xfId="15" applyFont="1" applyAlignment="1" applyProtection="1">
      <alignment horizontal="center" vertical="center" wrapText="1"/>
    </xf>
    <xf numFmtId="0" fontId="15" fillId="0" borderId="0" xfId="15" applyFont="1" applyAlignment="1" applyProtection="1">
      <alignment horizontal="justify" vertical="center"/>
    </xf>
    <xf numFmtId="0" fontId="15" fillId="0" borderId="0" xfId="15" applyFont="1" applyAlignment="1" applyProtection="1">
      <alignment vertical="center" wrapText="1"/>
    </xf>
    <xf numFmtId="0" fontId="24" fillId="0" borderId="0" xfId="15" applyFont="1" applyAlignment="1" applyProtection="1">
      <alignment vertical="center" wrapText="1"/>
    </xf>
    <xf numFmtId="189" fontId="28" fillId="0" borderId="0" xfId="15" applyNumberFormat="1" applyFont="1" applyAlignment="1" applyProtection="1">
      <alignment horizontal="left" vertical="center"/>
    </xf>
    <xf numFmtId="0" fontId="4" fillId="0" borderId="0" xfId="15" applyAlignment="1" applyProtection="1">
      <alignment vertical="center"/>
    </xf>
    <xf numFmtId="0" fontId="10" fillId="0" borderId="0" xfId="5" applyFont="1" applyProtection="1"/>
    <xf numFmtId="0" fontId="10" fillId="0" borderId="0" xfId="5" applyFont="1" applyAlignment="1" applyProtection="1">
      <alignment vertical="center"/>
    </xf>
    <xf numFmtId="0" fontId="30" fillId="0" borderId="0" xfId="5" applyFont="1" applyAlignment="1" applyProtection="1">
      <alignment vertical="center"/>
    </xf>
    <xf numFmtId="0" fontId="30" fillId="0" borderId="0" xfId="5" applyFont="1" applyAlignment="1" applyProtection="1">
      <alignment horizontal="right" vertical="center"/>
    </xf>
    <xf numFmtId="0" fontId="30" fillId="7" borderId="0" xfId="5" applyFont="1" applyFill="1" applyAlignment="1" applyProtection="1">
      <alignment vertical="center"/>
    </xf>
    <xf numFmtId="0" fontId="32" fillId="7" borderId="0" xfId="5" applyFont="1" applyFill="1" applyAlignment="1" applyProtection="1">
      <alignment horizontal="left" vertical="center"/>
    </xf>
    <xf numFmtId="0" fontId="33" fillId="7" borderId="0" xfId="5" applyFont="1" applyFill="1" applyAlignment="1" applyProtection="1">
      <alignment horizontal="left" vertical="center"/>
    </xf>
    <xf numFmtId="0" fontId="34" fillId="0" borderId="0" xfId="5" applyFont="1" applyAlignment="1" applyProtection="1">
      <alignment horizontal="right" vertical="center"/>
    </xf>
    <xf numFmtId="38" fontId="35" fillId="0" borderId="5" xfId="8" applyNumberFormat="1" applyFont="1" applyFill="1" applyBorder="1" applyAlignment="1" applyProtection="1">
      <alignment horizontal="right" vertical="center"/>
    </xf>
    <xf numFmtId="0" fontId="30" fillId="0" borderId="0" xfId="5" applyFont="1" applyAlignment="1" applyProtection="1">
      <alignment horizontal="left" vertical="center"/>
    </xf>
    <xf numFmtId="0" fontId="30" fillId="7" borderId="0" xfId="5" applyFont="1" applyFill="1" applyAlignment="1" applyProtection="1">
      <alignment horizontal="left" vertical="center"/>
    </xf>
    <xf numFmtId="0" fontId="36" fillId="0" borderId="0" xfId="5" applyFont="1" applyAlignment="1" applyProtection="1">
      <alignment vertical="center"/>
    </xf>
    <xf numFmtId="38" fontId="30" fillId="0" borderId="0" xfId="8" applyNumberFormat="1" applyFont="1" applyBorder="1" applyAlignment="1" applyProtection="1">
      <alignment horizontal="left" vertical="center"/>
    </xf>
    <xf numFmtId="38" fontId="37" fillId="0" borderId="0" xfId="8" applyNumberFormat="1" applyFont="1" applyBorder="1" applyAlignment="1" applyProtection="1">
      <alignment horizontal="left" vertical="center"/>
    </xf>
    <xf numFmtId="0" fontId="36" fillId="0" borderId="0" xfId="5" applyFont="1" applyAlignment="1" applyProtection="1">
      <alignment horizontal="left" vertical="center"/>
    </xf>
    <xf numFmtId="178" fontId="30" fillId="0" borderId="0" xfId="5" applyNumberFormat="1" applyFont="1" applyAlignment="1" applyProtection="1">
      <alignment vertical="center"/>
    </xf>
    <xf numFmtId="38" fontId="35" fillId="0" borderId="0" xfId="8" applyNumberFormat="1" applyFont="1" applyBorder="1" applyAlignment="1" applyProtection="1">
      <alignment horizontal="left" vertical="center"/>
    </xf>
    <xf numFmtId="0" fontId="30" fillId="0" borderId="0" xfId="5" applyFont="1" applyAlignment="1" applyProtection="1">
      <alignment horizontal="center" vertical="center"/>
    </xf>
    <xf numFmtId="38" fontId="30" fillId="7" borderId="0" xfId="8" applyNumberFormat="1" applyFont="1" applyFill="1" applyBorder="1" applyAlignment="1" applyProtection="1">
      <alignment horizontal="right" vertical="center"/>
    </xf>
    <xf numFmtId="0" fontId="30" fillId="0" borderId="0" xfId="5" applyFont="1" applyAlignment="1" applyProtection="1">
      <alignment vertical="center" wrapText="1"/>
    </xf>
    <xf numFmtId="0" fontId="35" fillId="0" borderId="0" xfId="5" applyFont="1" applyAlignment="1" applyProtection="1">
      <alignment horizontal="right" vertical="center"/>
    </xf>
    <xf numFmtId="38" fontId="35" fillId="0" borderId="0" xfId="10" applyFont="1" applyAlignment="1" applyProtection="1">
      <alignment vertical="center"/>
    </xf>
    <xf numFmtId="38" fontId="38" fillId="8" borderId="0" xfId="8" applyNumberFormat="1" applyFont="1" applyFill="1" applyBorder="1" applyAlignment="1" applyProtection="1">
      <alignment vertical="center"/>
    </xf>
    <xf numFmtId="0" fontId="31" fillId="0" borderId="0" xfId="5" applyFont="1" applyAlignment="1" applyProtection="1">
      <alignment horizontal="left" vertical="center"/>
    </xf>
    <xf numFmtId="38" fontId="39" fillId="0" borderId="0" xfId="10" applyFont="1" applyFill="1" applyAlignment="1" applyProtection="1">
      <alignment vertical="center"/>
    </xf>
    <xf numFmtId="0" fontId="35" fillId="0" borderId="0" xfId="5" applyFont="1" applyAlignment="1" applyProtection="1">
      <alignment horizontal="left" vertical="center"/>
    </xf>
    <xf numFmtId="38" fontId="35" fillId="0" borderId="5" xfId="8" applyNumberFormat="1" applyFont="1" applyBorder="1" applyAlignment="1" applyProtection="1">
      <alignment vertical="center"/>
    </xf>
    <xf numFmtId="38" fontId="30" fillId="0" borderId="0" xfId="8" applyNumberFormat="1" applyFont="1" applyAlignment="1" applyProtection="1">
      <alignment vertical="center"/>
    </xf>
    <xf numFmtId="0" fontId="34" fillId="0" borderId="0" xfId="5" applyFont="1" applyAlignment="1" applyProtection="1">
      <alignment horizontal="left" vertical="center"/>
    </xf>
    <xf numFmtId="177" fontId="30" fillId="0" borderId="0" xfId="5" applyNumberFormat="1" applyFont="1" applyAlignment="1" applyProtection="1">
      <alignment vertical="center"/>
    </xf>
    <xf numFmtId="38" fontId="39" fillId="0" borderId="0" xfId="8" applyNumberFormat="1" applyFont="1" applyFill="1" applyAlignment="1" applyProtection="1">
      <alignment vertical="center"/>
    </xf>
    <xf numFmtId="0" fontId="31" fillId="0" borderId="0" xfId="5" applyFont="1" applyAlignment="1" applyProtection="1">
      <alignment horizontal="center" vertical="center"/>
    </xf>
    <xf numFmtId="38" fontId="30" fillId="9" borderId="0" xfId="8" applyNumberFormat="1" applyFont="1" applyFill="1" applyBorder="1" applyAlignment="1" applyProtection="1">
      <alignment horizontal="right" vertical="center"/>
    </xf>
    <xf numFmtId="0" fontId="34" fillId="0" borderId="0" xfId="5" applyFont="1" applyAlignment="1" applyProtection="1">
      <alignment vertical="center"/>
    </xf>
    <xf numFmtId="0" fontId="40" fillId="0" borderId="0" xfId="5" applyFont="1" applyAlignment="1" applyProtection="1">
      <alignment horizontal="center" vertical="center"/>
    </xf>
    <xf numFmtId="0" fontId="30" fillId="9" borderId="0" xfId="5" applyFont="1" applyFill="1" applyAlignment="1" applyProtection="1">
      <alignment vertical="center"/>
    </xf>
    <xf numFmtId="0" fontId="41" fillId="0" borderId="0" xfId="5" applyFont="1" applyAlignment="1" applyProtection="1">
      <alignment horizontal="left" vertical="center"/>
    </xf>
    <xf numFmtId="38" fontId="41" fillId="0" borderId="0" xfId="8" applyNumberFormat="1" applyFont="1" applyFill="1" applyAlignment="1" applyProtection="1">
      <alignment vertical="center"/>
    </xf>
    <xf numFmtId="38" fontId="35" fillId="0" borderId="5" xfId="8" applyNumberFormat="1" applyFont="1" applyFill="1" applyBorder="1" applyAlignment="1" applyProtection="1">
      <alignment vertical="center"/>
    </xf>
    <xf numFmtId="0" fontId="35" fillId="0" borderId="5" xfId="5" applyFont="1" applyBorder="1" applyAlignment="1" applyProtection="1">
      <alignment vertical="center"/>
    </xf>
    <xf numFmtId="0" fontId="35" fillId="0" borderId="5" xfId="5" applyFont="1" applyBorder="1" applyAlignment="1" applyProtection="1">
      <alignment horizontal="left" vertical="center"/>
    </xf>
    <xf numFmtId="38" fontId="35" fillId="0" borderId="0" xfId="8" applyNumberFormat="1" applyFont="1" applyBorder="1" applyAlignment="1" applyProtection="1">
      <alignment vertical="center"/>
    </xf>
    <xf numFmtId="0" fontId="30" fillId="0" borderId="0" xfId="5" applyFont="1" applyProtection="1"/>
    <xf numFmtId="0" fontId="22" fillId="0" borderId="0" xfId="5" applyFont="1" applyAlignment="1" applyProtection="1">
      <alignment horizontal="center"/>
    </xf>
    <xf numFmtId="188" fontId="22" fillId="6" borderId="0" xfId="15" applyNumberFormat="1" applyFont="1" applyFill="1" applyProtection="1">
      <alignment vertical="center"/>
      <protection locked="0"/>
    </xf>
    <xf numFmtId="14" fontId="31" fillId="0" borderId="0" xfId="5" applyNumberFormat="1" applyFont="1" applyAlignment="1" applyProtection="1">
      <alignment horizontal="right" vertical="center"/>
    </xf>
    <xf numFmtId="0" fontId="54" fillId="0" borderId="0" xfId="0" applyFont="1" applyProtection="1">
      <alignment vertical="center"/>
    </xf>
    <xf numFmtId="0" fontId="30" fillId="0" borderId="0" xfId="5" applyFont="1" applyFill="1" applyAlignment="1" applyProtection="1">
      <alignment vertical="center"/>
    </xf>
    <xf numFmtId="0" fontId="21" fillId="0" borderId="0" xfId="15" applyFont="1" applyFill="1" applyAlignment="1" applyProtection="1">
      <alignment horizontal="right" vertical="center"/>
    </xf>
    <xf numFmtId="0" fontId="30" fillId="0" borderId="0" xfId="5" applyFont="1" applyFill="1" applyAlignment="1" applyProtection="1">
      <alignment horizontal="right" vertical="center"/>
    </xf>
    <xf numFmtId="0" fontId="35" fillId="0" borderId="0" xfId="5" applyFont="1" applyFill="1" applyAlignment="1" applyProtection="1">
      <alignment vertical="center"/>
    </xf>
    <xf numFmtId="0" fontId="32" fillId="0" borderId="0" xfId="5" applyFont="1" applyFill="1" applyAlignment="1" applyProtection="1">
      <alignment horizontal="left" vertical="center"/>
    </xf>
    <xf numFmtId="0" fontId="33" fillId="0" borderId="0" xfId="5" applyFont="1" applyFill="1" applyAlignment="1" applyProtection="1">
      <alignment horizontal="left" vertical="center"/>
    </xf>
    <xf numFmtId="0" fontId="34" fillId="0" borderId="0" xfId="5" applyFont="1" applyFill="1" applyAlignment="1" applyProtection="1">
      <alignment horizontal="right" vertical="center"/>
    </xf>
    <xf numFmtId="0" fontId="35" fillId="0" borderId="0" xfId="5" applyFont="1" applyFill="1" applyAlignment="1" applyProtection="1">
      <alignment horizontal="center" vertical="center"/>
    </xf>
    <xf numFmtId="0" fontId="32" fillId="0" borderId="0" xfId="5" applyFont="1" applyFill="1" applyAlignment="1" applyProtection="1">
      <alignment vertical="center"/>
    </xf>
    <xf numFmtId="0" fontId="22" fillId="0" borderId="0" xfId="5" applyFont="1" applyFill="1" applyAlignment="1" applyProtection="1">
      <alignment vertical="center"/>
    </xf>
    <xf numFmtId="0" fontId="22" fillId="0" borderId="0" xfId="5" applyFont="1" applyFill="1" applyAlignment="1" applyProtection="1">
      <alignment horizontal="left"/>
    </xf>
    <xf numFmtId="0" fontId="35" fillId="0" borderId="5" xfId="5" applyFont="1" applyFill="1" applyBorder="1" applyProtection="1"/>
    <xf numFmtId="0" fontId="30" fillId="0" borderId="0" xfId="5" applyFont="1" applyFill="1" applyAlignment="1" applyProtection="1">
      <alignment horizontal="left" vertical="center"/>
    </xf>
    <xf numFmtId="0" fontId="22" fillId="0" borderId="0" xfId="5" applyFont="1" applyFill="1" applyProtection="1"/>
    <xf numFmtId="0" fontId="22" fillId="0" borderId="0" xfId="5" applyFont="1" applyFill="1" applyAlignment="1" applyProtection="1">
      <alignment horizontal="center"/>
    </xf>
    <xf numFmtId="0" fontId="36" fillId="0" borderId="0" xfId="5" applyFont="1" applyFill="1" applyAlignment="1" applyProtection="1">
      <alignment horizontal="left" vertical="center" wrapText="1"/>
    </xf>
    <xf numFmtId="38" fontId="30" fillId="0" borderId="0" xfId="8" applyNumberFormat="1" applyFont="1" applyFill="1" applyAlignment="1" applyProtection="1">
      <alignment vertical="center"/>
    </xf>
    <xf numFmtId="0" fontId="34" fillId="0" borderId="0" xfId="5" applyFont="1" applyFill="1" applyAlignment="1" applyProtection="1">
      <alignment horizontal="left" vertical="center"/>
    </xf>
    <xf numFmtId="0" fontId="36" fillId="0" borderId="0" xfId="5" applyFont="1" applyFill="1" applyAlignment="1" applyProtection="1">
      <alignment horizontal="left" vertical="center"/>
    </xf>
    <xf numFmtId="0" fontId="31" fillId="0" borderId="0" xfId="5" applyFont="1" applyFill="1" applyAlignment="1" applyProtection="1">
      <alignment horizontal="left" vertical="center"/>
    </xf>
    <xf numFmtId="185" fontId="30" fillId="0" borderId="0" xfId="8" applyNumberFormat="1" applyFont="1" applyFill="1" applyBorder="1" applyAlignment="1" applyProtection="1">
      <alignment horizontal="right" vertical="center"/>
    </xf>
    <xf numFmtId="38" fontId="30" fillId="0" borderId="0" xfId="8" applyNumberFormat="1" applyFont="1" applyFill="1" applyBorder="1" applyAlignment="1" applyProtection="1">
      <alignment horizontal="right" vertical="center"/>
    </xf>
    <xf numFmtId="0" fontId="30" fillId="0" borderId="0" xfId="5" applyFont="1" applyFill="1" applyProtection="1"/>
    <xf numFmtId="38" fontId="39" fillId="0" borderId="0" xfId="0" applyNumberFormat="1" applyFont="1" applyFill="1" applyAlignment="1" applyProtection="1">
      <alignment horizontal="right" vertical="center"/>
    </xf>
    <xf numFmtId="0" fontId="23" fillId="0" borderId="0" xfId="5" applyFont="1" applyFill="1" applyProtection="1"/>
    <xf numFmtId="13" fontId="36" fillId="0" borderId="0" xfId="5" applyNumberFormat="1" applyFont="1" applyFill="1" applyAlignment="1" applyProtection="1">
      <alignment horizontal="left" vertical="center" wrapText="1"/>
    </xf>
    <xf numFmtId="177" fontId="30" fillId="0" borderId="0" xfId="5" applyNumberFormat="1" applyFont="1" applyFill="1" applyAlignment="1" applyProtection="1">
      <alignment vertical="center"/>
    </xf>
    <xf numFmtId="0" fontId="36" fillId="0" borderId="0" xfId="5" applyFont="1" applyFill="1" applyAlignment="1" applyProtection="1">
      <alignment vertical="center" wrapText="1"/>
    </xf>
    <xf numFmtId="178" fontId="30" fillId="0" borderId="0" xfId="5" applyNumberFormat="1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 wrapText="1"/>
    </xf>
    <xf numFmtId="0" fontId="34" fillId="0" borderId="0" xfId="5" applyFont="1" applyFill="1" applyAlignment="1" applyProtection="1">
      <alignment vertical="center"/>
    </xf>
    <xf numFmtId="0" fontId="41" fillId="0" borderId="0" xfId="5" applyFont="1" applyFill="1" applyAlignment="1" applyProtection="1">
      <alignment horizontal="left" vertical="center"/>
    </xf>
    <xf numFmtId="13" fontId="30" fillId="0" borderId="0" xfId="5" applyNumberFormat="1" applyFont="1" applyFill="1" applyAlignment="1" applyProtection="1">
      <alignment horizontal="left" vertical="center" wrapText="1"/>
    </xf>
    <xf numFmtId="13" fontId="30" fillId="0" borderId="0" xfId="5" applyNumberFormat="1" applyFont="1" applyAlignment="1" applyProtection="1">
      <alignment horizontal="left" vertical="center" wrapText="1"/>
    </xf>
    <xf numFmtId="0" fontId="22" fillId="0" borderId="0" xfId="5" applyFont="1" applyAlignment="1" applyProtection="1">
      <alignment horizontal="left"/>
    </xf>
    <xf numFmtId="0" fontId="40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0" fillId="0" borderId="0" xfId="0" applyFont="1" applyAlignment="1" applyProtection="1">
      <alignment horizontal="right" vertical="center"/>
    </xf>
    <xf numFmtId="0" fontId="59" fillId="0" borderId="0" xfId="0" applyFont="1" applyAlignment="1" applyProtection="1">
      <alignment horizontal="right" vertical="center"/>
    </xf>
    <xf numFmtId="0" fontId="48" fillId="12" borderId="0" xfId="0" applyFont="1" applyFill="1" applyAlignment="1" applyProtection="1">
      <alignment horizontal="center" vertical="center"/>
    </xf>
    <xf numFmtId="0" fontId="48" fillId="0" borderId="0" xfId="1" applyFont="1" applyAlignment="1" applyProtection="1">
      <alignment horizontal="right" vertical="center"/>
    </xf>
    <xf numFmtId="14" fontId="40" fillId="0" borderId="0" xfId="0" applyNumberFormat="1" applyFont="1" applyProtection="1">
      <alignment vertical="center"/>
    </xf>
    <xf numFmtId="14" fontId="40" fillId="0" borderId="0" xfId="0" applyNumberFormat="1" applyFont="1" applyAlignment="1" applyProtection="1">
      <alignment horizontal="right" vertical="center"/>
    </xf>
    <xf numFmtId="0" fontId="54" fillId="0" borderId="0" xfId="0" applyFont="1" applyAlignment="1" applyProtection="1">
      <alignment horizontal="center" vertical="center"/>
    </xf>
    <xf numFmtId="0" fontId="60" fillId="0" borderId="0" xfId="0" applyFont="1" applyAlignment="1" applyProtection="1">
      <alignment horizontal="center" vertical="center"/>
    </xf>
    <xf numFmtId="0" fontId="60" fillId="0" borderId="0" xfId="0" applyFont="1" applyProtection="1">
      <alignment vertical="center"/>
    </xf>
    <xf numFmtId="0" fontId="40" fillId="0" borderId="0" xfId="0" applyFont="1" applyAlignment="1" applyProtection="1">
      <alignment horizontal="left" vertical="center"/>
    </xf>
    <xf numFmtId="183" fontId="54" fillId="0" borderId="0" xfId="0" applyNumberFormat="1" applyFont="1" applyProtection="1">
      <alignment vertical="center"/>
    </xf>
    <xf numFmtId="0" fontId="61" fillId="7" borderId="0" xfId="0" applyFont="1" applyFill="1" applyAlignment="1" applyProtection="1">
      <alignment horizontal="center" vertical="center"/>
    </xf>
    <xf numFmtId="14" fontId="54" fillId="0" borderId="0" xfId="0" applyNumberFormat="1" applyFont="1" applyProtection="1">
      <alignment vertical="center"/>
    </xf>
    <xf numFmtId="14" fontId="62" fillId="0" borderId="5" xfId="0" applyNumberFormat="1" applyFont="1" applyBorder="1" applyAlignment="1" applyProtection="1">
      <alignment horizontal="center" vertical="center"/>
    </xf>
    <xf numFmtId="179" fontId="54" fillId="2" borderId="1" xfId="0" applyNumberFormat="1" applyFont="1" applyFill="1" applyBorder="1" applyAlignment="1" applyProtection="1">
      <alignment horizontal="center" vertical="center"/>
    </xf>
    <xf numFmtId="0" fontId="61" fillId="2" borderId="1" xfId="0" applyFont="1" applyFill="1" applyBorder="1" applyAlignment="1" applyProtection="1">
      <alignment horizontal="left" vertical="center"/>
    </xf>
    <xf numFmtId="0" fontId="22" fillId="0" borderId="1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center" vertical="center" wrapText="1"/>
    </xf>
    <xf numFmtId="0" fontId="61" fillId="7" borderId="1" xfId="0" applyFont="1" applyFill="1" applyBorder="1" applyAlignment="1" applyProtection="1">
      <alignment horizontal="center" vertical="center"/>
    </xf>
    <xf numFmtId="0" fontId="54" fillId="2" borderId="3" xfId="0" applyFont="1" applyFill="1" applyBorder="1" applyAlignment="1" applyProtection="1">
      <alignment horizontal="center" vertical="center"/>
    </xf>
    <xf numFmtId="180" fontId="40" fillId="2" borderId="1" xfId="0" applyNumberFormat="1" applyFont="1" applyFill="1" applyBorder="1" applyAlignment="1" applyProtection="1">
      <alignment horizontal="center" vertical="center"/>
    </xf>
    <xf numFmtId="0" fontId="40" fillId="7" borderId="20" xfId="0" applyFont="1" applyFill="1" applyBorder="1" applyAlignment="1" applyProtection="1">
      <alignment horizontal="center" vertical="center"/>
    </xf>
    <xf numFmtId="14" fontId="40" fillId="7" borderId="20" xfId="0" applyNumberFormat="1" applyFont="1" applyFill="1" applyBorder="1" applyAlignment="1" applyProtection="1">
      <alignment horizontal="center" vertical="center"/>
    </xf>
    <xf numFmtId="0" fontId="22" fillId="11" borderId="1" xfId="0" applyFont="1" applyFill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48" fillId="3" borderId="10" xfId="0" applyFont="1" applyFill="1" applyBorder="1" applyAlignment="1" applyProtection="1">
      <alignment horizontal="center" vertical="center"/>
    </xf>
    <xf numFmtId="14" fontId="40" fillId="0" borderId="20" xfId="0" applyNumberFormat="1" applyFont="1" applyBorder="1" applyAlignment="1" applyProtection="1">
      <alignment horizontal="center" vertical="top"/>
    </xf>
    <xf numFmtId="0" fontId="22" fillId="0" borderId="25" xfId="0" applyFont="1" applyBorder="1" applyAlignment="1" applyProtection="1">
      <alignment horizontal="center" vertical="center"/>
    </xf>
    <xf numFmtId="0" fontId="22" fillId="0" borderId="65" xfId="0" applyFont="1" applyBorder="1" applyAlignment="1" applyProtection="1">
      <alignment horizontal="center" vertical="center"/>
    </xf>
    <xf numFmtId="0" fontId="48" fillId="3" borderId="44" xfId="0" applyFont="1" applyFill="1" applyBorder="1" applyAlignment="1" applyProtection="1">
      <alignment horizontal="center" vertical="center"/>
    </xf>
    <xf numFmtId="0" fontId="22" fillId="0" borderId="66" xfId="0" applyFont="1" applyBorder="1" applyAlignment="1" applyProtection="1">
      <alignment horizontal="center" vertical="center"/>
    </xf>
    <xf numFmtId="0" fontId="48" fillId="9" borderId="10" xfId="0" applyFont="1" applyFill="1" applyBorder="1" applyAlignment="1" applyProtection="1">
      <alignment horizontal="center" vertical="center"/>
    </xf>
    <xf numFmtId="0" fontId="22" fillId="0" borderId="67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0" fontId="22" fillId="10" borderId="1" xfId="5" applyFont="1" applyFill="1" applyBorder="1" applyAlignment="1" applyProtection="1">
      <alignment vertical="center"/>
    </xf>
    <xf numFmtId="0" fontId="31" fillId="10" borderId="11" xfId="5" applyFont="1" applyFill="1" applyBorder="1" applyAlignment="1" applyProtection="1">
      <alignment horizontal="right" vertical="center"/>
    </xf>
    <xf numFmtId="183" fontId="54" fillId="10" borderId="11" xfId="0" applyNumberFormat="1" applyFont="1" applyFill="1" applyBorder="1" applyAlignment="1" applyProtection="1">
      <alignment horizontal="center" vertical="center"/>
    </xf>
    <xf numFmtId="14" fontId="54" fillId="10" borderId="11" xfId="0" applyNumberFormat="1" applyFont="1" applyFill="1" applyBorder="1" applyAlignment="1" applyProtection="1">
      <alignment horizontal="center" vertical="center"/>
    </xf>
    <xf numFmtId="0" fontId="31" fillId="10" borderId="11" xfId="5" applyFont="1" applyFill="1" applyBorder="1" applyAlignment="1" applyProtection="1">
      <alignment vertical="center"/>
    </xf>
    <xf numFmtId="0" fontId="31" fillId="10" borderId="6" xfId="5" applyFont="1" applyFill="1" applyBorder="1" applyAlignment="1" applyProtection="1">
      <alignment horizontal="center" vertical="center"/>
    </xf>
    <xf numFmtId="0" fontId="31" fillId="10" borderId="10" xfId="5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 wrapText="1"/>
    </xf>
    <xf numFmtId="0" fontId="22" fillId="0" borderId="0" xfId="0" applyFont="1" applyProtection="1">
      <alignment vertical="center"/>
    </xf>
    <xf numFmtId="0" fontId="48" fillId="0" borderId="64" xfId="0" applyFont="1" applyBorder="1" applyAlignment="1" applyProtection="1">
      <alignment horizontal="center" vertical="center"/>
    </xf>
    <xf numFmtId="0" fontId="54" fillId="0" borderId="0" xfId="0" applyFont="1" applyAlignment="1" applyProtection="1">
      <alignment vertical="top"/>
    </xf>
    <xf numFmtId="0" fontId="60" fillId="0" borderId="0" xfId="0" applyFont="1" applyAlignment="1" applyProtection="1">
      <alignment vertical="top"/>
    </xf>
    <xf numFmtId="0" fontId="54" fillId="0" borderId="0" xfId="0" applyFont="1" applyAlignment="1" applyProtection="1">
      <alignment horizontal="left" vertical="top"/>
    </xf>
    <xf numFmtId="0" fontId="60" fillId="0" borderId="0" xfId="0" applyFont="1" applyAlignment="1" applyProtection="1">
      <alignment horizontal="left" vertical="top"/>
    </xf>
    <xf numFmtId="0" fontId="54" fillId="0" borderId="0" xfId="0" applyFont="1" applyFill="1" applyBorder="1" applyAlignment="1" applyProtection="1">
      <alignment horizontal="left" vertical="top"/>
    </xf>
    <xf numFmtId="0" fontId="40" fillId="0" borderId="0" xfId="0" applyFont="1" applyAlignment="1" applyProtection="1">
      <alignment horizontal="left" vertical="top"/>
    </xf>
    <xf numFmtId="38" fontId="40" fillId="0" borderId="7" xfId="0" applyNumberFormat="1" applyFont="1" applyBorder="1" applyAlignment="1" applyProtection="1">
      <alignment horizontal="center" vertical="top"/>
    </xf>
    <xf numFmtId="0" fontId="29" fillId="0" borderId="0" xfId="0" applyFo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38" fontId="29" fillId="0" borderId="0" xfId="0" applyNumberFormat="1" applyFont="1" applyProtection="1">
      <alignment vertical="center"/>
    </xf>
    <xf numFmtId="0" fontId="29" fillId="0" borderId="0" xfId="0" applyFont="1" applyAlignment="1" applyProtection="1">
      <alignment horizontal="left" vertical="center"/>
    </xf>
    <xf numFmtId="0" fontId="57" fillId="0" borderId="0" xfId="5" applyFont="1" applyAlignment="1" applyProtection="1">
      <alignment horizontal="center" vertical="center"/>
    </xf>
    <xf numFmtId="181" fontId="29" fillId="0" borderId="0" xfId="0" applyNumberFormat="1" applyFont="1" applyProtection="1">
      <alignment vertical="center"/>
    </xf>
    <xf numFmtId="0" fontId="63" fillId="0" borderId="0" xfId="0" applyFont="1" applyProtection="1">
      <alignment vertical="center"/>
    </xf>
    <xf numFmtId="0" fontId="64" fillId="0" borderId="0" xfId="0" applyFont="1" applyProtection="1">
      <alignment vertical="center"/>
    </xf>
    <xf numFmtId="0" fontId="64" fillId="0" borderId="0" xfId="0" applyFont="1" applyAlignment="1" applyProtection="1">
      <alignment horizontal="center" vertical="center"/>
    </xf>
    <xf numFmtId="176" fontId="22" fillId="6" borderId="0" xfId="0" applyNumberFormat="1" applyFont="1" applyFill="1" applyProtection="1">
      <alignment vertical="center"/>
    </xf>
    <xf numFmtId="182" fontId="57" fillId="6" borderId="0" xfId="5" applyNumberFormat="1" applyFont="1" applyFill="1" applyAlignment="1" applyProtection="1">
      <alignment horizontal="center" vertical="center"/>
    </xf>
    <xf numFmtId="38" fontId="54" fillId="0" borderId="0" xfId="0" applyNumberFormat="1" applyFont="1" applyProtection="1">
      <alignment vertical="center"/>
    </xf>
    <xf numFmtId="176" fontId="54" fillId="6" borderId="0" xfId="0" applyNumberFormat="1" applyFont="1" applyFill="1" applyProtection="1">
      <alignment vertical="center"/>
    </xf>
    <xf numFmtId="182" fontId="57" fillId="0" borderId="0" xfId="5" applyNumberFormat="1" applyFont="1" applyAlignment="1" applyProtection="1">
      <alignment horizontal="center" vertical="center"/>
    </xf>
    <xf numFmtId="176" fontId="54" fillId="0" borderId="0" xfId="0" applyNumberFormat="1" applyFont="1" applyProtection="1">
      <alignment vertical="center"/>
    </xf>
    <xf numFmtId="0" fontId="29" fillId="5" borderId="0" xfId="9" applyFont="1" applyFill="1" applyAlignment="1" applyProtection="1">
      <alignment vertical="center"/>
    </xf>
    <xf numFmtId="0" fontId="22" fillId="0" borderId="15" xfId="9" applyFont="1" applyBorder="1" applyAlignment="1" applyProtection="1">
      <alignment horizontal="center" vertical="center" wrapText="1"/>
    </xf>
    <xf numFmtId="0" fontId="22" fillId="0" borderId="15" xfId="9" applyFont="1" applyBorder="1" applyAlignment="1" applyProtection="1">
      <alignment horizontal="center" vertical="center"/>
    </xf>
    <xf numFmtId="0" fontId="22" fillId="3" borderId="6" xfId="9" applyFont="1" applyFill="1" applyBorder="1" applyAlignment="1" applyProtection="1">
      <alignment horizontal="center" vertical="center"/>
    </xf>
    <xf numFmtId="38" fontId="22" fillId="3" borderId="10" xfId="10" applyFont="1" applyFill="1" applyBorder="1" applyAlignment="1" applyProtection="1">
      <alignment vertical="center"/>
    </xf>
    <xf numFmtId="0" fontId="22" fillId="3" borderId="2" xfId="0" applyFont="1" applyFill="1" applyBorder="1" applyAlignment="1" applyProtection="1">
      <alignment horizontal="center" vertical="center"/>
    </xf>
    <xf numFmtId="0" fontId="22" fillId="3" borderId="68" xfId="0" applyFont="1" applyFill="1" applyBorder="1" applyAlignment="1" applyProtection="1">
      <alignment horizontal="center" vertical="center"/>
    </xf>
    <xf numFmtId="0" fontId="57" fillId="0" borderId="0" xfId="5" applyFont="1" applyAlignment="1" applyProtection="1">
      <alignment horizontal="left" vertical="center"/>
    </xf>
    <xf numFmtId="0" fontId="29" fillId="0" borderId="0" xfId="5" applyFont="1" applyAlignment="1" applyProtection="1">
      <alignment vertical="center"/>
    </xf>
    <xf numFmtId="181" fontId="57" fillId="0" borderId="0" xfId="5" applyNumberFormat="1" applyFont="1" applyAlignment="1" applyProtection="1">
      <alignment horizontal="center" vertical="center"/>
    </xf>
    <xf numFmtId="0" fontId="29" fillId="0" borderId="0" xfId="0" applyFont="1" applyAlignment="1" applyProtection="1">
      <alignment horizontal="right" vertical="center"/>
    </xf>
    <xf numFmtId="0" fontId="29" fillId="0" borderId="0" xfId="5" applyFont="1" applyAlignment="1" applyProtection="1">
      <alignment horizontal="center" vertical="center"/>
    </xf>
    <xf numFmtId="190" fontId="57" fillId="0" borderId="0" xfId="5" applyNumberFormat="1" applyFont="1" applyAlignment="1" applyProtection="1">
      <alignment horizontal="center" vertical="center"/>
    </xf>
    <xf numFmtId="193" fontId="63" fillId="5" borderId="0" xfId="0" applyNumberFormat="1" applyFont="1" applyFill="1" applyProtection="1">
      <alignment vertical="center"/>
    </xf>
    <xf numFmtId="0" fontId="65" fillId="0" borderId="0" xfId="5" applyFont="1" applyAlignment="1" applyProtection="1">
      <alignment vertical="center"/>
    </xf>
    <xf numFmtId="190" fontId="57" fillId="3" borderId="0" xfId="5" applyNumberFormat="1" applyFont="1" applyFill="1" applyAlignment="1" applyProtection="1">
      <alignment horizontal="center" vertical="center"/>
    </xf>
    <xf numFmtId="193" fontId="22" fillId="0" borderId="0" xfId="5" applyNumberFormat="1" applyFont="1" applyAlignment="1" applyProtection="1">
      <alignment vertical="center"/>
    </xf>
    <xf numFmtId="193" fontId="54" fillId="0" borderId="0" xfId="0" applyNumberFormat="1" applyFont="1" applyProtection="1">
      <alignment vertical="center"/>
    </xf>
    <xf numFmtId="0" fontId="31" fillId="0" borderId="0" xfId="0" applyFont="1" applyAlignment="1" applyProtection="1">
      <alignment horizontal="center" vertical="center"/>
    </xf>
    <xf numFmtId="0" fontId="29" fillId="6" borderId="0" xfId="0" applyFont="1" applyFill="1" applyProtection="1">
      <alignment vertical="center"/>
    </xf>
    <xf numFmtId="0" fontId="29" fillId="0" borderId="0" xfId="5" applyFont="1" applyAlignment="1" applyProtection="1">
      <alignment horizontal="left" vertical="center"/>
    </xf>
    <xf numFmtId="0" fontId="22" fillId="0" borderId="19" xfId="9" applyFont="1" applyBorder="1" applyAlignment="1" applyProtection="1">
      <alignment vertical="center"/>
    </xf>
    <xf numFmtId="0" fontId="22" fillId="0" borderId="17" xfId="9" applyFont="1" applyBorder="1" applyAlignment="1" applyProtection="1">
      <alignment vertical="center"/>
    </xf>
    <xf numFmtId="0" fontId="22" fillId="0" borderId="4" xfId="9" applyFont="1" applyBorder="1" applyAlignment="1" applyProtection="1">
      <alignment vertical="center"/>
    </xf>
    <xf numFmtId="0" fontId="54" fillId="2" borderId="7" xfId="0" applyFont="1" applyFill="1" applyBorder="1" applyAlignment="1" applyProtection="1">
      <alignment horizontal="center" vertical="center" wrapText="1"/>
    </xf>
    <xf numFmtId="0" fontId="54" fillId="2" borderId="7" xfId="0" applyFont="1" applyFill="1" applyBorder="1" applyAlignment="1" applyProtection="1">
      <alignment horizontal="center" vertical="center"/>
    </xf>
    <xf numFmtId="0" fontId="54" fillId="2" borderId="9" xfId="0" applyFont="1" applyFill="1" applyBorder="1" applyAlignment="1" applyProtection="1">
      <alignment horizontal="center" vertical="center"/>
    </xf>
    <xf numFmtId="0" fontId="54" fillId="0" borderId="48" xfId="0" applyFont="1" applyBorder="1" applyAlignment="1" applyProtection="1">
      <alignment horizontal="center" vertical="center"/>
    </xf>
    <xf numFmtId="0" fontId="54" fillId="0" borderId="59" xfId="0" applyFont="1" applyBorder="1" applyAlignment="1" applyProtection="1">
      <alignment horizontal="center" vertical="center"/>
    </xf>
    <xf numFmtId="0" fontId="54" fillId="0" borderId="80" xfId="0" applyFont="1" applyBorder="1" applyAlignment="1" applyProtection="1">
      <alignment horizontal="center" vertical="center" wrapText="1"/>
    </xf>
    <xf numFmtId="0" fontId="54" fillId="0" borderId="80" xfId="0" applyFont="1" applyBorder="1" applyAlignment="1" applyProtection="1">
      <alignment horizontal="center" vertical="center"/>
    </xf>
    <xf numFmtId="187" fontId="54" fillId="0" borderId="7" xfId="0" applyNumberFormat="1" applyFont="1" applyBorder="1" applyAlignment="1" applyProtection="1">
      <alignment horizontal="center" vertical="center"/>
    </xf>
    <xf numFmtId="0" fontId="54" fillId="0" borderId="82" xfId="0" applyFont="1" applyBorder="1" applyAlignment="1" applyProtection="1">
      <alignment horizontal="center" vertical="center"/>
    </xf>
    <xf numFmtId="186" fontId="54" fillId="0" borderId="82" xfId="0" applyNumberFormat="1" applyFont="1" applyBorder="1" applyAlignment="1" applyProtection="1">
      <alignment horizontal="center" vertical="center"/>
    </xf>
    <xf numFmtId="193" fontId="29" fillId="0" borderId="0" xfId="0" applyNumberFormat="1" applyFont="1" applyProtection="1">
      <alignment vertical="center"/>
    </xf>
    <xf numFmtId="0" fontId="54" fillId="0" borderId="81" xfId="0" applyFont="1" applyBorder="1" applyAlignment="1" applyProtection="1">
      <alignment horizontal="center" vertical="center"/>
    </xf>
    <xf numFmtId="186" fontId="54" fillId="0" borderId="81" xfId="0" applyNumberFormat="1" applyFont="1" applyBorder="1" applyAlignment="1" applyProtection="1">
      <alignment horizontal="center" vertical="center"/>
    </xf>
    <xf numFmtId="0" fontId="54" fillId="0" borderId="0" xfId="0" applyFont="1" applyProtection="1">
      <alignment vertical="center"/>
      <protection locked="0"/>
    </xf>
    <xf numFmtId="0" fontId="64" fillId="0" borderId="0" xfId="0" applyFont="1" applyAlignment="1" applyProtection="1">
      <alignment vertical="top"/>
    </xf>
    <xf numFmtId="0" fontId="22" fillId="0" borderId="0" xfId="0" applyFont="1" applyAlignment="1" applyProtection="1">
      <alignment vertical="top"/>
    </xf>
    <xf numFmtId="0" fontId="31" fillId="10" borderId="10" xfId="5" applyFont="1" applyFill="1" applyBorder="1" applyAlignment="1" applyProtection="1">
      <alignment horizontal="center" vertical="center"/>
      <protection locked="0"/>
    </xf>
    <xf numFmtId="0" fontId="71" fillId="0" borderId="0" xfId="0" applyFont="1" applyProtection="1">
      <alignment vertical="center"/>
    </xf>
    <xf numFmtId="14" fontId="71" fillId="0" borderId="0" xfId="0" applyNumberFormat="1" applyFont="1" applyProtection="1">
      <alignment vertical="center"/>
    </xf>
    <xf numFmtId="0" fontId="71" fillId="0" borderId="0" xfId="0" applyFont="1" applyAlignment="1" applyProtection="1">
      <alignment vertical="center" wrapText="1"/>
    </xf>
    <xf numFmtId="0" fontId="71" fillId="0" borderId="0" xfId="0" applyFont="1" applyAlignment="1" applyProtection="1">
      <alignment horizontal="left" vertical="center" wrapText="1"/>
    </xf>
    <xf numFmtId="0" fontId="22" fillId="0" borderId="0" xfId="5" applyFont="1" applyAlignment="1" applyProtection="1">
      <alignment horizontal="right" vertical="center"/>
    </xf>
    <xf numFmtId="0" fontId="32" fillId="0" borderId="0" xfId="5" applyFont="1" applyAlignment="1" applyProtection="1">
      <alignment horizontal="left" vertical="center"/>
    </xf>
    <xf numFmtId="0" fontId="33" fillId="0" borderId="0" xfId="5" applyFont="1" applyAlignment="1" applyProtection="1">
      <alignment horizontal="left" vertical="center"/>
    </xf>
    <xf numFmtId="0" fontId="66" fillId="0" borderId="0" xfId="5" applyFont="1" applyAlignment="1" applyProtection="1">
      <alignment horizontal="left" vertical="center"/>
    </xf>
    <xf numFmtId="0" fontId="60" fillId="0" borderId="0" xfId="5" applyFont="1" applyAlignment="1" applyProtection="1">
      <alignment vertical="center"/>
    </xf>
    <xf numFmtId="0" fontId="40" fillId="0" borderId="0" xfId="5" applyFont="1" applyAlignment="1" applyProtection="1">
      <alignment horizontal="left" vertical="center"/>
    </xf>
    <xf numFmtId="0" fontId="60" fillId="0" borderId="0" xfId="5" applyFont="1" applyAlignment="1" applyProtection="1">
      <alignment horizontal="left" vertical="center"/>
    </xf>
    <xf numFmtId="178" fontId="40" fillId="0" borderId="0" xfId="5" applyNumberFormat="1" applyFont="1" applyAlignment="1" applyProtection="1">
      <alignment vertical="center"/>
    </xf>
    <xf numFmtId="0" fontId="40" fillId="0" borderId="0" xfId="5" applyFont="1" applyAlignment="1" applyProtection="1">
      <alignment vertical="center" wrapText="1"/>
    </xf>
    <xf numFmtId="0" fontId="60" fillId="0" borderId="0" xfId="5" applyFont="1" applyAlignment="1" applyProtection="1">
      <alignment horizontal="right" vertical="center"/>
    </xf>
    <xf numFmtId="192" fontId="40" fillId="0" borderId="0" xfId="5" applyNumberFormat="1" applyFont="1" applyAlignment="1" applyProtection="1">
      <alignment vertical="center"/>
    </xf>
    <xf numFmtId="0" fontId="22" fillId="0" borderId="0" xfId="5" applyFont="1" applyAlignment="1" applyProtection="1">
      <alignment vertical="center" wrapText="1"/>
    </xf>
    <xf numFmtId="0" fontId="40" fillId="0" borderId="0" xfId="5" applyFont="1" applyAlignment="1" applyProtection="1">
      <alignment horizontal="right" vertical="center"/>
    </xf>
    <xf numFmtId="0" fontId="68" fillId="0" borderId="0" xfId="5" applyFont="1" applyAlignment="1" applyProtection="1">
      <alignment horizontal="left" vertical="center"/>
    </xf>
    <xf numFmtId="177" fontId="40" fillId="0" borderId="0" xfId="5" applyNumberFormat="1" applyFont="1" applyAlignment="1" applyProtection="1">
      <alignment vertical="center"/>
    </xf>
    <xf numFmtId="38" fontId="40" fillId="0" borderId="0" xfId="0" applyNumberFormat="1" applyFont="1" applyProtection="1">
      <alignment vertical="center"/>
    </xf>
    <xf numFmtId="185" fontId="40" fillId="0" borderId="0" xfId="0" applyNumberFormat="1" applyFont="1" applyProtection="1">
      <alignment vertical="center"/>
    </xf>
    <xf numFmtId="181" fontId="40" fillId="0" borderId="0" xfId="5" applyNumberFormat="1" applyFont="1" applyAlignment="1" applyProtection="1">
      <alignment vertical="center"/>
    </xf>
    <xf numFmtId="0" fontId="68" fillId="0" borderId="0" xfId="5" applyFont="1" applyAlignment="1" applyProtection="1">
      <alignment vertical="center"/>
    </xf>
    <xf numFmtId="0" fontId="59" fillId="0" borderId="0" xfId="0" applyFont="1" applyAlignment="1" applyProtection="1">
      <alignment horizontal="center" vertical="center"/>
    </xf>
    <xf numFmtId="0" fontId="69" fillId="0" borderId="0" xfId="0" applyFont="1" applyProtection="1">
      <alignment vertical="center"/>
    </xf>
    <xf numFmtId="38" fontId="60" fillId="0" borderId="5" xfId="5" applyNumberFormat="1" applyFont="1" applyBorder="1" applyAlignment="1" applyProtection="1">
      <alignment vertical="center"/>
    </xf>
    <xf numFmtId="0" fontId="59" fillId="0" borderId="0" xfId="5" applyFont="1" applyAlignment="1" applyProtection="1">
      <alignment horizontal="left" vertical="center"/>
    </xf>
    <xf numFmtId="38" fontId="60" fillId="0" borderId="0" xfId="5" applyNumberFormat="1" applyFont="1" applyAlignment="1" applyProtection="1">
      <alignment vertical="center"/>
    </xf>
    <xf numFmtId="0" fontId="60" fillId="0" borderId="5" xfId="5" applyFont="1" applyBorder="1" applyAlignment="1" applyProtection="1">
      <alignment horizontal="left" vertical="center" wrapText="1"/>
    </xf>
    <xf numFmtId="0" fontId="40" fillId="0" borderId="0" xfId="5" applyFont="1" applyAlignment="1" applyProtection="1">
      <alignment horizontal="left" vertical="center" wrapText="1"/>
    </xf>
    <xf numFmtId="193" fontId="63" fillId="0" borderId="0" xfId="0" applyNumberFormat="1" applyFont="1" applyProtection="1">
      <alignment vertical="center"/>
    </xf>
    <xf numFmtId="0" fontId="35" fillId="0" borderId="2" xfId="5" applyFont="1" applyBorder="1" applyAlignment="1" applyProtection="1">
      <alignment vertical="center"/>
    </xf>
    <xf numFmtId="0" fontId="27" fillId="0" borderId="11" xfId="5" applyFont="1" applyBorder="1" applyProtection="1"/>
    <xf numFmtId="0" fontId="27" fillId="0" borderId="3" xfId="5" applyFont="1" applyBorder="1" applyProtection="1"/>
    <xf numFmtId="0" fontId="35" fillId="0" borderId="2" xfId="5" applyFont="1" applyBorder="1" applyAlignment="1" applyProtection="1">
      <alignment horizontal="left" vertical="center"/>
    </xf>
    <xf numFmtId="0" fontId="35" fillId="0" borderId="11" xfId="5" applyFont="1" applyBorder="1" applyAlignment="1" applyProtection="1">
      <alignment horizontal="left" vertical="center"/>
    </xf>
    <xf numFmtId="0" fontId="22" fillId="0" borderId="11" xfId="5" applyFont="1" applyBorder="1" applyAlignment="1" applyProtection="1">
      <alignment horizontal="center" vertical="center"/>
    </xf>
    <xf numFmtId="0" fontId="22" fillId="0" borderId="24" xfId="5" applyFont="1" applyBorder="1" applyProtection="1"/>
    <xf numFmtId="0" fontId="22" fillId="0" borderId="0" xfId="5" applyFont="1" applyAlignment="1" applyProtection="1">
      <alignment horizontal="center" vertical="center"/>
    </xf>
    <xf numFmtId="0" fontId="31" fillId="0" borderId="1" xfId="0" applyFont="1" applyBorder="1" applyAlignment="1" applyProtection="1">
      <alignment vertical="center" wrapText="1"/>
    </xf>
    <xf numFmtId="0" fontId="31" fillId="0" borderId="2" xfId="0" applyFont="1" applyBorder="1" applyAlignment="1" applyProtection="1">
      <alignment vertical="center" wrapText="1"/>
    </xf>
    <xf numFmtId="14" fontId="40" fillId="0" borderId="11" xfId="5" applyNumberFormat="1" applyFont="1" applyBorder="1" applyAlignment="1" applyProtection="1">
      <alignment vertical="center"/>
    </xf>
    <xf numFmtId="14" fontId="40" fillId="0" borderId="2" xfId="5" applyNumberFormat="1" applyFont="1" applyBorder="1" applyAlignment="1" applyProtection="1">
      <alignment vertical="center"/>
    </xf>
    <xf numFmtId="14" fontId="40" fillId="0" borderId="0" xfId="5" applyNumberFormat="1" applyFont="1" applyAlignment="1" applyProtection="1">
      <alignment vertical="center"/>
    </xf>
    <xf numFmtId="0" fontId="31" fillId="0" borderId="1" xfId="5" applyFont="1" applyBorder="1" applyAlignment="1" applyProtection="1">
      <alignment vertical="center"/>
    </xf>
    <xf numFmtId="0" fontId="30" fillId="0" borderId="0" xfId="5" applyFont="1" applyAlignment="1" applyProtection="1">
      <alignment vertical="center"/>
      <protection locked="0"/>
    </xf>
    <xf numFmtId="184" fontId="30" fillId="4" borderId="0" xfId="5" applyNumberFormat="1" applyFont="1" applyFill="1" applyAlignment="1" applyProtection="1">
      <alignment vertical="center"/>
      <protection locked="0"/>
    </xf>
    <xf numFmtId="176" fontId="22" fillId="6" borderId="0" xfId="0" applyNumberFormat="1" applyFont="1" applyFill="1" applyProtection="1">
      <alignment vertical="center"/>
      <protection locked="0"/>
    </xf>
    <xf numFmtId="176" fontId="54" fillId="6" borderId="0" xfId="0" applyNumberFormat="1" applyFont="1" applyFill="1" applyProtection="1">
      <alignment vertical="center"/>
      <protection locked="0"/>
    </xf>
    <xf numFmtId="182" fontId="57" fillId="6" borderId="0" xfId="5" applyNumberFormat="1" applyFont="1" applyFill="1" applyAlignment="1" applyProtection="1">
      <alignment horizontal="center" vertical="center"/>
      <protection locked="0"/>
    </xf>
    <xf numFmtId="0" fontId="31" fillId="4" borderId="47" xfId="0" applyFont="1" applyFill="1" applyBorder="1" applyAlignment="1" applyProtection="1">
      <alignment horizontal="center" vertical="center"/>
      <protection locked="0"/>
    </xf>
    <xf numFmtId="38" fontId="57" fillId="4" borderId="45" xfId="16" applyFont="1" applyFill="1" applyBorder="1" applyAlignme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29" fillId="4" borderId="0" xfId="0" applyFont="1" applyFill="1" applyProtection="1">
      <alignment vertical="center"/>
      <protection locked="0"/>
    </xf>
    <xf numFmtId="0" fontId="72" fillId="0" borderId="0" xfId="17" applyProtection="1">
      <alignment vertical="center"/>
    </xf>
    <xf numFmtId="176" fontId="54" fillId="0" borderId="0" xfId="0" applyNumberFormat="1" applyFont="1" applyProtection="1">
      <alignment vertical="center"/>
      <protection locked="0"/>
    </xf>
    <xf numFmtId="0" fontId="71" fillId="4" borderId="0" xfId="0" applyFont="1" applyFill="1" applyProtection="1">
      <alignment vertical="center"/>
      <protection locked="0"/>
    </xf>
    <xf numFmtId="0" fontId="71" fillId="4" borderId="0" xfId="0" applyFont="1" applyFill="1" applyProtection="1">
      <alignment vertical="center"/>
    </xf>
    <xf numFmtId="176" fontId="54" fillId="4" borderId="0" xfId="0" applyNumberFormat="1" applyFont="1" applyFill="1" applyProtection="1">
      <alignment vertical="center"/>
      <protection locked="0"/>
    </xf>
    <xf numFmtId="0" fontId="54" fillId="4" borderId="0" xfId="0" applyFont="1" applyFill="1" applyProtection="1">
      <alignment vertical="center"/>
      <protection locked="0"/>
    </xf>
    <xf numFmtId="38" fontId="57" fillId="4" borderId="0" xfId="16" applyFont="1" applyFill="1" applyAlignment="1" applyProtection="1">
      <alignment vertical="center"/>
      <protection locked="0"/>
    </xf>
    <xf numFmtId="0" fontId="57" fillId="4" borderId="46" xfId="5" applyFont="1" applyFill="1" applyBorder="1" applyAlignment="1" applyProtection="1">
      <alignment horizontal="center" vertical="center"/>
      <protection locked="0"/>
    </xf>
    <xf numFmtId="0" fontId="24" fillId="0" borderId="0" xfId="15" applyFont="1" applyAlignment="1">
      <alignment horizontal="justify" vertical="center" wrapText="1"/>
    </xf>
    <xf numFmtId="14" fontId="40" fillId="6" borderId="20" xfId="0" applyNumberFormat="1" applyFont="1" applyFill="1" applyBorder="1" applyAlignment="1" applyProtection="1">
      <alignment horizontal="center" vertical="center"/>
      <protection locked="0"/>
    </xf>
    <xf numFmtId="0" fontId="40" fillId="7" borderId="20" xfId="0" applyFont="1" applyFill="1" applyBorder="1" applyAlignment="1" applyProtection="1">
      <alignment horizontal="center" vertical="center"/>
    </xf>
    <xf numFmtId="194" fontId="22" fillId="0" borderId="2" xfId="10" applyNumberFormat="1" applyFont="1" applyBorder="1" applyAlignment="1" applyProtection="1">
      <alignment horizontal="center" vertical="center"/>
    </xf>
    <xf numFmtId="194" fontId="22" fillId="0" borderId="3" xfId="10" applyNumberFormat="1" applyFont="1" applyBorder="1" applyAlignment="1" applyProtection="1">
      <alignment horizontal="center" vertical="center"/>
    </xf>
    <xf numFmtId="0" fontId="32" fillId="0" borderId="0" xfId="5" applyFont="1" applyAlignment="1">
      <alignment horizontal="left" vertical="center"/>
    </xf>
    <xf numFmtId="0" fontId="54" fillId="0" borderId="0" xfId="0" applyFont="1" applyAlignment="1" applyProtection="1">
      <alignment horizontal="left" vertical="top"/>
    </xf>
    <xf numFmtId="0" fontId="40" fillId="0" borderId="0" xfId="0" applyFont="1" applyAlignment="1" applyProtection="1">
      <alignment horizontal="left" vertical="center"/>
    </xf>
    <xf numFmtId="38" fontId="48" fillId="4" borderId="0" xfId="16" applyFont="1" applyFill="1" applyAlignment="1" applyProtection="1">
      <alignment horizontal="center" vertical="center"/>
      <protection locked="0"/>
    </xf>
    <xf numFmtId="0" fontId="54" fillId="0" borderId="51" xfId="0" applyFont="1" applyBorder="1" applyAlignment="1" applyProtection="1">
      <alignment horizontal="center" vertical="center"/>
    </xf>
    <xf numFmtId="0" fontId="54" fillId="0" borderId="63" xfId="0" applyFont="1" applyBorder="1" applyAlignment="1" applyProtection="1">
      <alignment horizontal="left" vertical="center"/>
    </xf>
    <xf numFmtId="186" fontId="54" fillId="0" borderId="0" xfId="0" applyNumberFormat="1" applyFont="1" applyAlignment="1" applyProtection="1">
      <alignment horizontal="center" vertical="center"/>
    </xf>
    <xf numFmtId="0" fontId="54" fillId="0" borderId="51" xfId="0" applyFont="1" applyBorder="1" applyAlignment="1">
      <alignment horizontal="center" vertical="center"/>
    </xf>
    <xf numFmtId="0" fontId="54" fillId="0" borderId="63" xfId="0" applyFont="1" applyBorder="1" applyAlignment="1">
      <alignment horizontal="left" vertical="center"/>
    </xf>
    <xf numFmtId="186" fontId="54" fillId="0" borderId="0" xfId="0" applyNumberFormat="1" applyFont="1" applyAlignment="1">
      <alignment horizontal="center" vertical="center"/>
    </xf>
    <xf numFmtId="38" fontId="57" fillId="4" borderId="0" xfId="16" applyFont="1" applyFill="1" applyAlignment="1" applyProtection="1">
      <alignment horizontal="right" vertical="center"/>
      <protection locked="0"/>
    </xf>
    <xf numFmtId="186" fontId="54" fillId="0" borderId="59" xfId="0" applyNumberFormat="1" applyFont="1" applyBorder="1" applyAlignment="1" applyProtection="1">
      <alignment horizontal="center" vertical="center"/>
    </xf>
    <xf numFmtId="0" fontId="74" fillId="0" borderId="0" xfId="0" applyFont="1">
      <alignment vertical="center"/>
    </xf>
    <xf numFmtId="0" fontId="22" fillId="0" borderId="86" xfId="5" applyFont="1" applyBorder="1" applyAlignment="1" applyProtection="1">
      <alignment horizontal="center"/>
      <protection locked="0"/>
    </xf>
    <xf numFmtId="0" fontId="22" fillId="0" borderId="87" xfId="5" applyFont="1" applyBorder="1" applyAlignment="1" applyProtection="1">
      <alignment horizontal="center"/>
      <protection locked="0"/>
    </xf>
    <xf numFmtId="0" fontId="22" fillId="0" borderId="88" xfId="5" applyFont="1" applyBorder="1" applyAlignment="1" applyProtection="1">
      <alignment horizontal="center"/>
      <protection locked="0"/>
    </xf>
    <xf numFmtId="38" fontId="39" fillId="6" borderId="31" xfId="16" applyFont="1" applyFill="1" applyBorder="1" applyAlignment="1" applyProtection="1">
      <alignment horizontal="center" vertical="center"/>
      <protection locked="0"/>
    </xf>
    <xf numFmtId="38" fontId="39" fillId="6" borderId="0" xfId="16" applyFont="1" applyFill="1" applyBorder="1" applyAlignment="1" applyProtection="1">
      <alignment horizontal="center" vertical="center"/>
      <protection locked="0"/>
    </xf>
    <xf numFmtId="38" fontId="39" fillId="6" borderId="32" xfId="16" applyFont="1" applyFill="1" applyBorder="1" applyAlignment="1" applyProtection="1">
      <alignment horizontal="center" vertical="center"/>
      <protection locked="0"/>
    </xf>
    <xf numFmtId="38" fontId="39" fillId="6" borderId="33" xfId="16" applyFont="1" applyFill="1" applyBorder="1" applyAlignment="1" applyProtection="1">
      <alignment horizontal="center" vertical="center"/>
      <protection locked="0"/>
    </xf>
    <xf numFmtId="38" fontId="39" fillId="6" borderId="34" xfId="16" applyFont="1" applyFill="1" applyBorder="1" applyAlignment="1" applyProtection="1">
      <alignment horizontal="center" vertical="center"/>
      <protection locked="0"/>
    </xf>
    <xf numFmtId="38" fontId="39" fillId="6" borderId="35" xfId="16" applyFont="1" applyFill="1" applyBorder="1" applyAlignment="1" applyProtection="1">
      <alignment horizontal="center" vertical="center"/>
      <protection locked="0"/>
    </xf>
    <xf numFmtId="14" fontId="31" fillId="4" borderId="39" xfId="0" applyNumberFormat="1" applyFont="1" applyFill="1" applyBorder="1" applyAlignment="1" applyProtection="1">
      <alignment horizontal="center" vertical="center"/>
      <protection locked="0"/>
    </xf>
    <xf numFmtId="14" fontId="31" fillId="4" borderId="40" xfId="0" applyNumberFormat="1" applyFont="1" applyFill="1" applyBorder="1" applyAlignment="1" applyProtection="1">
      <alignment horizontal="center" vertical="center"/>
      <protection locked="0"/>
    </xf>
    <xf numFmtId="14" fontId="31" fillId="4" borderId="41" xfId="0" applyNumberFormat="1" applyFont="1" applyFill="1" applyBorder="1" applyAlignment="1" applyProtection="1">
      <alignment horizontal="center" vertical="center"/>
      <protection locked="0"/>
    </xf>
    <xf numFmtId="40" fontId="39" fillId="6" borderId="33" xfId="16" applyNumberFormat="1" applyFont="1" applyFill="1" applyBorder="1" applyAlignment="1" applyProtection="1">
      <alignment horizontal="center" vertical="center"/>
      <protection locked="0"/>
    </xf>
    <xf numFmtId="40" fontId="39" fillId="6" borderId="34" xfId="16" applyNumberFormat="1" applyFont="1" applyFill="1" applyBorder="1" applyAlignment="1" applyProtection="1">
      <alignment horizontal="center" vertical="center"/>
      <protection locked="0"/>
    </xf>
    <xf numFmtId="40" fontId="39" fillId="6" borderId="35" xfId="16" applyNumberFormat="1" applyFont="1" applyFill="1" applyBorder="1" applyAlignment="1" applyProtection="1">
      <alignment horizontal="center" vertical="center"/>
      <protection locked="0"/>
    </xf>
    <xf numFmtId="38" fontId="39" fillId="0" borderId="0" xfId="16" applyFont="1" applyFill="1" applyBorder="1" applyAlignment="1" applyProtection="1">
      <alignment horizontal="center" vertical="center"/>
      <protection locked="0"/>
    </xf>
    <xf numFmtId="0" fontId="31" fillId="0" borderId="86" xfId="0" applyFont="1" applyBorder="1" applyAlignment="1" applyProtection="1">
      <alignment horizontal="center" vertical="center"/>
      <protection locked="0"/>
    </xf>
    <xf numFmtId="0" fontId="31" fillId="0" borderId="87" xfId="0" applyFont="1" applyBorder="1" applyAlignment="1" applyProtection="1">
      <alignment horizontal="center" vertical="center"/>
      <protection locked="0"/>
    </xf>
    <xf numFmtId="0" fontId="31" fillId="0" borderId="88" xfId="0" applyFont="1" applyBorder="1" applyAlignment="1" applyProtection="1">
      <alignment horizontal="center" vertical="center"/>
      <protection locked="0"/>
    </xf>
    <xf numFmtId="0" fontId="44" fillId="6" borderId="0" xfId="5" applyFont="1" applyFill="1" applyAlignment="1" applyProtection="1">
      <alignment horizontal="left" vertical="center"/>
      <protection locked="0"/>
    </xf>
    <xf numFmtId="38" fontId="39" fillId="6" borderId="28" xfId="16" applyFont="1" applyFill="1" applyBorder="1" applyAlignment="1" applyProtection="1">
      <alignment horizontal="center" vertical="center"/>
      <protection locked="0"/>
    </xf>
    <xf numFmtId="38" fontId="39" fillId="6" borderId="29" xfId="16" applyFont="1" applyFill="1" applyBorder="1" applyAlignment="1" applyProtection="1">
      <alignment horizontal="center" vertical="center"/>
      <protection locked="0"/>
    </xf>
    <xf numFmtId="38" fontId="39" fillId="6" borderId="30" xfId="16" applyFont="1" applyFill="1" applyBorder="1" applyAlignment="1" applyProtection="1">
      <alignment horizontal="center" vertical="center"/>
      <protection locked="0"/>
    </xf>
    <xf numFmtId="38" fontId="39" fillId="0" borderId="47" xfId="16" applyFont="1" applyFill="1" applyBorder="1" applyAlignment="1" applyProtection="1">
      <alignment horizontal="center" vertical="center"/>
    </xf>
    <xf numFmtId="38" fontId="39" fillId="0" borderId="45" xfId="16" applyFont="1" applyFill="1" applyBorder="1" applyAlignment="1" applyProtection="1">
      <alignment horizontal="center" vertical="center"/>
    </xf>
    <xf numFmtId="38" fontId="39" fillId="0" borderId="46" xfId="16" applyFont="1" applyFill="1" applyBorder="1" applyAlignment="1" applyProtection="1">
      <alignment horizontal="center" vertical="center"/>
    </xf>
    <xf numFmtId="14" fontId="47" fillId="6" borderId="0" xfId="5" applyNumberFormat="1" applyFont="1" applyFill="1" applyAlignment="1" applyProtection="1">
      <alignment horizontal="left" vertical="center"/>
      <protection locked="0"/>
    </xf>
    <xf numFmtId="14" fontId="44" fillId="6" borderId="0" xfId="5" applyNumberFormat="1" applyFont="1" applyFill="1" applyAlignment="1" applyProtection="1">
      <alignment horizontal="left" vertical="center"/>
      <protection locked="0"/>
    </xf>
    <xf numFmtId="0" fontId="31" fillId="0" borderId="9" xfId="9" applyFont="1" applyBorder="1" applyAlignment="1" applyProtection="1">
      <alignment horizontal="center" vertical="center"/>
    </xf>
    <xf numFmtId="0" fontId="31" fillId="0" borderId="84" xfId="9" applyFont="1" applyBorder="1" applyAlignment="1" applyProtection="1">
      <alignment horizontal="center" vertical="center"/>
    </xf>
    <xf numFmtId="14" fontId="40" fillId="0" borderId="2" xfId="5" applyNumberFormat="1" applyFont="1" applyBorder="1" applyAlignment="1" applyProtection="1">
      <alignment horizontal="center" vertical="center"/>
    </xf>
    <xf numFmtId="14" fontId="40" fillId="0" borderId="11" xfId="5" applyNumberFormat="1" applyFont="1" applyBorder="1" applyAlignment="1" applyProtection="1">
      <alignment horizontal="center" vertical="center"/>
    </xf>
    <xf numFmtId="14" fontId="31" fillId="0" borderId="1" xfId="0" applyNumberFormat="1" applyFont="1" applyBorder="1" applyAlignment="1" applyProtection="1">
      <alignment horizontal="center" vertical="center" wrapText="1"/>
    </xf>
    <xf numFmtId="0" fontId="31" fillId="0" borderId="9" xfId="9" applyFont="1" applyBorder="1" applyAlignment="1" applyProtection="1">
      <alignment horizontal="center" vertical="center"/>
      <protection locked="0"/>
    </xf>
    <xf numFmtId="0" fontId="31" fillId="0" borderId="84" xfId="9" applyFont="1" applyBorder="1" applyAlignment="1" applyProtection="1">
      <alignment horizontal="center" vertical="center"/>
      <protection locked="0"/>
    </xf>
    <xf numFmtId="14" fontId="31" fillId="4" borderId="2" xfId="0" applyNumberFormat="1" applyFont="1" applyFill="1" applyBorder="1" applyAlignment="1" applyProtection="1">
      <alignment horizontal="center" vertical="center"/>
      <protection locked="0"/>
    </xf>
    <xf numFmtId="14" fontId="31" fillId="4" borderId="11" xfId="0" applyNumberFormat="1" applyFont="1" applyFill="1" applyBorder="1" applyAlignment="1" applyProtection="1">
      <alignment horizontal="center" vertical="center"/>
      <protection locked="0"/>
    </xf>
    <xf numFmtId="14" fontId="31" fillId="4" borderId="57" xfId="0" applyNumberFormat="1" applyFont="1" applyFill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</xf>
    <xf numFmtId="0" fontId="31" fillId="0" borderId="11" xfId="0" applyFont="1" applyBorder="1" applyAlignment="1" applyProtection="1">
      <alignment horizontal="center" vertical="center"/>
    </xf>
    <xf numFmtId="0" fontId="31" fillId="0" borderId="3" xfId="0" applyFont="1" applyBorder="1" applyAlignment="1" applyProtection="1">
      <alignment horizontal="center" vertical="center"/>
    </xf>
    <xf numFmtId="14" fontId="31" fillId="0" borderId="2" xfId="0" applyNumberFormat="1" applyFont="1" applyBorder="1" applyAlignment="1" applyProtection="1">
      <alignment horizontal="center" vertical="center" wrapText="1"/>
    </xf>
    <xf numFmtId="14" fontId="31" fillId="0" borderId="11" xfId="0" applyNumberFormat="1" applyFont="1" applyBorder="1" applyAlignment="1" applyProtection="1">
      <alignment horizontal="center" vertical="center" wrapText="1"/>
    </xf>
    <xf numFmtId="14" fontId="31" fillId="0" borderId="3" xfId="0" applyNumberFormat="1" applyFont="1" applyBorder="1" applyAlignment="1" applyProtection="1">
      <alignment horizontal="center" vertical="center" wrapText="1"/>
    </xf>
    <xf numFmtId="38" fontId="31" fillId="4" borderId="0" xfId="10" applyFont="1" applyFill="1" applyBorder="1" applyAlignment="1" applyProtection="1">
      <alignment horizontal="left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0" fontId="54" fillId="0" borderId="5" xfId="0" applyFont="1" applyBorder="1" applyAlignment="1" applyProtection="1">
      <alignment horizontal="left" vertical="center" wrapText="1"/>
      <protection locked="0"/>
    </xf>
    <xf numFmtId="0" fontId="40" fillId="0" borderId="20" xfId="0" applyFont="1" applyBorder="1" applyAlignment="1" applyProtection="1">
      <alignment horizontal="center" vertical="center"/>
    </xf>
    <xf numFmtId="14" fontId="31" fillId="4" borderId="23" xfId="0" applyNumberFormat="1" applyFont="1" applyFill="1" applyBorder="1" applyAlignment="1" applyProtection="1">
      <alignment horizontal="center" vertical="center"/>
      <protection locked="0"/>
    </xf>
    <xf numFmtId="14" fontId="31" fillId="4" borderId="21" xfId="0" applyNumberFormat="1" applyFont="1" applyFill="1" applyBorder="1" applyAlignment="1" applyProtection="1">
      <alignment horizontal="center" vertical="center"/>
      <protection locked="0"/>
    </xf>
    <xf numFmtId="14" fontId="31" fillId="4" borderId="42" xfId="0" applyNumberFormat="1" applyFont="1" applyFill="1" applyBorder="1" applyAlignment="1" applyProtection="1">
      <alignment horizontal="center" vertical="center"/>
      <protection locked="0"/>
    </xf>
    <xf numFmtId="14" fontId="31" fillId="4" borderId="54" xfId="0" applyNumberFormat="1" applyFont="1" applyFill="1" applyBorder="1" applyAlignment="1" applyProtection="1">
      <alignment horizontal="center" vertical="center"/>
      <protection locked="0"/>
    </xf>
    <xf numFmtId="14" fontId="31" fillId="4" borderId="55" xfId="0" applyNumberFormat="1" applyFont="1" applyFill="1" applyBorder="1" applyAlignment="1" applyProtection="1">
      <alignment horizontal="center" vertical="center"/>
      <protection locked="0"/>
    </xf>
    <xf numFmtId="14" fontId="31" fillId="4" borderId="56" xfId="0" applyNumberFormat="1" applyFont="1" applyFill="1" applyBorder="1" applyAlignment="1" applyProtection="1">
      <alignment horizontal="center" vertical="center"/>
      <protection locked="0"/>
    </xf>
    <xf numFmtId="0" fontId="22" fillId="4" borderId="23" xfId="5" applyFont="1" applyFill="1" applyBorder="1" applyAlignment="1" applyProtection="1">
      <alignment horizontal="center" vertical="top"/>
      <protection locked="0"/>
    </xf>
    <xf numFmtId="0" fontId="22" fillId="4" borderId="21" xfId="5" applyFont="1" applyFill="1" applyBorder="1" applyAlignment="1" applyProtection="1">
      <alignment horizontal="center" vertical="top"/>
      <protection locked="0"/>
    </xf>
    <xf numFmtId="0" fontId="22" fillId="4" borderId="22" xfId="5" applyFont="1" applyFill="1" applyBorder="1" applyAlignment="1" applyProtection="1">
      <alignment horizontal="center" vertical="top"/>
      <protection locked="0"/>
    </xf>
    <xf numFmtId="0" fontId="22" fillId="4" borderId="24" xfId="5" applyFont="1" applyFill="1" applyBorder="1" applyAlignment="1" applyProtection="1">
      <alignment horizontal="center" vertical="top"/>
      <protection locked="0"/>
    </xf>
    <xf numFmtId="0" fontId="22" fillId="4" borderId="0" xfId="5" applyFont="1" applyFill="1" applyAlignment="1" applyProtection="1">
      <alignment horizontal="center" vertical="top"/>
      <protection locked="0"/>
    </xf>
    <xf numFmtId="0" fontId="22" fillId="4" borderId="25" xfId="5" applyFont="1" applyFill="1" applyBorder="1" applyAlignment="1" applyProtection="1">
      <alignment horizontal="center" vertical="top"/>
      <protection locked="0"/>
    </xf>
    <xf numFmtId="0" fontId="22" fillId="4" borderId="26" xfId="5" applyFont="1" applyFill="1" applyBorder="1" applyAlignment="1" applyProtection="1">
      <alignment horizontal="center" vertical="top"/>
      <protection locked="0"/>
    </xf>
    <xf numFmtId="0" fontId="22" fillId="4" borderId="5" xfId="5" applyFont="1" applyFill="1" applyBorder="1" applyAlignment="1" applyProtection="1">
      <alignment horizontal="center" vertical="top"/>
      <protection locked="0"/>
    </xf>
    <xf numFmtId="0" fontId="22" fillId="4" borderId="6" xfId="5" applyFont="1" applyFill="1" applyBorder="1" applyAlignment="1" applyProtection="1">
      <alignment horizontal="center" vertical="top"/>
      <protection locked="0"/>
    </xf>
    <xf numFmtId="0" fontId="27" fillId="0" borderId="89" xfId="5" applyFont="1" applyBorder="1" applyAlignment="1" applyProtection="1">
      <alignment horizontal="center"/>
      <protection locked="0"/>
    </xf>
    <xf numFmtId="0" fontId="27" fillId="0" borderId="90" xfId="5" applyFont="1" applyBorder="1" applyAlignment="1" applyProtection="1">
      <alignment horizontal="center"/>
      <protection locked="0"/>
    </xf>
    <xf numFmtId="0" fontId="27" fillId="0" borderId="88" xfId="5" applyFont="1" applyBorder="1" applyAlignment="1" applyProtection="1">
      <alignment horizontal="center"/>
      <protection locked="0"/>
    </xf>
    <xf numFmtId="0" fontId="21" fillId="0" borderId="0" xfId="15" applyFont="1" applyAlignment="1" applyProtection="1">
      <alignment horizontal="left" vertical="center" wrapText="1"/>
      <protection locked="0"/>
    </xf>
    <xf numFmtId="0" fontId="21" fillId="0" borderId="0" xfId="15" applyFont="1" applyAlignment="1" applyProtection="1">
      <alignment horizontal="justify" vertical="center" wrapText="1"/>
    </xf>
    <xf numFmtId="0" fontId="21" fillId="0" borderId="0" xfId="15" applyFont="1" applyAlignment="1" applyProtection="1">
      <alignment vertical="center"/>
    </xf>
    <xf numFmtId="14" fontId="21" fillId="0" borderId="0" xfId="15" applyNumberFormat="1" applyFont="1" applyAlignment="1" applyProtection="1">
      <alignment horizontal="right" vertical="center" wrapText="1"/>
    </xf>
    <xf numFmtId="0" fontId="21" fillId="0" borderId="0" xfId="15" applyFont="1" applyAlignment="1" applyProtection="1">
      <alignment horizontal="right" vertical="center" wrapText="1"/>
    </xf>
    <xf numFmtId="0" fontId="24" fillId="0" borderId="0" xfId="15" applyFont="1" applyAlignment="1" applyProtection="1">
      <alignment horizontal="center" vertical="center" wrapText="1"/>
    </xf>
    <xf numFmtId="0" fontId="24" fillId="0" borderId="0" xfId="15" applyFont="1" applyAlignment="1" applyProtection="1">
      <alignment horizontal="justify" vertical="center" wrapText="1"/>
    </xf>
    <xf numFmtId="0" fontId="26" fillId="0" borderId="0" xfId="15" applyFont="1" applyAlignment="1" applyProtection="1">
      <alignment horizontal="center" vertical="center" wrapText="1"/>
    </xf>
    <xf numFmtId="0" fontId="26" fillId="0" borderId="0" xfId="15" applyFont="1" applyAlignment="1" applyProtection="1">
      <alignment horizontal="center" vertical="center"/>
    </xf>
    <xf numFmtId="0" fontId="24" fillId="0" borderId="0" xfId="15" applyFont="1" applyAlignment="1" applyProtection="1">
      <alignment horizontal="left" vertical="center" wrapText="1"/>
    </xf>
    <xf numFmtId="0" fontId="21" fillId="0" borderId="0" xfId="15" applyFont="1" applyAlignment="1" applyProtection="1">
      <alignment horizontal="center" vertical="center"/>
    </xf>
    <xf numFmtId="0" fontId="32" fillId="0" borderId="0" xfId="5" applyFont="1" applyAlignment="1" applyProtection="1">
      <alignment horizontal="left" vertical="center"/>
    </xf>
    <xf numFmtId="188" fontId="22" fillId="0" borderId="0" xfId="5" applyNumberFormat="1" applyFont="1" applyAlignment="1" applyProtection="1">
      <alignment horizontal="center" vertical="center"/>
    </xf>
    <xf numFmtId="0" fontId="35" fillId="0" borderId="0" xfId="5" applyFont="1" applyAlignment="1" applyProtection="1">
      <alignment horizontal="center" vertical="center"/>
      <protection locked="0"/>
    </xf>
    <xf numFmtId="0" fontId="24" fillId="0" borderId="0" xfId="15" applyFont="1" applyAlignment="1">
      <alignment horizontal="center" vertical="center" wrapText="1"/>
    </xf>
    <xf numFmtId="0" fontId="21" fillId="0" borderId="0" xfId="15" applyFont="1" applyAlignment="1">
      <alignment vertical="center"/>
    </xf>
    <xf numFmtId="0" fontId="24" fillId="0" borderId="0" xfId="15" applyFont="1" applyAlignment="1">
      <alignment horizontal="justify" vertical="center" wrapText="1"/>
    </xf>
    <xf numFmtId="0" fontId="26" fillId="0" borderId="0" xfId="15" applyFont="1" applyAlignment="1">
      <alignment horizontal="center" vertical="center" wrapText="1"/>
    </xf>
    <xf numFmtId="0" fontId="26" fillId="0" borderId="0" xfId="15" applyFont="1" applyAlignment="1">
      <alignment horizontal="center" vertical="center"/>
    </xf>
    <xf numFmtId="0" fontId="21" fillId="0" borderId="0" xfId="15" applyFont="1" applyAlignment="1">
      <alignment horizontal="justify" vertical="center" wrapText="1"/>
    </xf>
    <xf numFmtId="0" fontId="21" fillId="0" borderId="0" xfId="15" applyFont="1" applyAlignment="1">
      <alignment horizontal="center" vertical="center"/>
    </xf>
    <xf numFmtId="0" fontId="35" fillId="0" borderId="0" xfId="5" applyFont="1" applyFill="1" applyAlignment="1">
      <alignment horizontal="center" vertical="center"/>
    </xf>
    <xf numFmtId="14" fontId="21" fillId="0" borderId="0" xfId="15" applyNumberFormat="1" applyFont="1" applyAlignment="1">
      <alignment horizontal="right" vertical="center" wrapText="1"/>
    </xf>
    <xf numFmtId="0" fontId="21" fillId="0" borderId="0" xfId="15" applyFont="1" applyAlignment="1">
      <alignment horizontal="right" vertical="center" wrapText="1"/>
    </xf>
    <xf numFmtId="0" fontId="32" fillId="0" borderId="0" xfId="5" applyFont="1" applyFill="1" applyAlignment="1" applyProtection="1">
      <alignment horizontal="left" vertical="center"/>
    </xf>
    <xf numFmtId="188" fontId="22" fillId="0" borderId="0" xfId="15" applyNumberFormat="1" applyFont="1" applyFill="1" applyAlignment="1" applyProtection="1">
      <alignment horizontal="center" vertical="center"/>
    </xf>
    <xf numFmtId="0" fontId="35" fillId="0" borderId="0" xfId="5" applyFont="1" applyFill="1" applyAlignment="1" applyProtection="1">
      <alignment horizontal="center" vertical="center"/>
    </xf>
    <xf numFmtId="194" fontId="22" fillId="0" borderId="69" xfId="10" applyNumberFormat="1" applyFont="1" applyBorder="1" applyAlignment="1" applyProtection="1">
      <alignment horizontal="center" vertical="center"/>
    </xf>
    <xf numFmtId="194" fontId="22" fillId="0" borderId="4" xfId="10" applyNumberFormat="1" applyFont="1" applyBorder="1" applyAlignment="1" applyProtection="1">
      <alignment horizontal="center" vertical="center"/>
    </xf>
    <xf numFmtId="0" fontId="22" fillId="3" borderId="69" xfId="0" applyFont="1" applyFill="1" applyBorder="1" applyAlignment="1" applyProtection="1">
      <alignment horizontal="center" vertical="center"/>
    </xf>
    <xf numFmtId="0" fontId="22" fillId="3" borderId="70" xfId="0" applyFont="1" applyFill="1" applyBorder="1" applyAlignment="1" applyProtection="1">
      <alignment horizontal="center" vertical="center"/>
    </xf>
    <xf numFmtId="191" fontId="22" fillId="12" borderId="0" xfId="0" applyNumberFormat="1" applyFont="1" applyFill="1" applyAlignment="1" applyProtection="1">
      <alignment horizontal="center" vertical="center"/>
      <protection locked="0"/>
    </xf>
    <xf numFmtId="0" fontId="22" fillId="0" borderId="71" xfId="9" applyFont="1" applyBorder="1" applyAlignment="1" applyProtection="1">
      <alignment horizontal="center" vertical="center" wrapText="1"/>
    </xf>
    <xf numFmtId="0" fontId="22" fillId="0" borderId="72" xfId="9" applyFont="1" applyBorder="1" applyAlignment="1" applyProtection="1">
      <alignment horizontal="center" vertical="center" wrapText="1"/>
    </xf>
    <xf numFmtId="194" fontId="22" fillId="0" borderId="74" xfId="10" applyNumberFormat="1" applyFont="1" applyBorder="1" applyAlignment="1" applyProtection="1">
      <alignment horizontal="center" vertical="center"/>
    </xf>
    <xf numFmtId="194" fontId="22" fillId="0" borderId="75" xfId="10" applyNumberFormat="1" applyFont="1" applyBorder="1" applyAlignment="1" applyProtection="1">
      <alignment horizontal="center" vertical="center"/>
    </xf>
    <xf numFmtId="194" fontId="22" fillId="0" borderId="2" xfId="10" applyNumberFormat="1" applyFont="1" applyBorder="1" applyAlignment="1" applyProtection="1">
      <alignment horizontal="center" vertical="center"/>
    </xf>
    <xf numFmtId="194" fontId="22" fillId="0" borderId="3" xfId="10" applyNumberFormat="1" applyFont="1" applyBorder="1" applyAlignment="1" applyProtection="1">
      <alignment horizontal="center" vertical="center"/>
    </xf>
    <xf numFmtId="0" fontId="22" fillId="0" borderId="71" xfId="9" applyFont="1" applyBorder="1" applyAlignment="1" applyProtection="1">
      <alignment horizontal="center" vertical="center"/>
    </xf>
    <xf numFmtId="0" fontId="22" fillId="0" borderId="73" xfId="9" applyFont="1" applyBorder="1" applyAlignment="1" applyProtection="1">
      <alignment horizontal="center" vertical="center"/>
    </xf>
    <xf numFmtId="0" fontId="22" fillId="3" borderId="74" xfId="9" applyFont="1" applyFill="1" applyBorder="1" applyAlignment="1" applyProtection="1">
      <alignment horizontal="center" vertical="center"/>
      <protection locked="0"/>
    </xf>
    <xf numFmtId="0" fontId="22" fillId="3" borderId="76" xfId="9" applyFont="1" applyFill="1" applyBorder="1" applyAlignment="1" applyProtection="1">
      <alignment horizontal="center" vertical="center"/>
      <protection locked="0"/>
    </xf>
    <xf numFmtId="0" fontId="22" fillId="3" borderId="2" xfId="9" applyFont="1" applyFill="1" applyBorder="1" applyAlignment="1" applyProtection="1">
      <alignment horizontal="center" vertical="center"/>
      <protection locked="0"/>
    </xf>
    <xf numFmtId="0" fontId="22" fillId="3" borderId="68" xfId="9" applyFont="1" applyFill="1" applyBorder="1" applyAlignment="1" applyProtection="1">
      <alignment horizontal="center" vertical="center"/>
      <protection locked="0"/>
    </xf>
    <xf numFmtId="0" fontId="54" fillId="4" borderId="60" xfId="0" applyFont="1" applyFill="1" applyBorder="1" applyAlignment="1" applyProtection="1">
      <alignment horizontal="left" vertical="top" wrapText="1"/>
      <protection locked="0"/>
    </xf>
    <xf numFmtId="0" fontId="54" fillId="4" borderId="50" xfId="0" applyFont="1" applyFill="1" applyBorder="1" applyAlignment="1" applyProtection="1">
      <alignment horizontal="left" vertical="top"/>
      <protection locked="0"/>
    </xf>
    <xf numFmtId="0" fontId="54" fillId="4" borderId="61" xfId="0" applyFont="1" applyFill="1" applyBorder="1" applyAlignment="1" applyProtection="1">
      <alignment horizontal="left" vertical="top"/>
      <protection locked="0"/>
    </xf>
    <xf numFmtId="0" fontId="54" fillId="4" borderId="51" xfId="0" applyFont="1" applyFill="1" applyBorder="1" applyAlignment="1" applyProtection="1">
      <alignment horizontal="left" vertical="top"/>
      <protection locked="0"/>
    </xf>
    <xf numFmtId="0" fontId="54" fillId="4" borderId="0" xfId="0" applyFont="1" applyFill="1" applyAlignment="1" applyProtection="1">
      <alignment horizontal="left" vertical="top"/>
      <protection locked="0"/>
    </xf>
    <xf numFmtId="0" fontId="54" fillId="4" borderId="27" xfId="0" applyFont="1" applyFill="1" applyBorder="1" applyAlignment="1" applyProtection="1">
      <alignment horizontal="left" vertical="top"/>
      <protection locked="0"/>
    </xf>
    <xf numFmtId="0" fontId="54" fillId="4" borderId="62" xfId="0" applyFont="1" applyFill="1" applyBorder="1" applyAlignment="1" applyProtection="1">
      <alignment horizontal="left" vertical="top"/>
      <protection locked="0"/>
    </xf>
    <xf numFmtId="0" fontId="54" fillId="4" borderId="63" xfId="0" applyFont="1" applyFill="1" applyBorder="1" applyAlignment="1" applyProtection="1">
      <alignment horizontal="left" vertical="top"/>
      <protection locked="0"/>
    </xf>
    <xf numFmtId="0" fontId="54" fillId="4" borderId="8" xfId="0" applyFont="1" applyFill="1" applyBorder="1" applyAlignment="1" applyProtection="1">
      <alignment horizontal="left" vertical="top"/>
      <protection locked="0"/>
    </xf>
    <xf numFmtId="38" fontId="22" fillId="0" borderId="69" xfId="10" applyFont="1" applyBorder="1" applyAlignment="1" applyProtection="1">
      <alignment horizontal="center" vertical="center"/>
    </xf>
    <xf numFmtId="38" fontId="22" fillId="0" borderId="4" xfId="10" applyFont="1" applyBorder="1" applyAlignment="1" applyProtection="1">
      <alignment horizontal="center" vertical="center"/>
    </xf>
    <xf numFmtId="0" fontId="22" fillId="3" borderId="18" xfId="9" applyFont="1" applyFill="1" applyBorder="1" applyAlignment="1" applyProtection="1">
      <alignment horizontal="center" vertical="center"/>
    </xf>
    <xf numFmtId="0" fontId="22" fillId="3" borderId="3" xfId="9" applyFont="1" applyFill="1" applyBorder="1" applyAlignment="1" applyProtection="1">
      <alignment horizontal="center" vertical="center"/>
    </xf>
    <xf numFmtId="0" fontId="22" fillId="3" borderId="18" xfId="9" applyFont="1" applyFill="1" applyBorder="1" applyAlignment="1" applyProtection="1">
      <alignment horizontal="center" vertical="center"/>
      <protection locked="0"/>
    </xf>
    <xf numFmtId="0" fontId="22" fillId="3" borderId="3" xfId="9" applyFont="1" applyFill="1" applyBorder="1" applyAlignment="1" applyProtection="1">
      <alignment horizontal="center" vertical="center"/>
      <protection locked="0"/>
    </xf>
    <xf numFmtId="0" fontId="22" fillId="0" borderId="14" xfId="9" applyFont="1" applyBorder="1" applyAlignment="1" applyProtection="1">
      <alignment horizontal="center" vertical="center"/>
    </xf>
    <xf numFmtId="0" fontId="22" fillId="0" borderId="72" xfId="9" applyFont="1" applyBorder="1" applyAlignment="1" applyProtection="1">
      <alignment horizontal="center" vertical="center"/>
    </xf>
    <xf numFmtId="0" fontId="22" fillId="3" borderId="77" xfId="9" applyFont="1" applyFill="1" applyBorder="1" applyAlignment="1" applyProtection="1">
      <alignment horizontal="center" vertical="center"/>
      <protection locked="0"/>
    </xf>
    <xf numFmtId="0" fontId="22" fillId="3" borderId="75" xfId="9" applyFont="1" applyFill="1" applyBorder="1" applyAlignment="1" applyProtection="1">
      <alignment horizontal="center" vertical="center"/>
      <protection locked="0"/>
    </xf>
    <xf numFmtId="0" fontId="22" fillId="0" borderId="19" xfId="9" applyFont="1" applyBorder="1" applyAlignment="1" applyProtection="1">
      <alignment horizontal="center" vertical="center"/>
    </xf>
    <xf numFmtId="0" fontId="22" fillId="0" borderId="17" xfId="9" applyFont="1" applyBorder="1" applyAlignment="1" applyProtection="1">
      <alignment horizontal="center" vertical="center"/>
    </xf>
    <xf numFmtId="0" fontId="22" fillId="0" borderId="4" xfId="9" applyFont="1" applyBorder="1" applyAlignment="1" applyProtection="1">
      <alignment horizontal="center" vertical="center"/>
    </xf>
    <xf numFmtId="0" fontId="40" fillId="7" borderId="20" xfId="0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 applyProtection="1">
      <alignment horizontal="center" vertical="center"/>
    </xf>
    <xf numFmtId="14" fontId="40" fillId="6" borderId="20" xfId="0" applyNumberFormat="1" applyFont="1" applyFill="1" applyBorder="1" applyAlignment="1" applyProtection="1">
      <alignment horizontal="center" vertical="center"/>
      <protection locked="0"/>
    </xf>
    <xf numFmtId="14" fontId="40" fillId="6" borderId="10" xfId="0" applyNumberFormat="1" applyFont="1" applyFill="1" applyBorder="1" applyAlignment="1" applyProtection="1">
      <alignment horizontal="center" vertical="center"/>
      <protection locked="0"/>
    </xf>
    <xf numFmtId="191" fontId="22" fillId="4" borderId="0" xfId="0" applyNumberFormat="1" applyFont="1" applyFill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horizontal="left" vertical="center"/>
    </xf>
    <xf numFmtId="188" fontId="40" fillId="3" borderId="0" xfId="0" applyNumberFormat="1" applyFont="1" applyFill="1" applyAlignment="1" applyProtection="1">
      <alignment horizontal="left" vertical="center"/>
    </xf>
    <xf numFmtId="187" fontId="54" fillId="0" borderId="9" xfId="0" applyNumberFormat="1" applyFont="1" applyBorder="1" applyAlignment="1" applyProtection="1">
      <alignment horizontal="center" vertical="center"/>
    </xf>
    <xf numFmtId="187" fontId="54" fillId="0" borderId="79" xfId="0" applyNumberFormat="1" applyFont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 applyProtection="1">
      <alignment horizontal="center" vertical="center"/>
    </xf>
    <xf numFmtId="188" fontId="22" fillId="0" borderId="0" xfId="5" applyNumberFormat="1" applyFont="1" applyAlignment="1">
      <alignment horizontal="center" vertical="center"/>
    </xf>
    <xf numFmtId="0" fontId="35" fillId="0" borderId="0" xfId="5" applyFont="1" applyAlignment="1">
      <alignment horizontal="center" vertical="center"/>
    </xf>
    <xf numFmtId="0" fontId="32" fillId="0" borderId="0" xfId="5" applyFont="1" applyAlignment="1">
      <alignment horizontal="left" vertical="center"/>
    </xf>
    <xf numFmtId="0" fontId="70" fillId="0" borderId="0" xfId="15" applyFont="1" applyAlignment="1">
      <alignment horizontal="center" vertical="center" wrapText="1"/>
    </xf>
    <xf numFmtId="0" fontId="24" fillId="0" borderId="0" xfId="15" applyFont="1" applyAlignment="1">
      <alignment horizontal="center" vertical="center"/>
    </xf>
    <xf numFmtId="0" fontId="22" fillId="0" borderId="71" xfId="9" applyFont="1" applyBorder="1" applyAlignment="1">
      <alignment horizontal="center" vertical="center"/>
    </xf>
    <xf numFmtId="0" fontId="22" fillId="0" borderId="73" xfId="9" applyFont="1" applyBorder="1" applyAlignment="1">
      <alignment horizontal="center" vertical="center"/>
    </xf>
    <xf numFmtId="0" fontId="22" fillId="3" borderId="69" xfId="0" applyFont="1" applyFill="1" applyBorder="1" applyAlignment="1">
      <alignment horizontal="center" vertical="center"/>
    </xf>
    <xf numFmtId="0" fontId="22" fillId="3" borderId="70" xfId="0" applyFont="1" applyFill="1" applyBorder="1" applyAlignment="1">
      <alignment horizontal="center" vertical="center"/>
    </xf>
    <xf numFmtId="0" fontId="22" fillId="0" borderId="71" xfId="9" applyFont="1" applyBorder="1" applyAlignment="1">
      <alignment horizontal="center" vertical="center" wrapText="1"/>
    </xf>
    <xf numFmtId="0" fontId="22" fillId="0" borderId="72" xfId="9" applyFont="1" applyBorder="1" applyAlignment="1">
      <alignment horizontal="center" vertical="center" wrapText="1"/>
    </xf>
    <xf numFmtId="0" fontId="22" fillId="0" borderId="19" xfId="9" applyFont="1" applyBorder="1" applyAlignment="1">
      <alignment horizontal="center" vertical="center"/>
    </xf>
    <xf numFmtId="0" fontId="22" fillId="0" borderId="17" xfId="9" applyFont="1" applyBorder="1" applyAlignment="1">
      <alignment horizontal="center" vertical="center"/>
    </xf>
    <xf numFmtId="0" fontId="22" fillId="0" borderId="4" xfId="9" applyFont="1" applyBorder="1" applyAlignment="1">
      <alignment horizontal="center" vertical="center"/>
    </xf>
    <xf numFmtId="0" fontId="22" fillId="0" borderId="14" xfId="9" applyFont="1" applyBorder="1" applyAlignment="1">
      <alignment horizontal="center" vertical="center"/>
    </xf>
    <xf numFmtId="0" fontId="22" fillId="0" borderId="72" xfId="9" applyFont="1" applyBorder="1" applyAlignment="1">
      <alignment horizontal="center" vertical="center"/>
    </xf>
    <xf numFmtId="0" fontId="54" fillId="4" borderId="60" xfId="0" applyFont="1" applyFill="1" applyBorder="1" applyAlignment="1" applyProtection="1">
      <alignment horizontal="left" vertical="top"/>
      <protection locked="0"/>
    </xf>
    <xf numFmtId="0" fontId="40" fillId="7" borderId="20" xfId="0" applyFont="1" applyFill="1" applyBorder="1" applyAlignment="1">
      <alignment horizontal="center" vertical="center"/>
    </xf>
    <xf numFmtId="0" fontId="40" fillId="7" borderId="10" xfId="0" applyFont="1" applyFill="1" applyBorder="1" applyAlignment="1">
      <alignment horizontal="center" vertical="center"/>
    </xf>
    <xf numFmtId="0" fontId="54" fillId="0" borderId="60" xfId="0" applyFont="1" applyBorder="1" applyAlignment="1" applyProtection="1">
      <alignment horizontal="left" vertical="top"/>
    </xf>
    <xf numFmtId="0" fontId="54" fillId="0" borderId="50" xfId="0" applyFont="1" applyBorder="1" applyAlignment="1" applyProtection="1">
      <alignment horizontal="left" vertical="top"/>
    </xf>
    <xf numFmtId="0" fontId="54" fillId="0" borderId="61" xfId="0" applyFont="1" applyBorder="1" applyAlignment="1" applyProtection="1">
      <alignment horizontal="left" vertical="top"/>
    </xf>
    <xf numFmtId="0" fontId="54" fillId="0" borderId="51" xfId="0" applyFont="1" applyBorder="1" applyAlignment="1" applyProtection="1">
      <alignment horizontal="left" vertical="top"/>
    </xf>
    <xf numFmtId="0" fontId="54" fillId="0" borderId="0" xfId="0" applyFont="1" applyAlignment="1" applyProtection="1">
      <alignment horizontal="left" vertical="top"/>
    </xf>
    <xf numFmtId="0" fontId="54" fillId="0" borderId="27" xfId="0" applyFont="1" applyBorder="1" applyAlignment="1" applyProtection="1">
      <alignment horizontal="left" vertical="top"/>
    </xf>
    <xf numFmtId="0" fontId="54" fillId="0" borderId="62" xfId="0" applyFont="1" applyBorder="1" applyAlignment="1" applyProtection="1">
      <alignment horizontal="left" vertical="top"/>
    </xf>
    <xf numFmtId="0" fontId="54" fillId="0" borderId="63" xfId="0" applyFont="1" applyBorder="1" applyAlignment="1" applyProtection="1">
      <alignment horizontal="left" vertical="top"/>
    </xf>
    <xf numFmtId="0" fontId="54" fillId="0" borderId="8" xfId="0" applyFont="1" applyBorder="1" applyAlignment="1" applyProtection="1">
      <alignment horizontal="left" vertical="top"/>
    </xf>
    <xf numFmtId="0" fontId="40" fillId="0" borderId="0" xfId="0" applyFont="1" applyAlignment="1" applyProtection="1">
      <alignment horizontal="left" vertical="center"/>
      <protection locked="0"/>
    </xf>
    <xf numFmtId="188" fontId="40" fillId="0" borderId="0" xfId="0" applyNumberFormat="1" applyFont="1" applyAlignment="1" applyProtection="1">
      <alignment horizontal="left" vertical="center"/>
      <protection locked="0"/>
    </xf>
    <xf numFmtId="187" fontId="54" fillId="0" borderId="9" xfId="0" applyNumberFormat="1" applyFont="1" applyBorder="1" applyAlignment="1">
      <alignment horizontal="center" vertical="center"/>
    </xf>
    <xf numFmtId="187" fontId="54" fillId="0" borderId="79" xfId="0" applyNumberFormat="1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1" fillId="0" borderId="0" xfId="15" applyFont="1" applyAlignment="1">
      <alignment horizontal="left" vertical="center" wrapText="1"/>
    </xf>
    <xf numFmtId="0" fontId="54" fillId="0" borderId="60" xfId="0" quotePrefix="1" applyFont="1" applyBorder="1" applyAlignment="1" applyProtection="1">
      <alignment horizontal="left" vertical="top"/>
      <protection locked="0"/>
    </xf>
    <xf numFmtId="0" fontId="54" fillId="0" borderId="50" xfId="0" applyFont="1" applyBorder="1" applyAlignment="1" applyProtection="1">
      <alignment horizontal="left" vertical="top"/>
      <protection locked="0"/>
    </xf>
    <xf numFmtId="0" fontId="54" fillId="0" borderId="61" xfId="0" applyFont="1" applyBorder="1" applyAlignment="1" applyProtection="1">
      <alignment horizontal="left" vertical="top"/>
      <protection locked="0"/>
    </xf>
    <xf numFmtId="0" fontId="54" fillId="0" borderId="51" xfId="0" applyFont="1" applyBorder="1" applyAlignment="1" applyProtection="1">
      <alignment horizontal="left" vertical="top"/>
      <protection locked="0"/>
    </xf>
    <xf numFmtId="0" fontId="54" fillId="0" borderId="0" xfId="0" applyFont="1" applyAlignment="1" applyProtection="1">
      <alignment horizontal="left" vertical="top"/>
      <protection locked="0"/>
    </xf>
    <xf numFmtId="0" fontId="54" fillId="0" borderId="27" xfId="0" applyFont="1" applyBorder="1" applyAlignment="1" applyProtection="1">
      <alignment horizontal="left" vertical="top"/>
      <protection locked="0"/>
    </xf>
    <xf numFmtId="0" fontId="54" fillId="0" borderId="62" xfId="0" applyFont="1" applyBorder="1" applyAlignment="1" applyProtection="1">
      <alignment horizontal="left" vertical="top"/>
      <protection locked="0"/>
    </xf>
    <xf numFmtId="0" fontId="54" fillId="0" borderId="63" xfId="0" applyFont="1" applyBorder="1" applyAlignment="1" applyProtection="1">
      <alignment horizontal="left" vertical="top"/>
      <protection locked="0"/>
    </xf>
    <xf numFmtId="0" fontId="54" fillId="0" borderId="8" xfId="0" applyFont="1" applyBorder="1" applyAlignment="1" applyProtection="1">
      <alignment horizontal="left" vertical="top"/>
      <protection locked="0"/>
    </xf>
    <xf numFmtId="0" fontId="40" fillId="0" borderId="0" xfId="0" applyFont="1" applyAlignment="1" applyProtection="1">
      <alignment horizontal="left" vertical="center"/>
    </xf>
    <xf numFmtId="188" fontId="40" fillId="0" borderId="0" xfId="0" applyNumberFormat="1" applyFont="1" applyAlignment="1" applyProtection="1">
      <alignment horizontal="left" vertical="center"/>
    </xf>
    <xf numFmtId="0" fontId="22" fillId="0" borderId="77" xfId="9" applyFont="1" applyBorder="1" applyAlignment="1" applyProtection="1">
      <alignment horizontal="center" vertical="center"/>
      <protection locked="0"/>
    </xf>
    <xf numFmtId="0" fontId="22" fillId="0" borderId="75" xfId="9" applyFont="1" applyBorder="1" applyAlignment="1" applyProtection="1">
      <alignment horizontal="center" vertical="center"/>
      <protection locked="0"/>
    </xf>
    <xf numFmtId="0" fontId="71" fillId="0" borderId="0" xfId="0" applyFont="1" applyAlignment="1" applyProtection="1">
      <alignment horizontal="left" vertical="center" wrapText="1"/>
    </xf>
    <xf numFmtId="0" fontId="71" fillId="0" borderId="0" xfId="0" applyFont="1" applyAlignment="1" applyProtection="1">
      <alignment horizontal="left" vertical="top" wrapText="1"/>
    </xf>
    <xf numFmtId="188" fontId="71" fillId="0" borderId="0" xfId="0" applyNumberFormat="1" applyFont="1" applyFill="1" applyAlignment="1" applyProtection="1">
      <alignment horizontal="left" vertical="center"/>
    </xf>
    <xf numFmtId="191" fontId="22" fillId="4" borderId="0" xfId="0" applyNumberFormat="1" applyFont="1" applyFill="1" applyAlignment="1" applyProtection="1">
      <alignment horizontal="center" vertical="center"/>
    </xf>
    <xf numFmtId="191" fontId="22" fillId="12" borderId="0" xfId="0" applyNumberFormat="1" applyFont="1" applyFill="1" applyAlignment="1" applyProtection="1">
      <alignment horizontal="center" vertical="center"/>
    </xf>
    <xf numFmtId="0" fontId="35" fillId="0" borderId="0" xfId="5" applyFont="1" applyAlignment="1" applyProtection="1">
      <alignment horizontal="center" vertical="center"/>
    </xf>
  </cellXfs>
  <cellStyles count="18">
    <cellStyle name="ハイパーリンク" xfId="17" builtinId="8"/>
    <cellStyle name="ハイパーリンク 2" xfId="12" xr:uid="{5D36A257-D1AB-48C5-B114-5CED81CC0BBF}"/>
    <cellStyle name="桁区切り" xfId="16" builtinId="6"/>
    <cellStyle name="桁区切り 2" xfId="3" xr:uid="{60A33C53-02A0-47A4-9BD1-3CD8962C3F0F}"/>
    <cellStyle name="桁区切り 2 2" xfId="10" xr:uid="{7FF28FE7-05C8-4C71-B726-02FE6AC1E5F8}"/>
    <cellStyle name="桁区切り 3" xfId="4" xr:uid="{BEF15161-E627-4C5C-8FEA-6D9D90DBFAAB}"/>
    <cellStyle name="桁区切り 3 2" xfId="8" xr:uid="{21A78FE4-5548-4932-AB44-5323D930E49C}"/>
    <cellStyle name="桁区切り 4" xfId="7" xr:uid="{C9DA668F-DE35-46C3-8E7D-40F559DCB71D}"/>
    <cellStyle name="標準" xfId="0" builtinId="0"/>
    <cellStyle name="標準 10" xfId="13" xr:uid="{E51BBBE4-7C6A-406E-A491-5363B1B56826}"/>
    <cellStyle name="標準 2" xfId="1" xr:uid="{AF007008-2953-40DB-834D-07FB6980FDAA}"/>
    <cellStyle name="標準 2 2" xfId="2" xr:uid="{EBEF666B-A1F1-4BFD-A523-09C08D24FBF8}"/>
    <cellStyle name="標準 2 3" xfId="9" xr:uid="{B6E776A6-66A7-4B32-A2EF-4353F5134640}"/>
    <cellStyle name="標準 3" xfId="5" xr:uid="{98995CD8-B4E4-4FD7-9A70-7FDE12E86427}"/>
    <cellStyle name="標準 4" xfId="6" xr:uid="{B9D37CF2-ADE6-4D83-B8EE-21B0BF1DCF8D}"/>
    <cellStyle name="標準 4 2" xfId="11" xr:uid="{246BFAA7-EAD4-4D66-A0ED-FDACBCC2C7CA}"/>
    <cellStyle name="標準 4 3" xfId="15" xr:uid="{287DD396-ACAF-4FE1-8BB7-29A795DA0A4A}"/>
    <cellStyle name="標準 9" xfId="14" xr:uid="{F61447D1-296E-45BB-9779-BC8BFDC00CC0}"/>
  </cellStyles>
  <dxfs count="0"/>
  <tableStyles count="0" defaultTableStyle="TableStyleMedium2" defaultPivotStyle="PivotStyleLight16"/>
  <colors>
    <mruColors>
      <color rgb="FFA5FBCA"/>
      <color rgb="FFFFFFDD"/>
      <color rgb="FFFFFFC5"/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externalLink" Target="externalLinks/externalLink14.xml"/><Relationship Id="rId68" Type="http://schemas.openxmlformats.org/officeDocument/2006/relationships/externalLink" Target="externalLinks/externalLink19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66" Type="http://schemas.openxmlformats.org/officeDocument/2006/relationships/externalLink" Target="externalLinks/externalLink17.xml"/><Relationship Id="rId74" Type="http://schemas.openxmlformats.org/officeDocument/2006/relationships/externalLink" Target="externalLinks/externalLink25.xml"/><Relationship Id="rId79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65" Type="http://schemas.openxmlformats.org/officeDocument/2006/relationships/externalLink" Target="externalLinks/externalLink16.xml"/><Relationship Id="rId73" Type="http://schemas.openxmlformats.org/officeDocument/2006/relationships/externalLink" Target="externalLinks/externalLink24.xml"/><Relationship Id="rId78" Type="http://schemas.openxmlformats.org/officeDocument/2006/relationships/calcChain" Target="calcChain.xml"/><Relationship Id="rId8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externalLink" Target="externalLinks/externalLink15.xml"/><Relationship Id="rId69" Type="http://schemas.openxmlformats.org/officeDocument/2006/relationships/externalLink" Target="externalLinks/externalLink20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72" Type="http://schemas.openxmlformats.org/officeDocument/2006/relationships/externalLink" Target="externalLinks/externalLink23.xml"/><Relationship Id="rId80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67" Type="http://schemas.openxmlformats.org/officeDocument/2006/relationships/externalLink" Target="externalLinks/externalLink1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externalLink" Target="externalLinks/externalLink13.xml"/><Relationship Id="rId70" Type="http://schemas.openxmlformats.org/officeDocument/2006/relationships/externalLink" Target="externalLinks/externalLink21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51216" name="Check Box 16" hidden="1">
              <a:extLst>
                <a:ext uri="{63B3BB69-23CF-44E3-9099-C40C66FF867C}">
                  <a14:compatExt spid="_x0000_s51216"/>
                </a:ext>
                <a:ext uri="{FF2B5EF4-FFF2-40B4-BE49-F238E27FC236}">
                  <a16:creationId xmlns:a16="http://schemas.microsoft.com/office/drawing/2014/main" id="{00000000-0008-0000-0C00-00001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209550</xdr:rowOff>
        </xdr:from>
        <xdr:to>
          <xdr:col>4</xdr:col>
          <xdr:colOff>488950</xdr:colOff>
          <xdr:row>38</xdr:row>
          <xdr:rowOff>0</xdr:rowOff>
        </xdr:to>
        <xdr:sp macro="" textlink="">
          <xdr:nvSpPr>
            <xdr:cNvPr id="51218" name="Check Box 18" hidden="1">
              <a:extLst>
                <a:ext uri="{63B3BB69-23CF-44E3-9099-C40C66FF867C}">
                  <a14:compatExt spid="_x0000_s51218"/>
                </a:ext>
                <a:ext uri="{FF2B5EF4-FFF2-40B4-BE49-F238E27FC236}">
                  <a16:creationId xmlns:a16="http://schemas.microsoft.com/office/drawing/2014/main" id="{00000000-0008-0000-0C00-00001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51553" name="Check Box 1" hidden="1">
              <a:extLst>
                <a:ext uri="{63B3BB69-23CF-44E3-9099-C40C66FF867C}">
                  <a14:compatExt spid="_x0000_s151553"/>
                </a:ext>
                <a:ext uri="{FF2B5EF4-FFF2-40B4-BE49-F238E27FC236}">
                  <a16:creationId xmlns:a16="http://schemas.microsoft.com/office/drawing/2014/main" id="{00000000-0008-0000-2700-000001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62817" name="Check Box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2A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209550</xdr:rowOff>
        </xdr:from>
        <xdr:to>
          <xdr:col>4</xdr:col>
          <xdr:colOff>488950</xdr:colOff>
          <xdr:row>38</xdr:row>
          <xdr:rowOff>0</xdr:rowOff>
        </xdr:to>
        <xdr:sp macro="" textlink="">
          <xdr:nvSpPr>
            <xdr:cNvPr id="162819" name="Check Box 3" hidden="1">
              <a:extLst>
                <a:ext uri="{63B3BB69-23CF-44E3-9099-C40C66FF867C}">
                  <a14:compatExt spid="_x0000_s162819"/>
                </a:ext>
                <a:ext uri="{FF2B5EF4-FFF2-40B4-BE49-F238E27FC236}">
                  <a16:creationId xmlns:a16="http://schemas.microsoft.com/office/drawing/2014/main" id="{00000000-0008-0000-2A00-000003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63501" name="Check Box 13" hidden="1">
              <a:extLst>
                <a:ext uri="{63B3BB69-23CF-44E3-9099-C40C66FF867C}">
                  <a14:compatExt spid="_x0000_s63501"/>
                </a:ext>
                <a:ext uri="{FF2B5EF4-FFF2-40B4-BE49-F238E27FC236}">
                  <a16:creationId xmlns:a16="http://schemas.microsoft.com/office/drawing/2014/main" id="{00000000-0008-0000-2E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54284" name="Check Box 12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0F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1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1130300</xdr:colOff>
          <xdr:row>36</xdr:row>
          <xdr:rowOff>206375</xdr:rowOff>
        </xdr:from>
        <xdr:to>
          <xdr:col>4</xdr:col>
          <xdr:colOff>495300</xdr:colOff>
          <xdr:row>38</xdr:row>
          <xdr:rowOff>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7863FC8-0D1C-4CCD-B8E8-793D67E559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17761" name="Check Box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15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18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1130300</xdr:colOff>
          <xdr:row>36</xdr:row>
          <xdr:rowOff>206375</xdr:rowOff>
        </xdr:from>
        <xdr:to>
          <xdr:col>4</xdr:col>
          <xdr:colOff>495300</xdr:colOff>
          <xdr:row>38</xdr:row>
          <xdr:rowOff>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A30C4BA0-9C12-4D1E-A0C9-8646DAF8B2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47457" name="Check Box 1" hidden="1">
              <a:extLst>
                <a:ext uri="{63B3BB69-23CF-44E3-9099-C40C66FF867C}">
                  <a14:compatExt spid="_x0000_s147457"/>
                </a:ext>
                <a:ext uri="{FF2B5EF4-FFF2-40B4-BE49-F238E27FC236}">
                  <a16:creationId xmlns:a16="http://schemas.microsoft.com/office/drawing/2014/main" id="{00000000-0008-0000-1B00-000001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48481" name="Check Box 1" hidden="1">
              <a:extLst>
                <a:ext uri="{63B3BB69-23CF-44E3-9099-C40C66FF867C}">
                  <a14:compatExt spid="_x0000_s148481"/>
                </a:ext>
                <a:ext uri="{FF2B5EF4-FFF2-40B4-BE49-F238E27FC236}">
                  <a16:creationId xmlns:a16="http://schemas.microsoft.com/office/drawing/2014/main" id="{00000000-0008-0000-1E00-000001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209550</xdr:rowOff>
        </xdr:from>
        <xdr:to>
          <xdr:col>4</xdr:col>
          <xdr:colOff>488950</xdr:colOff>
          <xdr:row>38</xdr:row>
          <xdr:rowOff>0</xdr:rowOff>
        </xdr:to>
        <xdr:sp macro="" textlink="">
          <xdr:nvSpPr>
            <xdr:cNvPr id="148483" name="Check Box 3" hidden="1">
              <a:extLst>
                <a:ext uri="{63B3BB69-23CF-44E3-9099-C40C66FF867C}">
                  <a14:compatExt spid="_x0000_s148483"/>
                </a:ext>
                <a:ext uri="{FF2B5EF4-FFF2-40B4-BE49-F238E27FC236}">
                  <a16:creationId xmlns:a16="http://schemas.microsoft.com/office/drawing/2014/main" id="{00000000-0008-0000-1E00-000003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49505" name="Check Box 1" hidden="1">
              <a:extLst>
                <a:ext uri="{63B3BB69-23CF-44E3-9099-C40C66FF867C}">
                  <a14:compatExt spid="_x0000_s149505"/>
                </a:ext>
                <a:ext uri="{FF2B5EF4-FFF2-40B4-BE49-F238E27FC236}">
                  <a16:creationId xmlns:a16="http://schemas.microsoft.com/office/drawing/2014/main" id="{00000000-0008-0000-2100-000001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50529" name="Check Box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24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209550</xdr:rowOff>
        </xdr:from>
        <xdr:to>
          <xdr:col>4</xdr:col>
          <xdr:colOff>488950</xdr:colOff>
          <xdr:row>38</xdr:row>
          <xdr:rowOff>0</xdr:rowOff>
        </xdr:to>
        <xdr:sp macro="" textlink="">
          <xdr:nvSpPr>
            <xdr:cNvPr id="150531" name="Check Box 3" hidden="1">
              <a:extLst>
                <a:ext uri="{63B3BB69-23CF-44E3-9099-C40C66FF867C}">
                  <a14:compatExt spid="_x0000_s150531"/>
                </a:ext>
                <a:ext uri="{FF2B5EF4-FFF2-40B4-BE49-F238E27FC236}">
                  <a16:creationId xmlns:a16="http://schemas.microsoft.com/office/drawing/2014/main" id="{00000000-0008-0000-2400-000003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ica365.sharepoint.com/Users/22102/OneDrive%20-%20&#29420;&#31435;&#34892;&#25919;&#27861;&#20154;&#22269;&#38555;&#21332;&#21147;&#27231;&#27083;/&#12487;&#12473;&#12463;&#12488;&#12483;&#12503;/&#12392;&#12426;&#12354;&#12360;&#12378;/&#22865;&#32004;&#31649;&#29702;&#12502;&#12483;&#12463;&#12295;&#21495;&#65288;&#26696;&#65289;Ver16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www.jica.go.jp\announce\manual\guideline\consultant\ku57pq00001mkfv1-att\2_&#26032;&#26360;&#24335;&#12377;&#12409;&#12390;&#12398;&#12473;&#12461;&#12540;&#12512;\2_&#20013;&#23567;&#25903;&#25588;&#65288;&#23455;&#35388;&#12539;&#26696;&#20214;&#21270;&#65289;\2_&#26989;&#21209;&#23455;&#26045;\&#26368;&#26032;&#29256;\20141113_&#20013;&#23567;&#26989;&#21209;&#23455;&#26045;&#12456;&#12463;&#12475;&#12523;&#27096;&#24335;&#12469;&#12531;&#12503;&#12523;&#21069;&#25173;&#26377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www.jica.go.jp\announce\manual\guideline\consultant\ku57pq00001mkfv1-att\2_&#26032;&#26360;&#24335;&#12377;&#12409;&#12390;&#12398;&#12473;&#12461;&#12540;&#12512;\1_&#20419;&#36914;\1_&#35211;&#31309;\&#31532;&#65299;&#22238;&#12304;2014&#31532;&#65297;&#22238;&#12305;&#20197;&#38477;\&#20419;&#36914;&#35352;&#36617;&#20363;_&#9679;&#27096;&#24335;1.2._&#35211;&#31309;&#37329;&#38989;&#20869;&#35379;&#26360;&#12539;&#20869;&#35379;&#26126;&#32048;&#26360;110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ica365.sharepoint.com/DOCUME~1/a05127/LOCALS~1/Temp/notesFFF692/2008&#26989;&#21209;&#23455;&#26045;&#65288;&#25216;&#12503;&#12525;&#65289;&#35211;&#31309;&#20869;&#35379;&#2636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k-igyoum-ns01\share\&#21942;&#26989;\B&#65294;JICA&#31934;&#31639;&#26360;FILE\12_&#20181;&#20999;&#32025;&#12539;&#21488;&#32025;&#12539;&#20986;&#32013;&#31807;\&#65299;&#65294;&#20986;&#32013;&#31807;\H21&#24180;&#24230;\&#12514;&#12523;&#12487;&#12451;&#12502;&#22269;&#19979;&#27700;&#20966;&#29702;&#25216;&#12503;&#12525;&#9313;\&#20986;&#32013;&#31807;&#12514;&#12523;&#12487;&#12451;&#12502;&#22269;&#19979;&#27700;&#20966;&#29702;&#25216;&#12503;&#12525;&#931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APP2\Anken\Users\a5827\Desktop\hokoku_201612_04_25%20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www.jica.go.jp\announce\manual\guideline\consultant\ku57pq00001mkfv1-att\&#31934;&#31639;&#31119;&#23665;&#21830;&#20107;\&#31119;&#23665;&#21830;&#20107;&#31934;&#31639;&#12501;&#12449;&#12452;&#12523;20140325&#24335;&#12459;&#12483;&#12488;&#2925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14&#22238;&#37096;&#20998;&#25173;&#65288;&#35531;&#27714;&#26360;&#65289;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15&#22238;&#37096;&#20998;&#25173;&#65288;&#35531;&#27714;&#26360;&#65289;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16&#22238;&#37096;&#20998;&#25173;&#65288;&#35531;&#27714;&#26360;&#65289;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17&#22238;&#37096;&#20998;&#25173;&#65288;&#35531;&#27714;&#26360;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zo-svr\svr-mpd\&#31934;&#31639;&#26360;&#39006;\&#36554;&#36620;&#36939;&#34892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18&#22238;&#37096;&#20998;&#25173;&#65288;&#35531;&#27714;&#26360;&#65289;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19&#22238;&#37096;&#20998;&#25173;&#65288;&#35531;&#27714;&#26360;&#65289;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20&#22238;&#37096;&#20998;&#25173;&#65288;&#35531;&#27714;&#26360;&#65289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21&#22238;&#37096;&#20998;&#25173;&#65288;&#35531;&#27714;&#26360;&#65289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22&#22238;&#37096;&#20998;&#25173;&#65288;&#35531;&#27714;&#26360;&#65289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23&#22238;&#37096;&#20998;&#25173;&#65288;&#35531;&#27714;&#26360;&#65289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pponkoei1946.sharepoint.com/Users/a7935/Desktop/&#20250;&#35336;/01%20Project/JA14H1020%20&#12498;&#12510;&#12540;&#12481;&#12515;&#12523;4&#24180;&#27425;/4&#24180;&#27425;&#31934;&#31639;&#26360;&#39006;/&#12498;&#12510;&#12540;&#12481;&#12515;&#12523;4&#24180;&#27425;&#20986;&#32013;&#31807;_150814_Jul15FASY&#12414;&#1239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pponkoei1946.sharepoint.com/Users/a7935/Desktop/&#20250;&#35336;/01%20Project/JA14H1020%20&#12498;&#12510;&#12540;&#12481;&#12515;&#12523;4&#24180;&#27425;/4&#24180;&#27425;&#31934;&#31639;&#26360;&#39006;/&#12498;&#12510;&#12540;&#12481;&#12515;&#12523;4&#24180;&#27425;&#20986;&#32013;&#31807;_151014_Oct15FASY&#12414;&#123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pponkoei1946.sharepoint.com/Users/a7936/AppData/Local/Temp/&#12498;&#12510;&#12540;&#12481;&#12515;&#12523;4&#24180;&#27425;&#20986;&#32013;&#31807;_151111_&#32066;&#2010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pponkoei1946.sharepoint.com/Users/a7935/Desktop/&#20250;&#35336;/01%20Project/JA14H1020%20&#12498;&#12510;&#12540;&#12481;&#12515;&#12523;4&#24180;&#27425;/4&#24180;&#27425;&#31934;&#31639;&#26360;&#39006;/&#12498;&#12510;&#12540;&#12481;&#12515;&#12523;4&#24180;&#27425;&#20986;&#32013;&#31807;_1511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d\shared\Users\26526\Documents\13%20&#12496;&#12531;&#12464;&#12521;&#27700;&#36039;&#28304;&#65288;&#32068;&#32340;&#32946;&#25104;&#65289;\2012&#26989;&#21209;&#23455;&#26045;&#65288;&#25216;&#12503;&#12525;&#65289;&#35211;&#31309;&#12481;&#12455;&#12483;&#12463;&#12471;&#12540;&#124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d\shared\DOCUME~1\a05127\LOCALS~1\Temp\notesFFF692\2008&#26989;&#21209;&#23455;&#26045;&#65288;&#25216;&#12503;&#12525;&#65289;&#35211;&#31309;&#20869;&#35379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k_gyom_01\file-server\&#21942;&#26989;\&#65298;&#65294;&#22865;&#32004;&#26360;FILE\JICA&#22865;&#32004;&#26360;\JICA&#26368;&#32066;&#35211;&#31309;&#26360;\&#12472;&#12515;&#12459;&#12523;&#12479;&#27700;&#23475;&#25216;&#12503;&#12525;\&#22793;&#26356;&#26368;&#32066;&#35211;&#31309;&#65288;&#65394;&#65437;&#65412;&#65438;&#65416;&#65404;&#65393;&#22269;&#65404;&#65438;&#65388;&#65398;&#65433;&#65408;&#27700;&#23475;&#25216;&#12503;&#12525;&#931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契約基本情報"/>
      <sheetName val="2.3.提出・支払スケジュール管理"/>
      <sheetName val="4.業務従事者名簿"/>
      <sheetName val="5.業務従事者配置"/>
      <sheetName val="6.要員配置計画実績表"/>
      <sheetName val="7.8.9.金額内訳書・支出対象管理表"/>
      <sheetName val="10.経費根拠確認"/>
      <sheetName val="0号"/>
      <sheetName val="3者_現地再委託における為替差損"/>
      <sheetName val="3者_費目間流用"/>
      <sheetName val="3者_不可抗力対応"/>
      <sheetName val="3者_一般業務費の最終確認（廃止予定）"/>
      <sheetName val="2者_再委託の業務、調達機材の追加"/>
      <sheetName val="変更_継続契約依頼書"/>
      <sheetName val="本邦研修契約依頼書"/>
      <sheetName val="格付セルフチェックシート"/>
      <sheetName val="使用方法詳細と記載例"/>
      <sheetName val="国・地域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方法"/>
      <sheetName val="実証‐④別添"/>
      <sheetName val="実証‐⑨別添１"/>
      <sheetName val="別添２"/>
      <sheetName val="入力シート"/>
      <sheetName val="データ履歴"/>
      <sheetName val="単価・従事者明細"/>
      <sheetName val="コメント"/>
      <sheetName val="月報1"/>
      <sheetName val="月報2"/>
      <sheetName val="月報3"/>
      <sheetName val="様式7（従事計画表）"/>
      <sheetName val="様式う前払請求書"/>
      <sheetName val="別紙前払請求内訳 "/>
      <sheetName val="様式え保証書"/>
      <sheetName val="様式お受領書"/>
      <sheetName val="様式か部分払請求書"/>
      <sheetName val="様式-か 部分払請求内訳"/>
      <sheetName val="様式き部分完了届"/>
      <sheetName val="添付書類１ （外部人材）"/>
      <sheetName val="添付書類１（その他原価、一般管理費等）"/>
      <sheetName val="添付書類１(機材費）"/>
      <sheetName val="添付書類１ （旅費）"/>
      <sheetName val=" 添付書類１（再委託・本邦受入）"/>
      <sheetName val="様式く外部人材関連"/>
      <sheetName val="様式概算払請求書"/>
      <sheetName val="様式-け 概算払請求内訳"/>
      <sheetName val="様式こ精算払請求書"/>
      <sheetName val="様式さ機材等納入結果"/>
      <sheetName val="総括表"/>
      <sheetName val="Sheet1"/>
      <sheetName val="国別研修費（様式21）"/>
      <sheetName val="入力方法 "/>
      <sheetName val="①入力シート"/>
      <sheetName val="②従事者明細"/>
      <sheetName val="③契約金額"/>
      <sheetName val="⑤前払請求書（様式う）"/>
      <sheetName val="⑥保証書（様式え）"/>
      <sheetName val="⑦各種書類受領書（様式お）"/>
      <sheetName val="⑯部分完了届（様式き）"/>
      <sheetName val="⑧契約金相当額計算書（外部人材）"/>
      <sheetName val="⑩契約金相当額計算書（その他原価、一般管理費等）"/>
      <sheetName val="⑪契約金相当額計算書(機材費）"/>
      <sheetName val="⑫機材等納入結果検査調書（様式さ）"/>
      <sheetName val="⑬契約金相当額計算書（旅費）"/>
      <sheetName val="⑭契約金相当額計算書（再委託・本邦受入・管理費）"/>
      <sheetName val="⒁-部分払金額計算書"/>
      <sheetName val="⑱部分払請求書（様式か）"/>
      <sheetName val="⑳概算払請求書（様式け）"/>
      <sheetName val="⑰従事計画・実績表 (解説無し)入力用"/>
      <sheetName val="第1回部分払い"/>
      <sheetName val="第2回部分払い"/>
      <sheetName val="第3回部分払い"/>
      <sheetName val="⑰従事計画・実績表 (解説入り) "/>
      <sheetName val="従事計画・実績表の記入方法"/>
      <sheetName val="別紙前払請求内訳_"/>
      <sheetName val="様式-か_部分払請求内訳"/>
      <sheetName val="添付書類１_（外部人材）"/>
      <sheetName val="添付書類１_（旅費）"/>
      <sheetName val="_添付書類１（再委託・本邦受入）"/>
      <sheetName val="様式-け_概算払請求内訳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 t="str">
            <v>普通</v>
          </cell>
        </row>
        <row r="3">
          <cell r="G3" t="str">
            <v>当座</v>
          </cell>
        </row>
      </sheetData>
      <sheetData sheetId="5" refreshError="1"/>
      <sheetData sheetId="6"/>
      <sheetData sheetId="7" refreshError="1"/>
      <sheetData sheetId="8" refreshError="1"/>
      <sheetData sheetId="9">
        <row r="2">
          <cell r="X2" t="str">
            <v>現地</v>
          </cell>
        </row>
        <row r="3">
          <cell r="X3" t="str">
            <v>国内</v>
          </cell>
        </row>
      </sheetData>
      <sheetData sheetId="10" refreshError="1"/>
      <sheetData sheetId="11" refreshError="1"/>
      <sheetData sheetId="12" refreshError="1"/>
      <sheetData sheetId="13">
        <row r="2">
          <cell r="K2" t="str">
            <v>有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方法"/>
      <sheetName val="従事者明細"/>
      <sheetName val=" 表紙"/>
      <sheetName val="様式1"/>
      <sheetName val="様式2_1人件費"/>
      <sheetName val="様式2_2その他原価・一般管理費"/>
      <sheetName val="様式2_3機材"/>
      <sheetName val="様式2_4旅費"/>
      <sheetName val="様式2_5現地活動費"/>
      <sheetName val="様式2_6本邦受入活動費"/>
      <sheetName val="機材様式（別紙明細）"/>
      <sheetName val="業務従事者名簿"/>
      <sheetName val="年度毎内訳"/>
      <sheetName val="Sheet2"/>
      <sheetName val="入力方法 "/>
      <sheetName val="①入力シート"/>
      <sheetName val="②従事者明細"/>
      <sheetName val="③契約金額"/>
      <sheetName val="⑤前払請求書（様式う）"/>
      <sheetName val="⑥保証書（様式え）"/>
      <sheetName val="⑦各種書類受領書（様式お）"/>
      <sheetName val="⑯部分完了届（様式き）"/>
      <sheetName val="⑧契約金相当額計算書（外部人材）"/>
      <sheetName val="⑩契約金相当額計算書（その他原価、一般管理費等）"/>
      <sheetName val="⑪契約金相当額計算書(機材費）"/>
      <sheetName val="⑫機材等納入結果検査調書（様式さ）"/>
      <sheetName val="⑬契約金相当額計算書（旅費）"/>
      <sheetName val="⑭契約金相当額計算書（再委託・本邦受入・管理費）"/>
      <sheetName val="⒁-部分払金額計算書"/>
      <sheetName val="⑱部分払請求書（様式か）"/>
      <sheetName val="⑳概算払請求書（様式け）"/>
      <sheetName val="⑰従事計画・実績表 (解説無し)入力用"/>
      <sheetName val="第1回部分払い"/>
      <sheetName val="第2回部分払い"/>
      <sheetName val="第3回部分払い"/>
      <sheetName val="⑰従事計画・実績表 (解説入り) "/>
      <sheetName val="従事計画・実績表の記入方法"/>
      <sheetName val="_表紙"/>
    </sheetNames>
    <sheetDataSet>
      <sheetData sheetId="0" refreshError="1"/>
      <sheetData sheetId="1" refreshError="1">
        <row r="4">
          <cell r="A4">
            <v>1</v>
          </cell>
          <cell r="K4" t="str">
            <v>A</v>
          </cell>
        </row>
        <row r="5">
          <cell r="K5" t="str">
            <v>B</v>
          </cell>
        </row>
        <row r="6">
          <cell r="K6" t="str">
            <v>C</v>
          </cell>
        </row>
        <row r="7">
          <cell r="K7" t="str">
            <v>Z</v>
          </cell>
        </row>
      </sheetData>
      <sheetData sheetId="2" refreshError="1"/>
      <sheetData sheetId="3" refreshError="1">
        <row r="4">
          <cell r="O4" t="str">
            <v>見積金額内訳書</v>
          </cell>
        </row>
        <row r="5">
          <cell r="O5" t="str">
            <v>契約金額内訳書</v>
          </cell>
        </row>
        <row r="6">
          <cell r="O6" t="str">
            <v>最終見積金額内訳書</v>
          </cell>
        </row>
      </sheetData>
      <sheetData sheetId="4" refreshError="1"/>
      <sheetData sheetId="5" refreshError="1"/>
      <sheetData sheetId="6" refreshError="1"/>
      <sheetData sheetId="7" refreshError="1">
        <row r="26">
          <cell r="C26" t="str">
            <v>①</v>
          </cell>
        </row>
        <row r="27">
          <cell r="C27" t="str">
            <v>②</v>
          </cell>
        </row>
        <row r="28">
          <cell r="C28" t="str">
            <v>③</v>
          </cell>
        </row>
        <row r="29">
          <cell r="C29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金額"/>
      <sheetName val="調査旅費 "/>
      <sheetName val="一般業務費（１）"/>
      <sheetName val="一般業務費（２）"/>
      <sheetName val="供与機材"/>
      <sheetName val="携行機材"/>
      <sheetName val="その他の機材"/>
      <sheetName val="報告書"/>
      <sheetName val="ローカル委託"/>
      <sheetName val="工事費・国別研修"/>
      <sheetName val="保険料・会議費"/>
      <sheetName val="直接人件費"/>
      <sheetName val="間接費"/>
      <sheetName val="機材購入費別紙明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基本"/>
      <sheetName val="傭人費"/>
      <sheetName val="機材保守・管理費"/>
      <sheetName val="消耗品費"/>
      <sheetName val="旅費・交通費"/>
      <sheetName val="通信運搬費"/>
      <sheetName val="資料等作成費"/>
      <sheetName val="借料損料"/>
      <sheetName val="雑費"/>
      <sheetName val="供与機材購入費"/>
      <sheetName val="供与機材輸送費"/>
      <sheetName val="その他の機材輸送費"/>
      <sheetName val="報告書"/>
      <sheetName val="報告書 (他)"/>
      <sheetName val="ローカルコンサルタント契約"/>
      <sheetName val="諸謝金"/>
      <sheetName val="研修実施諸費"/>
      <sheetName val="研修同行者旅費"/>
      <sheetName val="受入先業務諸費"/>
    </sheetNames>
    <sheetDataSet>
      <sheetData sheetId="0" refreshError="1">
        <row r="3">
          <cell r="B3" t="str">
            <v>MVR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従事者基礎情報"/>
      <sheetName val="様式4（内訳書）"/>
      <sheetName val="様式5流用明細"/>
      <sheetName val="様式6直接人件費明細書 "/>
      <sheetName val="様式7業務従事者名簿 "/>
      <sheetName val="様式8従事計画・実績表"/>
      <sheetName val="様式9その他原価及び管理費等"/>
      <sheetName val="様式10航空賃"/>
      <sheetName val="様式11証拠書類附属書（航空）"/>
      <sheetName val="様式12旅費(その他）(日当等）"/>
      <sheetName val="様式12a旅費(その他）(日当等）7か国用"/>
      <sheetName val="様式12b旅費(その他）(日当等）アフガニスタン用"/>
      <sheetName val="様式13戦争特約保険料"/>
      <sheetName val="様式14一般業務費"/>
      <sheetName val="様式15（現地活動費）"/>
      <sheetName val="様式16一般業務費出納簿"/>
      <sheetName val="様式17定率化"/>
      <sheetName val="様式18成果品作成費"/>
      <sheetName val="様式19機材費"/>
      <sheetName val="様式20再委託費"/>
      <sheetName val="様式21国別研修費"/>
      <sheetName val="様式22研修詳細計画表"/>
      <sheetName val="様式23国別研修費"/>
      <sheetName val="様式24証拠書類附属書"/>
      <sheetName val="様式25定率化報告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総括表"/>
      <sheetName val="25年度実績"/>
      <sheetName val="26年度上"/>
      <sheetName val="支出明細1"/>
      <sheetName val="支出明細2"/>
      <sheetName val="支出明細3"/>
      <sheetName val="支出明細4"/>
      <sheetName val="支出明細5"/>
      <sheetName val="支出明細6"/>
      <sheetName val="4半期分総表"/>
      <sheetName val="半期毎内訳"/>
      <sheetName val="6旅費"/>
      <sheetName val="旅費精算データ"/>
      <sheetName val="参照"/>
      <sheetName val="様式2_2"/>
      <sheetName val="実施明細"/>
      <sheetName val="単価"/>
      <sheetName val="人件費データ"/>
      <sheetName val="7直接人件費明細"/>
      <sheetName val="8間接原価、一般管理費等"/>
      <sheetName val="様式2_4"/>
      <sheetName val="様式2_5"/>
      <sheetName val="従事者名簿"/>
      <sheetName val="月報データ"/>
      <sheetName val="月報2"/>
      <sheetName val="月報1"/>
      <sheetName val="参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4回部分払（請求書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5回部分払（請求書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6回部分払（請求書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7回部分払（請求書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レンタカー"/>
      <sheetName val="全体カバー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8回部分払（請求書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9回部分払（請求書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回部分払（請求書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1回部分払（請求書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2回部分払（請求書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3回部分払（請求書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円貨サマリー"/>
      <sheetName val="費目別サマリー"/>
      <sheetName val="JICAレート"/>
      <sheetName val="①一庸"/>
      <sheetName val="②特庸"/>
      <sheetName val="③車両"/>
      <sheetName val="④借損"/>
      <sheetName val="⑥消耗"/>
      <sheetName val="⑦旅費"/>
      <sheetName val="⑧通信"/>
      <sheetName val="⑨資料"/>
      <sheetName val="⑩光熱"/>
      <sheetName val="⑫雑費"/>
      <sheetName val="出納簿フォーム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円貨サマリー"/>
      <sheetName val="費目別サマリー"/>
      <sheetName val="JICAレート"/>
      <sheetName val="①一庸"/>
      <sheetName val="②特庸"/>
      <sheetName val="③車両"/>
      <sheetName val="④借損"/>
      <sheetName val="⑥消耗"/>
      <sheetName val="⑦旅費"/>
      <sheetName val="⑧通信"/>
      <sheetName val="⑨資料"/>
      <sheetName val="⑩光熱"/>
      <sheetName val="⑫雑費"/>
      <sheetName val="出納簿フォーム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円貨サマリー"/>
      <sheetName val="費目別サマリー"/>
      <sheetName val="JICAレート"/>
      <sheetName val="①一庸"/>
      <sheetName val="②特庸"/>
      <sheetName val="③車両"/>
      <sheetName val="④借損"/>
      <sheetName val="⑥消耗"/>
      <sheetName val="⑦旅費"/>
      <sheetName val="⑧通信"/>
      <sheetName val="⑨資料"/>
      <sheetName val="⑩光熱"/>
      <sheetName val="⑫雑費"/>
      <sheetName val="出納簿フォーム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円貨サマリー"/>
      <sheetName val="費目別サマリー"/>
      <sheetName val="JICAレート"/>
      <sheetName val="①一庸"/>
      <sheetName val="②特庸"/>
      <sheetName val="③車両"/>
      <sheetName val="④借損"/>
      <sheetName val="⑥消耗"/>
      <sheetName val="⑦旅費"/>
      <sheetName val="⑧通信"/>
      <sheetName val="⑨資料"/>
      <sheetName val="⑩光熱"/>
      <sheetName val="⑫雑費"/>
      <sheetName val="出納簿フォーム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金額"/>
      <sheetName val="調査旅費 "/>
      <sheetName val="一般業務費（１）"/>
      <sheetName val="一般業務費（２）"/>
      <sheetName val="供与機材"/>
      <sheetName val="携行機材"/>
      <sheetName val="その他の機材"/>
      <sheetName val="報告書"/>
      <sheetName val="ローカル委託"/>
      <sheetName val="工事費・国別研修"/>
      <sheetName val="保険料・会議費"/>
      <sheetName val="直接人件費"/>
      <sheetName val="間接費"/>
      <sheetName val="機材購入費別紙明細"/>
    </sheetNames>
    <sheetDataSet>
      <sheetData sheetId="0" refreshError="1"/>
      <sheetData sheetId="1"/>
      <sheetData sheetId="2"/>
      <sheetData sheetId="3">
        <row r="60">
          <cell r="F6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金額"/>
      <sheetName val="調査旅費 "/>
      <sheetName val="一般業務費（１）"/>
      <sheetName val="一般業務費（２）"/>
      <sheetName val="供与機材"/>
      <sheetName val="携行機材"/>
      <sheetName val="その他の機材"/>
      <sheetName val="報告書"/>
      <sheetName val="ローカル委託"/>
      <sheetName val="工事費・国別研修"/>
      <sheetName val="保険料・会議費"/>
      <sheetName val="直接人件費"/>
      <sheetName val="間接費"/>
      <sheetName val="機材購入費別紙明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全体見積表紙"/>
      <sheetName val="契約金額"/>
      <sheetName val="最終見積"/>
      <sheetName val="見積内訳"/>
      <sheetName val="1,2契約に含まれる旅費"/>
      <sheetName val="3.一般業務費（１）"/>
      <sheetName val="3.一般業務費（２）"/>
      <sheetName val="4.5.供与機材 6.7.携行機材"/>
      <sheetName val="8.9.その他の機材 10.11.報告書"/>
      <sheetName val="12.13.ローカル委託14.工事費15.保険料16.会議費"/>
      <sheetName val="16国別研修"/>
      <sheetName val="①直人費"/>
      <sheetName val="間接費 "/>
      <sheetName val="報告書"/>
      <sheetName val="研修内訳"/>
      <sheetName val="機材購入費別紙明細"/>
      <sheetName val="別見積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jica.go.jp/about/announce/manual/form/consul_g/rate.html" TargetMode="External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7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7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8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omments" Target="../comments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10.xm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10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omments" Target="../comments11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11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12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12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7" Type="http://schemas.openxmlformats.org/officeDocument/2006/relationships/comments" Target="../comments13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13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14.xml"/><Relationship Id="rId5" Type="http://schemas.openxmlformats.org/officeDocument/2006/relationships/ctrlProp" Target="../ctrlProps/ctrlProp12.xml"/><Relationship Id="rId4" Type="http://schemas.openxmlformats.org/officeDocument/2006/relationships/vmlDrawing" Target="../drawings/vmlDrawing14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7" Type="http://schemas.openxmlformats.org/officeDocument/2006/relationships/comments" Target="../comments15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15.v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16.xml"/><Relationship Id="rId5" Type="http://schemas.openxmlformats.org/officeDocument/2006/relationships/ctrlProp" Target="../ctrlProps/ctrlProp15.xml"/><Relationship Id="rId4" Type="http://schemas.openxmlformats.org/officeDocument/2006/relationships/vmlDrawing" Target="../drawings/vmlDrawing16.v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7" Type="http://schemas.openxmlformats.org/officeDocument/2006/relationships/comments" Target="../comments17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17.v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18.xml"/><Relationship Id="rId5" Type="http://schemas.openxmlformats.org/officeDocument/2006/relationships/ctrlProp" Target="../ctrlProps/ctrlProp18.xml"/><Relationship Id="rId4" Type="http://schemas.openxmlformats.org/officeDocument/2006/relationships/vmlDrawing" Target="../drawings/vmlDrawing18.v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jica.go.jp/about/announce/manual/form/consul_g/rate.html" TargetMode="Externa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549D1-D6D2-4C55-9028-C4B61815E904}">
  <sheetPr>
    <tabColor rgb="FFFFFFC5"/>
    <pageSetUpPr fitToPage="1"/>
  </sheetPr>
  <dimension ref="A1:B42"/>
  <sheetViews>
    <sheetView showGridLines="0" tabSelected="1" workbookViewId="0">
      <selection activeCell="L7" sqref="L7"/>
    </sheetView>
  </sheetViews>
  <sheetFormatPr defaultColWidth="8.90625" defaultRowHeight="14"/>
  <cols>
    <col min="1" max="16384" width="8.90625" style="1"/>
  </cols>
  <sheetData>
    <row r="1" spans="1:2">
      <c r="A1" s="631" t="s">
        <v>321</v>
      </c>
    </row>
    <row r="3" spans="1:2">
      <c r="A3" s="1" t="s">
        <v>0</v>
      </c>
    </row>
    <row r="5" spans="1:2">
      <c r="A5" s="1" t="s">
        <v>1</v>
      </c>
    </row>
    <row r="6" spans="1:2">
      <c r="A6" s="1" t="s">
        <v>2</v>
      </c>
    </row>
    <row r="7" spans="1:2">
      <c r="A7" s="1" t="s">
        <v>333</v>
      </c>
    </row>
    <row r="8" spans="1:2">
      <c r="B8" s="1" t="s">
        <v>331</v>
      </c>
    </row>
    <row r="9" spans="1:2">
      <c r="B9" s="1" t="s">
        <v>335</v>
      </c>
    </row>
    <row r="10" spans="1:2">
      <c r="B10" s="1" t="s">
        <v>332</v>
      </c>
    </row>
    <row r="12" spans="1:2">
      <c r="A12" s="1" t="s">
        <v>3</v>
      </c>
    </row>
    <row r="13" spans="1:2">
      <c r="A13" s="1" t="s">
        <v>4</v>
      </c>
    </row>
    <row r="14" spans="1:2">
      <c r="A14" s="1" t="s">
        <v>5</v>
      </c>
    </row>
    <row r="15" spans="1:2">
      <c r="A15" s="1" t="s">
        <v>339</v>
      </c>
    </row>
    <row r="16" spans="1:2">
      <c r="A16" s="1" t="s">
        <v>6</v>
      </c>
    </row>
    <row r="17" spans="1:1">
      <c r="A17" s="1" t="s">
        <v>7</v>
      </c>
    </row>
    <row r="18" spans="1:1">
      <c r="A18" s="1" t="s">
        <v>322</v>
      </c>
    </row>
    <row r="19" spans="1:1">
      <c r="A19" s="1" t="s">
        <v>323</v>
      </c>
    </row>
    <row r="20" spans="1:1">
      <c r="A20" s="1" t="s">
        <v>334</v>
      </c>
    </row>
    <row r="21" spans="1:1">
      <c r="A21" s="2"/>
    </row>
    <row r="22" spans="1:1">
      <c r="A22" s="1" t="s">
        <v>8</v>
      </c>
    </row>
    <row r="23" spans="1:1">
      <c r="A23" s="1" t="s">
        <v>9</v>
      </c>
    </row>
    <row r="25" spans="1:1">
      <c r="A25" s="1" t="s">
        <v>324</v>
      </c>
    </row>
    <row r="26" spans="1:1">
      <c r="A26" s="1" t="s">
        <v>10</v>
      </c>
    </row>
    <row r="28" spans="1:1">
      <c r="A28" s="1" t="s">
        <v>11</v>
      </c>
    </row>
    <row r="29" spans="1:1">
      <c r="A29" s="1" t="s">
        <v>325</v>
      </c>
    </row>
    <row r="31" spans="1:1">
      <c r="A31" s="1" t="s">
        <v>12</v>
      </c>
    </row>
    <row r="32" spans="1:1">
      <c r="A32" s="1" t="s">
        <v>13</v>
      </c>
    </row>
    <row r="33" spans="1:1">
      <c r="A33" s="1" t="s">
        <v>338</v>
      </c>
    </row>
    <row r="34" spans="1:1">
      <c r="A34" s="1" t="s">
        <v>326</v>
      </c>
    </row>
    <row r="35" spans="1:1">
      <c r="A35" s="1" t="s">
        <v>336</v>
      </c>
    </row>
    <row r="36" spans="1:1">
      <c r="A36" s="1" t="s">
        <v>337</v>
      </c>
    </row>
    <row r="37" spans="1:1">
      <c r="A37" s="1" t="s">
        <v>327</v>
      </c>
    </row>
    <row r="39" spans="1:1">
      <c r="A39" s="1" t="s">
        <v>328</v>
      </c>
    </row>
    <row r="40" spans="1:1">
      <c r="A40" s="1" t="s">
        <v>287</v>
      </c>
    </row>
    <row r="41" spans="1:1">
      <c r="A41" s="1" t="s">
        <v>329</v>
      </c>
    </row>
    <row r="42" spans="1:1">
      <c r="A42" s="1" t="s">
        <v>330</v>
      </c>
    </row>
  </sheetData>
  <sheetProtection algorithmName="SHA-512" hashValue="9n9eCmXTUW4MMJ5ZWdGcUJKYtvYvLdDTke0jtgW/MgSxRW0SlX0lbCq2d+S1jetkhNv5Fn08o0YkaYFMdTapxA==" saltValue="m0yO3L/gCc2ZLryTOjNPBQ==" spinCount="100000" sheet="1" objects="1" scenarios="1"/>
  <phoneticPr fontId="3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&amp;L様式：現地滞在型計算書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D4D7-25F8-4139-AF49-4C633987B11F}">
  <sheetPr>
    <tabColor rgb="FFFFC000"/>
    <pageSetUpPr fitToPage="1"/>
  </sheetPr>
  <dimension ref="B1:M141"/>
  <sheetViews>
    <sheetView view="pageBreakPreview" topLeftCell="A43" zoomScaleNormal="70" zoomScaleSheetLayoutView="100" workbookViewId="0">
      <selection activeCell="D53" sqref="D53"/>
    </sheetView>
  </sheetViews>
  <sheetFormatPr defaultColWidth="8.90625" defaultRowHeight="15"/>
  <cols>
    <col min="1" max="1" width="3.08984375" style="81" customWidth="1"/>
    <col min="2" max="2" width="18.36328125" style="81" customWidth="1"/>
    <col min="3" max="3" width="19.08984375" style="81" customWidth="1"/>
    <col min="4" max="4" width="19.08984375" style="89" customWidth="1"/>
    <col min="5" max="5" width="18.08984375" style="89" customWidth="1"/>
    <col min="6" max="6" width="18.90625" style="81" customWidth="1"/>
    <col min="7" max="7" width="19.90625" style="81" customWidth="1"/>
    <col min="8" max="8" width="20" style="81" customWidth="1"/>
    <col min="9" max="9" width="13.36328125" style="81" customWidth="1"/>
    <col min="10" max="12" width="5.90625" style="81" customWidth="1"/>
    <col min="13" max="30" width="4.90625" style="81" customWidth="1"/>
    <col min="31" max="16384" width="8.90625" style="81"/>
  </cols>
  <sheetData>
    <row r="1" spans="2:12" ht="19.5">
      <c r="B1" s="83" t="s">
        <v>151</v>
      </c>
      <c r="C1" s="83"/>
      <c r="D1" s="84"/>
      <c r="E1" s="83"/>
      <c r="G1" s="83"/>
      <c r="H1" s="83"/>
      <c r="I1" s="85" t="s">
        <v>152</v>
      </c>
      <c r="J1" s="768">
        <v>45748</v>
      </c>
      <c r="K1" s="768"/>
      <c r="L1" s="768"/>
    </row>
    <row r="2" spans="2:12" ht="19.5">
      <c r="B2" s="83" t="s">
        <v>153</v>
      </c>
      <c r="C2" s="83"/>
      <c r="D2" s="84"/>
      <c r="E2" s="83"/>
      <c r="G2" s="86" t="s">
        <v>93</v>
      </c>
      <c r="H2" s="87" t="s">
        <v>154</v>
      </c>
      <c r="I2" s="88" t="s">
        <v>242</v>
      </c>
      <c r="J2" s="729"/>
      <c r="K2" s="729"/>
      <c r="L2" s="729"/>
    </row>
    <row r="3" spans="2:12" ht="19.5">
      <c r="B3" s="83" t="s">
        <v>156</v>
      </c>
      <c r="C3" s="83"/>
      <c r="D3" s="84"/>
      <c r="E3" s="83"/>
      <c r="F3" s="83"/>
      <c r="G3" s="83"/>
      <c r="H3" s="83"/>
      <c r="I3" s="83"/>
      <c r="J3" s="83"/>
      <c r="K3" s="83"/>
      <c r="L3" s="83"/>
    </row>
    <row r="4" spans="2:12" ht="21.65" customHeight="1">
      <c r="B4" s="83"/>
      <c r="C4" s="83"/>
      <c r="D4" s="84"/>
      <c r="I4" s="225" t="str">
        <f>'見積書（入力用・見積根拠）'!D3</f>
        <v>○村　〇〇（個人の場合）</v>
      </c>
      <c r="J4" s="81" t="s">
        <v>103</v>
      </c>
      <c r="K4" s="83"/>
      <c r="L4" s="83"/>
    </row>
    <row r="5" spans="2:12" ht="19.5">
      <c r="B5" s="83"/>
      <c r="C5" s="83"/>
      <c r="D5" s="84"/>
      <c r="E5" s="83"/>
      <c r="F5" s="83"/>
      <c r="G5" s="83"/>
      <c r="H5" s="83"/>
    </row>
    <row r="6" spans="2:12" ht="19.5">
      <c r="B6" s="83"/>
      <c r="C6" s="83"/>
      <c r="E6" s="91"/>
      <c r="F6" s="90" t="s">
        <v>157</v>
      </c>
      <c r="G6" s="91"/>
      <c r="H6" s="91"/>
      <c r="I6" s="91"/>
      <c r="J6" s="91"/>
      <c r="K6" s="91"/>
      <c r="L6" s="83"/>
    </row>
    <row r="7" spans="2:12" ht="21" customHeight="1">
      <c r="B7" s="83"/>
      <c r="C7" s="83"/>
      <c r="E7" s="83"/>
      <c r="F7" s="84" t="s">
        <v>158</v>
      </c>
      <c r="G7" s="83"/>
      <c r="H7" s="83"/>
      <c r="I7" s="83"/>
      <c r="J7" s="83"/>
      <c r="K7" s="83"/>
      <c r="L7" s="83"/>
    </row>
    <row r="8" spans="2:12" ht="19.5">
      <c r="B8" s="83"/>
      <c r="C8" s="83"/>
      <c r="E8" s="83"/>
      <c r="F8" s="84" t="s">
        <v>159</v>
      </c>
      <c r="G8" s="83"/>
      <c r="H8" s="83"/>
      <c r="I8" s="83"/>
      <c r="J8" s="83"/>
      <c r="K8" s="83"/>
      <c r="L8" s="83"/>
    </row>
    <row r="9" spans="2:12">
      <c r="E9" s="81"/>
    </row>
    <row r="10" spans="2:12" ht="21" customHeight="1">
      <c r="E10" s="81"/>
      <c r="F10" s="84" t="s">
        <v>160</v>
      </c>
    </row>
    <row r="12" spans="2:12" ht="19.5">
      <c r="B12" s="92" t="s">
        <v>161</v>
      </c>
      <c r="C12" s="83" t="str">
        <f>'見積書（入力用・見積根拠）'!D5</f>
        <v>●●国●●アドバイザー</v>
      </c>
    </row>
    <row r="13" spans="2:12" ht="19.5">
      <c r="B13" s="83" t="s">
        <v>162</v>
      </c>
      <c r="C13" s="803" t="str">
        <f>'第1回部分払（申告書等）'!$C$13</f>
        <v>●●</v>
      </c>
      <c r="D13" s="803"/>
    </row>
    <row r="14" spans="2:12" ht="19.5">
      <c r="B14" s="83" t="s">
        <v>164</v>
      </c>
      <c r="C14" s="804">
        <f>'第1回部分払（申告書等）'!C14</f>
        <v>46003</v>
      </c>
      <c r="D14" s="804"/>
      <c r="E14" s="93"/>
      <c r="F14" s="93"/>
    </row>
    <row r="15" spans="2:12">
      <c r="D15" s="94"/>
      <c r="E15" s="93"/>
      <c r="F15" s="95"/>
    </row>
    <row r="16" spans="2:12" ht="15.9" customHeight="1">
      <c r="B16" s="91" t="str">
        <f>'第1回部分払（申告書等）'!$B$16</f>
        <v>業務従事実績／予定表</v>
      </c>
      <c r="C16" s="83"/>
      <c r="K16" s="96"/>
      <c r="L16" s="96"/>
    </row>
    <row r="17" spans="2:13" ht="17.149999999999999" customHeight="1">
      <c r="B17" s="83"/>
      <c r="C17" s="83"/>
      <c r="D17" s="84"/>
      <c r="E17" s="807" t="s">
        <v>166</v>
      </c>
      <c r="F17" s="808"/>
      <c r="G17" s="807" t="s">
        <v>167</v>
      </c>
      <c r="H17" s="808"/>
      <c r="I17" s="97" t="s">
        <v>168</v>
      </c>
      <c r="J17" s="98">
        <f>IF(OR(MONTH(J18)=1,I17="年"),YEAR(J18),"")</f>
        <v>2026</v>
      </c>
      <c r="K17" s="98" t="str">
        <f>IF(MONTH(K18)=1,YEAR(K18),"")</f>
        <v/>
      </c>
      <c r="L17" s="98" t="str">
        <f t="shared" ref="L17" si="0">IF(MONTH(L18)=1,YEAR(L18),"")</f>
        <v/>
      </c>
    </row>
    <row r="18" spans="2:13" ht="17.149999999999999" customHeight="1">
      <c r="B18" s="99" t="s">
        <v>66</v>
      </c>
      <c r="C18" s="99" t="s">
        <v>67</v>
      </c>
      <c r="D18" s="100" t="s">
        <v>70</v>
      </c>
      <c r="E18" s="100" t="s">
        <v>169</v>
      </c>
      <c r="F18" s="101" t="s">
        <v>170</v>
      </c>
      <c r="G18" s="102" t="s">
        <v>171</v>
      </c>
      <c r="H18" s="102" t="s">
        <v>172</v>
      </c>
      <c r="I18" s="103" t="s">
        <v>173</v>
      </c>
      <c r="J18" s="104">
        <f>EDATE('第1回部分払（申告書等）'!L18,1)</f>
        <v>46082</v>
      </c>
      <c r="K18" s="104">
        <f>DATE(YEAR($J$18),MONTH($J$18)+1,1)</f>
        <v>46113</v>
      </c>
      <c r="L18" s="104">
        <f t="shared" ref="L18" si="1">DATE(YEAR(K18),MONTH(K18)+1,1)</f>
        <v>46143</v>
      </c>
    </row>
    <row r="19" spans="2:13" ht="17.149999999999999" customHeight="1">
      <c r="B19" s="249" t="str">
        <f>'見積書（入力用・見積根拠）'!C27</f>
        <v>本人</v>
      </c>
      <c r="C19" s="249" t="str">
        <f>'見積書（入力用・見積根拠）'!D27</f>
        <v>国際　〇〇</v>
      </c>
      <c r="D19" s="249">
        <f>IF('見積書（入力用・見積根拠）'!F27="","",DATEDIF('見積書（入力用・見積根拠）'!F27,$J$1,"y"))</f>
        <v>50</v>
      </c>
      <c r="E19" s="105">
        <f>'第1回部分払（申告書等）'!E19</f>
        <v>46006</v>
      </c>
      <c r="F19" s="105">
        <f>'第1回部分払（申告書等）'!F19</f>
        <v>46735</v>
      </c>
      <c r="G19" s="106" t="s">
        <v>174</v>
      </c>
      <c r="H19" s="106" t="s">
        <v>174</v>
      </c>
      <c r="I19" s="107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109" t="str">
        <f>IF('見積書（入力用・見積根拠）'!C28="","",'見積書（入力用・見積根拠）'!C28)</f>
        <v>配偶者</v>
      </c>
      <c r="C20" s="109" t="str">
        <f>IF('見積書（入力用・見積根拠）'!D28="","",'見積書（入力用・見積根拠）'!D28)</f>
        <v>国際　●●</v>
      </c>
      <c r="D20" s="249">
        <f>IF('見積書（入力用・見積根拠）'!F28="","",DATEDIF('見積書（入力用・見積根拠）'!F28,$J$1,"y"))</f>
        <v>47</v>
      </c>
      <c r="E20" s="248">
        <f>IF('第1回部分払（申告書等）'!E20="","",'第1回部分払（申告書等）'!E20)</f>
        <v>46073</v>
      </c>
      <c r="F20" s="248">
        <f>IF('第1回部分払（申告書等）'!F20="","",'第1回部分払（申告書等）'!F20)</f>
        <v>46735</v>
      </c>
      <c r="G20" s="106" t="s">
        <v>174</v>
      </c>
      <c r="H20" s="106" t="s">
        <v>174</v>
      </c>
      <c r="I20" s="110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92" t="str">
        <f>IF('見積書（入力用・見積根拠）'!C29="","",'見積書（入力用・見積根拠）'!C29)</f>
        <v>子（1人目）</v>
      </c>
      <c r="C21" s="792" t="str">
        <f>IF('見積書（入力用・見積根拠）'!D29="","",'見積書（入力用・見積根拠）'!D29)</f>
        <v>国際　□太</v>
      </c>
      <c r="D21" s="792">
        <f>IF('見積書（入力用・見積根拠）'!F29="","",DATEDIF('見積書（入力用・見積根拠）'!F29,$J$1,"y"))</f>
        <v>3</v>
      </c>
      <c r="E21" s="766">
        <f>IF('第1回部分払（申告書等）'!E21="","",'第1回部分払（申告書等）'!E21)</f>
        <v>46073</v>
      </c>
      <c r="F21" s="766">
        <f>IF('第1回部分払（申告書等）'!F21="","",'第1回部分払（申告書等）'!F21)</f>
        <v>46735</v>
      </c>
      <c r="G21" s="766">
        <f>'第1回部分払（申告書等）'!G21</f>
        <v>46073</v>
      </c>
      <c r="H21" s="766">
        <f>'第1回部分払（申告書等）'!H21</f>
        <v>46731</v>
      </c>
      <c r="I21" s="111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93"/>
      <c r="C22" s="793"/>
      <c r="D22" s="793"/>
      <c r="E22" s="767"/>
      <c r="F22" s="767"/>
      <c r="G22" s="767"/>
      <c r="H22" s="767"/>
      <c r="I22" s="113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92" t="str">
        <f>IF('見積書（入力用・見積根拠）'!C30="","",'見積書（入力用・見積根拠）'!C30)</f>
        <v>子（2人目）</v>
      </c>
      <c r="C23" s="792" t="str">
        <f>IF('見積書（入力用・見積根拠）'!D30="","",'見積書（入力用・見積根拠）'!D30)</f>
        <v>国際　◇子</v>
      </c>
      <c r="D23" s="792">
        <f>IF('見積書（入力用・見積根拠）'!F30="","",DATEDIF('見積書（入力用・見積根拠）'!F30,$J$1,"y"))</f>
        <v>10</v>
      </c>
      <c r="E23" s="766">
        <f>IF('第1回部分払（申告書等）'!E23="","",'第1回部分払（申告書等）'!E23)</f>
        <v>46073</v>
      </c>
      <c r="F23" s="766">
        <f>IF('第1回部分払（申告書等）'!F23="","",'第1回部分払（申告書等）'!F23)</f>
        <v>46735</v>
      </c>
      <c r="G23" s="766">
        <f>'第1回部分払（申告書等）'!G23</f>
        <v>46096</v>
      </c>
      <c r="H23" s="766">
        <f>'第1回部分払（申告書等）'!H23</f>
        <v>46726</v>
      </c>
      <c r="I23" s="115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93"/>
      <c r="C24" s="793"/>
      <c r="D24" s="793"/>
      <c r="E24" s="767"/>
      <c r="F24" s="767"/>
      <c r="G24" s="767"/>
      <c r="H24" s="767"/>
      <c r="I24" s="113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92" t="str">
        <f>IF('見積書（入力用・見積根拠）'!C31="","",'見積書（入力用・見積根拠）'!C31)</f>
        <v>子（3人目）</v>
      </c>
      <c r="C25" s="792" t="str">
        <f>IF('見積書（入力用・見積根拠）'!D31="","",'見積書（入力用・見積根拠）'!D31)</f>
        <v>国際　＊花</v>
      </c>
      <c r="D25" s="792">
        <f>IF('見積書（入力用・見積根拠）'!F31="","",DATEDIF('見積書（入力用・見積根拠）'!F31,$J$1,"y"))</f>
        <v>10</v>
      </c>
      <c r="E25" s="766">
        <f>IF('第1回部分払（申告書等）'!E25="","",'第1回部分払（申告書等）'!E25)</f>
        <v>46073</v>
      </c>
      <c r="F25" s="766">
        <f>IF('第1回部分払（申告書等）'!F25="","",'第1回部分払（申告書等）'!F25)</f>
        <v>46735</v>
      </c>
      <c r="G25" s="766">
        <f>'第1回部分払（申告書等）'!G25</f>
        <v>46096</v>
      </c>
      <c r="H25" s="766">
        <f>'第1回部分払（申告書等）'!H25</f>
        <v>46726</v>
      </c>
      <c r="I25" s="111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93"/>
      <c r="C26" s="793"/>
      <c r="D26" s="793"/>
      <c r="E26" s="767"/>
      <c r="F26" s="767"/>
      <c r="G26" s="767"/>
      <c r="H26" s="767"/>
      <c r="I26" s="110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92" t="str">
        <f>IF('見積書（入力用・見積根拠）'!C32="","",'見積書（入力用・見積根拠）'!C32)</f>
        <v>子（4人目）</v>
      </c>
      <c r="C27" s="792" t="str">
        <f>IF('見積書（入力用・見積根拠）'!D32="","",'見積書（入力用・見積根拠）'!D32)</f>
        <v>国際　×郎</v>
      </c>
      <c r="D27" s="792">
        <f>IF('見積書（入力用・見積根拠）'!F32="","",DATEDIF('見積書（入力用・見積根拠）'!F32,$J$1,"y"))</f>
        <v>14</v>
      </c>
      <c r="E27" s="766">
        <f>IF('第1回部分払（申告書等）'!E27="","",'第1回部分払（申告書等）'!E27)</f>
        <v>46073</v>
      </c>
      <c r="F27" s="766">
        <f>IF('第1回部分払（申告書等）'!F27="","",'第1回部分払（申告書等）'!F27)</f>
        <v>46735</v>
      </c>
      <c r="G27" s="766">
        <f>'第1回部分払（申告書等）'!G27</f>
        <v>46078</v>
      </c>
      <c r="H27" s="766">
        <f>'第1回部分払（申告書等）'!H27</f>
        <v>46733</v>
      </c>
      <c r="I27" s="111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93"/>
      <c r="C28" s="793"/>
      <c r="D28" s="793"/>
      <c r="E28" s="767"/>
      <c r="F28" s="767"/>
      <c r="G28" s="767"/>
      <c r="H28" s="767"/>
      <c r="I28" s="110" t="s">
        <v>177</v>
      </c>
      <c r="J28" s="114" t="s">
        <v>90</v>
      </c>
      <c r="K28" s="114" t="s">
        <v>90</v>
      </c>
      <c r="L28" s="114" t="s">
        <v>90</v>
      </c>
      <c r="M28" s="9"/>
    </row>
    <row r="29" spans="2:13" ht="17.149999999999999" customHeight="1">
      <c r="B29" s="792" t="str">
        <f>IF('見積書（入力用・見積根拠）'!C33="","",'見積書（入力用・見積根拠）'!C33)</f>
        <v>子（5人目）</v>
      </c>
      <c r="C29" s="792" t="str">
        <f>IF('見積書（入力用・見積根拠）'!D33="","",'見積書（入力用・見積根拠）'!D33)</f>
        <v>国際　そら</v>
      </c>
      <c r="D29" s="792">
        <f>IF('見積書（入力用・見積根拠）'!F33="","",DATEDIF('見積書（入力用・見積根拠）'!F33,$J$1,"y"))</f>
        <v>14</v>
      </c>
      <c r="E29" s="766">
        <f>IF('第1回部分払（申告書等）'!E29="","",'第1回部分払（申告書等）'!E29)</f>
        <v>46073</v>
      </c>
      <c r="F29" s="766">
        <f>IF('第1回部分払（申告書等）'!F29="","",'第1回部分払（申告書等）'!F29)</f>
        <v>46735</v>
      </c>
      <c r="G29" s="766">
        <f>'第1回部分払（申告書等）'!G29</f>
        <v>46078</v>
      </c>
      <c r="H29" s="766">
        <f>'第1回部分払（申告書等）'!H29</f>
        <v>46733</v>
      </c>
      <c r="I29" s="111" t="s">
        <v>175</v>
      </c>
      <c r="J29" s="112" t="s">
        <v>176</v>
      </c>
      <c r="K29" s="112" t="s">
        <v>176</v>
      </c>
      <c r="L29" s="112" t="s">
        <v>176</v>
      </c>
      <c r="M29" s="9"/>
    </row>
    <row r="30" spans="2:13" ht="17.149999999999999" customHeight="1">
      <c r="B30" s="793"/>
      <c r="C30" s="793"/>
      <c r="D30" s="793"/>
      <c r="E30" s="767"/>
      <c r="F30" s="767"/>
      <c r="G30" s="767"/>
      <c r="H30" s="767"/>
      <c r="I30" s="116" t="s">
        <v>177</v>
      </c>
      <c r="J30" s="114" t="s">
        <v>87</v>
      </c>
      <c r="K30" s="114" t="s">
        <v>87</v>
      </c>
      <c r="L30" s="114" t="s">
        <v>87</v>
      </c>
      <c r="M30" s="14"/>
    </row>
    <row r="31" spans="2:13" ht="17.149999999999999" customHeight="1">
      <c r="C31" s="117" t="s">
        <v>178</v>
      </c>
      <c r="D31" s="118"/>
      <c r="E31" s="119">
        <f>MIN(E20,E21,E23,E25,E27,E29)</f>
        <v>46073</v>
      </c>
      <c r="F31" s="120">
        <f>MAX(F20,F21,F23,F25,F27,F29)</f>
        <v>46735</v>
      </c>
      <c r="G31" s="121"/>
      <c r="H31" s="122"/>
      <c r="I31" s="123"/>
      <c r="J31" s="123" t="str">
        <f>IF(COUNTIF(J20,"●")+COUNTIF(J21,"●")+COUNTIF(J23,"●")+COUNTIF(J25,"●")+COUNTIF(J27,"●")+COUNTIF(J29,"●")&lt;=0,"","●")</f>
        <v>●</v>
      </c>
      <c r="K31" s="123" t="str">
        <f>IF(COUNTIF(K20,"●")+COUNTIF(K21,"●")+COUNTIF(K23,"●")+COUNTIF(K25,"●")+COUNTIF(K27,"●")+COUNTIF(K29,"●")&lt;=0,"","●")</f>
        <v>●</v>
      </c>
      <c r="L31" s="123" t="str">
        <f>IF(COUNTIF(L20,"●")+COUNTIF(L21,"●")+COUNTIF(L23,"●")+COUNTIF(L25,"●")+COUNTIF(L27,"●")+COUNTIF(L29,"●")&lt;=0,"","●")</f>
        <v>●</v>
      </c>
      <c r="M31" s="14"/>
    </row>
    <row r="32" spans="2:13" ht="17.149999999999999" customHeight="1">
      <c r="B32" s="83"/>
      <c r="C32" s="83"/>
      <c r="G32" s="124"/>
      <c r="H32" s="124"/>
      <c r="I32" s="125"/>
      <c r="J32" s="126"/>
      <c r="K32" s="126"/>
      <c r="L32" s="126"/>
      <c r="M32" s="15"/>
    </row>
    <row r="33" spans="2:13" ht="17.149999999999999" customHeight="1" thickBot="1">
      <c r="B33" s="91" t="s">
        <v>179</v>
      </c>
      <c r="M33" s="14"/>
    </row>
    <row r="34" spans="2:13" ht="17.149999999999999" customHeight="1">
      <c r="B34" s="794" t="str">
        <f>'第1回部分払（申告書等）'!B46</f>
        <v>（例）
1. ワークプランを完成させる。2. 他ドナーを訪問し、意見交換を行う。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14"/>
    </row>
    <row r="35" spans="2:13" ht="17.149999999999999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14"/>
    </row>
    <row r="36" spans="2:13" ht="17.149999999999999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14"/>
    </row>
    <row r="37" spans="2:13" ht="17.149999999999999" customHeight="1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7"/>
    </row>
    <row r="38" spans="2:13" ht="17.149999999999999" customHeight="1" thickBot="1">
      <c r="B38" s="128" t="s">
        <v>180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7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7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7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7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7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7"/>
    </row>
    <row r="44" spans="2:13" ht="17.149999999999999" customHeight="1"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7"/>
    </row>
    <row r="45" spans="2:13" ht="17.149999999999999" customHeight="1" thickBot="1">
      <c r="B45" s="129" t="s">
        <v>181</v>
      </c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7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7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7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7"/>
    </row>
    <row r="49" spans="2:13" s="226" customFormat="1" ht="17.149999999999999" customHeight="1" thickBot="1">
      <c r="B49" s="222"/>
      <c r="C49" s="222"/>
      <c r="D49" s="222"/>
      <c r="E49" s="222"/>
      <c r="F49" s="222"/>
      <c r="H49" s="222"/>
      <c r="I49" s="222"/>
      <c r="J49" s="222"/>
      <c r="K49" s="222"/>
      <c r="L49" s="222"/>
      <c r="M49" s="227"/>
    </row>
    <row r="50" spans="2:13" ht="17.149999999999999" customHeight="1" thickBot="1">
      <c r="B50" s="252"/>
      <c r="C50" s="252"/>
      <c r="D50" s="252"/>
      <c r="E50" s="252"/>
      <c r="F50" s="252"/>
      <c r="G50" s="228" t="s">
        <v>264</v>
      </c>
      <c r="H50" s="224">
        <f>'第2回部分払（内訳書）'!C43</f>
        <v>7156327.333333333</v>
      </c>
      <c r="I50" s="223" t="s">
        <v>265</v>
      </c>
      <c r="J50" s="252"/>
      <c r="K50" s="252"/>
      <c r="L50" s="252"/>
      <c r="M50" s="7"/>
    </row>
    <row r="51" spans="2:13" ht="17.149999999999999" customHeight="1">
      <c r="B51" s="130" t="s">
        <v>182</v>
      </c>
      <c r="C51" s="130"/>
      <c r="D51" s="131"/>
      <c r="E51" s="131"/>
      <c r="F51" s="130"/>
      <c r="G51" s="130"/>
      <c r="H51" s="130"/>
      <c r="I51" s="130"/>
      <c r="J51" s="130"/>
      <c r="K51" s="130"/>
      <c r="L51" s="130"/>
      <c r="M51" s="7"/>
    </row>
    <row r="52" spans="2:13" ht="17.149999999999999" customHeight="1">
      <c r="B52" s="130" t="s">
        <v>183</v>
      </c>
      <c r="C52" s="130"/>
      <c r="D52" s="131"/>
      <c r="E52" s="131"/>
      <c r="F52" s="130"/>
      <c r="G52" s="130"/>
      <c r="H52" s="130"/>
      <c r="I52" s="130"/>
      <c r="J52" s="130"/>
      <c r="K52" s="130"/>
      <c r="L52" s="130"/>
      <c r="M52" s="7"/>
    </row>
    <row r="53" spans="2:13" ht="17.149999999999999" customHeight="1">
      <c r="B53" s="130" t="s">
        <v>184</v>
      </c>
      <c r="D53" s="132">
        <f>'第1回部分払（申告書等）'!D53</f>
        <v>1100000</v>
      </c>
      <c r="E53" s="133" t="s">
        <v>34</v>
      </c>
      <c r="F53" s="134" t="s">
        <v>147</v>
      </c>
      <c r="G53" s="135">
        <f>COUNTIF(J19:L19,"●")</f>
        <v>3</v>
      </c>
      <c r="H53" s="130"/>
      <c r="I53" s="136"/>
      <c r="J53" s="136"/>
      <c r="L53" s="130"/>
      <c r="M53" s="7"/>
    </row>
    <row r="54" spans="2:13" ht="17.149999999999999" customHeight="1">
      <c r="B54" s="130" t="s">
        <v>185</v>
      </c>
      <c r="D54" s="132">
        <f>'第1回部分払（申告書等）'!D54</f>
        <v>1200000</v>
      </c>
      <c r="E54" s="133" t="s">
        <v>34</v>
      </c>
      <c r="F54" s="134" t="s">
        <v>147</v>
      </c>
      <c r="G54" s="135">
        <f>COUNTIF(J31:L31,"●")</f>
        <v>3</v>
      </c>
      <c r="H54" s="130"/>
      <c r="I54" s="136"/>
      <c r="J54" s="136"/>
      <c r="L54" s="130"/>
      <c r="M54" s="7"/>
    </row>
    <row r="55" spans="2:13" ht="17.149999999999999" customHeight="1">
      <c r="B55" s="130"/>
      <c r="D55" s="132"/>
      <c r="E55" s="133"/>
      <c r="F55" s="134"/>
      <c r="G55" s="135"/>
      <c r="H55" s="130"/>
      <c r="I55" s="136"/>
      <c r="J55" s="136"/>
      <c r="L55" s="130"/>
      <c r="M55" s="7"/>
    </row>
    <row r="56" spans="2:13" ht="17.149999999999999" customHeight="1">
      <c r="B56" s="130" t="s">
        <v>186</v>
      </c>
      <c r="C56" s="130"/>
      <c r="D56" s="130"/>
      <c r="E56" s="133"/>
      <c r="F56" s="131"/>
      <c r="G56" s="130"/>
      <c r="H56" s="130"/>
      <c r="I56" s="130"/>
      <c r="J56" s="130"/>
      <c r="K56" s="130"/>
      <c r="L56" s="130"/>
      <c r="M56" s="7"/>
    </row>
    <row r="57" spans="2:13" ht="17.149999999999999" customHeight="1">
      <c r="B57" s="130" t="s">
        <v>187</v>
      </c>
      <c r="C57" s="130"/>
      <c r="D57" s="130"/>
      <c r="E57" s="133"/>
      <c r="F57" s="131"/>
      <c r="G57" s="130"/>
      <c r="H57" s="130"/>
      <c r="I57" s="130"/>
      <c r="J57" s="130"/>
      <c r="K57" s="130"/>
      <c r="L57" s="130"/>
    </row>
    <row r="58" spans="2:13" ht="17.149999999999999" customHeight="1">
      <c r="B58" s="137" t="s">
        <v>188</v>
      </c>
      <c r="C58" s="137"/>
      <c r="D58" s="137" t="s">
        <v>189</v>
      </c>
      <c r="E58" s="137"/>
      <c r="F58" s="138"/>
      <c r="G58" s="137"/>
      <c r="H58" s="137"/>
      <c r="I58" s="137"/>
      <c r="J58" s="137"/>
      <c r="K58" s="137"/>
      <c r="L58" s="137"/>
    </row>
    <row r="59" spans="2:13" ht="17.149999999999999" customHeight="1">
      <c r="B59" s="81" t="s">
        <v>190</v>
      </c>
      <c r="D59" s="599">
        <v>500000</v>
      </c>
      <c r="E59" s="81" t="s">
        <v>34</v>
      </c>
      <c r="F59" s="89" t="s">
        <v>147</v>
      </c>
      <c r="G59" s="601">
        <v>2</v>
      </c>
      <c r="H59" s="139" t="s">
        <v>191</v>
      </c>
      <c r="I59" s="136">
        <f>D59*G59</f>
        <v>1000000</v>
      </c>
      <c r="J59" s="125" t="s">
        <v>34</v>
      </c>
    </row>
    <row r="60" spans="2:13" ht="17.149999999999999" customHeight="1">
      <c r="B60" s="81" t="s">
        <v>192</v>
      </c>
      <c r="D60" s="599">
        <v>250000</v>
      </c>
      <c r="E60" s="81" t="s">
        <v>34</v>
      </c>
      <c r="F60" s="89" t="s">
        <v>147</v>
      </c>
      <c r="G60" s="601">
        <v>1</v>
      </c>
      <c r="H60" s="139" t="s">
        <v>191</v>
      </c>
      <c r="I60" s="136">
        <f t="shared" ref="I60:I63" si="2">D60*G60</f>
        <v>250000</v>
      </c>
      <c r="J60" s="125" t="s">
        <v>34</v>
      </c>
    </row>
    <row r="61" spans="2:13" ht="17.149999999999999" customHeight="1">
      <c r="B61" s="81" t="s">
        <v>193</v>
      </c>
      <c r="D61" s="599">
        <v>100000</v>
      </c>
      <c r="E61" s="81" t="s">
        <v>34</v>
      </c>
      <c r="F61" s="89" t="s">
        <v>147</v>
      </c>
      <c r="G61" s="601">
        <v>1</v>
      </c>
      <c r="H61" s="139" t="s">
        <v>191</v>
      </c>
      <c r="I61" s="136">
        <f t="shared" si="2"/>
        <v>100000</v>
      </c>
      <c r="J61" s="125" t="s">
        <v>34</v>
      </c>
    </row>
    <row r="62" spans="2:13" ht="17.149999999999999" customHeight="1">
      <c r="B62" s="81" t="s">
        <v>194</v>
      </c>
      <c r="D62" s="600"/>
      <c r="E62" s="81" t="s">
        <v>34</v>
      </c>
      <c r="F62" s="89" t="s">
        <v>147</v>
      </c>
      <c r="G62" s="601"/>
      <c r="H62" s="139" t="s">
        <v>191</v>
      </c>
      <c r="I62" s="136">
        <f t="shared" si="2"/>
        <v>0</v>
      </c>
      <c r="J62" s="125" t="s">
        <v>34</v>
      </c>
    </row>
    <row r="63" spans="2:13" ht="17.149999999999999" customHeight="1">
      <c r="B63" s="81" t="s">
        <v>195</v>
      </c>
      <c r="D63" s="600"/>
      <c r="E63" s="81" t="s">
        <v>34</v>
      </c>
      <c r="F63" s="89" t="s">
        <v>147</v>
      </c>
      <c r="G63" s="601"/>
      <c r="H63" s="139" t="s">
        <v>191</v>
      </c>
      <c r="I63" s="136">
        <f t="shared" si="2"/>
        <v>0</v>
      </c>
      <c r="J63" s="125" t="s">
        <v>34</v>
      </c>
    </row>
    <row r="64" spans="2:13" ht="16">
      <c r="B64" s="137" t="s">
        <v>196</v>
      </c>
      <c r="D64" s="137" t="s">
        <v>197</v>
      </c>
      <c r="E64" s="137"/>
      <c r="F64" s="137"/>
      <c r="G64" s="140"/>
      <c r="H64" s="139"/>
      <c r="I64" s="136"/>
      <c r="J64" s="125"/>
    </row>
    <row r="65" spans="2:10" ht="16">
      <c r="B65" s="81" t="s">
        <v>190</v>
      </c>
      <c r="D65" s="607"/>
      <c r="E65" s="81" t="s">
        <v>34</v>
      </c>
      <c r="F65" s="89" t="s">
        <v>147</v>
      </c>
      <c r="G65" s="601"/>
      <c r="H65" s="139" t="s">
        <v>191</v>
      </c>
      <c r="I65" s="136">
        <f>D65*G65</f>
        <v>0</v>
      </c>
      <c r="J65" s="125" t="s">
        <v>34</v>
      </c>
    </row>
    <row r="66" spans="2:10" ht="16">
      <c r="B66" s="81" t="s">
        <v>192</v>
      </c>
      <c r="D66" s="607"/>
      <c r="E66" s="81" t="s">
        <v>34</v>
      </c>
      <c r="F66" s="89" t="s">
        <v>147</v>
      </c>
      <c r="G66" s="601"/>
      <c r="H66" s="139" t="s">
        <v>191</v>
      </c>
      <c r="I66" s="136">
        <f t="shared" ref="I66:I69" si="3">D66*G66</f>
        <v>0</v>
      </c>
      <c r="J66" s="125" t="s">
        <v>34</v>
      </c>
    </row>
    <row r="67" spans="2:10" ht="16">
      <c r="B67" s="81" t="s">
        <v>193</v>
      </c>
      <c r="D67" s="607"/>
      <c r="E67" s="81" t="s">
        <v>34</v>
      </c>
      <c r="F67" s="89" t="s">
        <v>147</v>
      </c>
      <c r="G67" s="601"/>
      <c r="H67" s="139" t="s">
        <v>191</v>
      </c>
      <c r="I67" s="136">
        <f t="shared" si="3"/>
        <v>0</v>
      </c>
      <c r="J67" s="125" t="s">
        <v>34</v>
      </c>
    </row>
    <row r="68" spans="2:10" ht="16">
      <c r="B68" s="81" t="s">
        <v>194</v>
      </c>
      <c r="D68" s="548"/>
      <c r="E68" s="81" t="s">
        <v>34</v>
      </c>
      <c r="F68" s="89" t="s">
        <v>147</v>
      </c>
      <c r="G68" s="601"/>
      <c r="H68" s="139" t="s">
        <v>191</v>
      </c>
      <c r="I68" s="136">
        <f t="shared" si="3"/>
        <v>0</v>
      </c>
      <c r="J68" s="125" t="s">
        <v>34</v>
      </c>
    </row>
    <row r="69" spans="2:10" ht="16">
      <c r="B69" s="81" t="s">
        <v>195</v>
      </c>
      <c r="D69" s="548"/>
      <c r="E69" s="81" t="s">
        <v>34</v>
      </c>
      <c r="F69" s="89" t="s">
        <v>147</v>
      </c>
      <c r="G69" s="601"/>
      <c r="H69" s="139" t="s">
        <v>191</v>
      </c>
      <c r="I69" s="136">
        <f t="shared" si="3"/>
        <v>0</v>
      </c>
      <c r="J69" s="125" t="s">
        <v>34</v>
      </c>
    </row>
    <row r="70" spans="2:10">
      <c r="D70" s="81"/>
      <c r="E70" s="81"/>
      <c r="G70" s="89"/>
    </row>
    <row r="71" spans="2:10" ht="16.5" thickBot="1">
      <c r="B71" s="141" t="s">
        <v>198</v>
      </c>
      <c r="C71" s="142"/>
      <c r="D71" s="36"/>
      <c r="E71" s="37"/>
      <c r="F71" s="38"/>
      <c r="G71" s="89"/>
    </row>
    <row r="72" spans="2:10" ht="27.9" customHeight="1" thickBot="1">
      <c r="B72" s="789" t="s">
        <v>19</v>
      </c>
      <c r="C72" s="790"/>
      <c r="D72" s="143" t="s">
        <v>20</v>
      </c>
      <c r="E72" s="144" t="s">
        <v>21</v>
      </c>
      <c r="F72" s="784" t="s">
        <v>22</v>
      </c>
      <c r="G72" s="785"/>
      <c r="H72" s="780" t="s">
        <v>23</v>
      </c>
      <c r="I72" s="781"/>
    </row>
    <row r="73" spans="2:10" ht="16.5" thickTop="1">
      <c r="B73" s="755"/>
      <c r="C73" s="756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5"/>
      <c r="C76" s="756"/>
      <c r="D76" s="147"/>
      <c r="E76" s="146"/>
      <c r="F76" s="250">
        <f t="shared" si="4"/>
        <v>0</v>
      </c>
      <c r="G76" s="251"/>
      <c r="H76" s="148"/>
      <c r="I76" s="149"/>
    </row>
    <row r="77" spans="2:10" ht="16" hidden="1">
      <c r="B77" s="755"/>
      <c r="C77" s="756"/>
      <c r="D77" s="147"/>
      <c r="E77" s="146"/>
      <c r="F77" s="250">
        <f t="shared" si="4"/>
        <v>0</v>
      </c>
      <c r="G77" s="251"/>
      <c r="H77" s="148"/>
      <c r="I77" s="149"/>
    </row>
    <row r="78" spans="2:10" ht="16" hidden="1">
      <c r="B78" s="755"/>
      <c r="C78" s="756"/>
      <c r="D78" s="147"/>
      <c r="E78" s="146"/>
      <c r="F78" s="250">
        <f t="shared" si="4"/>
        <v>0</v>
      </c>
      <c r="G78" s="251"/>
      <c r="H78" s="148"/>
      <c r="I78" s="149"/>
    </row>
    <row r="79" spans="2:10" ht="16" hidden="1">
      <c r="B79" s="755"/>
      <c r="C79" s="756"/>
      <c r="D79" s="147"/>
      <c r="E79" s="146"/>
      <c r="F79" s="250">
        <f t="shared" si="4"/>
        <v>0</v>
      </c>
      <c r="G79" s="251"/>
      <c r="H79" s="148"/>
      <c r="I79" s="149"/>
    </row>
    <row r="80" spans="2:10" ht="16" hidden="1">
      <c r="B80" s="755"/>
      <c r="C80" s="756"/>
      <c r="D80" s="147"/>
      <c r="E80" s="146"/>
      <c r="F80" s="250">
        <f t="shared" si="4"/>
        <v>0</v>
      </c>
      <c r="G80" s="251"/>
      <c r="H80" s="148"/>
      <c r="I80" s="149"/>
    </row>
    <row r="81" spans="2:12" ht="16.5" thickBot="1">
      <c r="B81" s="786" t="s">
        <v>33</v>
      </c>
      <c r="C81" s="787"/>
      <c r="D81" s="787"/>
      <c r="E81" s="788"/>
      <c r="F81" s="725">
        <f>SUM(F73:F80)</f>
        <v>0</v>
      </c>
      <c r="G81" s="726"/>
      <c r="H81" s="782"/>
      <c r="I81" s="783"/>
    </row>
    <row r="82" spans="2:12">
      <c r="D82" s="81"/>
      <c r="E82" s="81"/>
      <c r="G82" s="89"/>
    </row>
    <row r="83" spans="2:12" ht="17.149999999999999" customHeight="1">
      <c r="B83" s="66" t="s">
        <v>199</v>
      </c>
      <c r="C83" s="130"/>
      <c r="D83" s="150"/>
      <c r="E83" s="151"/>
      <c r="F83" s="134"/>
      <c r="G83" s="152"/>
      <c r="H83" s="153"/>
      <c r="I83" s="154"/>
      <c r="J83" s="154"/>
      <c r="K83" s="155"/>
      <c r="L83" s="130"/>
    </row>
    <row r="84" spans="2:12" ht="17.149999999999999" customHeight="1">
      <c r="B84" s="66" t="s">
        <v>51</v>
      </c>
      <c r="C84" s="130"/>
      <c r="D84" s="150">
        <f>'見積書（入力用・見積根拠）'!E19</f>
        <v>1800</v>
      </c>
      <c r="E84" s="151" t="s">
        <v>52</v>
      </c>
      <c r="F84" s="134" t="s">
        <v>53</v>
      </c>
      <c r="G84" s="152" t="s">
        <v>54</v>
      </c>
      <c r="H84" s="153">
        <f>(D84-D85)*D99</f>
        <v>199998</v>
      </c>
      <c r="I84" s="155">
        <f>COUNTIF(J19:L19,"●")</f>
        <v>3</v>
      </c>
      <c r="J84" s="155"/>
      <c r="L84" s="34"/>
    </row>
    <row r="85" spans="2:12" ht="16">
      <c r="B85" s="66"/>
      <c r="C85" s="156" t="s">
        <v>200</v>
      </c>
      <c r="D85" s="150"/>
      <c r="E85" s="151" t="s">
        <v>201</v>
      </c>
      <c r="F85" s="134"/>
      <c r="G85" s="152"/>
      <c r="H85" s="152"/>
      <c r="I85" s="154"/>
      <c r="J85" s="154"/>
      <c r="L85" s="66"/>
    </row>
    <row r="86" spans="2:12" ht="16">
      <c r="B86" s="66" t="s">
        <v>202</v>
      </c>
      <c r="D86" s="81"/>
      <c r="E86" s="81"/>
      <c r="F86" s="89"/>
      <c r="G86" s="89"/>
    </row>
    <row r="87" spans="2:12" ht="16">
      <c r="B87" s="66" t="s">
        <v>203</v>
      </c>
      <c r="C87" s="130" t="s">
        <v>204</v>
      </c>
      <c r="D87" s="66"/>
      <c r="E87" s="151"/>
      <c r="F87" s="134"/>
      <c r="G87" s="66" t="s">
        <v>205</v>
      </c>
      <c r="H87" s="66" t="s">
        <v>206</v>
      </c>
      <c r="I87" s="155"/>
      <c r="J87" s="152" t="s">
        <v>207</v>
      </c>
      <c r="L87" s="152"/>
    </row>
    <row r="88" spans="2:12" ht="20" thickBot="1">
      <c r="B88" s="66" t="s">
        <v>208</v>
      </c>
      <c r="C88" s="622" t="str">
        <f>'第1回部分払（申告書等）'!C88</f>
        <v>①</v>
      </c>
      <c r="D88" s="612">
        <f>'第1回部分払（申告書等）'!D88</f>
        <v>43000</v>
      </c>
      <c r="E88" s="158" t="s">
        <v>113</v>
      </c>
      <c r="F88" s="159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160">
        <f>IF(COUNTIF(J22:L22,C88)=0,0,COUNTIF(J22:L22,C88)-I89)</f>
        <v>3</v>
      </c>
      <c r="J88" s="161">
        <f>IF(AND($G$21&gt;=EOMONTH($J$18,-1)+1,$G$21&lt;=EOMONTH($L$18,0)),_xlfn.DAYS(EOMONTH($G$21,-1)+1,$G$21),0)</f>
        <v>0</v>
      </c>
      <c r="K88" s="161">
        <f>IF(AND($H$21&gt;=EOMONTH($J$18,-1)+1,$H$21&lt;=EOMONTH($L$18,0)),_xlfn.DAYS($H$21+1,EOMONTH($H$21,0))-1,0)</f>
        <v>0</v>
      </c>
      <c r="L88" s="152"/>
    </row>
    <row r="89" spans="2:12" ht="22.5" thickBot="1">
      <c r="B89" s="162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159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163"/>
      <c r="J89" s="164"/>
      <c r="K89" s="165"/>
      <c r="L89" s="152"/>
    </row>
    <row r="90" spans="2:12" ht="20" thickBot="1">
      <c r="B90" s="66" t="s">
        <v>210</v>
      </c>
      <c r="C90" s="622" t="str">
        <f>'第1回部分払（申告書等）'!C90</f>
        <v>②</v>
      </c>
      <c r="D90" s="612">
        <f>'第1回部分払（申告書等）'!D90</f>
        <v>10000</v>
      </c>
      <c r="E90" s="166" t="s">
        <v>154</v>
      </c>
      <c r="F90" s="159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160">
        <f>IF(COUNTIF(J24:L24,C90)=0,0,COUNTIF(J24:L24,C90)-I91)</f>
        <v>3</v>
      </c>
      <c r="J90" s="161">
        <f>IF(AND($G$23&gt;=EOMONTH($J$18,-1)+1,$G$23&lt;=EOMONTH($L$18,0)),_xlfn.DAYS(EOMONTH($G$23,-1)+1,$G$23),0)</f>
        <v>-14</v>
      </c>
      <c r="K90" s="161">
        <f>IF(AND($H$23&gt;=EOMONTH($J$18,-1)+1,$H$23&lt;=EOMONTH($L$18,0)),_xlfn.DAYS($H$23+1,EOMONTH($H$23,0))-1,0)</f>
        <v>0</v>
      </c>
      <c r="L90" s="34"/>
    </row>
    <row r="91" spans="2:12" ht="22.5" thickBot="1">
      <c r="B91" s="162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159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163"/>
      <c r="J91" s="164"/>
      <c r="K91" s="165"/>
      <c r="L91" s="34"/>
    </row>
    <row r="92" spans="2:12" ht="20" thickBot="1">
      <c r="B92" s="66" t="s">
        <v>211</v>
      </c>
      <c r="C92" s="622" t="str">
        <f>'第1回部分払（申告書等）'!C92</f>
        <v>③</v>
      </c>
      <c r="D92" s="612" t="str">
        <f>'第1回部分払（申告書等）'!D92</f>
        <v/>
      </c>
      <c r="E92" s="166" t="s">
        <v>154</v>
      </c>
      <c r="F92" s="159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160">
        <f>IF(COUNTIF(J26:L26,C92)=0,0,COUNTIF(J26:L26,C92)-I93)</f>
        <v>3</v>
      </c>
      <c r="J92" s="161">
        <f>IF(AND($G$25&gt;=EOMONTH($J$18,-1)+1,$G$25&lt;=EOMONTH($L$18,0)),_xlfn.DAYS(EOMONTH($G$25,-1)+1,$G$25),0)</f>
        <v>-14</v>
      </c>
      <c r="K92" s="161">
        <f>IF(AND($H$25&gt;=EOMONTH($J$18,-1)+1,$H$25&lt;=EOMONTH($L$18,0)),_xlfn.DAYS($H$25+1,EOMONTH($H$25,0))-1,0)</f>
        <v>0</v>
      </c>
      <c r="L92" s="34"/>
    </row>
    <row r="93" spans="2:12" ht="22.5" thickBot="1">
      <c r="B93" s="162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159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163"/>
      <c r="J93" s="164"/>
      <c r="K93" s="165"/>
      <c r="L93" s="34"/>
    </row>
    <row r="94" spans="2:12" ht="20" thickBot="1">
      <c r="B94" s="66" t="s">
        <v>212</v>
      </c>
      <c r="C94" s="622" t="str">
        <f>'第1回部分払（申告書等）'!C94</f>
        <v>⑤</v>
      </c>
      <c r="D94" s="612" t="str">
        <f>'第1回部分払（申告書等）'!D94</f>
        <v/>
      </c>
      <c r="E94" s="166" t="s">
        <v>154</v>
      </c>
      <c r="F94" s="159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160">
        <f>IF(COUNTIF(J28:L28,C94)=0,0,COUNTIF(J28:L28,C94)-I95)</f>
        <v>3</v>
      </c>
      <c r="J94" s="161">
        <f>IF(AND($G$27&gt;=EOMONTH($J$18,-1)+1,$G$27&lt;=EOMONTH($L$18,0)),_xlfn.DAYS(EOMONTH($G$27,-1)+1,$G$27),0)</f>
        <v>0</v>
      </c>
      <c r="K94" s="161">
        <f>IF(AND($H$27&gt;=EOMONTH($J$18,-1)+1,$H$27&lt;=EOMONTH($L$18,0)),_xlfn.DAYS($H$27+1,EOMONTH($H$27,0))-1,0)</f>
        <v>0</v>
      </c>
      <c r="L94" s="34"/>
    </row>
    <row r="95" spans="2:12" ht="22.5" thickBot="1">
      <c r="B95" s="162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159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163"/>
      <c r="J95" s="164"/>
      <c r="K95" s="165"/>
      <c r="L95" s="34"/>
    </row>
    <row r="96" spans="2:12" ht="20" thickBot="1">
      <c r="B96" s="66" t="s">
        <v>213</v>
      </c>
      <c r="C96" s="622" t="str">
        <f>'第1回部分払（申告書等）'!C96</f>
        <v>④</v>
      </c>
      <c r="D96" s="612">
        <f>'第1回部分払（申告書等）'!D96</f>
        <v>30000</v>
      </c>
      <c r="E96" s="166" t="s">
        <v>154</v>
      </c>
      <c r="F96" s="159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160">
        <f>IF(COUNTIF(J30:L30,C96)=0,0,COUNTIF(J30:L30,C96)-I97)</f>
        <v>3</v>
      </c>
      <c r="J96" s="161">
        <f>IF(AND($G$29&gt;=EOMONTH($J$18,-1)+1,$G$29&lt;=EOMONTH($L$18,0)),_xlfn.DAYS(EOMONTH($G$29,-1)+1,$G$29),0)</f>
        <v>0</v>
      </c>
      <c r="K96" s="161">
        <f>IF(AND($H$29&gt;=EOMONTH($J$18,-1)+1,$H$29&lt;=EOMONTH($L$18,0)),_xlfn.DAYS($H$29+1,EOMONTH($H$29,0))-1,0)</f>
        <v>0</v>
      </c>
      <c r="L96" s="34"/>
    </row>
    <row r="97" spans="2:12" ht="22.5" thickBot="1">
      <c r="B97" s="162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159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163"/>
      <c r="J97" s="9"/>
      <c r="L97" s="130"/>
    </row>
    <row r="98" spans="2:12" ht="22">
      <c r="B98" s="66"/>
      <c r="C98" s="168"/>
      <c r="D98" s="169"/>
      <c r="E98" s="66"/>
      <c r="F98" s="159"/>
      <c r="G98" s="153" t="s">
        <v>293</v>
      </c>
      <c r="H98" s="153"/>
      <c r="I98" s="152"/>
      <c r="J98" s="155"/>
      <c r="K98" s="155"/>
      <c r="L98" s="130"/>
    </row>
    <row r="99" spans="2:12" ht="16">
      <c r="B99" s="66" t="s">
        <v>214</v>
      </c>
      <c r="C99" s="152"/>
      <c r="D99" s="604">
        <v>111.11</v>
      </c>
      <c r="E99" s="170" t="s">
        <v>60</v>
      </c>
      <c r="F99" s="131"/>
      <c r="G99" s="606" t="s">
        <v>292</v>
      </c>
      <c r="H99" s="130"/>
      <c r="I99" s="130"/>
      <c r="K99" s="130"/>
      <c r="L99" s="130"/>
    </row>
    <row r="100" spans="2:12" ht="16">
      <c r="B100" s="130"/>
      <c r="C100" s="130"/>
      <c r="D100" s="130"/>
      <c r="E100" s="130"/>
      <c r="F100" s="131"/>
      <c r="G100" s="130"/>
      <c r="H100" s="130"/>
      <c r="I100" s="130"/>
      <c r="J100" s="130"/>
      <c r="K100" s="130"/>
      <c r="L100" s="130"/>
    </row>
    <row r="101" spans="2:12" ht="16.5" thickBot="1">
      <c r="B101" s="141" t="s">
        <v>215</v>
      </c>
      <c r="C101" s="142"/>
      <c r="D101" s="36"/>
      <c r="E101" s="37"/>
      <c r="F101" s="38"/>
      <c r="G101" s="130"/>
      <c r="H101" s="130"/>
      <c r="I101" s="130"/>
      <c r="J101" s="130"/>
      <c r="K101" s="130"/>
      <c r="L101" s="130"/>
    </row>
    <row r="102" spans="2:12" ht="27.9" customHeight="1" thickBot="1">
      <c r="B102" s="789" t="s">
        <v>19</v>
      </c>
      <c r="C102" s="790"/>
      <c r="D102" s="143" t="s">
        <v>20</v>
      </c>
      <c r="E102" s="144" t="s">
        <v>21</v>
      </c>
      <c r="F102" s="784" t="s">
        <v>22</v>
      </c>
      <c r="G102" s="785"/>
      <c r="H102" s="780" t="s">
        <v>23</v>
      </c>
      <c r="I102" s="781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5"/>
      <c r="C106" s="756"/>
      <c r="D106" s="147"/>
      <c r="E106" s="146"/>
      <c r="F106" s="250">
        <f t="shared" si="7"/>
        <v>0</v>
      </c>
      <c r="G106" s="251"/>
      <c r="H106" s="148"/>
      <c r="I106" s="149"/>
    </row>
    <row r="107" spans="2:12" ht="16" hidden="1">
      <c r="B107" s="755"/>
      <c r="C107" s="756"/>
      <c r="D107" s="147"/>
      <c r="E107" s="146"/>
      <c r="F107" s="250">
        <f t="shared" si="7"/>
        <v>0</v>
      </c>
      <c r="G107" s="251"/>
      <c r="H107" s="148"/>
      <c r="I107" s="149"/>
    </row>
    <row r="108" spans="2:12" ht="16" hidden="1">
      <c r="B108" s="755"/>
      <c r="C108" s="756"/>
      <c r="D108" s="147"/>
      <c r="E108" s="146"/>
      <c r="F108" s="250">
        <f t="shared" si="7"/>
        <v>0</v>
      </c>
      <c r="G108" s="251"/>
      <c r="H108" s="148"/>
      <c r="I108" s="149"/>
    </row>
    <row r="109" spans="2:12" ht="16" hidden="1">
      <c r="B109" s="755"/>
      <c r="C109" s="756"/>
      <c r="D109" s="147"/>
      <c r="E109" s="146"/>
      <c r="F109" s="250">
        <f t="shared" si="7"/>
        <v>0</v>
      </c>
      <c r="G109" s="251"/>
      <c r="H109" s="148"/>
      <c r="I109" s="149"/>
    </row>
    <row r="110" spans="2:12" ht="16" hidden="1">
      <c r="B110" s="755"/>
      <c r="C110" s="756"/>
      <c r="D110" s="147"/>
      <c r="E110" s="146"/>
      <c r="F110" s="250">
        <f t="shared" si="7"/>
        <v>0</v>
      </c>
      <c r="G110" s="251"/>
      <c r="H110" s="148"/>
      <c r="I110" s="149"/>
    </row>
    <row r="111" spans="2:12" ht="16.5" thickBot="1">
      <c r="B111" s="173" t="s">
        <v>33</v>
      </c>
      <c r="C111" s="174"/>
      <c r="D111" s="174"/>
      <c r="E111" s="175"/>
      <c r="F111" s="725">
        <f>SUM(F103:F110)</f>
        <v>969007</v>
      </c>
      <c r="G111" s="726"/>
      <c r="H111" s="782"/>
      <c r="I111" s="783"/>
    </row>
    <row r="112" spans="2:12" ht="16">
      <c r="B112" s="130"/>
      <c r="C112" s="130"/>
      <c r="D112" s="130"/>
      <c r="E112" s="130"/>
      <c r="F112" s="131"/>
      <c r="G112" s="130"/>
      <c r="H112" s="130"/>
      <c r="I112" s="130"/>
      <c r="J112" s="130"/>
      <c r="K112" s="130"/>
      <c r="L112" s="130"/>
    </row>
    <row r="113" spans="2:10" ht="20" thickBot="1">
      <c r="B113" s="91" t="s">
        <v>217</v>
      </c>
      <c r="D113" s="81"/>
      <c r="E113" s="81"/>
      <c r="F113" s="89"/>
    </row>
    <row r="114" spans="2:10" ht="15.5" thickBot="1">
      <c r="B114" s="176" t="s">
        <v>218</v>
      </c>
      <c r="C114" s="177" t="s">
        <v>219</v>
      </c>
      <c r="D114" s="178" t="s">
        <v>220</v>
      </c>
      <c r="E114" s="177" t="s">
        <v>217</v>
      </c>
      <c r="F114" s="626" t="s">
        <v>302</v>
      </c>
      <c r="G114" s="627" t="s">
        <v>221</v>
      </c>
      <c r="I114" s="179" t="s">
        <v>222</v>
      </c>
    </row>
    <row r="115" spans="2:10" ht="14.15" customHeight="1" thickBot="1">
      <c r="B115" s="180">
        <v>1</v>
      </c>
      <c r="C115" s="181" t="s">
        <v>223</v>
      </c>
      <c r="D115" s="182">
        <f>前金払請求書表紙!B14</f>
        <v>3991494</v>
      </c>
      <c r="E115" s="181" t="s">
        <v>224</v>
      </c>
      <c r="F115" s="628">
        <f>SUM(D115:D117)</f>
        <v>16295082</v>
      </c>
      <c r="G115" s="183">
        <f>'第1回部分払（申告書等）'!G115-'第2回部分払（内訳書）'!E19</f>
        <v>2</v>
      </c>
      <c r="I115" s="805">
        <f>'第1回部分払（申告書等）'!I115-'第2回部分払（内訳書）'!E20</f>
        <v>7</v>
      </c>
      <c r="J115" s="806"/>
    </row>
    <row r="116" spans="2:10" ht="14.15" customHeight="1">
      <c r="B116" s="229">
        <v>2</v>
      </c>
      <c r="C116" s="229" t="s">
        <v>225</v>
      </c>
      <c r="D116" s="230">
        <f>'第1回部分払（請求書）'!C13</f>
        <v>5147260.666666667</v>
      </c>
      <c r="E116" s="229" t="s">
        <v>224</v>
      </c>
    </row>
    <row r="117" spans="2:10" ht="15.5" thickBot="1">
      <c r="B117" s="184">
        <v>3</v>
      </c>
      <c r="C117" s="184" t="s">
        <v>243</v>
      </c>
      <c r="D117" s="185">
        <f>'第2回部分払（請求書）'!C13</f>
        <v>7156327.333333333</v>
      </c>
      <c r="E117" s="184" t="s">
        <v>224</v>
      </c>
    </row>
    <row r="141" spans="3:12" ht="19.5">
      <c r="C141" s="83"/>
      <c r="D141" s="84"/>
      <c r="E141" s="84"/>
      <c r="F141" s="83"/>
      <c r="G141" s="83"/>
      <c r="H141" s="83"/>
      <c r="I141" s="83"/>
      <c r="J141" s="83"/>
      <c r="K141" s="83"/>
      <c r="L141" s="83"/>
    </row>
  </sheetData>
  <sheetProtection algorithmName="SHA-512" hashValue="R+ldU/VqK7NrWyzdpu5zH56ZbXPYoPSouV/KkNuMbCzwUly96PHNmhl9cYAK2jAi46TjvrXkasBkMblQ1SLqnQ==" saltValue="zUl+kuh7zlcUEUK0OpoUUw==" spinCount="100000" sheet="1" objects="1" scenarios="1"/>
  <mergeCells count="84">
    <mergeCell ref="C13:D13"/>
    <mergeCell ref="C14:D14"/>
    <mergeCell ref="I115:J115"/>
    <mergeCell ref="J1:L1"/>
    <mergeCell ref="J2:L2"/>
    <mergeCell ref="E17:F17"/>
    <mergeCell ref="G17:H17"/>
    <mergeCell ref="G21:G22"/>
    <mergeCell ref="H21:H22"/>
    <mergeCell ref="G23:G24"/>
    <mergeCell ref="H23:H24"/>
    <mergeCell ref="H25:H26"/>
    <mergeCell ref="G27:G28"/>
    <mergeCell ref="H27:H28"/>
    <mergeCell ref="G25:G26"/>
    <mergeCell ref="H29:H30"/>
    <mergeCell ref="B23:B24"/>
    <mergeCell ref="C23:C24"/>
    <mergeCell ref="D23:D24"/>
    <mergeCell ref="E23:E24"/>
    <mergeCell ref="F23:F24"/>
    <mergeCell ref="B21:B22"/>
    <mergeCell ref="C21:C22"/>
    <mergeCell ref="D21:D22"/>
    <mergeCell ref="E21:E22"/>
    <mergeCell ref="F21:F22"/>
    <mergeCell ref="F27:F28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B46:L48"/>
    <mergeCell ref="B72:C72"/>
    <mergeCell ref="F72:G72"/>
    <mergeCell ref="B29:B30"/>
    <mergeCell ref="C29:C30"/>
    <mergeCell ref="D29:D30"/>
    <mergeCell ref="E29:E30"/>
    <mergeCell ref="F29:F30"/>
    <mergeCell ref="G29:G30"/>
    <mergeCell ref="B34:L36"/>
    <mergeCell ref="B39:L43"/>
    <mergeCell ref="B73:C73"/>
    <mergeCell ref="F73:G73"/>
    <mergeCell ref="H73:I73"/>
    <mergeCell ref="B74:C74"/>
    <mergeCell ref="F74:G74"/>
    <mergeCell ref="H74:I74"/>
    <mergeCell ref="F81:G81"/>
    <mergeCell ref="H81:I81"/>
    <mergeCell ref="B102:C102"/>
    <mergeCell ref="B75:C75"/>
    <mergeCell ref="F75:G75"/>
    <mergeCell ref="H75:I75"/>
    <mergeCell ref="B76:C76"/>
    <mergeCell ref="B77:C77"/>
    <mergeCell ref="B78:C78"/>
    <mergeCell ref="B109:C109"/>
    <mergeCell ref="B110:C110"/>
    <mergeCell ref="H72:I72"/>
    <mergeCell ref="F102:G102"/>
    <mergeCell ref="F103:G103"/>
    <mergeCell ref="F104:G104"/>
    <mergeCell ref="F105:G105"/>
    <mergeCell ref="B103:C103"/>
    <mergeCell ref="B104:C104"/>
    <mergeCell ref="B105:C105"/>
    <mergeCell ref="B106:C106"/>
    <mergeCell ref="B107:C107"/>
    <mergeCell ref="B108:C108"/>
    <mergeCell ref="B79:C79"/>
    <mergeCell ref="B80:C80"/>
    <mergeCell ref="B81:E81"/>
    <mergeCell ref="F111:G111"/>
    <mergeCell ref="H102:I102"/>
    <mergeCell ref="H103:I103"/>
    <mergeCell ref="H104:I104"/>
    <mergeCell ref="H105:I105"/>
    <mergeCell ref="H111:I111"/>
  </mergeCells>
  <phoneticPr fontId="3"/>
  <dataValidations count="8">
    <dataValidation type="list" showInputMessage="1" showErrorMessage="1" sqref="H2" xr:uid="{F2BC6959-DC26-40CA-8C08-5C5F8791E2CF}">
      <formula1>"　,芳沢　忍,角河　佳江"</formula1>
    </dataValidation>
    <dataValidation type="list" showInputMessage="1" showErrorMessage="1" sqref="E88 E90 E92 E94 E96" xr:uid="{121FD5AC-20CF-44D5-B219-75D846F7AFA1}">
      <formula1>"　,円,ドル"</formula1>
    </dataValidation>
    <dataValidation type="list" showInputMessage="1" showErrorMessage="1" sqref="J30:L30 J32:L32 J22:L22 J24:L24 J26:L26 J28:L28 C89 C91 C93 C95 C97:C98" xr:uid="{DA37C1C6-D5DD-430B-AB70-50BC5A991D54}">
      <formula1>"　,①,②,③,④,⑤"</formula1>
    </dataValidation>
    <dataValidation type="list" showInputMessage="1" showErrorMessage="1" sqref="J19:L21 J23:L23 J25:L25 J27:L27 J29:L29" xr:uid="{08D9C5D9-CAEF-4739-88DE-7AF1EBB75A3D}">
      <formula1>"　,●"</formula1>
    </dataValidation>
    <dataValidation type="list" allowBlank="1" showInputMessage="1" showErrorMessage="1" sqref="C83" xr:uid="{8052B401-834B-46FE-95DC-574A92F77FCD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04089768-E853-4C65-8E8B-2962E13209C6}">
      <formula1>"円,ドル"</formula1>
    </dataValidation>
    <dataValidation type="list" allowBlank="1" showInputMessage="1" showErrorMessage="1" sqref="E115:E117" xr:uid="{05E62029-FCA7-4C66-AE8D-84AB036CD177}">
      <formula1>"未,済"</formula1>
    </dataValidation>
    <dataValidation type="list" allowBlank="1" showInputMessage="1" showErrorMessage="1" sqref="B16" xr:uid="{FF5DF551-4BA6-4C44-AAC3-C74CC69C2111}">
      <formula1>"業務従事実績表,業務従事実績／予定表"</formula1>
    </dataValidation>
  </dataValidations>
  <hyperlinks>
    <hyperlink ref="G99" r:id="rId1" xr:uid="{D08BBBB9-8909-4A7D-AAE0-16CBC88F1726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7706-461E-430F-9173-6DD26397F933}">
  <sheetPr>
    <tabColor rgb="FFFFC000"/>
    <pageSetUpPr fitToPage="1"/>
  </sheetPr>
  <dimension ref="A1:I106"/>
  <sheetViews>
    <sheetView view="pageBreakPreview" topLeftCell="A15" zoomScaleNormal="70" zoomScaleSheetLayoutView="100" workbookViewId="0">
      <selection activeCell="C23" sqref="C23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3.08984375" style="81" customWidth="1"/>
    <col min="6" max="6" width="4" style="81" bestFit="1" customWidth="1"/>
    <col min="7" max="7" width="11.90625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'第2回部分払（申告書等）'!J2</f>
        <v>0</v>
      </c>
      <c r="G1" s="775"/>
      <c r="H1" s="775"/>
    </row>
    <row r="2" spans="1:8" ht="24.5">
      <c r="A2" s="17"/>
      <c r="B2" s="247"/>
      <c r="C2" s="247"/>
      <c r="D2" s="247"/>
      <c r="E2" s="247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247"/>
      <c r="C4" s="247"/>
      <c r="D4" s="247"/>
      <c r="E4" s="247"/>
      <c r="F4" s="247"/>
      <c r="G4" s="247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6900000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'第2回部分払（申告書等）'!D53</f>
        <v>1100000</v>
      </c>
      <c r="D10" s="34" t="s">
        <v>120</v>
      </c>
      <c r="E10" s="200">
        <f>'第2回部分払（申告書等）'!G53</f>
        <v>3</v>
      </c>
      <c r="F10" s="194"/>
      <c r="G10" s="195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195"/>
      <c r="H11" s="9"/>
    </row>
    <row r="12" spans="1:8" ht="19.5">
      <c r="A12" s="34"/>
      <c r="B12" s="196"/>
      <c r="C12" s="197">
        <f>C13*E13</f>
        <v>3600000</v>
      </c>
      <c r="D12" s="34" t="s">
        <v>113</v>
      </c>
      <c r="E12" s="34"/>
      <c r="F12" s="34"/>
      <c r="G12" s="195"/>
      <c r="H12" s="9"/>
    </row>
    <row r="13" spans="1:8" ht="19.5">
      <c r="A13" s="34"/>
      <c r="B13" s="191" t="s">
        <v>119</v>
      </c>
      <c r="C13" s="199">
        <f>'第2回部分払（申告書等）'!D54</f>
        <v>1200000</v>
      </c>
      <c r="D13" s="34" t="s">
        <v>120</v>
      </c>
      <c r="E13" s="200">
        <f>'第2回部分払（申告書等）'!G54</f>
        <v>3</v>
      </c>
      <c r="F13" s="194"/>
      <c r="G13" s="195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256327.33333333334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-588000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SUM('第2回部分払（申告書等）'!I59:I63)-前金払請求金額内訳書!C13*E19</f>
        <v>-588000</v>
      </c>
      <c r="D19" s="34" t="s">
        <v>232</v>
      </c>
      <c r="E19" s="207">
        <f>SUM('第2回部分払（申告書等）'!G59:G63)</f>
        <v>4</v>
      </c>
    </row>
    <row r="20" spans="1:9" ht="17.149999999999999" customHeight="1">
      <c r="B20" s="83" t="s">
        <v>233</v>
      </c>
      <c r="C20" s="206">
        <f>SUM('第2回部分払（申告書等）'!I65:I69)</f>
        <v>0</v>
      </c>
      <c r="D20" s="34" t="s">
        <v>232</v>
      </c>
      <c r="E20" s="207">
        <f>SUM('第2回部分払（申告書等）'!G65:G69)</f>
        <v>0</v>
      </c>
    </row>
    <row r="21" spans="1:9" ht="17.149999999999999" customHeight="1">
      <c r="B21" s="34" t="s">
        <v>125</v>
      </c>
      <c r="C21" s="208">
        <f>'第2回部分払（申告書等）'!F81-見積内訳書!D22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'第2回部分払（申告書等）'!H84</f>
        <v>199998</v>
      </c>
      <c r="D23" s="34" t="s">
        <v>120</v>
      </c>
      <c r="E23" s="200">
        <f>'第2回部分払（申告書等）'!I84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244333.33333333334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'第2回部分払（申告書等）'!H88</f>
        <v>43000</v>
      </c>
      <c r="D25" s="34" t="str">
        <f>IF(C25="","","円×")</f>
        <v>円×</v>
      </c>
      <c r="E25" s="212">
        <f>IF('第2回部分払（申告書等）'!I88+('第2回部分払（申告書等）'!J88+'第2回部分払（申告書等）'!K88)/30&lt;=0,"",'第2回部分払（申告書等）'!I88+('第2回部分払（申告書等）'!J88+'第2回部分払（申告書等）'!K88)/30)</f>
        <v>3</v>
      </c>
      <c r="F25" s="30" t="str">
        <f>IF(E25="","","=")</f>
        <v>=</v>
      </c>
      <c r="G25" s="213">
        <f>IFERROR(C25*E25,"")</f>
        <v>129000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'第2回部分払（申告書等）'!H89</f>
        <v/>
      </c>
      <c r="D26" s="34" t="str">
        <f>IF(C26="","","円×")</f>
        <v/>
      </c>
      <c r="E26" s="212" t="str">
        <f>IF('第2回部分払（申告書等）'!I89+('第2回部分払（申告書等）'!J89+'第2回部分払（申告書等）'!K89)/30&lt;=0,"",'第2回部分払（申告書等）'!I89+('第2回部分払（申告書等）'!J89+'第2回部分払（申告書等）'!K89)/30)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'第2回部分払（申告書等）'!H90</f>
        <v>10000</v>
      </c>
      <c r="D27" s="34" t="str">
        <f t="shared" ref="D27:D34" si="0">IF(C27="","","円×")</f>
        <v>円×</v>
      </c>
      <c r="E27" s="212">
        <f>IF('第2回部分払（申告書等）'!I90+('第2回部分払（申告書等）'!J90+'第2回部分払（申告書等）'!K90)/30&lt;=0,"",'第2回部分払（申告書等）'!I90+('第2回部分払（申告書等）'!J90+'第2回部分払（申告書等）'!K90)/30)</f>
        <v>2.5333333333333332</v>
      </c>
      <c r="F27" s="30" t="str">
        <f t="shared" ref="F27:F34" si="1">IF(E27="","","=")</f>
        <v>=</v>
      </c>
      <c r="G27" s="213">
        <f t="shared" ref="G27:G34" si="2">IFERROR(C27*E27,"")</f>
        <v>25333.333333333332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'第2回部分払（申告書等）'!H91</f>
        <v/>
      </c>
      <c r="D28" s="34" t="str">
        <f t="shared" si="0"/>
        <v/>
      </c>
      <c r="E28" s="212" t="str">
        <f>IF('第2回部分払（申告書等）'!I91+('第2回部分払（申告書等）'!J91+'第2回部分払（申告書等）'!K91)/30&lt;=0,"",'第2回部分払（申告書等）'!I91+('第2回部分払（申告書等）'!J91+'第2回部分払（申告書等）'!K91)/30)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'第2回部分払（申告書等）'!H92</f>
        <v/>
      </c>
      <c r="D29" s="34" t="str">
        <f t="shared" si="0"/>
        <v/>
      </c>
      <c r="E29" s="212">
        <f>IF('第2回部分払（申告書等）'!I92+('第2回部分払（申告書等）'!J92+'第2回部分払（申告書等）'!K92)/30&lt;=0,"",'第2回部分払（申告書等）'!I92+('第2回部分払（申告書等）'!J92+'第2回部分払（申告書等）'!K92)/30)</f>
        <v>2.5333333333333332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'第2回部分払（申告書等）'!H93</f>
        <v/>
      </c>
      <c r="D30" s="34" t="str">
        <f t="shared" si="0"/>
        <v/>
      </c>
      <c r="E30" s="212" t="str">
        <f>IF('第2回部分払（申告書等）'!I93+('第2回部分払（申告書等）'!J93+'第2回部分払（申告書等）'!K93)/30&lt;=0,"",'第2回部分払（申告書等）'!I93+('第2回部分払（申告書等）'!J93+'第2回部分払（申告書等）'!K93)/30)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'第2回部分払（申告書等）'!H94</f>
        <v/>
      </c>
      <c r="D31" s="34" t="str">
        <f t="shared" si="0"/>
        <v/>
      </c>
      <c r="E31" s="212">
        <f>IF('第2回部分払（申告書等）'!I94+('第2回部分払（申告書等）'!J94+'第2回部分払（申告書等）'!K94)/30&lt;=0,"",'第2回部分払（申告書等）'!I94+('第2回部分払（申告書等）'!J94+'第2回部分払（申告書等）'!K94)/30)</f>
        <v>3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'第2回部分払（申告書等）'!H95</f>
        <v/>
      </c>
      <c r="D32" s="34" t="str">
        <f t="shared" si="0"/>
        <v/>
      </c>
      <c r="E32" s="212" t="str">
        <f>IF('第2回部分払（申告書等）'!I95+('第2回部分払（申告書等）'!J95+'第2回部分払（申告書等）'!K95)/30&lt;=0,"",'第2回部分払（申告書等）'!I95+('第2回部分払（申告書等）'!J95+'第2回部分払（申告書等）'!K95)/30)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'第2回部分払（申告書等）'!H96</f>
        <v>30000</v>
      </c>
      <c r="D33" s="34" t="str">
        <f t="shared" si="0"/>
        <v>円×</v>
      </c>
      <c r="E33" s="212">
        <f>IF('第2回部分払（申告書等）'!I96+('第2回部分払（申告書等）'!J96+'第2回部分払（申告書等）'!K96)/30&lt;=0,"",'第2回部分払（申告書等）'!I96+('第2回部分払（申告書等）'!J96+'第2回部分払（申告書等）'!K96)/30)</f>
        <v>3</v>
      </c>
      <c r="F33" s="30" t="str">
        <f t="shared" si="1"/>
        <v>=</v>
      </c>
      <c r="G33" s="213">
        <f t="shared" si="2"/>
        <v>90000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'第2回部分払（申告書等）'!H97</f>
        <v/>
      </c>
      <c r="D34" s="34" t="str">
        <f t="shared" si="0"/>
        <v/>
      </c>
      <c r="E34" s="200" t="str">
        <f>IF('第2回部分払（申告書等）'!I97+'第2回部分払（申告書等）'!J97&lt;=0,"",'第2回部分払（申告書等）'!I97+'第2回部分払（申告書等）'!J97)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'第2回部分払（申告書等）'!F111-見積内訳書!D34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7156327.333333333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7156327.333333333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ZStNlarA5pp9F9Pmte/k+KGrc8daYCUb86veDyDTv+EiUA+xSsjYiYf3b+LclGOQV2Eg2XskdvSMQw1pt1iGNQ==" saltValue="KqK8eRlNT4STJB/I+GM2Lw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14E8-D024-4B0C-9048-CB4182391738}">
  <sheetPr>
    <tabColor rgb="FFFFC00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D4" sqref="D4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'第2回部分払（申告書等）'!J2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5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'第2回部分払（内訳書）'!C43</f>
        <v>7156327.333333333</v>
      </c>
      <c r="D13" s="234"/>
    </row>
    <row r="14" spans="1:4" s="9" customFormat="1" ht="27.9" customHeight="1">
      <c r="B14" s="13" t="s">
        <v>263</v>
      </c>
      <c r="C14" s="186">
        <f>EOMONTH(D1,0)</f>
        <v>31</v>
      </c>
      <c r="D14" s="23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80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809"/>
    </row>
    <row r="18" spans="1:4" s="9" customFormat="1" ht="27.9" customHeight="1">
      <c r="A18" s="26" t="s">
        <v>85</v>
      </c>
      <c r="B18" s="4"/>
      <c r="C18" s="809"/>
      <c r="D18" s="809"/>
    </row>
    <row r="19" spans="1:4" s="14" customFormat="1" ht="27.9" customHeight="1">
      <c r="A19" s="9" t="s">
        <v>88</v>
      </c>
      <c r="B19" s="4"/>
      <c r="C19" s="809"/>
      <c r="D19" s="809"/>
    </row>
    <row r="20" spans="1:4" s="14" customFormat="1" ht="27.9" customHeight="1">
      <c r="A20" s="9"/>
      <c r="B20" s="4"/>
      <c r="C20" s="809"/>
      <c r="D20" s="809"/>
    </row>
    <row r="21" spans="1:4" s="15" customFormat="1" ht="27.9" customHeight="1">
      <c r="A21" s="9"/>
      <c r="B21" s="4"/>
      <c r="C21" s="809"/>
      <c r="D21" s="809"/>
    </row>
    <row r="22" spans="1:4" s="14" customFormat="1" ht="27.9" customHeight="1">
      <c r="A22" s="9"/>
      <c r="B22" s="4"/>
      <c r="C22" s="4"/>
      <c r="D22" s="4"/>
    </row>
  </sheetData>
  <sheetProtection algorithmName="SHA-512" hashValue="6hviPtDyaYZpqyXg0SDGwYEm6tXjWST0gyQVhiyHH21dF1P2F3aBu6NM5mS9cg1pTzj7FyRHgMUfjC/IuSoGEA==" saltValue="Z522b1N5YJzNKLn4PMpTGw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03FC-55E2-47B8-89A7-2A28F5E9A05A}">
  <sheetPr>
    <tabColor rgb="FFFFFF00"/>
    <pageSetUpPr fitToPage="1"/>
  </sheetPr>
  <dimension ref="B1:M141"/>
  <sheetViews>
    <sheetView view="pageBreakPreview" topLeftCell="A25" zoomScaleNormal="70" zoomScaleSheetLayoutView="100" workbookViewId="0">
      <selection activeCell="D44" sqref="D44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154</v>
      </c>
      <c r="I2" s="447" t="s">
        <v>242</v>
      </c>
      <c r="J2" s="729"/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453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03" t="str">
        <f>'第1回部分払（申告書等）'!$C$13</f>
        <v>●●</v>
      </c>
      <c r="D13" s="803"/>
      <c r="F13" s="548"/>
    </row>
    <row r="14" spans="2:12" ht="19.5">
      <c r="B14" s="442" t="s">
        <v>164</v>
      </c>
      <c r="C14" s="804">
        <f>'第1回部分払（申告書等）'!C14</f>
        <v>46003</v>
      </c>
      <c r="D14" s="804"/>
      <c r="E14" s="454"/>
      <c r="F14" s="454"/>
    </row>
    <row r="15" spans="2:12">
      <c r="D15" s="455"/>
      <c r="E15" s="454"/>
      <c r="F15" s="456"/>
    </row>
    <row r="16" spans="2:12" ht="15.9" customHeight="1">
      <c r="B16" s="452" t="str">
        <f>'第1回部分払（申告書等）'!$B$16</f>
        <v>業務従事実績／予定表</v>
      </c>
      <c r="C16" s="442"/>
      <c r="H16" s="127"/>
      <c r="I16" s="232"/>
      <c r="K16" s="96"/>
      <c r="L16" s="96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IF(OR(MONTH(J18)=1,I17="年"),YEAR(J18),"")</f>
        <v>2026</v>
      </c>
      <c r="K17" s="459" t="str">
        <f>IF(MONTH(K18)=1,YEAR(K18),"")</f>
        <v/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102" t="s">
        <v>171</v>
      </c>
      <c r="H18" s="102" t="s">
        <v>172</v>
      </c>
      <c r="I18" s="464" t="s">
        <v>173</v>
      </c>
      <c r="J18" s="465">
        <f>EDATE('第2回部分払（申告書等）'!L18,1)</f>
        <v>46174</v>
      </c>
      <c r="K18" s="465">
        <f>DATE(YEAR($J$18),MONTH($J$18)+1,1)</f>
        <v>46204</v>
      </c>
      <c r="L18" s="465">
        <f t="shared" ref="L18" si="1">DATE(YEAR(K18),MONTH(K18)+1,1)</f>
        <v>46235</v>
      </c>
    </row>
    <row r="19" spans="2:13" ht="17.149999999999999" customHeight="1">
      <c r="B19" s="466" t="str">
        <f>'見積書（入力用・見積根拠）'!C27</f>
        <v>本人</v>
      </c>
      <c r="C19" s="466" t="str">
        <f>'見積書（入力用・見積根拠）'!D27</f>
        <v>国際　〇〇</v>
      </c>
      <c r="D19" s="466">
        <f>IF('見積書（入力用・見積根拠）'!F27="","",DATEDIF('見積書（入力用・見積根拠）'!F27,$J$1,"y"))</f>
        <v>50</v>
      </c>
      <c r="E19" s="105">
        <f>'第1回部分払（申告書等）'!E19</f>
        <v>46006</v>
      </c>
      <c r="F19" s="105">
        <f>'第2回部分払（申告書等）'!F19</f>
        <v>46735</v>
      </c>
      <c r="G19" s="468" t="s">
        <v>174</v>
      </c>
      <c r="H19" s="468" t="s">
        <v>174</v>
      </c>
      <c r="I19" s="469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466">
        <f>IF('見積書（入力用・見積根拠）'!F28="","",DATEDIF('見積書（入力用・見積根拠）'!F28,$J$1,"y"))</f>
        <v>47</v>
      </c>
      <c r="E20" s="248">
        <f>IF('第2回部分払（申告書等）'!E20="","",'第2回部分払（申告書等）'!E20)</f>
        <v>46073</v>
      </c>
      <c r="F20" s="248">
        <f>IF('第2回部分払（申告書等）'!F20="","",'第2回部分払（申告書等）'!F20)</f>
        <v>46735</v>
      </c>
      <c r="G20" s="468" t="s">
        <v>174</v>
      </c>
      <c r="H20" s="468" t="s">
        <v>174</v>
      </c>
      <c r="I20" s="472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IF('第2回部分払（申告書等）'!E21="","",'第2回部分払（申告書等）'!E21)</f>
        <v>46073</v>
      </c>
      <c r="F21" s="766">
        <f>IF('第2回部分払（申告書等）'!F21="","",'第2回部分払（申告書等）'!F21)</f>
        <v>46735</v>
      </c>
      <c r="G21" s="766">
        <f>'第2回部分払（申告書等）'!G21</f>
        <v>46073</v>
      </c>
      <c r="H21" s="766">
        <f>'第2回部分払（申告書等）'!H21</f>
        <v>46731</v>
      </c>
      <c r="I21" s="473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IF('第2回部分払（申告書等）'!E23="","",'第2回部分払（申告書等）'!E23)</f>
        <v>46073</v>
      </c>
      <c r="F23" s="766">
        <f>IF('第2回部分払（申告書等）'!F23="","",'第2回部分払（申告書等）'!F23)</f>
        <v>46735</v>
      </c>
      <c r="G23" s="766">
        <f>'第2回部分払（申告書等）'!G23</f>
        <v>46096</v>
      </c>
      <c r="H23" s="766">
        <f>'第2回部分払（申告書等）'!H23</f>
        <v>46726</v>
      </c>
      <c r="I23" s="477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IF('第2回部分払（申告書等）'!E25="","",'第2回部分払（申告書等）'!E25)</f>
        <v>46073</v>
      </c>
      <c r="F25" s="766">
        <f>IF('第2回部分払（申告書等）'!F25="","",'第2回部分払（申告書等）'!F25)</f>
        <v>46735</v>
      </c>
      <c r="G25" s="766">
        <f>'第2回部分払（申告書等）'!G25</f>
        <v>46096</v>
      </c>
      <c r="H25" s="766">
        <f>'第2回部分払（申告書等）'!H25</f>
        <v>46726</v>
      </c>
      <c r="I25" s="473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IF('第2回部分払（申告書等）'!E27="","",'第2回部分払（申告書等）'!E27)</f>
        <v>46073</v>
      </c>
      <c r="F27" s="766">
        <f>IF('第2回部分払（申告書等）'!F27="","",'第2回部分払（申告書等）'!F27)</f>
        <v>46735</v>
      </c>
      <c r="G27" s="766">
        <f>'第2回部分払（申告書等）'!G27</f>
        <v>46078</v>
      </c>
      <c r="H27" s="766">
        <f>'第2回部分払（申告書等）'!H27</f>
        <v>46733</v>
      </c>
      <c r="I27" s="473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90</v>
      </c>
      <c r="K28" s="114" t="s">
        <v>90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IF('第2回部分払（申告書等）'!E29="","",'第2回部分払（申告書等）'!E29)</f>
        <v>46073</v>
      </c>
      <c r="F29" s="766">
        <f>IF('第2回部分払（申告書等）'!F29="","",'第2回部分払（申告書等）'!F29)</f>
        <v>46735</v>
      </c>
      <c r="G29" s="766">
        <f>'第2回部分払（申告書等）'!G29</f>
        <v>46078</v>
      </c>
      <c r="H29" s="766">
        <f>'第2回部分払（申告書等）'!H29</f>
        <v>46733</v>
      </c>
      <c r="I29" s="473" t="s">
        <v>175</v>
      </c>
      <c r="J29" s="112" t="s">
        <v>176</v>
      </c>
      <c r="K29" s="112" t="s">
        <v>176</v>
      </c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87</v>
      </c>
      <c r="K30" s="114" t="s">
        <v>87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>●</v>
      </c>
      <c r="K31" s="485" t="str">
        <f>IF(COUNTIF(K20,"●")+COUNTIF(K21,"●")+COUNTIF(K23,"●")+COUNTIF(K25,"●")+COUNTIF(K27,"●")+COUNTIF(K29,"●")&lt;=0,"","●")</f>
        <v>●</v>
      </c>
      <c r="L31" s="485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126"/>
      <c r="K32" s="126"/>
      <c r="L32" s="126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810">
        <f>'第2回部分払（申告書等）'!B46</f>
        <v>0</v>
      </c>
      <c r="C34" s="811"/>
      <c r="D34" s="811"/>
      <c r="E34" s="811"/>
      <c r="F34" s="811"/>
      <c r="G34" s="811"/>
      <c r="H34" s="811"/>
      <c r="I34" s="811"/>
      <c r="J34" s="811"/>
      <c r="K34" s="811"/>
      <c r="L34" s="812"/>
      <c r="M34" s="287"/>
    </row>
    <row r="35" spans="2:13" ht="17.149999999999999" customHeight="1">
      <c r="B35" s="813"/>
      <c r="C35" s="814"/>
      <c r="D35" s="814"/>
      <c r="E35" s="814"/>
      <c r="F35" s="814"/>
      <c r="G35" s="814"/>
      <c r="H35" s="814"/>
      <c r="I35" s="814"/>
      <c r="J35" s="814"/>
      <c r="K35" s="814"/>
      <c r="L35" s="815"/>
      <c r="M35" s="287"/>
    </row>
    <row r="36" spans="2:13" ht="17.149999999999999" customHeight="1" thickBot="1">
      <c r="B36" s="816"/>
      <c r="C36" s="817"/>
      <c r="D36" s="817"/>
      <c r="E36" s="817"/>
      <c r="F36" s="817"/>
      <c r="G36" s="817"/>
      <c r="H36" s="817"/>
      <c r="I36" s="817"/>
      <c r="J36" s="817"/>
      <c r="K36" s="817"/>
      <c r="L36" s="818"/>
      <c r="M36" s="287"/>
    </row>
    <row r="37" spans="2:13" ht="17.149999999999999" customHeight="1">
      <c r="B37" s="127"/>
      <c r="C37" s="127"/>
      <c r="D37" s="127"/>
      <c r="E37" s="231"/>
      <c r="F37" s="127"/>
      <c r="G37" s="127"/>
      <c r="H37" s="127"/>
      <c r="I37" s="127"/>
      <c r="J37" s="127"/>
      <c r="K37" s="127"/>
      <c r="L37" s="127"/>
      <c r="M37" s="255"/>
    </row>
    <row r="38" spans="2:13" ht="17.149999999999999" customHeight="1" thickBot="1">
      <c r="B38" s="128" t="s">
        <v>180</v>
      </c>
      <c r="C38" s="127"/>
      <c r="D38" s="232"/>
      <c r="E38" s="127"/>
      <c r="F38" s="127"/>
      <c r="G38" s="127"/>
      <c r="H38" s="127"/>
      <c r="I38" s="127"/>
      <c r="J38" s="127"/>
      <c r="K38" s="127"/>
      <c r="L38" s="127"/>
      <c r="M38" s="255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5"/>
    </row>
    <row r="45" spans="2:13" ht="17.149999999999999" customHeight="1" thickBot="1">
      <c r="B45" s="129" t="s">
        <v>181</v>
      </c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5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5"/>
    </row>
    <row r="50" spans="2:13" ht="17.149999999999999" customHeight="1" thickBot="1">
      <c r="B50" s="252"/>
      <c r="C50" s="252"/>
      <c r="D50" s="252"/>
      <c r="E50" s="252"/>
      <c r="F50" s="252"/>
      <c r="G50" s="223" t="s">
        <v>264</v>
      </c>
      <c r="H50" s="224">
        <f>'第3回部分払（内訳書）'!C43</f>
        <v>8279994</v>
      </c>
      <c r="I50" s="223" t="s">
        <v>265</v>
      </c>
      <c r="J50" s="252"/>
      <c r="K50" s="252"/>
      <c r="L50" s="252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'第2回部分払（申告書等）'!D53</f>
        <v>1100000</v>
      </c>
      <c r="E53" s="499" t="s">
        <v>34</v>
      </c>
      <c r="F53" s="500" t="s">
        <v>147</v>
      </c>
      <c r="G53" s="501">
        <f>COUNTIF(J19:L19,"●")</f>
        <v>3</v>
      </c>
      <c r="H53" s="521" t="s">
        <v>207</v>
      </c>
      <c r="I53" s="545">
        <f>_xlfn.DAYS($F$19,(EDATE($E$19,24)-1))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'第2回部分払（申告書等）'!D54</f>
        <v>1200000</v>
      </c>
      <c r="E54" s="499" t="s">
        <v>34</v>
      </c>
      <c r="F54" s="500" t="s">
        <v>147</v>
      </c>
      <c r="G54" s="501">
        <f>COUNTIF(J31:L31,"●")</f>
        <v>3</v>
      </c>
      <c r="H54" s="521" t="s">
        <v>244</v>
      </c>
      <c r="I54" s="524">
        <f>IF(AND($F$31&gt;=EOMONTH($J$18,-1)+1,$F$31&lt;=EOMONTH($L$18,0)),_xlfn.DAYS(EOMONTH($E$31,-1)+1,$E$31),0)</f>
        <v>0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24">
        <f>IF(AND($F$31&gt;=EOMONTH($J$18,-1)+1,$F$31&lt;=EOMONTH($L$18,0)),_xlfn.DAYS($F$31+1,EOMONTH($F$31,0))-1,0)</f>
        <v>0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>
        <v>2</v>
      </c>
      <c r="H59" s="507" t="s">
        <v>191</v>
      </c>
      <c r="I59" s="136">
        <f>D59*G59</f>
        <v>1000000</v>
      </c>
      <c r="J59" s="487" t="s">
        <v>34</v>
      </c>
    </row>
    <row r="60" spans="2:13" ht="17.149999999999999" customHeight="1">
      <c r="B60" s="406" t="s">
        <v>192</v>
      </c>
      <c r="D60" s="599"/>
      <c r="E60" s="406" t="s">
        <v>34</v>
      </c>
      <c r="F60" s="450" t="s">
        <v>147</v>
      </c>
      <c r="G60" s="601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customHeight="1">
      <c r="B61" s="406" t="s">
        <v>193</v>
      </c>
      <c r="D61" s="599"/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si="2"/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>
        <v>1</v>
      </c>
      <c r="H65" s="507" t="s">
        <v>191</v>
      </c>
      <c r="I65" s="136">
        <f>D65*G65</f>
        <v>500000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755"/>
      <c r="C73" s="756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5"/>
      <c r="C76" s="756"/>
      <c r="D76" s="147"/>
      <c r="E76" s="146"/>
      <c r="F76" s="250">
        <f t="shared" si="4"/>
        <v>0</v>
      </c>
      <c r="G76" s="251"/>
      <c r="H76" s="516"/>
      <c r="I76" s="517"/>
    </row>
    <row r="77" spans="2:10" ht="16" hidden="1">
      <c r="B77" s="755"/>
      <c r="C77" s="756"/>
      <c r="D77" s="147"/>
      <c r="E77" s="146"/>
      <c r="F77" s="250">
        <f t="shared" si="4"/>
        <v>0</v>
      </c>
      <c r="G77" s="251"/>
      <c r="H77" s="516"/>
      <c r="I77" s="517"/>
    </row>
    <row r="78" spans="2:10" ht="16" hidden="1">
      <c r="B78" s="755"/>
      <c r="C78" s="756"/>
      <c r="D78" s="147"/>
      <c r="E78" s="146"/>
      <c r="F78" s="250">
        <f t="shared" si="4"/>
        <v>0</v>
      </c>
      <c r="G78" s="251"/>
      <c r="H78" s="516"/>
      <c r="I78" s="517"/>
    </row>
    <row r="79" spans="2:10" ht="16" hidden="1">
      <c r="B79" s="755"/>
      <c r="C79" s="756"/>
      <c r="D79" s="147"/>
      <c r="E79" s="146"/>
      <c r="F79" s="250">
        <f t="shared" si="4"/>
        <v>0</v>
      </c>
      <c r="G79" s="251"/>
      <c r="H79" s="516"/>
      <c r="I79" s="517"/>
    </row>
    <row r="80" spans="2:10" ht="16" hidden="1">
      <c r="B80" s="755"/>
      <c r="C80" s="756"/>
      <c r="D80" s="147"/>
      <c r="E80" s="146"/>
      <c r="F80" s="250">
        <f t="shared" si="4"/>
        <v>0</v>
      </c>
      <c r="G80" s="251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3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'第2回部分払（申告書等）'!C88</f>
        <v>①</v>
      </c>
      <c r="D88" s="612">
        <f>'第2回部分払（申告書等）'!D88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3</v>
      </c>
      <c r="J88" s="524">
        <f>IF(AND($G$21&gt;=EOMONTH($J$18,-1)+1,$G$21&lt;=EOMONTH($L$18,0)),_xlfn.DAYS(EOMONTH($G$21,-1)+1,$G$21),0)</f>
        <v>0</v>
      </c>
      <c r="K88" s="524">
        <f>IF(AND($H$21&gt;=EOMONTH($J$18,-1)+1,$H$21&lt;=EOMONTH($L$18,0)),_xlfn.DAYS($H$21+1,EOMONTH($H$21,0))-1,0)</f>
        <v>0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'第2回部分払（申告書等）'!C90</f>
        <v>②</v>
      </c>
      <c r="D90" s="612">
        <f>'第2回部分払（申告書等）'!D90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3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0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'第2回部分払（申告書等）'!C92</f>
        <v>③</v>
      </c>
      <c r="D92" s="612" t="str">
        <f>'第2回部分払（申告書等）'!D92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3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0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'第2回部分払（申告書等）'!C94</f>
        <v>⑤</v>
      </c>
      <c r="D94" s="612" t="str">
        <f>'第2回部分払（申告書等）'!D94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3</v>
      </c>
      <c r="J94" s="524">
        <f>IF(AND($G$27&gt;=EOMONTH($J$18,-1)+1,$G$27&lt;=EOMONTH($L$18,0)),_xlfn.DAYS(EOMONTH($G$27,-1)+1,$G$27),0)</f>
        <v>0</v>
      </c>
      <c r="K94" s="524">
        <f>IF(AND($H$27&gt;=EOMONTH($J$18,-1)+1,$H$27&lt;=EOMONTH($L$18,0)),_xlfn.DAYS($H$27+1,EOMONTH($H$27,0))-1,0)</f>
        <v>0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'第2回部分払（申告書等）'!C96</f>
        <v>④</v>
      </c>
      <c r="D96" s="612">
        <f>'第2回部分払（申告書等）'!D96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3</v>
      </c>
      <c r="J96" s="524">
        <f>IF(AND($G$29&gt;=EOMONTH($J$18,-1)+1,$G$29&lt;=EOMONTH($L$18,0)),_xlfn.DAYS(EOMONTH($G$29,-1)+1,$G$29),0)</f>
        <v>0</v>
      </c>
      <c r="K96" s="524">
        <f>IF(AND($H$29&gt;=EOMONTH($J$18,-1)+1,$H$29&lt;=EOMONTH($L$18,0)),_xlfn.DAYS($H$29+1,EOMONTH($H$29,0))-1,0)</f>
        <v>0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604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5"/>
      <c r="C106" s="756"/>
      <c r="D106" s="147"/>
      <c r="E106" s="146"/>
      <c r="F106" s="250">
        <f t="shared" si="7"/>
        <v>0</v>
      </c>
      <c r="G106" s="251"/>
      <c r="H106" s="516"/>
      <c r="I106" s="517"/>
    </row>
    <row r="107" spans="2:12" ht="16" hidden="1">
      <c r="B107" s="755"/>
      <c r="C107" s="756"/>
      <c r="D107" s="147"/>
      <c r="E107" s="146"/>
      <c r="F107" s="250">
        <f t="shared" si="7"/>
        <v>0</v>
      </c>
      <c r="G107" s="251"/>
      <c r="H107" s="516"/>
      <c r="I107" s="517"/>
    </row>
    <row r="108" spans="2:12" ht="16" hidden="1">
      <c r="B108" s="755"/>
      <c r="C108" s="756"/>
      <c r="D108" s="147"/>
      <c r="E108" s="146"/>
      <c r="F108" s="250">
        <f t="shared" si="7"/>
        <v>0</v>
      </c>
      <c r="G108" s="251"/>
      <c r="H108" s="516"/>
      <c r="I108" s="517"/>
    </row>
    <row r="109" spans="2:12" ht="16" hidden="1">
      <c r="B109" s="755"/>
      <c r="C109" s="756"/>
      <c r="D109" s="147"/>
      <c r="E109" s="146"/>
      <c r="F109" s="250">
        <f t="shared" si="7"/>
        <v>0</v>
      </c>
      <c r="G109" s="251"/>
      <c r="H109" s="516"/>
      <c r="I109" s="517"/>
    </row>
    <row r="110" spans="2:12" ht="16" hidden="1">
      <c r="B110" s="755"/>
      <c r="C110" s="756"/>
      <c r="D110" s="147"/>
      <c r="E110" s="146"/>
      <c r="F110" s="250">
        <f t="shared" si="7"/>
        <v>0</v>
      </c>
      <c r="G110" s="251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302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SUM(D115:D118)</f>
        <v>24575076</v>
      </c>
      <c r="G115" s="542">
        <f>'第2回部分払（申告書等）'!G115-'第3回部分払（内訳書）'!E19</f>
        <v>0</v>
      </c>
      <c r="I115" s="771">
        <f>'第2回部分払（申告書等）'!I115-'第3回部分払（内訳書）'!E20</f>
        <v>6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 ht="15.5" thickBot="1">
      <c r="B118" s="543">
        <v>4</v>
      </c>
      <c r="C118" s="543" t="s">
        <v>246</v>
      </c>
      <c r="D118" s="544">
        <f>'第3回部分払（請求書）'!C13</f>
        <v>8279994</v>
      </c>
      <c r="E118" s="543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ceFE7XrV8+Y+BSwYieIWrMoA0PqxSJrJwwKrB3OYi9KGSJGLfmkM01TmyKRGSSkA/gipHbldjf115wnhALGxHg==" saltValue="4yNiqbWXF5wgpNHF00ZQ3Q==" spinCount="100000" sheet="1" objects="1" scenarios="1"/>
  <mergeCells count="84">
    <mergeCell ref="C13:D13"/>
    <mergeCell ref="C14:D14"/>
    <mergeCell ref="I115:J115"/>
    <mergeCell ref="J1:L1"/>
    <mergeCell ref="J2:L2"/>
    <mergeCell ref="E17:F17"/>
    <mergeCell ref="G17:H17"/>
    <mergeCell ref="G21:G22"/>
    <mergeCell ref="H21:H22"/>
    <mergeCell ref="G23:G24"/>
    <mergeCell ref="H23:H24"/>
    <mergeCell ref="H25:H26"/>
    <mergeCell ref="G27:G28"/>
    <mergeCell ref="H27:H28"/>
    <mergeCell ref="G25:G26"/>
    <mergeCell ref="H29:H30"/>
    <mergeCell ref="B23:B24"/>
    <mergeCell ref="C23:C24"/>
    <mergeCell ref="D23:D24"/>
    <mergeCell ref="E23:E24"/>
    <mergeCell ref="F23:F24"/>
    <mergeCell ref="B21:B22"/>
    <mergeCell ref="C21:C22"/>
    <mergeCell ref="D21:D22"/>
    <mergeCell ref="E21:E22"/>
    <mergeCell ref="F21:F22"/>
    <mergeCell ref="F27:F28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B34:L36"/>
    <mergeCell ref="B39:L43"/>
    <mergeCell ref="B73:C73"/>
    <mergeCell ref="F73:G73"/>
    <mergeCell ref="H73:I73"/>
    <mergeCell ref="B74:C74"/>
    <mergeCell ref="F74:G74"/>
    <mergeCell ref="H74:I74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103:C103"/>
    <mergeCell ref="F103:G103"/>
    <mergeCell ref="H103:I103"/>
    <mergeCell ref="B104:C104"/>
    <mergeCell ref="F104:G104"/>
    <mergeCell ref="H104:I104"/>
    <mergeCell ref="B109:C109"/>
    <mergeCell ref="B110:C110"/>
    <mergeCell ref="F111:G111"/>
    <mergeCell ref="H111:I111"/>
    <mergeCell ref="B105:C105"/>
    <mergeCell ref="F105:G105"/>
    <mergeCell ref="H105:I105"/>
    <mergeCell ref="B106:C106"/>
    <mergeCell ref="B107:C107"/>
    <mergeCell ref="B108:C108"/>
  </mergeCells>
  <phoneticPr fontId="3"/>
  <dataValidations count="8">
    <dataValidation type="list" allowBlank="1" showInputMessage="1" showErrorMessage="1" sqref="E115:E118" xr:uid="{2EF362A1-208C-48F2-AC30-EFDAF81113E8}">
      <formula1>"未,済"</formula1>
    </dataValidation>
    <dataValidation type="list" allowBlank="1" showInputMessage="1" showErrorMessage="1" sqref="E83" xr:uid="{4635AAB6-E787-4D0D-96BC-8967CF3CC275}">
      <formula1>"円,ドル"</formula1>
    </dataValidation>
    <dataValidation type="list" allowBlank="1" showInputMessage="1" showErrorMessage="1" sqref="C83" xr:uid="{A7FAAE24-2560-45C9-B397-F8C4E74D0CAB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51D8F17A-DF5E-4B6C-B5D0-7534C2E26273}">
      <formula1>"　,●"</formula1>
    </dataValidation>
    <dataValidation type="list" showInputMessage="1" showErrorMessage="1" sqref="J30:L30 J32:L32 J22:L22 J24:L24 J26:L26 J28:L28 C89 C91 C93 C95 C97:C98" xr:uid="{E69AF2BA-6623-43B9-9AD8-549AA800A21D}">
      <formula1>"　,①,②,③,④,⑤"</formula1>
    </dataValidation>
    <dataValidation type="list" showInputMessage="1" showErrorMessage="1" sqref="E88 E90 E92 E94 E96" xr:uid="{51CE6DC5-9F50-4328-955D-F0482CF4B419}">
      <formula1>"　,円,ドル"</formula1>
    </dataValidation>
    <dataValidation type="list" showInputMessage="1" showErrorMessage="1" sqref="H2" xr:uid="{04E1EF83-252D-4E0D-9871-1491BBA4963D}">
      <formula1>"　,芳沢　忍,角河　佳江"</formula1>
    </dataValidation>
    <dataValidation type="list" allowBlank="1" showInputMessage="1" showErrorMessage="1" sqref="B16" xr:uid="{BC78B92E-1F73-49AF-8FEF-5860DA4EF527}">
      <formula1>"業務従事実績表,業務従事実績／予定表"</formula1>
    </dataValidation>
  </dataValidations>
  <hyperlinks>
    <hyperlink ref="G99" r:id="rId1" xr:uid="{3BD7D83B-DF33-4E09-A3AE-D71695F2CFB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6" r:id="rId5" name="Check Box 16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8" r:id="rId6" name="Check Box 18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209550</xdr:rowOff>
                  </from>
                  <to>
                    <xdr:col>4</xdr:col>
                    <xdr:colOff>488950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56F1-C795-4089-AFD5-17E6D1CAE6F3}">
  <sheetPr>
    <tabColor rgb="FFFFFF00"/>
    <pageSetUpPr fitToPage="1"/>
  </sheetPr>
  <dimension ref="A1:I106"/>
  <sheetViews>
    <sheetView view="pageBreakPreview" zoomScaleNormal="70" zoomScaleSheetLayoutView="100" workbookViewId="0">
      <selection sqref="A1:XFD1048576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2.90625" style="81" customWidth="1"/>
    <col min="6" max="6" width="4" style="81" bestFit="1" customWidth="1"/>
    <col min="7" max="7" width="11.90625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'第3回部分払（申告書等）'!J2</f>
        <v>0</v>
      </c>
      <c r="G1" s="775"/>
      <c r="H1" s="775"/>
    </row>
    <row r="2" spans="1:8" ht="24.5">
      <c r="A2" s="17"/>
      <c r="B2" s="247"/>
      <c r="C2" s="247"/>
      <c r="D2" s="247"/>
      <c r="E2" s="247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247"/>
      <c r="C4" s="247"/>
      <c r="D4" s="247"/>
      <c r="E4" s="247"/>
      <c r="F4" s="247"/>
      <c r="G4" s="247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6900000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'第3回部分払（申告書等）'!D53</f>
        <v>1100000</v>
      </c>
      <c r="D10" s="34" t="s">
        <v>120</v>
      </c>
      <c r="E10" s="200">
        <f>'第3回部分払（申告書等）'!G53+'第3回部分払（申告書等）'!I53/30</f>
        <v>3</v>
      </c>
      <c r="F10" s="194"/>
      <c r="G10" s="233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233"/>
      <c r="H11" s="9"/>
    </row>
    <row r="12" spans="1:8" ht="19.5">
      <c r="A12" s="34"/>
      <c r="B12" s="196"/>
      <c r="C12" s="197">
        <f>C13*E13</f>
        <v>3600000</v>
      </c>
      <c r="D12" s="34" t="s">
        <v>113</v>
      </c>
      <c r="E12" s="34"/>
      <c r="F12" s="34"/>
      <c r="G12" s="233"/>
      <c r="H12" s="9"/>
    </row>
    <row r="13" spans="1:8" ht="19.5">
      <c r="A13" s="34"/>
      <c r="B13" s="191" t="s">
        <v>119</v>
      </c>
      <c r="C13" s="199">
        <f>'第3回部分払（申告書等）'!D54</f>
        <v>1200000</v>
      </c>
      <c r="D13" s="34" t="s">
        <v>120</v>
      </c>
      <c r="E13" s="200">
        <f>'第3回部分払（申告書等）'!G54+'第3回部分払（申告書等）'!I54/30+'第3回部分払（申告書等）'!I55/30</f>
        <v>3</v>
      </c>
      <c r="F13" s="194"/>
      <c r="G13" s="233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1379994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531000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SUM('第3回部分払（申告書等）'!I59:I63)-前金払請求金額内訳書!C13*E19</f>
        <v>31000</v>
      </c>
      <c r="D19" s="34" t="s">
        <v>232</v>
      </c>
      <c r="E19" s="207">
        <f>SUM('第3回部分払（申告書等）'!G59:G63)</f>
        <v>2</v>
      </c>
    </row>
    <row r="20" spans="1:9" ht="17.149999999999999" customHeight="1">
      <c r="B20" s="83" t="s">
        <v>233</v>
      </c>
      <c r="C20" s="206">
        <f>SUM('第3回部分払（申告書等）'!I65:I69)</f>
        <v>500000</v>
      </c>
      <c r="D20" s="34" t="s">
        <v>232</v>
      </c>
      <c r="E20" s="207">
        <f>SUM('第3回部分払（申告書等）'!G65:G69)</f>
        <v>1</v>
      </c>
    </row>
    <row r="21" spans="1:9" ht="17.149999999999999" customHeight="1">
      <c r="B21" s="34" t="s">
        <v>125</v>
      </c>
      <c r="C21" s="208">
        <f>'第3回部分払（申告書等）'!F81-見積内訳書!D22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'第3回部分払（申告書等）'!H84</f>
        <v>199998</v>
      </c>
      <c r="D23" s="34" t="s">
        <v>120</v>
      </c>
      <c r="E23" s="200">
        <f>'第3回部分払（申告書等）'!I84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249000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'第3回部分払（申告書等）'!H88</f>
        <v>43000</v>
      </c>
      <c r="D25" s="34" t="str">
        <f>IF(C25="","","円×")</f>
        <v>円×</v>
      </c>
      <c r="E25" s="212">
        <f>IF('第3回部分払（申告書等）'!I88+('第3回部分払（申告書等）'!J88+'第3回部分払（申告書等）'!K88)/30&lt;=0,"",'第3回部分払（申告書等）'!I88+('第3回部分払（申告書等）'!J88+'第3回部分払（申告書等）'!K88)/30)</f>
        <v>3</v>
      </c>
      <c r="F25" s="30" t="str">
        <f>IF(E25="","","=")</f>
        <v>=</v>
      </c>
      <c r="G25" s="213">
        <f>IFERROR(C25*E25,"")</f>
        <v>129000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'第3回部分払（申告書等）'!H89</f>
        <v/>
      </c>
      <c r="D26" s="34" t="str">
        <f>IF(C26="","","円×")</f>
        <v/>
      </c>
      <c r="E26" s="212" t="str">
        <f>IF('第3回部分払（申告書等）'!I89+('第3回部分払（申告書等）'!J89+'第3回部分払（申告書等）'!K89)/30&lt;=0,"",'第3回部分払（申告書等）'!I89+('第3回部分払（申告書等）'!J89+'第3回部分払（申告書等）'!K89)/30)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'第3回部分払（申告書等）'!H90</f>
        <v>10000</v>
      </c>
      <c r="D27" s="34" t="str">
        <f t="shared" ref="D27:D34" si="0">IF(C27="","","円×")</f>
        <v>円×</v>
      </c>
      <c r="E27" s="212">
        <f>IF('第3回部分払（申告書等）'!I90+('第3回部分払（申告書等）'!J90+'第3回部分払（申告書等）'!K90)/30&lt;=0,"",'第3回部分払（申告書等）'!I90+('第3回部分払（申告書等）'!J90+'第3回部分払（申告書等）'!K90)/30)</f>
        <v>3</v>
      </c>
      <c r="F27" s="30" t="str">
        <f t="shared" ref="F27:F34" si="1">IF(E27="","","=")</f>
        <v>=</v>
      </c>
      <c r="G27" s="213">
        <f t="shared" ref="G27:G34" si="2">IFERROR(C27*E27,"")</f>
        <v>30000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'第3回部分払（申告書等）'!H91</f>
        <v/>
      </c>
      <c r="D28" s="34" t="str">
        <f t="shared" si="0"/>
        <v/>
      </c>
      <c r="E28" s="212" t="str">
        <f>IF('第3回部分払（申告書等）'!I91+('第3回部分払（申告書等）'!J91+'第3回部分払（申告書等）'!K91)/30&lt;=0,"",'第3回部分払（申告書等）'!I91+('第3回部分払（申告書等）'!J91+'第3回部分払（申告書等）'!K91)/30)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'第3回部分払（申告書等）'!H92</f>
        <v/>
      </c>
      <c r="D29" s="34" t="str">
        <f t="shared" si="0"/>
        <v/>
      </c>
      <c r="E29" s="212">
        <f>IF('第3回部分払（申告書等）'!I92+('第3回部分払（申告書等）'!J92+'第3回部分払（申告書等）'!K92)/30&lt;=0,"",'第3回部分払（申告書等）'!I92+('第3回部分払（申告書等）'!J92+'第3回部分払（申告書等）'!K92)/30)</f>
        <v>3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'第3回部分払（申告書等）'!H93</f>
        <v/>
      </c>
      <c r="D30" s="34" t="str">
        <f t="shared" si="0"/>
        <v/>
      </c>
      <c r="E30" s="212" t="str">
        <f>IF('第3回部分払（申告書等）'!I93+('第3回部分払（申告書等）'!J93+'第3回部分払（申告書等）'!K93)/30&lt;=0,"",'第3回部分払（申告書等）'!I93+('第3回部分払（申告書等）'!J93+'第3回部分払（申告書等）'!K93)/30)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'第3回部分払（申告書等）'!H94</f>
        <v/>
      </c>
      <c r="D31" s="34" t="str">
        <f t="shared" si="0"/>
        <v/>
      </c>
      <c r="E31" s="212">
        <f>IF('第3回部分払（申告書等）'!I94+('第3回部分払（申告書等）'!J94+'第3回部分払（申告書等）'!K94)/30&lt;=0,"",'第3回部分払（申告書等）'!I94+('第3回部分払（申告書等）'!J94+'第3回部分払（申告書等）'!K94)/30)</f>
        <v>3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'第3回部分払（申告書等）'!H95</f>
        <v/>
      </c>
      <c r="D32" s="34" t="str">
        <f t="shared" si="0"/>
        <v/>
      </c>
      <c r="E32" s="212" t="str">
        <f>IF('第3回部分払（申告書等）'!I95+('第3回部分払（申告書等）'!J95+'第3回部分払（申告書等）'!K95)/30&lt;=0,"",'第3回部分払（申告書等）'!I95+('第3回部分払（申告書等）'!J95+'第3回部分払（申告書等）'!K95)/30)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'第3回部分払（申告書等）'!H96</f>
        <v>30000</v>
      </c>
      <c r="D33" s="34" t="str">
        <f t="shared" si="0"/>
        <v>円×</v>
      </c>
      <c r="E33" s="212">
        <f>IF('第3回部分払（申告書等）'!I96+('第3回部分払（申告書等）'!J96+'第3回部分払（申告書等）'!K96)/30&lt;=0,"",'第3回部分払（申告書等）'!I96+('第3回部分払（申告書等）'!J96+'第3回部分払（申告書等）'!K96)/30)</f>
        <v>3</v>
      </c>
      <c r="F33" s="30" t="str">
        <f t="shared" si="1"/>
        <v>=</v>
      </c>
      <c r="G33" s="213">
        <f t="shared" si="2"/>
        <v>90000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'第3回部分払（申告書等）'!H97</f>
        <v/>
      </c>
      <c r="D34" s="34" t="str">
        <f t="shared" si="0"/>
        <v/>
      </c>
      <c r="E34" s="200" t="str">
        <f>IF('第3回部分払（申告書等）'!I97+'第3回部分払（申告書等）'!J97&lt;=0,"",'第3回部分払（申告書等）'!I97+'第3回部分払（申告書等）'!J97)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'第3回部分払（申告書等）'!F111-見積内訳書!D34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8279994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8279994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Zhc+2zrFaHTYx3wcrOyv59Uhih50UA1C6sWUSpFc9pDR5bTI4+0r4nT/B8HWg5uU/rxn+BdtX2N5GsTZjp+sgQ==" saltValue="MPumAe0AV4wV9fHg17yilw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14B4-07DB-4A6D-B22E-CE8711FE2F4C}">
  <sheetPr>
    <tabColor rgb="FFFFFF0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G11" sqref="G11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'第3回部分払（申告書等）'!J2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'第3回部分払（内訳書）'!C43</f>
        <v>8279994</v>
      </c>
      <c r="D13" s="4"/>
    </row>
    <row r="14" spans="1:4" s="9" customFormat="1" ht="27.9" customHeight="1">
      <c r="B14" s="245" t="s">
        <v>263</v>
      </c>
      <c r="C14" s="186">
        <f>EOMONTH(D1,0)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80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809"/>
    </row>
    <row r="18" spans="1:4" s="9" customFormat="1" ht="27.9" customHeight="1">
      <c r="A18" s="26" t="s">
        <v>85</v>
      </c>
      <c r="B18" s="4"/>
      <c r="C18" s="809"/>
      <c r="D18" s="809"/>
    </row>
    <row r="19" spans="1:4" s="14" customFormat="1" ht="27.9" customHeight="1">
      <c r="A19" s="9" t="s">
        <v>88</v>
      </c>
      <c r="B19" s="4"/>
      <c r="C19" s="809"/>
      <c r="D19" s="809"/>
    </row>
    <row r="20" spans="1:4" s="14" customFormat="1" ht="27.9" customHeight="1">
      <c r="A20" s="9"/>
      <c r="B20" s="4"/>
      <c r="C20" s="809"/>
      <c r="D20" s="809"/>
    </row>
    <row r="21" spans="1:4" s="15" customFormat="1" ht="27.9" customHeight="1">
      <c r="A21" s="9"/>
      <c r="B21" s="4"/>
      <c r="C21" s="809"/>
      <c r="D21" s="809"/>
    </row>
    <row r="22" spans="1:4" s="14" customFormat="1" ht="27.9" customHeight="1">
      <c r="A22" s="9"/>
      <c r="B22" s="4"/>
      <c r="C22" s="4"/>
      <c r="D22" s="4"/>
    </row>
  </sheetData>
  <sheetProtection algorithmName="SHA-512" hashValue="9uZR6g4sHQszYDBTpm61hwwc9WHEi65SOxQ9XRiwMAQM3sDiWVLRLHEB4H3MWThJk2GORP3G+SRW1sKVKQM17Q==" saltValue="qWVWAmspbDhO0/JC9g17fQ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00705-78BD-47C1-A022-790374662728}">
  <sheetPr>
    <tabColor rgb="FF00B050"/>
    <pageSetUpPr fitToPage="1"/>
  </sheetPr>
  <dimension ref="B1:M141"/>
  <sheetViews>
    <sheetView view="pageBreakPreview" topLeftCell="A34" zoomScaleNormal="70" zoomScaleSheetLayoutView="100" workbookViewId="0">
      <selection activeCell="D53" sqref="D53:D54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154</v>
      </c>
      <c r="I2" s="447" t="s">
        <v>242</v>
      </c>
      <c r="J2" s="729"/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453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19" t="str">
        <f>'第1回部分払（申告書等）'!$C$13</f>
        <v>●●</v>
      </c>
      <c r="D13" s="819"/>
    </row>
    <row r="14" spans="2:12" ht="19.5">
      <c r="B14" s="442" t="s">
        <v>164</v>
      </c>
      <c r="C14" s="820">
        <f>'第1回部分払（申告書等）'!C14</f>
        <v>46003</v>
      </c>
      <c r="D14" s="820"/>
      <c r="E14" s="454"/>
      <c r="F14" s="454"/>
    </row>
    <row r="15" spans="2:12">
      <c r="D15" s="455"/>
      <c r="E15" s="454"/>
      <c r="F15" s="456"/>
    </row>
    <row r="16" spans="2:12" ht="15.9" customHeight="1">
      <c r="B16" s="452" t="str">
        <f>'第1回部分払（申告書等）'!$B$16</f>
        <v>業務従事実績／予定表</v>
      </c>
      <c r="C16" s="442"/>
      <c r="H16" s="489"/>
      <c r="I16" s="549"/>
      <c r="K16" s="457"/>
      <c r="L16" s="457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IF(OR(MONTH(J18)=1,I17="年"),YEAR(J18),"")</f>
        <v>2026</v>
      </c>
      <c r="K17" s="459" t="str">
        <f>IF(MONTH(K18)=1,YEAR(K18),"")</f>
        <v/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EDATE('第3回部分払（申告書等）'!L18,1)</f>
        <v>46266</v>
      </c>
      <c r="K18" s="465">
        <f>DATE(YEAR($J$18),MONTH($J$18)+1,1)</f>
        <v>46296</v>
      </c>
      <c r="L18" s="465">
        <f t="shared" ref="L18" si="1">DATE(YEAR(K18),MONTH(K18)+1,1)</f>
        <v>46327</v>
      </c>
    </row>
    <row r="19" spans="2:13" ht="17.149999999999999" customHeight="1">
      <c r="B19" s="466" t="str">
        <f>'見積書（入力用・見積根拠）'!C27</f>
        <v>本人</v>
      </c>
      <c r="C19" s="466" t="str">
        <f>'見積書（入力用・見積根拠）'!D27</f>
        <v>国際　〇〇</v>
      </c>
      <c r="D19" s="466">
        <f>IF('見積書（入力用・見積根拠）'!F27="","",DATEDIF('見積書（入力用・見積根拠）'!F27,$J$1,"y"))</f>
        <v>50</v>
      </c>
      <c r="E19" s="467">
        <f>'第1回部分払（申告書等）'!E19</f>
        <v>46006</v>
      </c>
      <c r="F19" s="105">
        <f>'第3回部分払（申告書等）'!F19</f>
        <v>46735</v>
      </c>
      <c r="G19" s="468" t="s">
        <v>174</v>
      </c>
      <c r="H19" s="468" t="s">
        <v>174</v>
      </c>
      <c r="I19" s="469" t="s">
        <v>175</v>
      </c>
      <c r="J19" s="108"/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466">
        <f>IF('見積書（入力用・見積根拠）'!F28="","",DATEDIF('見積書（入力用・見積根拠）'!F28,$J$1,"y"))</f>
        <v>47</v>
      </c>
      <c r="E20" s="248">
        <f>IF('第3回部分払（申告書等）'!E20="","",'第3回部分払（申告書等）'!E20)</f>
        <v>46073</v>
      </c>
      <c r="F20" s="248">
        <f>IF('第3回部分払（申告書等）'!F20="","",'第3回部分払（申告書等）'!F20)</f>
        <v>46735</v>
      </c>
      <c r="G20" s="468" t="s">
        <v>174</v>
      </c>
      <c r="H20" s="468" t="s">
        <v>174</v>
      </c>
      <c r="I20" s="472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IF('第3回部分払（申告書等）'!E21="","",'第3回部分払（申告書等）'!E21)</f>
        <v>46073</v>
      </c>
      <c r="F21" s="766">
        <f>IF('第3回部分払（申告書等）'!F21="","",'第3回部分払（申告書等）'!F21)</f>
        <v>46735</v>
      </c>
      <c r="G21" s="766">
        <f>'第3回部分払（申告書等）'!G21</f>
        <v>46073</v>
      </c>
      <c r="H21" s="766">
        <f>'第3回部分払（申告書等）'!H21</f>
        <v>46731</v>
      </c>
      <c r="I21" s="473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IF('第3回部分払（申告書等）'!E23="","",'第3回部分払（申告書等）'!E23)</f>
        <v>46073</v>
      </c>
      <c r="F23" s="766">
        <f>IF('第3回部分払（申告書等）'!F23="","",'第3回部分払（申告書等）'!F23)</f>
        <v>46735</v>
      </c>
      <c r="G23" s="766">
        <f>'第3回部分払（申告書等）'!G23</f>
        <v>46096</v>
      </c>
      <c r="H23" s="766">
        <f>'第3回部分払（申告書等）'!H23</f>
        <v>46726</v>
      </c>
      <c r="I23" s="477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IF('第3回部分払（申告書等）'!E25="","",'第3回部分払（申告書等）'!E25)</f>
        <v>46073</v>
      </c>
      <c r="F25" s="766">
        <f>IF('第3回部分払（申告書等）'!F25="","",'第3回部分払（申告書等）'!F25)</f>
        <v>46735</v>
      </c>
      <c r="G25" s="766">
        <f>'第3回部分払（申告書等）'!G25</f>
        <v>46096</v>
      </c>
      <c r="H25" s="766">
        <f>'第3回部分払（申告書等）'!H25</f>
        <v>46726</v>
      </c>
      <c r="I25" s="473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IF('第3回部分払（申告書等）'!E27="","",'第3回部分払（申告書等）'!E27)</f>
        <v>46073</v>
      </c>
      <c r="F27" s="766">
        <f>IF('第3回部分払（申告書等）'!F27="","",'第3回部分払（申告書等）'!F27)</f>
        <v>46735</v>
      </c>
      <c r="G27" s="766">
        <f>'第3回部分払（申告書等）'!G27</f>
        <v>46078</v>
      </c>
      <c r="H27" s="766">
        <f>'第3回部分払（申告書等）'!H27</f>
        <v>46733</v>
      </c>
      <c r="I27" s="473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90</v>
      </c>
      <c r="K28" s="114" t="s">
        <v>90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IF('第3回部分払（申告書等）'!E29="","",'第3回部分払（申告書等）'!E29)</f>
        <v>46073</v>
      </c>
      <c r="F29" s="766">
        <f>IF('第3回部分払（申告書等）'!F29="","",'第3回部分払（申告書等）'!F29)</f>
        <v>46735</v>
      </c>
      <c r="G29" s="766">
        <f>'第3回部分払（申告書等）'!G29</f>
        <v>46078</v>
      </c>
      <c r="H29" s="766">
        <f>'第3回部分払（申告書等）'!H29</f>
        <v>46733</v>
      </c>
      <c r="I29" s="473" t="s">
        <v>175</v>
      </c>
      <c r="J29" s="112" t="s">
        <v>176</v>
      </c>
      <c r="K29" s="112" t="s">
        <v>176</v>
      </c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87</v>
      </c>
      <c r="K30" s="114" t="s">
        <v>87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551" t="str">
        <f>IF(COUNTIF(J20,"●")+COUNTIF(J21,"●")+COUNTIF(J23,"●")+COUNTIF(J25,"●")+COUNTIF(J27,"●")+COUNTIF(J29,"●")&lt;=0,"","●")</f>
        <v>●</v>
      </c>
      <c r="K31" s="551" t="str">
        <f>IF(COUNTIF(K20,"●")+COUNTIF(K21,"●")+COUNTIF(K23,"●")+COUNTIF(K25,"●")+COUNTIF(K27,"●")+COUNTIF(K29,"●")&lt;=0,"","●")</f>
        <v>●</v>
      </c>
      <c r="L31" s="551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794">
        <f>'第3回部分払（申告書等）'!B46</f>
        <v>0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287"/>
    </row>
    <row r="35" spans="2:13" ht="17.149999999999999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287"/>
    </row>
    <row r="36" spans="2:13" ht="17.149999999999999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287"/>
    </row>
    <row r="37" spans="2:13" ht="17.149999999999999" customHeight="1">
      <c r="B37" s="489"/>
      <c r="C37" s="489"/>
      <c r="D37" s="489"/>
      <c r="E37" s="550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customHeight="1" thickBot="1">
      <c r="B38" s="490" t="s">
        <v>180</v>
      </c>
      <c r="C38" s="489"/>
      <c r="D38" s="549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491"/>
      <c r="C44" s="491"/>
      <c r="D44" s="491"/>
      <c r="E44" s="491"/>
      <c r="F44" s="491"/>
      <c r="G44" s="491"/>
      <c r="H44" s="491"/>
      <c r="I44" s="491"/>
      <c r="J44" s="491"/>
      <c r="K44" s="491"/>
      <c r="L44" s="491"/>
      <c r="M44" s="255"/>
    </row>
    <row r="45" spans="2:13" ht="17.149999999999999" customHeight="1" thickBot="1">
      <c r="B45" s="492" t="s">
        <v>181</v>
      </c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255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491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255"/>
    </row>
    <row r="50" spans="2:13" ht="17.149999999999999" customHeight="1" thickBot="1">
      <c r="B50" s="491"/>
      <c r="C50" s="491"/>
      <c r="D50" s="491"/>
      <c r="E50" s="491"/>
      <c r="F50" s="491"/>
      <c r="G50" s="494" t="s">
        <v>266</v>
      </c>
      <c r="H50" s="495">
        <f>'第4回部分払（内訳書）'!C43</f>
        <v>6948996</v>
      </c>
      <c r="I50" s="494" t="s">
        <v>267</v>
      </c>
      <c r="J50" s="491"/>
      <c r="K50" s="491"/>
      <c r="L50" s="491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'第3回部分払（申告書等）'!D53</f>
        <v>1100000</v>
      </c>
      <c r="E53" s="499" t="s">
        <v>34</v>
      </c>
      <c r="F53" s="500" t="s">
        <v>147</v>
      </c>
      <c r="G53" s="501">
        <f>COUNTIF(J19:L19,"●")</f>
        <v>2</v>
      </c>
      <c r="H53" s="521" t="s">
        <v>207</v>
      </c>
      <c r="I53" s="545">
        <f>_xlfn.DAYS($F$19,(EDATE($E$19,24)-1))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'第3回部分払（申告書等）'!D54</f>
        <v>1200000</v>
      </c>
      <c r="E54" s="499" t="s">
        <v>34</v>
      </c>
      <c r="F54" s="500" t="s">
        <v>147</v>
      </c>
      <c r="G54" s="501">
        <f>COUNTIF(J31:L31,"●")</f>
        <v>3</v>
      </c>
      <c r="H54" s="521" t="s">
        <v>244</v>
      </c>
      <c r="I54" s="524">
        <f>IF(AND($F$31&gt;=EOMONTH($J$18,-1)+1,$F$31&lt;=EOMONTH($L$18,0)),_xlfn.DAYS(EOMONTH($E$31,-1)+1,$E$31),0)</f>
        <v>0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24">
        <f>IF(AND($F$31&gt;=EOMONTH($J$18,-1)+1,$F$31&lt;=EOMONTH($L$18,0)),_xlfn.DAYS($F$31+1,EOMONTH($F$31,0))-1,0)</f>
        <v>0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/>
      <c r="H59" s="507" t="s">
        <v>191</v>
      </c>
      <c r="I59" s="136">
        <f>D59*G59</f>
        <v>0</v>
      </c>
      <c r="J59" s="487" t="s">
        <v>34</v>
      </c>
    </row>
    <row r="60" spans="2:13" ht="17.149999999999999" customHeight="1">
      <c r="B60" s="406" t="s">
        <v>192</v>
      </c>
      <c r="D60" s="599">
        <v>250000</v>
      </c>
      <c r="E60" s="406" t="s">
        <v>34</v>
      </c>
      <c r="F60" s="450" t="s">
        <v>147</v>
      </c>
      <c r="G60" s="601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customHeight="1">
      <c r="B61" s="406" t="s">
        <v>193</v>
      </c>
      <c r="D61" s="599">
        <v>100000</v>
      </c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si="2"/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>
        <v>1</v>
      </c>
      <c r="H65" s="507" t="s">
        <v>191</v>
      </c>
      <c r="I65" s="136">
        <f>D65*G65</f>
        <v>500000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755"/>
      <c r="C73" s="756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250">
        <f t="shared" si="4"/>
        <v>0</v>
      </c>
      <c r="G76" s="251"/>
      <c r="H76" s="516"/>
      <c r="I76" s="517"/>
    </row>
    <row r="77" spans="2:10" ht="16" hidden="1">
      <c r="B77" s="753"/>
      <c r="C77" s="754"/>
      <c r="D77" s="515"/>
      <c r="E77" s="514"/>
      <c r="F77" s="250">
        <f t="shared" si="4"/>
        <v>0</v>
      </c>
      <c r="G77" s="251"/>
      <c r="H77" s="516"/>
      <c r="I77" s="517"/>
    </row>
    <row r="78" spans="2:10" ht="16" hidden="1">
      <c r="B78" s="753"/>
      <c r="C78" s="754"/>
      <c r="D78" s="515"/>
      <c r="E78" s="514"/>
      <c r="F78" s="250">
        <f t="shared" si="4"/>
        <v>0</v>
      </c>
      <c r="G78" s="251"/>
      <c r="H78" s="516"/>
      <c r="I78" s="517"/>
    </row>
    <row r="79" spans="2:10" ht="16" hidden="1">
      <c r="B79" s="753"/>
      <c r="C79" s="754"/>
      <c r="D79" s="515"/>
      <c r="E79" s="514"/>
      <c r="F79" s="250">
        <f t="shared" si="4"/>
        <v>0</v>
      </c>
      <c r="G79" s="251"/>
      <c r="H79" s="516"/>
      <c r="I79" s="517"/>
    </row>
    <row r="80" spans="2:10" ht="16" hidden="1">
      <c r="B80" s="753"/>
      <c r="C80" s="754"/>
      <c r="D80" s="515"/>
      <c r="E80" s="514"/>
      <c r="F80" s="250">
        <f t="shared" si="4"/>
        <v>0</v>
      </c>
      <c r="G80" s="251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2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'第3回部分払（申告書等）'!C88</f>
        <v>①</v>
      </c>
      <c r="D88" s="612">
        <f>'第3回部分払（申告書等）'!D88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3</v>
      </c>
      <c r="J88" s="524">
        <f>IF(AND($G$21&gt;=EOMONTH($J$18,-1)+1,$G$21&lt;=EOMONTH($L$18,0)),_xlfn.DAYS(EOMONTH($G$21,-1)+1,$G$21),0)</f>
        <v>0</v>
      </c>
      <c r="K88" s="524">
        <f>IF(AND($H$21&gt;=EOMONTH($J$18,-1)+1,$H$21&lt;=EOMONTH($L$18,0)),_xlfn.DAYS($H$21+1,EOMONTH($H$21,0))-1,0)</f>
        <v>0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'第3回部分払（申告書等）'!C90</f>
        <v>②</v>
      </c>
      <c r="D90" s="612">
        <f>'第3回部分払（申告書等）'!D90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3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0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'第3回部分払（申告書等）'!C92</f>
        <v>③</v>
      </c>
      <c r="D92" s="612" t="str">
        <f>'第3回部分払（申告書等）'!D92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3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0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'第3回部分払（申告書等）'!C94</f>
        <v>⑤</v>
      </c>
      <c r="D94" s="612" t="str">
        <f>'第3回部分払（申告書等）'!D94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3</v>
      </c>
      <c r="J94" s="524">
        <f>IF(AND($G$27&gt;=EOMONTH($J$18,-1)+1,$G$27&lt;=EOMONTH($L$18,0)),_xlfn.DAYS(EOMONTH($G$27,-1)+1,$G$27),0)</f>
        <v>0</v>
      </c>
      <c r="K94" s="524">
        <f>IF(AND($H$27&gt;=EOMONTH($J$18,-1)+1,$H$27&lt;=EOMONTH($L$18,0)),_xlfn.DAYS($H$27+1,EOMONTH($H$27,0))-1,0)</f>
        <v>0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'第3回部分払（申告書等）'!C96</f>
        <v>④</v>
      </c>
      <c r="D96" s="612">
        <f>'第3回部分払（申告書等）'!D96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3</v>
      </c>
      <c r="J96" s="524">
        <f>IF(AND($G$29&gt;=EOMONTH($J$18,-1)+1,$G$29&lt;=EOMONTH($L$18,0)),_xlfn.DAYS(EOMONTH($G$29,-1)+1,$G$29),0)</f>
        <v>0</v>
      </c>
      <c r="K96" s="524">
        <f>IF(AND($H$29&gt;=EOMONTH($J$18,-1)+1,$H$29&lt;=EOMONTH($L$18,0)),_xlfn.DAYS($H$29+1,EOMONTH($H$29,0))-1,0)</f>
        <v>0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530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250">
        <f t="shared" si="7"/>
        <v>0</v>
      </c>
      <c r="G106" s="251"/>
      <c r="H106" s="516"/>
      <c r="I106" s="517"/>
    </row>
    <row r="107" spans="2:12" ht="16" hidden="1">
      <c r="B107" s="753"/>
      <c r="C107" s="754"/>
      <c r="D107" s="515"/>
      <c r="E107" s="514"/>
      <c r="F107" s="250">
        <f t="shared" si="7"/>
        <v>0</v>
      </c>
      <c r="G107" s="251"/>
      <c r="H107" s="516"/>
      <c r="I107" s="517"/>
    </row>
    <row r="108" spans="2:12" ht="16" hidden="1">
      <c r="B108" s="753"/>
      <c r="C108" s="754"/>
      <c r="D108" s="515"/>
      <c r="E108" s="514"/>
      <c r="F108" s="250">
        <f t="shared" si="7"/>
        <v>0</v>
      </c>
      <c r="G108" s="251"/>
      <c r="H108" s="516"/>
      <c r="I108" s="517"/>
    </row>
    <row r="109" spans="2:12" ht="16" hidden="1">
      <c r="B109" s="753"/>
      <c r="C109" s="754"/>
      <c r="D109" s="515"/>
      <c r="E109" s="514"/>
      <c r="F109" s="250">
        <f t="shared" si="7"/>
        <v>0</v>
      </c>
      <c r="G109" s="251"/>
      <c r="H109" s="516"/>
      <c r="I109" s="517"/>
    </row>
    <row r="110" spans="2:12" ht="16" hidden="1">
      <c r="B110" s="753"/>
      <c r="C110" s="754"/>
      <c r="D110" s="515"/>
      <c r="E110" s="514"/>
      <c r="F110" s="250">
        <f t="shared" si="7"/>
        <v>0</v>
      </c>
      <c r="G110" s="251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302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SUM(D115:D119)</f>
        <v>31524072</v>
      </c>
      <c r="G115" s="542">
        <f>'第3回部分払（申告書等）'!G115-'第4回部分払（内訳書）'!E19</f>
        <v>0</v>
      </c>
      <c r="I115" s="771">
        <f>'第3回部分払（申告書等）'!I115-'第4回部分払（内訳書）'!E20</f>
        <v>5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>
      <c r="B118" s="546">
        <v>4</v>
      </c>
      <c r="C118" s="546" t="s">
        <v>246</v>
      </c>
      <c r="D118" s="547">
        <f>'第3回部分払（請求書）'!C13</f>
        <v>8279994</v>
      </c>
      <c r="E118" s="546" t="s">
        <v>224</v>
      </c>
    </row>
    <row r="119" spans="2:10" ht="15.5" thickBot="1">
      <c r="B119" s="543">
        <v>5</v>
      </c>
      <c r="C119" s="543" t="s">
        <v>247</v>
      </c>
      <c r="D119" s="544">
        <f>'第4回部分払（請求書）'!C13</f>
        <v>6948996</v>
      </c>
      <c r="E119" s="543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wlIk0CYS4bxLZim4HzPs7zNjf0yYiKAGOWlk7vdwxXDdiX4xskiV6dUYwS7Uj74y9xCcO5c9tVaxOZc0iM+iLQ==" saltValue="P162Qer2lmQ4WLuEfGs3IQ==" spinCount="100000" sheet="1" objects="1" scenarios="1"/>
  <mergeCells count="84">
    <mergeCell ref="C13:D13"/>
    <mergeCell ref="C14:D14"/>
    <mergeCell ref="I115:J115"/>
    <mergeCell ref="J1:L1"/>
    <mergeCell ref="J2:L2"/>
    <mergeCell ref="E17:F17"/>
    <mergeCell ref="G17:H17"/>
    <mergeCell ref="G21:G22"/>
    <mergeCell ref="H21:H22"/>
    <mergeCell ref="G23:G24"/>
    <mergeCell ref="H23:H24"/>
    <mergeCell ref="H25:H26"/>
    <mergeCell ref="G27:G28"/>
    <mergeCell ref="H27:H28"/>
    <mergeCell ref="G25:G26"/>
    <mergeCell ref="H29:H30"/>
    <mergeCell ref="B23:B24"/>
    <mergeCell ref="C23:C24"/>
    <mergeCell ref="D23:D24"/>
    <mergeCell ref="E23:E24"/>
    <mergeCell ref="F23:F24"/>
    <mergeCell ref="B21:B22"/>
    <mergeCell ref="C21:C22"/>
    <mergeCell ref="D21:D22"/>
    <mergeCell ref="E21:E22"/>
    <mergeCell ref="F21:F22"/>
    <mergeCell ref="F27:F28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B34:L36"/>
    <mergeCell ref="B39:L43"/>
    <mergeCell ref="B73:C73"/>
    <mergeCell ref="F73:G73"/>
    <mergeCell ref="H73:I73"/>
    <mergeCell ref="B74:C74"/>
    <mergeCell ref="F74:G74"/>
    <mergeCell ref="H74:I74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103:C103"/>
    <mergeCell ref="F103:G103"/>
    <mergeCell ref="H103:I103"/>
    <mergeCell ref="B104:C104"/>
    <mergeCell ref="F104:G104"/>
    <mergeCell ref="H104:I104"/>
    <mergeCell ref="B109:C109"/>
    <mergeCell ref="B110:C110"/>
    <mergeCell ref="F111:G111"/>
    <mergeCell ref="H111:I111"/>
    <mergeCell ref="B105:C105"/>
    <mergeCell ref="F105:G105"/>
    <mergeCell ref="H105:I105"/>
    <mergeCell ref="B106:C106"/>
    <mergeCell ref="B107:C107"/>
    <mergeCell ref="B108:C108"/>
  </mergeCells>
  <phoneticPr fontId="3"/>
  <dataValidations count="8">
    <dataValidation type="list" showInputMessage="1" showErrorMessage="1" sqref="H2" xr:uid="{8C1F9684-B1D5-462A-99FD-9AAF04C8AA23}">
      <formula1>"　,芳沢　忍,角河　佳江"</formula1>
    </dataValidation>
    <dataValidation type="list" showInputMessage="1" showErrorMessage="1" sqref="E88 E90 E92 E94 E96" xr:uid="{157A344D-F82E-48CC-8E27-D25AB9E69815}">
      <formula1>"　,円,ドル"</formula1>
    </dataValidation>
    <dataValidation type="list" showInputMessage="1" showErrorMessage="1" sqref="J30:L30 J32:L32 J22:L22 J24:L24 J26:L26 J28:L28 C89 C91 C93 C95 C97:C98" xr:uid="{060423CC-506D-4233-8D5F-EA939CF84192}">
      <formula1>"　,①,②,③,④,⑤"</formula1>
    </dataValidation>
    <dataValidation type="list" showInputMessage="1" showErrorMessage="1" sqref="J19:L21 J23:L23 J25:L25 J27:L27 J29:L29" xr:uid="{3D222DEA-EEAF-4595-A424-00A2FAD3B598}">
      <formula1>"　,●"</formula1>
    </dataValidation>
    <dataValidation type="list" allowBlank="1" showInputMessage="1" showErrorMessage="1" sqref="C83" xr:uid="{C42022B7-D804-4617-B485-E30980BE2A83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D161C1A4-27E0-458F-A7C1-48199A800D5C}">
      <formula1>"円,ドル"</formula1>
    </dataValidation>
    <dataValidation type="list" allowBlank="1" showInputMessage="1" showErrorMessage="1" sqref="E115:E119" xr:uid="{D54E7CF4-C846-4444-ADC2-EC4A71A3A20A}">
      <formula1>"未,済"</formula1>
    </dataValidation>
    <dataValidation type="list" allowBlank="1" showInputMessage="1" showErrorMessage="1" sqref="B16" xr:uid="{B0098EA6-705F-4058-AAC2-BE814794B72F}">
      <formula1>"業務従事実績表,業務従事実績／予定表"</formula1>
    </dataValidation>
  </dataValidations>
  <hyperlinks>
    <hyperlink ref="G99" r:id="rId1" xr:uid="{0277AD42-1D54-4B41-8E2E-7FC51C530947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84" r:id="rId5" name="Check Box 12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5E6E-F3BF-4467-931A-6BB8DB2852AC}">
  <sheetPr>
    <tabColor rgb="FF00B050"/>
    <pageSetUpPr fitToPage="1"/>
  </sheetPr>
  <dimension ref="A1:I106"/>
  <sheetViews>
    <sheetView view="pageBreakPreview" topLeftCell="A11" zoomScaleNormal="70" zoomScaleSheetLayoutView="100" workbookViewId="0">
      <selection activeCell="G17" sqref="G17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2.6328125" style="81" customWidth="1"/>
    <col min="6" max="6" width="4" style="81" bestFit="1" customWidth="1"/>
    <col min="7" max="7" width="12.7265625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'第4回部分払（申告書等）'!J2</f>
        <v>0</v>
      </c>
      <c r="G1" s="775"/>
      <c r="H1" s="775"/>
    </row>
    <row r="2" spans="1:8" ht="24.5">
      <c r="A2" s="17"/>
      <c r="B2" s="247"/>
      <c r="C2" s="247"/>
      <c r="D2" s="247"/>
      <c r="E2" s="247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247"/>
      <c r="C4" s="247"/>
      <c r="D4" s="247"/>
      <c r="E4" s="247"/>
      <c r="F4" s="247"/>
      <c r="G4" s="247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5800000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2200000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'第4回部分払（申告書等）'!D53</f>
        <v>1100000</v>
      </c>
      <c r="D10" s="34" t="s">
        <v>120</v>
      </c>
      <c r="E10" s="200">
        <f>'第4回部分払（申告書等）'!G53+'第4回部分払（申告書等）'!I53/30</f>
        <v>2</v>
      </c>
      <c r="F10" s="194"/>
      <c r="G10" s="233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233"/>
      <c r="H11" s="9"/>
    </row>
    <row r="12" spans="1:8" ht="19.5">
      <c r="A12" s="34"/>
      <c r="B12" s="196"/>
      <c r="C12" s="197">
        <f>C13*E13</f>
        <v>3600000</v>
      </c>
      <c r="D12" s="34" t="s">
        <v>113</v>
      </c>
      <c r="E12" s="34"/>
      <c r="F12" s="34"/>
      <c r="G12" s="233"/>
      <c r="H12" s="9"/>
    </row>
    <row r="13" spans="1:8" ht="19.5">
      <c r="A13" s="34"/>
      <c r="B13" s="191" t="s">
        <v>119</v>
      </c>
      <c r="C13" s="199">
        <f>'第4回部分払（申告書等）'!D54</f>
        <v>1200000</v>
      </c>
      <c r="D13" s="34" t="s">
        <v>120</v>
      </c>
      <c r="E13" s="200">
        <f>'第4回部分払（申告書等）'!G54+'第4回部分払（申告書等）'!I54/30+'第4回部分払（申告書等）'!I55/30</f>
        <v>3</v>
      </c>
      <c r="F13" s="194"/>
      <c r="G13" s="233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1148996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500000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SUM('第4回部分払（申告書等）'!I59:I63)-前金払請求金額内訳書!C13*E19</f>
        <v>0</v>
      </c>
      <c r="D19" s="34" t="s">
        <v>232</v>
      </c>
      <c r="E19" s="207">
        <f>SUM('第4回部分払（申告書等）'!G59:G63)</f>
        <v>0</v>
      </c>
    </row>
    <row r="20" spans="1:9" ht="17.149999999999999" customHeight="1">
      <c r="B20" s="83" t="s">
        <v>233</v>
      </c>
      <c r="C20" s="206">
        <f>SUM('第4回部分払（申告書等）'!I65:I69)</f>
        <v>500000</v>
      </c>
      <c r="D20" s="34" t="s">
        <v>232</v>
      </c>
      <c r="E20" s="207">
        <f>SUM('第4回部分払（申告書等）'!G65:G69)</f>
        <v>1</v>
      </c>
    </row>
    <row r="21" spans="1:9" ht="17.149999999999999" customHeight="1">
      <c r="B21" s="34" t="s">
        <v>125</v>
      </c>
      <c r="C21" s="208">
        <f>'第4回部分払（申告書等）'!F81-見積内訳書!D22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399996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'第4回部分払（申告書等）'!H84</f>
        <v>199998</v>
      </c>
      <c r="D23" s="34" t="s">
        <v>120</v>
      </c>
      <c r="E23" s="200">
        <f>'第4回部分払（申告書等）'!I84</f>
        <v>2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249000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'第4回部分払（申告書等）'!H88</f>
        <v>43000</v>
      </c>
      <c r="D25" s="34" t="str">
        <f>IF(C25="","","円×")</f>
        <v>円×</v>
      </c>
      <c r="E25" s="212">
        <f>IF('第4回部分払（申告書等）'!I88+('第4回部分払（申告書等）'!J88+'第4回部分払（申告書等）'!K88)/30&lt;=0,"",'第4回部分払（申告書等）'!I88+('第4回部分払（申告書等）'!J88+'第4回部分払（申告書等）'!K88)/30)</f>
        <v>3</v>
      </c>
      <c r="F25" s="30" t="str">
        <f>IF(E25="","","=")</f>
        <v>=</v>
      </c>
      <c r="G25" s="213">
        <f>IFERROR(C25*E25,"")</f>
        <v>129000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'第4回部分払（申告書等）'!H89</f>
        <v/>
      </c>
      <c r="D26" s="34" t="str">
        <f>IF(C26="","","円×")</f>
        <v/>
      </c>
      <c r="E26" s="212" t="str">
        <f>IF('第4回部分払（申告書等）'!I89+('第4回部分払（申告書等）'!J89+'第4回部分払（申告書等）'!K89)/30&lt;=0,"",'第4回部分払（申告書等）'!I89+('第4回部分払（申告書等）'!J89+'第4回部分払（申告書等）'!K89)/30)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'第4回部分払（申告書等）'!H90</f>
        <v>10000</v>
      </c>
      <c r="D27" s="34" t="str">
        <f t="shared" ref="D27:D34" si="0">IF(C27="","","円×")</f>
        <v>円×</v>
      </c>
      <c r="E27" s="212">
        <f>IF('第4回部分払（申告書等）'!I90+('第4回部分払（申告書等）'!J90+'第4回部分払（申告書等）'!K90)/30&lt;=0,"",'第4回部分払（申告書等）'!I90+('第4回部分払（申告書等）'!J90+'第4回部分払（申告書等）'!K90)/30)</f>
        <v>3</v>
      </c>
      <c r="F27" s="30" t="str">
        <f t="shared" ref="F27:F34" si="1">IF(E27="","","=")</f>
        <v>=</v>
      </c>
      <c r="G27" s="213">
        <f t="shared" ref="G27:G34" si="2">IFERROR(C27*E27,"")</f>
        <v>30000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'第4回部分払（申告書等）'!H91</f>
        <v/>
      </c>
      <c r="D28" s="34" t="str">
        <f t="shared" si="0"/>
        <v/>
      </c>
      <c r="E28" s="212" t="str">
        <f>IF('第4回部分払（申告書等）'!I91+('第4回部分払（申告書等）'!J91+'第4回部分払（申告書等）'!K91)/30&lt;=0,"",'第4回部分払（申告書等）'!I91+('第4回部分払（申告書等）'!J91+'第4回部分払（申告書等）'!K91)/30)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'第4回部分払（申告書等）'!H92</f>
        <v/>
      </c>
      <c r="D29" s="34" t="str">
        <f t="shared" si="0"/>
        <v/>
      </c>
      <c r="E29" s="212">
        <f>IF('第4回部分払（申告書等）'!I92+('第4回部分払（申告書等）'!J92+'第4回部分払（申告書等）'!K92)/30&lt;=0,"",'第4回部分払（申告書等）'!I92+('第4回部分払（申告書等）'!J92+'第4回部分払（申告書等）'!K92)/30)</f>
        <v>3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'第4回部分払（申告書等）'!H93</f>
        <v/>
      </c>
      <c r="D30" s="34" t="str">
        <f t="shared" si="0"/>
        <v/>
      </c>
      <c r="E30" s="212" t="str">
        <f>IF('第4回部分払（申告書等）'!I93+('第4回部分払（申告書等）'!J93+'第4回部分払（申告書等）'!K93)/30&lt;=0,"",'第4回部分払（申告書等）'!I93+('第4回部分払（申告書等）'!J93+'第4回部分払（申告書等）'!K93)/30)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'第4回部分払（申告書等）'!H94</f>
        <v/>
      </c>
      <c r="D31" s="34" t="str">
        <f t="shared" si="0"/>
        <v/>
      </c>
      <c r="E31" s="212">
        <f>IF('第4回部分払（申告書等）'!I94+('第4回部分払（申告書等）'!J94+'第4回部分払（申告書等）'!K94)/30&lt;=0,"",'第4回部分払（申告書等）'!I94+('第4回部分払（申告書等）'!J94+'第4回部分払（申告書等）'!K94)/30)</f>
        <v>3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'第4回部分払（申告書等）'!H95</f>
        <v/>
      </c>
      <c r="D32" s="34" t="str">
        <f t="shared" si="0"/>
        <v/>
      </c>
      <c r="E32" s="212" t="str">
        <f>IF('第4回部分払（申告書等）'!I95+('第4回部分払（申告書等）'!J95+'第4回部分払（申告書等）'!K95)/30&lt;=0,"",'第4回部分払（申告書等）'!I95+('第4回部分払（申告書等）'!J95+'第4回部分払（申告書等）'!K95)/30)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'第4回部分払（申告書等）'!H96</f>
        <v>30000</v>
      </c>
      <c r="D33" s="34" t="str">
        <f t="shared" si="0"/>
        <v>円×</v>
      </c>
      <c r="E33" s="212">
        <f>IF('第4回部分払（申告書等）'!I96+('第4回部分払（申告書等）'!J96+'第4回部分払（申告書等）'!K96)/30&lt;=0,"",'第4回部分払（申告書等）'!I96+('第4回部分払（申告書等）'!J96+'第4回部分払（申告書等）'!K96)/30)</f>
        <v>3</v>
      </c>
      <c r="F33" s="30" t="str">
        <f t="shared" si="1"/>
        <v>=</v>
      </c>
      <c r="G33" s="213">
        <f t="shared" si="2"/>
        <v>90000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'第4回部分払（申告書等）'!H97</f>
        <v/>
      </c>
      <c r="D34" s="34" t="str">
        <f t="shared" si="0"/>
        <v/>
      </c>
      <c r="E34" s="200" t="str">
        <f>IF('第4回部分払（申告書等）'!I97+'第4回部分払（申告書等）'!J97&lt;=0,"",'第4回部分払（申告書等）'!I97+'第4回部分払（申告書等）'!J97)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'第4回部分払（申告書等）'!F111-見積内訳書!D34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6948996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6948996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+R58kqhUTVwUS8Bx0xhNR/0egaCUxabNmYjkf63f33rYE3KLSVNGdKTR2ILW+nSde4yIh8LYyZ/YUoVvyEOZoQ==" saltValue="Djk9GUr9Ab1e0t63+tx2Bg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8CE0-C55A-4524-83B6-91F38825ABC6}">
  <sheetPr>
    <tabColor rgb="FF00B05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D5" sqref="D5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'第4回部分払（申告書等）'!J2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5" t="str">
        <f>'見積書（入力用・見積根拠）'!D5</f>
        <v>●●国●●アドバイザー</v>
      </c>
      <c r="C8" s="715"/>
      <c r="D8" s="715"/>
    </row>
    <row r="9" spans="1:4" s="9" customFormat="1" ht="27.9" customHeight="1">
      <c r="B9" s="716" t="s">
        <v>226</v>
      </c>
      <c r="C9" s="716"/>
      <c r="D9" s="716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'第4回部分払（内訳書）'!C43</f>
        <v>6948996</v>
      </c>
      <c r="D13" s="4"/>
    </row>
    <row r="14" spans="1:4" s="9" customFormat="1" ht="27.9" customHeight="1">
      <c r="B14" s="13" t="s">
        <v>263</v>
      </c>
      <c r="C14" s="186">
        <f>EOMONTH(D1,0)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前金払請求書表紙!B18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WKmfhUkB0nMkg06n0moLOXPcSxLzJizVfA0fP4EuR0syjAOhI4u71SmfeNmNjmGTB1/vswCdGXtweq/XfaKLIg==" saltValue="NWOTlDfAGjrqJROS3ZUrAg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4794F-01F4-426D-9ACA-31D823FC632B}">
  <sheetPr>
    <tabColor rgb="FF00B0F0"/>
    <pageSetUpPr fitToPage="1"/>
  </sheetPr>
  <dimension ref="B1:M141"/>
  <sheetViews>
    <sheetView view="pageBreakPreview" topLeftCell="A28" zoomScaleNormal="70" zoomScaleSheetLayoutView="100" workbookViewId="0">
      <selection activeCell="C53" sqref="C53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154</v>
      </c>
      <c r="I2" s="447" t="s">
        <v>242</v>
      </c>
      <c r="J2" s="729"/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453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19" t="str">
        <f>'第1回部分払（申告書等）'!$C$13</f>
        <v>●●</v>
      </c>
      <c r="D13" s="819"/>
    </row>
    <row r="14" spans="2:12" ht="19.5">
      <c r="B14" s="442" t="s">
        <v>164</v>
      </c>
      <c r="C14" s="820">
        <f>'第1回部分払（申告書等）'!C14</f>
        <v>46003</v>
      </c>
      <c r="D14" s="820"/>
      <c r="E14" s="454"/>
      <c r="F14" s="454"/>
    </row>
    <row r="15" spans="2:12">
      <c r="D15" s="455"/>
      <c r="E15" s="454"/>
      <c r="F15" s="456"/>
    </row>
    <row r="16" spans="2:12" ht="15.9" customHeight="1">
      <c r="B16" s="452" t="str">
        <f>'第1回部分払（申告書等）'!$B$16</f>
        <v>業務従事実績／予定表</v>
      </c>
      <c r="C16" s="442"/>
      <c r="H16" s="489"/>
      <c r="I16" s="549"/>
      <c r="K16" s="457"/>
      <c r="L16" s="457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IF(OR(MONTH(J18)=1,I17="年"),YEAR(J18),"")</f>
        <v>2026</v>
      </c>
      <c r="K17" s="459">
        <f>IF(MONTH(K18)=1,YEAR(K18),"")</f>
        <v>2027</v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EDATE('第4回部分払（申告書等）'!L18,1)</f>
        <v>46357</v>
      </c>
      <c r="K18" s="465">
        <f>DATE(YEAR($J$18),MONTH($J$18)+1,1)</f>
        <v>46388</v>
      </c>
      <c r="L18" s="465">
        <f t="shared" ref="L18" si="1">DATE(YEAR(K18),MONTH(K18)+1,1)</f>
        <v>46419</v>
      </c>
    </row>
    <row r="19" spans="2:13" ht="17.149999999999999" customHeight="1">
      <c r="B19" s="466" t="str">
        <f>'見積書（入力用・見積根拠）'!C27</f>
        <v>本人</v>
      </c>
      <c r="C19" s="466" t="str">
        <f>'見積書（入力用・見積根拠）'!D27</f>
        <v>国際　〇〇</v>
      </c>
      <c r="D19" s="466">
        <f>IF('見積書（入力用・見積根拠）'!F27="","",DATEDIF('見積書（入力用・見積根拠）'!F27,$J$1,"y"))</f>
        <v>50</v>
      </c>
      <c r="E19" s="467">
        <f>'第1回部分払（申告書等）'!E19</f>
        <v>46006</v>
      </c>
      <c r="F19" s="105">
        <f>'第4回部分払（申告書等）'!F19</f>
        <v>46735</v>
      </c>
      <c r="G19" s="468" t="s">
        <v>174</v>
      </c>
      <c r="H19" s="468" t="s">
        <v>174</v>
      </c>
      <c r="I19" s="469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466">
        <f>IF('見積書（入力用・見積根拠）'!F28="","",DATEDIF('見積書（入力用・見積根拠）'!F28,$J$1,"y"))</f>
        <v>47</v>
      </c>
      <c r="E20" s="248">
        <f>IF('第4回部分払（申告書等）'!E20="","",'第4回部分払（申告書等）'!E20)</f>
        <v>46073</v>
      </c>
      <c r="F20" s="248">
        <f>IF('第4回部分払（申告書等）'!F20="","",'第4回部分払（申告書等）'!F20)</f>
        <v>46735</v>
      </c>
      <c r="G20" s="468" t="s">
        <v>174</v>
      </c>
      <c r="H20" s="468" t="s">
        <v>174</v>
      </c>
      <c r="I20" s="472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IF('第4回部分払（申告書等）'!E21="","",'第4回部分払（申告書等）'!E21)</f>
        <v>46073</v>
      </c>
      <c r="F21" s="766">
        <f>IF('第4回部分払（申告書等）'!F21="","",'第4回部分払（申告書等）'!F21)</f>
        <v>46735</v>
      </c>
      <c r="G21" s="766">
        <f>'第4回部分払（申告書等）'!G21</f>
        <v>46073</v>
      </c>
      <c r="H21" s="766">
        <f>'第4回部分払（申告書等）'!H21</f>
        <v>46731</v>
      </c>
      <c r="I21" s="473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IF('第4回部分払（申告書等）'!E23="","",'第4回部分払（申告書等）'!E23)</f>
        <v>46073</v>
      </c>
      <c r="F23" s="766">
        <f>IF('第4回部分払（申告書等）'!F23="","",'第4回部分払（申告書等）'!F23)</f>
        <v>46735</v>
      </c>
      <c r="G23" s="766">
        <f>'第4回部分払（申告書等）'!G23</f>
        <v>46096</v>
      </c>
      <c r="H23" s="766">
        <f>'第4回部分払（申告書等）'!H23</f>
        <v>46726</v>
      </c>
      <c r="I23" s="477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IF('第4回部分払（申告書等）'!E25="","",'第4回部分払（申告書等）'!E25)</f>
        <v>46073</v>
      </c>
      <c r="F25" s="766">
        <f>IF('第4回部分払（申告書等）'!F25="","",'第4回部分払（申告書等）'!F25)</f>
        <v>46735</v>
      </c>
      <c r="G25" s="766">
        <f>'第4回部分払（申告書等）'!G25</f>
        <v>46096</v>
      </c>
      <c r="H25" s="766">
        <f>'第4回部分払（申告書等）'!H25</f>
        <v>46726</v>
      </c>
      <c r="I25" s="473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IF('第4回部分払（申告書等）'!E27="","",'第4回部分払（申告書等）'!E27)</f>
        <v>46073</v>
      </c>
      <c r="F27" s="766">
        <f>IF('第4回部分払（申告書等）'!F27="","",'第4回部分払（申告書等）'!F27)</f>
        <v>46735</v>
      </c>
      <c r="G27" s="766">
        <f>'第4回部分払（申告書等）'!G27</f>
        <v>46078</v>
      </c>
      <c r="H27" s="766">
        <f>'第4回部分払（申告書等）'!H27</f>
        <v>46733</v>
      </c>
      <c r="I27" s="473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90</v>
      </c>
      <c r="K28" s="114" t="s">
        <v>90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IF('第4回部分払（申告書等）'!E29="","",'第4回部分払（申告書等）'!E29)</f>
        <v>46073</v>
      </c>
      <c r="F29" s="766">
        <f>IF('第4回部分払（申告書等）'!F29="","",'第4回部分払（申告書等）'!F29)</f>
        <v>46735</v>
      </c>
      <c r="G29" s="766">
        <f>'第4回部分払（申告書等）'!G29</f>
        <v>46078</v>
      </c>
      <c r="H29" s="766">
        <f>'第4回部分払（申告書等）'!H29</f>
        <v>46733</v>
      </c>
      <c r="I29" s="473" t="s">
        <v>175</v>
      </c>
      <c r="J29" s="112" t="s">
        <v>176</v>
      </c>
      <c r="K29" s="112" t="s">
        <v>176</v>
      </c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87</v>
      </c>
      <c r="K30" s="114" t="s">
        <v>87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>●</v>
      </c>
      <c r="K31" s="485" t="str">
        <f>IF(COUNTIF(K20,"●")+COUNTIF(K21,"●")+COUNTIF(K23,"●")+COUNTIF(K25,"●")+COUNTIF(K27,"●")+COUNTIF(K29,"●")&lt;=0,"","●")</f>
        <v>●</v>
      </c>
      <c r="L31" s="485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794">
        <f>'第4回部分払（申告書等）'!B46</f>
        <v>0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287"/>
    </row>
    <row r="35" spans="2:13" ht="17.149999999999999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287"/>
    </row>
    <row r="36" spans="2:13" ht="17.149999999999999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287"/>
    </row>
    <row r="37" spans="2:13" ht="17.149999999999999" customHeight="1">
      <c r="B37" s="489"/>
      <c r="C37" s="489"/>
      <c r="D37" s="489"/>
      <c r="E37" s="550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customHeight="1" thickBot="1">
      <c r="B38" s="490" t="s">
        <v>180</v>
      </c>
      <c r="C38" s="127"/>
      <c r="D38" s="232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491"/>
      <c r="C44" s="491"/>
      <c r="D44" s="491"/>
      <c r="E44" s="491"/>
      <c r="F44" s="491"/>
      <c r="G44" s="491"/>
      <c r="H44" s="491"/>
      <c r="I44" s="491"/>
      <c r="J44" s="491"/>
      <c r="K44" s="491"/>
      <c r="L44" s="491"/>
      <c r="M44" s="255"/>
    </row>
    <row r="45" spans="2:13" ht="17.149999999999999" customHeight="1" thickBot="1">
      <c r="B45" s="492" t="s">
        <v>181</v>
      </c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255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491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255"/>
    </row>
    <row r="50" spans="2:13" ht="17.149999999999999" customHeight="1" thickBot="1">
      <c r="B50" s="491"/>
      <c r="C50" s="491"/>
      <c r="D50" s="491"/>
      <c r="E50" s="491"/>
      <c r="F50" s="491"/>
      <c r="G50" s="494" t="s">
        <v>266</v>
      </c>
      <c r="H50" s="495">
        <f>'第5回部分払（内訳書）'!C43</f>
        <v>7748994</v>
      </c>
      <c r="I50" s="494" t="s">
        <v>267</v>
      </c>
      <c r="J50" s="491"/>
      <c r="K50" s="491"/>
      <c r="L50" s="491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'第4回部分払（申告書等）'!D53</f>
        <v>1100000</v>
      </c>
      <c r="E53" s="499" t="s">
        <v>34</v>
      </c>
      <c r="F53" s="500" t="s">
        <v>147</v>
      </c>
      <c r="G53" s="501">
        <f>COUNTIF(J19:L19,"●")</f>
        <v>3</v>
      </c>
      <c r="H53" s="521" t="s">
        <v>207</v>
      </c>
      <c r="I53" s="545">
        <f>_xlfn.DAYS($F$19,(EDATE($E$19,24)-1))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'第4回部分払（申告書等）'!D54</f>
        <v>1200000</v>
      </c>
      <c r="E54" s="499" t="s">
        <v>34</v>
      </c>
      <c r="F54" s="500" t="s">
        <v>147</v>
      </c>
      <c r="G54" s="501">
        <f>COUNTIF(J31:L31,"●")</f>
        <v>3</v>
      </c>
      <c r="H54" s="521" t="s">
        <v>244</v>
      </c>
      <c r="I54" s="524">
        <f>IF(AND($F$31&gt;=EOMONTH($J$18,-1)+1,$F$31&lt;=EOMONTH($L$18,0)),_xlfn.DAYS(EOMONTH($E$31,-1)+1,$E$31),0)</f>
        <v>0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24">
        <f>IF(AND($F$31&gt;=EOMONTH($J$18,-1)+1,$F$31&lt;=EOMONTH($L$18,0)),_xlfn.DAYS($F$31+1,EOMONTH($F$31,0))-1,0)</f>
        <v>0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/>
      <c r="H59" s="507" t="s">
        <v>191</v>
      </c>
      <c r="I59" s="136">
        <f>D59*G59</f>
        <v>0</v>
      </c>
      <c r="J59" s="487" t="s">
        <v>34</v>
      </c>
    </row>
    <row r="60" spans="2:13" ht="17.149999999999999" customHeight="1">
      <c r="B60" s="406" t="s">
        <v>192</v>
      </c>
      <c r="D60" s="599">
        <v>250000</v>
      </c>
      <c r="E60" s="406" t="s">
        <v>34</v>
      </c>
      <c r="F60" s="450" t="s">
        <v>147</v>
      </c>
      <c r="G60" s="601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customHeight="1">
      <c r="B61" s="406" t="s">
        <v>193</v>
      </c>
      <c r="D61" s="599">
        <v>100000</v>
      </c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si="2"/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/>
      <c r="H65" s="507" t="s">
        <v>191</v>
      </c>
      <c r="I65" s="136">
        <f>D65*G65</f>
        <v>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755"/>
      <c r="C73" s="756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250">
        <f t="shared" si="4"/>
        <v>0</v>
      </c>
      <c r="G76" s="251"/>
      <c r="H76" s="516"/>
      <c r="I76" s="517"/>
    </row>
    <row r="77" spans="2:10" ht="16" hidden="1">
      <c r="B77" s="753"/>
      <c r="C77" s="754"/>
      <c r="D77" s="515"/>
      <c r="E77" s="514"/>
      <c r="F77" s="250">
        <f t="shared" si="4"/>
        <v>0</v>
      </c>
      <c r="G77" s="251"/>
      <c r="H77" s="516"/>
      <c r="I77" s="517"/>
    </row>
    <row r="78" spans="2:10" ht="16" hidden="1">
      <c r="B78" s="753"/>
      <c r="C78" s="754"/>
      <c r="D78" s="515"/>
      <c r="E78" s="514"/>
      <c r="F78" s="250">
        <f t="shared" si="4"/>
        <v>0</v>
      </c>
      <c r="G78" s="251"/>
      <c r="H78" s="516"/>
      <c r="I78" s="517"/>
    </row>
    <row r="79" spans="2:10" ht="16" hidden="1">
      <c r="B79" s="753"/>
      <c r="C79" s="754"/>
      <c r="D79" s="515"/>
      <c r="E79" s="514"/>
      <c r="F79" s="250">
        <f t="shared" si="4"/>
        <v>0</v>
      </c>
      <c r="G79" s="251"/>
      <c r="H79" s="516"/>
      <c r="I79" s="517"/>
    </row>
    <row r="80" spans="2:10" ht="16" hidden="1">
      <c r="B80" s="753"/>
      <c r="C80" s="754"/>
      <c r="D80" s="515"/>
      <c r="E80" s="514"/>
      <c r="F80" s="250">
        <f t="shared" si="4"/>
        <v>0</v>
      </c>
      <c r="G80" s="251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3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'第4回部分払（申告書等）'!C88</f>
        <v>①</v>
      </c>
      <c r="D88" s="612">
        <f>'第4回部分払（申告書等）'!D88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3</v>
      </c>
      <c r="J88" s="524">
        <f>IF(AND($G$21&gt;=EOMONTH($J$18,-1)+1,$G$21&lt;=EOMONTH($L$18,0)),_xlfn.DAYS(EOMONTH($G$21,-1)+1,$G$21),0)</f>
        <v>0</v>
      </c>
      <c r="K88" s="524">
        <f>IF(AND($H$21&gt;=EOMONTH($J$18,-1)+1,$H$21&lt;=EOMONTH($L$18,0)),_xlfn.DAYS($H$21+1,EOMONTH($H$21,0))-1,0)</f>
        <v>0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'第4回部分払（申告書等）'!C90</f>
        <v>②</v>
      </c>
      <c r="D90" s="612">
        <f>'第4回部分払（申告書等）'!D90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3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0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'第4回部分払（申告書等）'!C92</f>
        <v>③</v>
      </c>
      <c r="D92" s="612" t="str">
        <f>'第4回部分払（申告書等）'!D92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3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0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'第4回部分払（申告書等）'!C94</f>
        <v>⑤</v>
      </c>
      <c r="D94" s="612" t="str">
        <f>'第4回部分払（申告書等）'!D94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3</v>
      </c>
      <c r="J94" s="524">
        <f>IF(AND($G$27&gt;=EOMONTH($J$18,-1)+1,$G$27&lt;=EOMONTH($L$18,0)),_xlfn.DAYS(EOMONTH($G$27,-1)+1,$G$27),0)</f>
        <v>0</v>
      </c>
      <c r="K94" s="524">
        <f>IF(AND($H$27&gt;=EOMONTH($J$18,-1)+1,$H$27&lt;=EOMONTH($L$18,0)),_xlfn.DAYS($H$27+1,EOMONTH($H$27,0))-1,0)</f>
        <v>0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'第4回部分払（申告書等）'!C96</f>
        <v>④</v>
      </c>
      <c r="D96" s="612">
        <f>'第4回部分払（申告書等）'!D96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3</v>
      </c>
      <c r="J96" s="524">
        <f>IF(AND($G$29&gt;=EOMONTH($J$18,-1)+1,$G$29&lt;=EOMONTH($L$18,0)),_xlfn.DAYS(EOMONTH($G$29,-1)+1,$G$29),0)</f>
        <v>0</v>
      </c>
      <c r="K96" s="524">
        <f>IF(AND($H$29&gt;=EOMONTH($J$18,-1)+1,$H$29&lt;=EOMONTH($L$18,0)),_xlfn.DAYS($H$29+1,EOMONTH($H$29,0))-1,0)</f>
        <v>0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604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250">
        <f t="shared" si="7"/>
        <v>0</v>
      </c>
      <c r="G106" s="251"/>
      <c r="H106" s="516"/>
      <c r="I106" s="517"/>
    </row>
    <row r="107" spans="2:12" ht="16" hidden="1">
      <c r="B107" s="753"/>
      <c r="C107" s="754"/>
      <c r="D107" s="515"/>
      <c r="E107" s="514"/>
      <c r="F107" s="250">
        <f t="shared" si="7"/>
        <v>0</v>
      </c>
      <c r="G107" s="251"/>
      <c r="H107" s="516"/>
      <c r="I107" s="517"/>
    </row>
    <row r="108" spans="2:12" ht="16" hidden="1">
      <c r="B108" s="753"/>
      <c r="C108" s="754"/>
      <c r="D108" s="515"/>
      <c r="E108" s="514"/>
      <c r="F108" s="250">
        <f t="shared" si="7"/>
        <v>0</v>
      </c>
      <c r="G108" s="251"/>
      <c r="H108" s="516"/>
      <c r="I108" s="517"/>
    </row>
    <row r="109" spans="2:12" ht="16" hidden="1">
      <c r="B109" s="753"/>
      <c r="C109" s="754"/>
      <c r="D109" s="515"/>
      <c r="E109" s="514"/>
      <c r="F109" s="250">
        <f t="shared" si="7"/>
        <v>0</v>
      </c>
      <c r="G109" s="251"/>
      <c r="H109" s="516"/>
      <c r="I109" s="517"/>
    </row>
    <row r="110" spans="2:12" ht="16" hidden="1">
      <c r="B110" s="753"/>
      <c r="C110" s="754"/>
      <c r="D110" s="515"/>
      <c r="E110" s="514"/>
      <c r="F110" s="250">
        <f t="shared" si="7"/>
        <v>0</v>
      </c>
      <c r="G110" s="251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302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SUM(D115:D120)</f>
        <v>39273066</v>
      </c>
      <c r="G115" s="542">
        <f>'第4回部分払（申告書等）'!G115-'第5回部分払（内訳書）'!E19</f>
        <v>0</v>
      </c>
      <c r="I115" s="771">
        <f>'第4回部分払（申告書等）'!I115-'第5回部分払（内訳書）'!E20</f>
        <v>5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>
      <c r="B118" s="546">
        <v>4</v>
      </c>
      <c r="C118" s="546" t="s">
        <v>246</v>
      </c>
      <c r="D118" s="547">
        <f>'第3回部分払（請求書）'!C13</f>
        <v>8279994</v>
      </c>
      <c r="E118" s="546" t="s">
        <v>224</v>
      </c>
    </row>
    <row r="119" spans="2:10">
      <c r="B119" s="546">
        <v>5</v>
      </c>
      <c r="C119" s="546" t="s">
        <v>247</v>
      </c>
      <c r="D119" s="547">
        <f>'第4回部分払（請求書）'!C13</f>
        <v>6948996</v>
      </c>
      <c r="E119" s="546" t="s">
        <v>224</v>
      </c>
    </row>
    <row r="120" spans="2:10" ht="15.5" thickBot="1">
      <c r="B120" s="543">
        <v>6</v>
      </c>
      <c r="C120" s="543" t="s">
        <v>248</v>
      </c>
      <c r="D120" s="544">
        <f>'第5回部分払（請求書）'!C13</f>
        <v>7748994</v>
      </c>
      <c r="E120" s="543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cldVpTlPjncOOh/XnwAad9t0mEl+Iv6z5NmD16M2+7YL3icyQnsYDyhT7T7xYVUBPrulBvjQuXefQ0VThzLvqg==" saltValue="VK+szPJoubyY7Vu7qdVdKA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G23:G24"/>
    <mergeCell ref="H23:H24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J1:L1"/>
    <mergeCell ref="J2:L2"/>
    <mergeCell ref="E17:F17"/>
    <mergeCell ref="G17:H17"/>
    <mergeCell ref="B21:B22"/>
    <mergeCell ref="C21:C22"/>
    <mergeCell ref="D21:D22"/>
    <mergeCell ref="E21:E22"/>
    <mergeCell ref="F21:F22"/>
    <mergeCell ref="G21:G22"/>
    <mergeCell ref="H21:H22"/>
    <mergeCell ref="C13:D13"/>
    <mergeCell ref="C14:D14"/>
  </mergeCells>
  <phoneticPr fontId="3"/>
  <dataValidations count="8">
    <dataValidation type="list" allowBlank="1" showInputMessage="1" showErrorMessage="1" sqref="E115:E120" xr:uid="{66B4DD82-3610-4CB8-8160-F5FB45C1C2DC}">
      <formula1>"未,済"</formula1>
    </dataValidation>
    <dataValidation type="list" allowBlank="1" showInputMessage="1" showErrorMessage="1" sqref="E83" xr:uid="{0ACAAC3C-BBB2-4FEB-8A2C-D22938B2C705}">
      <formula1>"円,ドル"</formula1>
    </dataValidation>
    <dataValidation type="list" allowBlank="1" showInputMessage="1" showErrorMessage="1" sqref="C83" xr:uid="{64CCEADB-1926-47DE-A6C7-3A3969E5023A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9E7E50B4-C800-4A2B-8EF4-E9EA781B8DC5}">
      <formula1>"　,●"</formula1>
    </dataValidation>
    <dataValidation type="list" showInputMessage="1" showErrorMessage="1" sqref="J30:L30 J32:L32 J22:L22 J24:L24 J26:L26 J28:L28 C89 C91 C93 C95 C97:C98" xr:uid="{45A5A3E1-D693-4AB2-96EB-965037C4AFAF}">
      <formula1>"　,①,②,③,④,⑤"</formula1>
    </dataValidation>
    <dataValidation type="list" showInputMessage="1" showErrorMessage="1" sqref="E88 E90 E92 E94 E96" xr:uid="{ABF03CC0-B82B-406F-9D31-7B9D533F1C2C}">
      <formula1>"　,円,ドル"</formula1>
    </dataValidation>
    <dataValidation type="list" showInputMessage="1" showErrorMessage="1" sqref="H2" xr:uid="{158C16E7-A472-41B2-A0AE-D90965D67672}">
      <formula1>"　,芳沢　忍,角河　佳江"</formula1>
    </dataValidation>
    <dataValidation type="list" allowBlank="1" showInputMessage="1" showErrorMessage="1" sqref="B16" xr:uid="{64B29D5F-0001-4092-823A-E38BFFC564CF}">
      <formula1>"業務従事実績表,業務従事実績／予定表"</formula1>
    </dataValidation>
  </dataValidations>
  <hyperlinks>
    <hyperlink ref="G99" r:id="rId1" xr:uid="{7FE74187-37DA-47B4-9750-B7D7189589E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6" name="Check Box 5">
              <controlPr defaultSize="0" autoFill="0" autoLine="0" autoPict="0">
                <anchor moveWithCells="1">
                  <from>
                    <xdr:col>2</xdr:col>
                    <xdr:colOff>1130300</xdr:colOff>
                    <xdr:row>36</xdr:row>
                    <xdr:rowOff>209550</xdr:rowOff>
                  </from>
                  <to>
                    <xdr:col>4</xdr:col>
                    <xdr:colOff>495300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266F-2806-41A5-AFE5-F640724545E3}">
  <sheetPr>
    <tabColor rgb="FFCCFFFF"/>
    <pageSetUpPr fitToPage="1"/>
  </sheetPr>
  <dimension ref="A1:Y58"/>
  <sheetViews>
    <sheetView showGridLines="0" view="pageBreakPreview" topLeftCell="B2" zoomScale="85" zoomScaleNormal="51" zoomScaleSheetLayoutView="85" zoomScalePageLayoutView="25" workbookViewId="0">
      <selection activeCell="D35" sqref="D35"/>
    </sheetView>
  </sheetViews>
  <sheetFormatPr defaultColWidth="9.90625" defaultRowHeight="16"/>
  <cols>
    <col min="1" max="1" width="58.453125" style="299" hidden="1" customWidth="1"/>
    <col min="2" max="2" width="2.90625" style="299" customWidth="1"/>
    <col min="3" max="3" width="19.36328125" style="299" customWidth="1"/>
    <col min="4" max="4" width="25.90625" style="299" customWidth="1"/>
    <col min="5" max="5" width="12.36328125" style="299" customWidth="1"/>
    <col min="6" max="7" width="8.453125" style="299" customWidth="1"/>
    <col min="8" max="8" width="5.90625" style="299" customWidth="1"/>
    <col min="9" max="9" width="9.08984375" style="299" customWidth="1"/>
    <col min="10" max="10" width="26.453125" style="299" customWidth="1"/>
    <col min="11" max="11" width="25.90625" style="299" customWidth="1"/>
    <col min="12" max="12" width="11.453125" style="299" customWidth="1"/>
    <col min="13" max="13" width="12.36328125" style="299" customWidth="1"/>
    <col min="14" max="14" width="7.36328125" style="299" customWidth="1"/>
    <col min="15" max="15" width="6.90625" style="299" customWidth="1"/>
    <col min="16" max="16" width="7.36328125" style="299" customWidth="1"/>
    <col min="17" max="17" width="2.90625" style="299" customWidth="1"/>
    <col min="18" max="18" width="30.54296875" style="299" customWidth="1"/>
    <col min="19" max="19" width="22" style="299" customWidth="1"/>
    <col min="20" max="20" width="24.08984375" style="299" customWidth="1"/>
    <col min="21" max="21" width="23.6328125" style="299" customWidth="1"/>
    <col min="22" max="22" width="22" style="299" customWidth="1"/>
    <col min="23" max="23" width="2.90625" style="299" customWidth="1"/>
    <col min="24" max="16384" width="9.90625" style="299"/>
  </cols>
  <sheetData>
    <row r="1" spans="1:22" ht="27.9" customHeight="1">
      <c r="A1" s="298" t="s">
        <v>14</v>
      </c>
      <c r="B1" s="298"/>
      <c r="C1" s="297" t="s">
        <v>15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22" s="301" customFormat="1" ht="27.9" customHeight="1" thickBot="1">
      <c r="A2" s="300" t="s">
        <v>16</v>
      </c>
      <c r="B2" s="298"/>
      <c r="C2" s="336" t="s">
        <v>289</v>
      </c>
      <c r="D2" s="35">
        <v>45945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R2" s="258" t="s">
        <v>18</v>
      </c>
      <c r="S2" s="302"/>
      <c r="T2" s="303"/>
      <c r="U2" s="304"/>
      <c r="V2" s="60"/>
    </row>
    <row r="3" spans="1:22" s="305" customFormat="1" ht="27.9" customHeight="1">
      <c r="B3" s="298"/>
      <c r="C3" s="337" t="s">
        <v>320</v>
      </c>
      <c r="D3" s="658" t="s">
        <v>275</v>
      </c>
      <c r="E3" s="659"/>
      <c r="F3" s="659"/>
      <c r="G3" s="659"/>
      <c r="H3" s="659"/>
      <c r="I3" s="659"/>
      <c r="J3" s="659"/>
      <c r="L3" s="56"/>
      <c r="M3" s="64"/>
      <c r="N3" s="64"/>
      <c r="O3" s="64"/>
      <c r="P3" s="64"/>
      <c r="R3" s="264" t="s">
        <v>19</v>
      </c>
      <c r="S3" s="265" t="s">
        <v>20</v>
      </c>
      <c r="T3" s="266" t="s">
        <v>21</v>
      </c>
      <c r="U3" s="265" t="s">
        <v>22</v>
      </c>
      <c r="V3" s="267" t="s">
        <v>23</v>
      </c>
    </row>
    <row r="4" spans="1:22" s="301" customFormat="1" ht="27.9" customHeight="1" thickTop="1">
      <c r="B4" s="298"/>
      <c r="C4" s="338" t="s">
        <v>24</v>
      </c>
      <c r="D4" s="651" t="s">
        <v>25</v>
      </c>
      <c r="E4" s="651"/>
      <c r="F4" s="651"/>
      <c r="G4" s="651"/>
      <c r="H4" s="651"/>
      <c r="I4" s="56"/>
      <c r="J4" s="56"/>
      <c r="K4" s="305"/>
      <c r="L4" s="56"/>
      <c r="M4" s="64"/>
      <c r="N4" s="64"/>
      <c r="O4" s="64"/>
      <c r="P4" s="64"/>
      <c r="R4" s="39" t="s">
        <v>26</v>
      </c>
      <c r="S4" s="40"/>
      <c r="T4" s="41"/>
      <c r="U4" s="268">
        <f>S4*T4</f>
        <v>0</v>
      </c>
      <c r="V4" s="42"/>
    </row>
    <row r="5" spans="1:22" s="305" customFormat="1" ht="27.9" customHeight="1">
      <c r="A5" s="300" t="s">
        <v>27</v>
      </c>
      <c r="B5" s="298"/>
      <c r="C5" s="336" t="s">
        <v>28</v>
      </c>
      <c r="D5" s="651" t="s">
        <v>29</v>
      </c>
      <c r="E5" s="651"/>
      <c r="F5" s="651"/>
      <c r="G5" s="651"/>
      <c r="H5" s="651"/>
      <c r="I5" s="56"/>
      <c r="J5" s="56"/>
      <c r="K5" s="56"/>
      <c r="L5" s="56"/>
      <c r="M5" s="64"/>
      <c r="N5" s="64"/>
      <c r="O5" s="64"/>
      <c r="P5" s="64"/>
      <c r="R5" s="43"/>
      <c r="S5" s="40"/>
      <c r="T5" s="41"/>
      <c r="U5" s="268">
        <f t="shared" ref="U5:U6" si="0">S5*T5</f>
        <v>0</v>
      </c>
      <c r="V5" s="42"/>
    </row>
    <row r="6" spans="1:22" s="301" customFormat="1" ht="27.9" customHeight="1" thickBot="1">
      <c r="B6" s="298"/>
      <c r="C6" s="336" t="s">
        <v>30</v>
      </c>
      <c r="D6" s="44">
        <v>3</v>
      </c>
      <c r="E6" s="269" t="s">
        <v>31</v>
      </c>
      <c r="F6" s="56"/>
      <c r="G6" s="56"/>
      <c r="H6" s="56"/>
      <c r="I6" s="56"/>
      <c r="J6" s="56"/>
      <c r="K6" s="56"/>
      <c r="L6" s="56"/>
      <c r="M6" s="64"/>
      <c r="N6" s="64"/>
      <c r="O6" s="64"/>
      <c r="P6" s="64"/>
      <c r="R6" s="45"/>
      <c r="S6" s="46"/>
      <c r="T6" s="47"/>
      <c r="U6" s="270">
        <f t="shared" si="0"/>
        <v>0</v>
      </c>
      <c r="V6" s="48"/>
    </row>
    <row r="7" spans="1:22" s="305" customFormat="1" ht="27.9" customHeight="1" thickBot="1">
      <c r="B7" s="298"/>
      <c r="C7" s="336" t="s">
        <v>32</v>
      </c>
      <c r="D7" s="56"/>
      <c r="E7" s="56"/>
      <c r="F7" s="56"/>
      <c r="G7" s="56"/>
      <c r="H7" s="56"/>
      <c r="I7" s="56"/>
      <c r="J7" s="56"/>
      <c r="K7" s="56"/>
      <c r="L7" s="56"/>
      <c r="M7" s="64"/>
      <c r="N7" s="64"/>
      <c r="O7" s="64"/>
      <c r="P7" s="64"/>
      <c r="R7" s="660" t="s">
        <v>33</v>
      </c>
      <c r="S7" s="661"/>
      <c r="T7" s="661"/>
      <c r="U7" s="271">
        <f>SUM(U4:U6)</f>
        <v>0</v>
      </c>
      <c r="V7" s="49"/>
    </row>
    <row r="8" spans="1:22" s="306" customFormat="1" ht="27.9" customHeight="1">
      <c r="B8" s="307"/>
      <c r="C8" s="336" t="s">
        <v>295</v>
      </c>
      <c r="D8" s="56"/>
      <c r="E8" s="652">
        <v>1100000</v>
      </c>
      <c r="F8" s="653"/>
      <c r="G8" s="654"/>
      <c r="H8" s="56" t="s">
        <v>34</v>
      </c>
      <c r="J8" s="62"/>
      <c r="K8" s="62"/>
      <c r="L8" s="62"/>
      <c r="N8" s="305"/>
      <c r="O8" s="308"/>
      <c r="P8" s="305"/>
      <c r="R8" s="50"/>
      <c r="S8" s="51"/>
      <c r="T8" s="52"/>
      <c r="U8" s="309"/>
      <c r="V8" s="50"/>
    </row>
    <row r="9" spans="1:22" s="305" customFormat="1" ht="27.9" customHeight="1" thickBot="1">
      <c r="B9" s="298"/>
      <c r="C9" s="336" t="s">
        <v>296</v>
      </c>
      <c r="D9" s="56"/>
      <c r="E9" s="638">
        <v>1200000</v>
      </c>
      <c r="F9" s="639"/>
      <c r="G9" s="640"/>
      <c r="H9" s="56" t="s">
        <v>34</v>
      </c>
      <c r="J9" s="62"/>
      <c r="K9" s="62"/>
      <c r="L9" s="62"/>
      <c r="N9" s="64"/>
      <c r="O9" s="308"/>
      <c r="P9" s="64"/>
      <c r="R9" s="53"/>
      <c r="S9" s="54"/>
      <c r="T9" s="55"/>
      <c r="U9" s="309"/>
      <c r="V9" s="53"/>
    </row>
    <row r="10" spans="1:22" s="305" customFormat="1" ht="27.9" customHeight="1" thickBot="1">
      <c r="B10" s="298"/>
      <c r="C10" s="336" t="s">
        <v>35</v>
      </c>
      <c r="D10" s="56"/>
      <c r="E10" s="56"/>
      <c r="F10" s="56"/>
      <c r="G10" s="56"/>
      <c r="H10" s="56"/>
      <c r="I10" s="56"/>
      <c r="J10" s="56"/>
      <c r="K10" s="56"/>
      <c r="L10" s="56"/>
      <c r="M10" s="64"/>
      <c r="N10" s="64"/>
      <c r="O10" s="64"/>
      <c r="P10" s="64"/>
      <c r="R10" s="258" t="s">
        <v>36</v>
      </c>
      <c r="S10" s="302"/>
      <c r="T10" s="303"/>
      <c r="U10" s="304"/>
      <c r="V10" s="60"/>
    </row>
    <row r="11" spans="1:22" s="305" customFormat="1" ht="27.9" customHeight="1" thickBot="1">
      <c r="B11" s="298"/>
      <c r="C11" s="336" t="s">
        <v>37</v>
      </c>
      <c r="D11" s="56"/>
      <c r="E11" s="56"/>
      <c r="F11" s="56"/>
      <c r="G11" s="56"/>
      <c r="H11" s="56"/>
      <c r="I11" s="56"/>
      <c r="J11" s="56"/>
      <c r="K11" s="56"/>
      <c r="L11" s="56"/>
      <c r="M11" s="64"/>
      <c r="N11" s="64"/>
      <c r="O11" s="64"/>
      <c r="P11" s="64"/>
      <c r="R11" s="264" t="s">
        <v>19</v>
      </c>
      <c r="S11" s="265" t="s">
        <v>20</v>
      </c>
      <c r="T11" s="266" t="s">
        <v>21</v>
      </c>
      <c r="U11" s="265" t="s">
        <v>22</v>
      </c>
      <c r="V11" s="273" t="s">
        <v>23</v>
      </c>
    </row>
    <row r="12" spans="1:22" s="305" customFormat="1" ht="27.9" customHeight="1" thickTop="1" thickBot="1">
      <c r="A12" s="310" t="s">
        <v>38</v>
      </c>
      <c r="B12" s="298"/>
      <c r="C12" s="339" t="s">
        <v>39</v>
      </c>
      <c r="D12" s="263" t="s">
        <v>40</v>
      </c>
      <c r="E12" s="655">
        <v>43000</v>
      </c>
      <c r="F12" s="656"/>
      <c r="G12" s="657"/>
      <c r="H12" s="263" t="s">
        <v>34</v>
      </c>
      <c r="I12" s="56"/>
      <c r="J12" s="56"/>
      <c r="K12" s="56"/>
      <c r="L12" s="56"/>
      <c r="O12" s="308"/>
      <c r="P12" s="301"/>
      <c r="R12" s="43" t="s">
        <v>41</v>
      </c>
      <c r="S12" s="40">
        <v>969007</v>
      </c>
      <c r="T12" s="41">
        <v>1</v>
      </c>
      <c r="U12" s="268">
        <f>S12*T12</f>
        <v>969007</v>
      </c>
      <c r="V12" s="57"/>
    </row>
    <row r="13" spans="1:22" s="305" customFormat="1" ht="27.9" customHeight="1" thickBot="1">
      <c r="A13" s="310"/>
      <c r="B13" s="298"/>
      <c r="C13" s="336" t="s">
        <v>42</v>
      </c>
      <c r="D13" s="56"/>
      <c r="E13" s="311"/>
      <c r="F13" s="311"/>
      <c r="G13" s="311"/>
      <c r="K13" s="56"/>
      <c r="L13" s="56"/>
      <c r="M13" s="64"/>
      <c r="N13" s="64"/>
      <c r="O13" s="647"/>
      <c r="P13" s="647"/>
      <c r="R13" s="43"/>
      <c r="S13" s="40"/>
      <c r="T13" s="41"/>
      <c r="U13" s="268">
        <f t="shared" ref="U13:U14" si="1">S13*T13</f>
        <v>0</v>
      </c>
      <c r="V13" s="57"/>
    </row>
    <row r="14" spans="1:22" s="305" customFormat="1" ht="27.9" customHeight="1" thickBot="1">
      <c r="A14" s="310"/>
      <c r="B14" s="298"/>
      <c r="C14" s="339" t="s">
        <v>43</v>
      </c>
      <c r="D14" s="263" t="s">
        <v>44</v>
      </c>
      <c r="E14" s="652">
        <v>10000</v>
      </c>
      <c r="F14" s="653"/>
      <c r="G14" s="654"/>
      <c r="H14" s="263" t="s">
        <v>45</v>
      </c>
      <c r="K14" s="56"/>
      <c r="L14" s="56"/>
      <c r="M14" s="64"/>
      <c r="N14" s="64"/>
      <c r="O14" s="647"/>
      <c r="P14" s="647"/>
      <c r="R14" s="45"/>
      <c r="S14" s="46"/>
      <c r="T14" s="47"/>
      <c r="U14" s="270">
        <f t="shared" si="1"/>
        <v>0</v>
      </c>
      <c r="V14" s="58"/>
    </row>
    <row r="15" spans="1:22" s="305" customFormat="1" ht="27.9" customHeight="1" thickBot="1">
      <c r="B15" s="298"/>
      <c r="C15" s="339" t="s">
        <v>46</v>
      </c>
      <c r="D15" s="263" t="s">
        <v>297</v>
      </c>
      <c r="E15" s="638">
        <v>50000</v>
      </c>
      <c r="F15" s="639"/>
      <c r="G15" s="640"/>
      <c r="H15" s="263" t="s">
        <v>45</v>
      </c>
      <c r="K15" s="56"/>
      <c r="L15" s="56"/>
      <c r="M15" s="64"/>
      <c r="N15" s="64"/>
      <c r="O15" s="244"/>
      <c r="P15" s="244"/>
      <c r="R15" s="665" t="s">
        <v>47</v>
      </c>
      <c r="S15" s="666"/>
      <c r="T15" s="666"/>
      <c r="U15" s="271">
        <f>SUM(U12:U14)</f>
        <v>969007</v>
      </c>
      <c r="V15" s="59"/>
    </row>
    <row r="16" spans="1:22" s="305" customFormat="1" ht="27.9" customHeight="1" thickBot="1">
      <c r="B16" s="298"/>
      <c r="C16" s="336" t="s">
        <v>48</v>
      </c>
      <c r="D16" s="56"/>
      <c r="E16" s="311"/>
      <c r="F16" s="311"/>
      <c r="G16" s="311"/>
      <c r="H16" s="56"/>
      <c r="I16" s="56"/>
      <c r="J16" s="56"/>
      <c r="K16" s="56"/>
      <c r="L16" s="56"/>
      <c r="M16" s="64"/>
      <c r="N16" s="64"/>
      <c r="O16" s="647"/>
      <c r="P16" s="647"/>
      <c r="R16" s="53"/>
      <c r="S16" s="54"/>
      <c r="T16" s="55"/>
      <c r="U16" s="309"/>
      <c r="V16" s="60"/>
    </row>
    <row r="17" spans="1:22" s="305" customFormat="1" ht="27.9" customHeight="1">
      <c r="B17" s="298"/>
      <c r="C17" s="340" t="s">
        <v>49</v>
      </c>
      <c r="D17" s="263" t="s">
        <v>44</v>
      </c>
      <c r="E17" s="652">
        <v>30000</v>
      </c>
      <c r="F17" s="653"/>
      <c r="G17" s="654"/>
      <c r="H17" s="263" t="s">
        <v>45</v>
      </c>
      <c r="I17" s="56"/>
      <c r="J17" s="56"/>
      <c r="K17" s="56"/>
      <c r="L17" s="56"/>
      <c r="M17" s="64"/>
      <c r="N17" s="64"/>
      <c r="O17" s="244"/>
      <c r="P17" s="244"/>
      <c r="R17" s="344" t="s">
        <v>262</v>
      </c>
      <c r="S17" s="54"/>
      <c r="T17" s="55"/>
      <c r="U17" s="309"/>
      <c r="V17" s="60"/>
    </row>
    <row r="18" spans="1:22" s="305" customFormat="1" ht="27.9" customHeight="1">
      <c r="B18" s="298"/>
      <c r="C18" s="340" t="s">
        <v>50</v>
      </c>
      <c r="D18" s="263" t="s">
        <v>297</v>
      </c>
      <c r="E18" s="635">
        <v>80000</v>
      </c>
      <c r="F18" s="636"/>
      <c r="G18" s="637"/>
      <c r="H18" s="263" t="s">
        <v>45</v>
      </c>
      <c r="I18" s="56"/>
      <c r="J18" s="56"/>
      <c r="K18" s="56"/>
      <c r="L18" s="56"/>
      <c r="M18" s="64"/>
      <c r="N18" s="64"/>
      <c r="O18" s="244"/>
      <c r="P18" s="244"/>
    </row>
    <row r="19" spans="1:22" s="305" customFormat="1" ht="27.9" customHeight="1">
      <c r="B19" s="298"/>
      <c r="C19" s="336" t="s">
        <v>51</v>
      </c>
      <c r="D19" s="56"/>
      <c r="E19" s="635">
        <v>1800</v>
      </c>
      <c r="F19" s="636"/>
      <c r="G19" s="637"/>
      <c r="H19" s="263" t="s">
        <v>52</v>
      </c>
      <c r="I19" s="263" t="s">
        <v>53</v>
      </c>
      <c r="J19" s="254" t="s">
        <v>54</v>
      </c>
      <c r="K19" s="61">
        <f>ROUND($E$19*$E$21,0)</f>
        <v>199998</v>
      </c>
      <c r="L19" s="254" t="s">
        <v>34</v>
      </c>
      <c r="M19" s="62"/>
      <c r="P19" s="63"/>
      <c r="Q19" s="305">
        <v>1</v>
      </c>
      <c r="R19" s="345" t="s">
        <v>261</v>
      </c>
      <c r="S19" s="54"/>
      <c r="T19" s="55"/>
      <c r="U19" s="309"/>
      <c r="V19" s="60"/>
    </row>
    <row r="20" spans="1:22" s="305" customFormat="1" ht="27.9" customHeight="1" thickBot="1">
      <c r="A20" s="310" t="s">
        <v>55</v>
      </c>
      <c r="B20" s="298"/>
      <c r="C20" s="336" t="s">
        <v>56</v>
      </c>
      <c r="D20" s="56"/>
      <c r="E20" s="638">
        <v>969000</v>
      </c>
      <c r="F20" s="639"/>
      <c r="G20" s="640"/>
      <c r="H20" s="263" t="s">
        <v>34</v>
      </c>
      <c r="I20" s="263"/>
      <c r="J20" s="56"/>
      <c r="K20" s="56"/>
      <c r="L20" s="56"/>
      <c r="N20" s="64"/>
      <c r="O20" s="64"/>
      <c r="P20" s="64"/>
      <c r="R20" s="312" t="s">
        <v>57</v>
      </c>
      <c r="S20" s="312" t="s">
        <v>58</v>
      </c>
      <c r="T20" s="312"/>
      <c r="U20" s="312"/>
      <c r="V20" s="312"/>
    </row>
    <row r="21" spans="1:22" s="305" customFormat="1" ht="27.9" customHeight="1" thickBot="1">
      <c r="A21" s="310"/>
      <c r="B21" s="298"/>
      <c r="C21" s="336" t="s">
        <v>59</v>
      </c>
      <c r="D21" s="64"/>
      <c r="E21" s="644">
        <v>111.11</v>
      </c>
      <c r="F21" s="645"/>
      <c r="G21" s="646"/>
      <c r="H21" s="254" t="s">
        <v>60</v>
      </c>
      <c r="I21" s="64"/>
      <c r="J21" s="64"/>
      <c r="K21" s="64"/>
      <c r="L21" s="64"/>
      <c r="M21" s="64"/>
      <c r="N21" s="64"/>
      <c r="O21" s="64"/>
      <c r="P21" s="64"/>
      <c r="R21" s="676" t="s">
        <v>290</v>
      </c>
      <c r="S21" s="677"/>
      <c r="T21" s="677"/>
      <c r="U21" s="677"/>
      <c r="V21" s="677"/>
    </row>
    <row r="22" spans="1:22" s="305" customFormat="1" ht="27.9" customHeight="1" thickBot="1">
      <c r="A22" s="310"/>
      <c r="B22" s="64"/>
      <c r="C22" s="341" t="s">
        <v>62</v>
      </c>
      <c r="D22" s="65" t="s">
        <v>63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R22" s="678"/>
      <c r="S22" s="678"/>
      <c r="T22" s="678"/>
      <c r="U22" s="678"/>
      <c r="V22" s="678"/>
    </row>
    <row r="23" spans="1:22" s="305" customFormat="1" ht="27.9" customHeight="1">
      <c r="A23" s="310"/>
      <c r="B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R23" s="686"/>
      <c r="S23" s="687"/>
      <c r="T23" s="687"/>
      <c r="U23" s="687"/>
      <c r="V23" s="688"/>
    </row>
    <row r="24" spans="1:22" s="305" customFormat="1" ht="27.9" customHeight="1">
      <c r="B24" s="64"/>
      <c r="C24" s="275" t="s">
        <v>64</v>
      </c>
      <c r="D24" s="313"/>
      <c r="E24" s="313"/>
      <c r="F24" s="313"/>
      <c r="G24" s="313"/>
      <c r="H24" s="313"/>
      <c r="I24" s="301"/>
      <c r="J24" s="301"/>
      <c r="K24" s="314"/>
      <c r="L24" s="314"/>
      <c r="M24" s="314"/>
      <c r="N24" s="314"/>
      <c r="O24" s="314"/>
      <c r="P24" s="314"/>
      <c r="R24" s="689"/>
      <c r="S24" s="690"/>
      <c r="T24" s="690"/>
      <c r="U24" s="690"/>
      <c r="V24" s="691"/>
    </row>
    <row r="25" spans="1:22" s="305" customFormat="1" ht="27.9" customHeight="1">
      <c r="C25" s="276" t="s">
        <v>65</v>
      </c>
      <c r="D25" s="313"/>
      <c r="L25" s="315"/>
      <c r="M25" s="316"/>
      <c r="N25" s="316"/>
      <c r="O25" s="316"/>
      <c r="P25" s="316"/>
      <c r="R25" s="689"/>
      <c r="S25" s="690"/>
      <c r="T25" s="690"/>
      <c r="U25" s="690"/>
      <c r="V25" s="691"/>
    </row>
    <row r="26" spans="1:22" s="305" customFormat="1" ht="27.9" customHeight="1" thickBot="1">
      <c r="C26" s="277" t="s">
        <v>66</v>
      </c>
      <c r="D26" s="278" t="s">
        <v>67</v>
      </c>
      <c r="E26" s="278" t="s">
        <v>68</v>
      </c>
      <c r="F26" s="679" t="s">
        <v>69</v>
      </c>
      <c r="G26" s="679"/>
      <c r="H26" s="679"/>
      <c r="I26" s="279" t="s">
        <v>70</v>
      </c>
      <c r="J26" s="279" t="s">
        <v>71</v>
      </c>
      <c r="K26" s="279" t="s">
        <v>72</v>
      </c>
      <c r="L26" s="280" t="s">
        <v>73</v>
      </c>
      <c r="M26" s="281" t="s">
        <v>74</v>
      </c>
      <c r="N26" s="318"/>
      <c r="O26" s="318"/>
      <c r="P26" s="318"/>
      <c r="R26" s="689"/>
      <c r="S26" s="690"/>
      <c r="T26" s="690"/>
      <c r="U26" s="690"/>
      <c r="V26" s="691"/>
    </row>
    <row r="27" spans="1:22" s="305" customFormat="1" ht="27.9" customHeight="1">
      <c r="A27" s="310" t="s">
        <v>75</v>
      </c>
      <c r="C27" s="342" t="s">
        <v>76</v>
      </c>
      <c r="D27" s="67" t="s">
        <v>268</v>
      </c>
      <c r="E27" s="67" t="s">
        <v>77</v>
      </c>
      <c r="F27" s="641">
        <v>27181</v>
      </c>
      <c r="G27" s="642"/>
      <c r="H27" s="643"/>
      <c r="I27" s="282">
        <f t="shared" ref="I27:I33" si="2">IF(F27="","",DATEDIF(F27,$D$2,"y"))</f>
        <v>51</v>
      </c>
      <c r="J27" s="243">
        <v>46006</v>
      </c>
      <c r="K27" s="319">
        <f>EDATE(J27,24)-1</f>
        <v>46735</v>
      </c>
      <c r="L27" s="283">
        <f>(YEAR(K27)-YEAR(J27))*12+MONTH(K27)-MONTH(J27)</f>
        <v>24</v>
      </c>
      <c r="M27" s="343"/>
      <c r="N27" s="68"/>
      <c r="O27" s="68"/>
      <c r="P27" s="68"/>
      <c r="R27" s="689"/>
      <c r="S27" s="690"/>
      <c r="T27" s="690"/>
      <c r="U27" s="690"/>
      <c r="V27" s="691"/>
    </row>
    <row r="28" spans="1:22" s="305" customFormat="1" ht="27.9" customHeight="1">
      <c r="C28" s="69" t="s">
        <v>78</v>
      </c>
      <c r="D28" s="70" t="s">
        <v>269</v>
      </c>
      <c r="E28" s="70" t="s">
        <v>77</v>
      </c>
      <c r="F28" s="680">
        <v>28270</v>
      </c>
      <c r="G28" s="681"/>
      <c r="H28" s="682"/>
      <c r="I28" s="284">
        <f t="shared" si="2"/>
        <v>48</v>
      </c>
      <c r="J28" s="243">
        <v>46073</v>
      </c>
      <c r="K28" s="319">
        <f t="shared" ref="K28:K33" si="3">$K$27</f>
        <v>46735</v>
      </c>
      <c r="L28" s="283">
        <f t="shared" ref="L28:L38" si="4">(YEAR(K28)-YEAR(J28))*12+MONTH(K28)-MONTH(J28)</f>
        <v>22</v>
      </c>
      <c r="M28" s="343"/>
      <c r="N28" s="68"/>
      <c r="O28" s="68"/>
      <c r="P28" s="68"/>
      <c r="R28" s="689"/>
      <c r="S28" s="690"/>
      <c r="T28" s="690"/>
      <c r="U28" s="690"/>
      <c r="V28" s="691"/>
    </row>
    <row r="29" spans="1:22" s="305" customFormat="1" ht="27.9" customHeight="1">
      <c r="C29" s="71" t="s">
        <v>79</v>
      </c>
      <c r="D29" s="70" t="s">
        <v>270</v>
      </c>
      <c r="E29" s="70" t="s">
        <v>77</v>
      </c>
      <c r="F29" s="680">
        <v>44561</v>
      </c>
      <c r="G29" s="681"/>
      <c r="H29" s="682"/>
      <c r="I29" s="284">
        <f t="shared" si="2"/>
        <v>3</v>
      </c>
      <c r="J29" s="243">
        <v>46073</v>
      </c>
      <c r="K29" s="319">
        <f t="shared" si="3"/>
        <v>46735</v>
      </c>
      <c r="L29" s="283">
        <f t="shared" si="4"/>
        <v>22</v>
      </c>
      <c r="M29" s="72" t="s">
        <v>80</v>
      </c>
      <c r="N29" s="68"/>
      <c r="O29" s="68"/>
      <c r="P29" s="68"/>
      <c r="R29" s="689"/>
      <c r="S29" s="690"/>
      <c r="T29" s="690"/>
      <c r="U29" s="690"/>
      <c r="V29" s="691"/>
    </row>
    <row r="30" spans="1:22" s="305" customFormat="1" ht="27.9" customHeight="1">
      <c r="C30" s="71" t="s">
        <v>81</v>
      </c>
      <c r="D30" s="70" t="s">
        <v>271</v>
      </c>
      <c r="E30" s="70" t="s">
        <v>77</v>
      </c>
      <c r="F30" s="667">
        <v>42049</v>
      </c>
      <c r="G30" s="668"/>
      <c r="H30" s="669"/>
      <c r="I30" s="284">
        <f t="shared" si="2"/>
        <v>10</v>
      </c>
      <c r="J30" s="243">
        <v>46073</v>
      </c>
      <c r="K30" s="319">
        <f t="shared" si="3"/>
        <v>46735</v>
      </c>
      <c r="L30" s="283">
        <f t="shared" si="4"/>
        <v>22</v>
      </c>
      <c r="M30" s="72" t="s">
        <v>82</v>
      </c>
      <c r="N30" s="68"/>
      <c r="O30" s="68"/>
      <c r="P30" s="68"/>
      <c r="R30" s="689"/>
      <c r="S30" s="690"/>
      <c r="T30" s="690"/>
      <c r="U30" s="690"/>
      <c r="V30" s="691"/>
    </row>
    <row r="31" spans="1:22" s="305" customFormat="1" ht="27.9" customHeight="1">
      <c r="A31" s="321"/>
      <c r="B31" s="322"/>
      <c r="C31" s="71" t="s">
        <v>83</v>
      </c>
      <c r="D31" s="70" t="s">
        <v>272</v>
      </c>
      <c r="E31" s="70" t="s">
        <v>77</v>
      </c>
      <c r="F31" s="667">
        <v>42049</v>
      </c>
      <c r="G31" s="668"/>
      <c r="H31" s="669"/>
      <c r="I31" s="284">
        <f t="shared" si="2"/>
        <v>10</v>
      </c>
      <c r="J31" s="243">
        <v>46073</v>
      </c>
      <c r="K31" s="319">
        <f t="shared" si="3"/>
        <v>46735</v>
      </c>
      <c r="L31" s="283">
        <f t="shared" si="4"/>
        <v>22</v>
      </c>
      <c r="M31" s="72" t="s">
        <v>84</v>
      </c>
      <c r="N31" s="68"/>
      <c r="O31" s="68"/>
      <c r="P31" s="68"/>
      <c r="R31" s="689"/>
      <c r="S31" s="690"/>
      <c r="T31" s="690"/>
      <c r="U31" s="690"/>
      <c r="V31" s="691"/>
    </row>
    <row r="32" spans="1:22" s="305" customFormat="1" ht="27.9" customHeight="1">
      <c r="A32" s="310" t="s">
        <v>85</v>
      </c>
      <c r="C32" s="71" t="s">
        <v>86</v>
      </c>
      <c r="D32" s="70" t="s">
        <v>273</v>
      </c>
      <c r="E32" s="70" t="s">
        <v>77</v>
      </c>
      <c r="F32" s="667">
        <v>40283</v>
      </c>
      <c r="G32" s="668"/>
      <c r="H32" s="669"/>
      <c r="I32" s="284">
        <f t="shared" si="2"/>
        <v>15</v>
      </c>
      <c r="J32" s="243">
        <v>46073</v>
      </c>
      <c r="K32" s="319">
        <f t="shared" si="3"/>
        <v>46735</v>
      </c>
      <c r="L32" s="283">
        <f t="shared" si="4"/>
        <v>22</v>
      </c>
      <c r="M32" s="72" t="s">
        <v>90</v>
      </c>
      <c r="N32" s="68"/>
      <c r="O32" s="68"/>
      <c r="P32" s="68"/>
      <c r="R32" s="689"/>
      <c r="S32" s="690"/>
      <c r="T32" s="690"/>
      <c r="U32" s="690"/>
      <c r="V32" s="691"/>
    </row>
    <row r="33" spans="1:25" s="77" customFormat="1" ht="27.9" customHeight="1" thickBot="1">
      <c r="A33" s="305" t="s">
        <v>88</v>
      </c>
      <c r="B33" s="305"/>
      <c r="C33" s="73" t="s">
        <v>89</v>
      </c>
      <c r="D33" s="74" t="s">
        <v>274</v>
      </c>
      <c r="E33" s="74" t="s">
        <v>77</v>
      </c>
      <c r="F33" s="683">
        <v>40283</v>
      </c>
      <c r="G33" s="684"/>
      <c r="H33" s="685"/>
      <c r="I33" s="286">
        <f t="shared" si="2"/>
        <v>15</v>
      </c>
      <c r="J33" s="243">
        <v>46073</v>
      </c>
      <c r="K33" s="319">
        <f t="shared" si="3"/>
        <v>46735</v>
      </c>
      <c r="L33" s="283">
        <f t="shared" si="4"/>
        <v>22</v>
      </c>
      <c r="M33" s="72" t="s">
        <v>90</v>
      </c>
      <c r="N33" s="68"/>
      <c r="O33" s="68"/>
      <c r="P33" s="68"/>
      <c r="R33" s="692"/>
      <c r="S33" s="693"/>
      <c r="T33" s="693"/>
      <c r="U33" s="693"/>
      <c r="V33" s="694"/>
    </row>
    <row r="34" spans="1:25" s="77" customFormat="1" ht="27.9" customHeight="1">
      <c r="A34" s="305"/>
      <c r="B34" s="305"/>
      <c r="C34" s="323"/>
      <c r="D34" s="324"/>
      <c r="E34" s="695"/>
      <c r="F34" s="696"/>
      <c r="G34" s="696"/>
      <c r="H34" s="696"/>
      <c r="I34" s="697"/>
      <c r="J34" s="325"/>
      <c r="K34" s="325"/>
      <c r="L34" s="326">
        <f t="shared" si="4"/>
        <v>0</v>
      </c>
      <c r="M34" s="75"/>
      <c r="N34" s="68"/>
      <c r="O34" s="68"/>
      <c r="P34" s="68"/>
      <c r="R34" s="327"/>
      <c r="S34" s="327"/>
      <c r="T34" s="327"/>
      <c r="U34" s="327"/>
      <c r="V34" s="327"/>
    </row>
    <row r="35" spans="1:25" s="329" customFormat="1" ht="27.9" customHeight="1">
      <c r="A35" s="305"/>
      <c r="B35" s="322"/>
      <c r="C35" s="328"/>
      <c r="D35" s="76"/>
      <c r="E35" s="648" t="str">
        <f>IF(F35="","",DATEDIF(F35,#REF!,"y"))</f>
        <v/>
      </c>
      <c r="F35" s="649"/>
      <c r="G35" s="649"/>
      <c r="H35" s="649"/>
      <c r="I35" s="650"/>
      <c r="J35" s="75"/>
      <c r="K35" s="317"/>
      <c r="L35" s="326">
        <f t="shared" si="4"/>
        <v>0</v>
      </c>
      <c r="M35" s="75"/>
      <c r="N35" s="68"/>
      <c r="O35" s="68"/>
      <c r="P35" s="68"/>
      <c r="Q35" s="305"/>
    </row>
    <row r="36" spans="1:25" s="77" customFormat="1" ht="27.9" customHeight="1">
      <c r="A36" s="305"/>
      <c r="B36" s="322"/>
      <c r="C36" s="328"/>
      <c r="D36" s="328"/>
      <c r="E36" s="632"/>
      <c r="F36" s="633"/>
      <c r="G36" s="633"/>
      <c r="H36" s="633"/>
      <c r="I36" s="634"/>
      <c r="J36" s="328"/>
      <c r="K36" s="328"/>
      <c r="L36" s="326">
        <f t="shared" si="4"/>
        <v>0</v>
      </c>
      <c r="M36" s="75"/>
      <c r="N36" s="68"/>
      <c r="O36" s="68"/>
      <c r="P36" s="68"/>
      <c r="V36" s="299"/>
    </row>
    <row r="37" spans="1:25" s="77" customFormat="1" ht="27.9" customHeight="1">
      <c r="A37" s="305"/>
      <c r="B37" s="305"/>
      <c r="C37" s="328"/>
      <c r="D37" s="328"/>
      <c r="E37" s="632"/>
      <c r="F37" s="633"/>
      <c r="G37" s="633"/>
      <c r="H37" s="633"/>
      <c r="I37" s="634"/>
      <c r="J37" s="328"/>
      <c r="K37" s="328"/>
      <c r="L37" s="326">
        <f t="shared" si="4"/>
        <v>0</v>
      </c>
      <c r="M37" s="75"/>
      <c r="N37" s="68"/>
      <c r="O37" s="68"/>
      <c r="P37" s="68"/>
    </row>
    <row r="38" spans="1:25" s="77" customFormat="1" ht="27.9" customHeight="1">
      <c r="A38" s="305"/>
      <c r="B38" s="305"/>
      <c r="C38" s="328"/>
      <c r="D38" s="328"/>
      <c r="E38" s="632"/>
      <c r="F38" s="633"/>
      <c r="G38" s="633"/>
      <c r="H38" s="633"/>
      <c r="I38" s="634"/>
      <c r="J38" s="328"/>
      <c r="K38" s="328"/>
      <c r="L38" s="320">
        <f t="shared" si="4"/>
        <v>0</v>
      </c>
      <c r="M38" s="75"/>
      <c r="N38" s="68"/>
      <c r="O38" s="68"/>
      <c r="P38" s="68"/>
    </row>
    <row r="39" spans="1:25" ht="31.5" customHeight="1">
      <c r="A39" s="330"/>
      <c r="B39" s="322"/>
      <c r="D39" s="305"/>
      <c r="E39" s="305"/>
      <c r="F39" s="290" t="s">
        <v>91</v>
      </c>
      <c r="G39" s="77"/>
      <c r="H39" s="77"/>
      <c r="I39" s="77"/>
      <c r="J39" s="291">
        <f>MIN(J28,J29,J30,J31,J32,J33,J34,J35,J36,J37,J38)</f>
        <v>46073</v>
      </c>
      <c r="K39" s="291">
        <f>MAX(K28,K29,K30,K31,K32,K33,K34,K35,K36,K37,K38)</f>
        <v>46735</v>
      </c>
      <c r="L39" s="292">
        <f>(YEAR(K39)-YEAR(J39))*12+MONTH(K39)-MONTH(J39)</f>
        <v>22</v>
      </c>
      <c r="N39" s="77"/>
      <c r="O39" s="77"/>
      <c r="P39" s="77"/>
    </row>
    <row r="40" spans="1:25" ht="27.9" customHeight="1">
      <c r="A40" s="331" t="s">
        <v>92</v>
      </c>
      <c r="B40" s="305"/>
      <c r="D40" s="332"/>
      <c r="E40" s="305"/>
      <c r="M40" s="64"/>
      <c r="N40" s="64"/>
      <c r="O40" s="64"/>
      <c r="P40" s="329"/>
      <c r="R40" s="295" t="s">
        <v>93</v>
      </c>
      <c r="S40" s="79" t="s">
        <v>94</v>
      </c>
      <c r="T40" s="295" t="s">
        <v>95</v>
      </c>
      <c r="U40" s="333">
        <v>45962</v>
      </c>
    </row>
    <row r="41" spans="1:25" ht="14.15" customHeight="1">
      <c r="A41" s="334"/>
      <c r="B41" s="305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1:25">
      <c r="B42" s="305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1:25" ht="19.5">
      <c r="B43" s="334"/>
      <c r="C43" s="77"/>
      <c r="D43" s="77"/>
      <c r="E43" s="77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</row>
    <row r="44" spans="1:25" ht="24.5">
      <c r="B44" s="334"/>
      <c r="C44" s="583" t="s">
        <v>96</v>
      </c>
      <c r="D44" s="584"/>
      <c r="E44" s="584"/>
      <c r="F44" s="584"/>
      <c r="G44" s="584"/>
      <c r="H44" s="585"/>
      <c r="I44" s="586" t="s">
        <v>97</v>
      </c>
      <c r="J44" s="587"/>
      <c r="K44" s="588"/>
      <c r="L44" s="588"/>
      <c r="M44" s="588"/>
      <c r="N44" s="589"/>
      <c r="O44" s="590"/>
      <c r="P44" s="294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2">
      <c r="B45" s="335"/>
      <c r="C45" s="591" t="s">
        <v>66</v>
      </c>
      <c r="D45" s="592" t="s">
        <v>67</v>
      </c>
      <c r="E45" s="670" t="s">
        <v>69</v>
      </c>
      <c r="F45" s="671"/>
      <c r="G45" s="672"/>
      <c r="H45" s="280" t="s">
        <v>70</v>
      </c>
      <c r="I45" s="662" t="s">
        <v>98</v>
      </c>
      <c r="J45" s="663"/>
      <c r="K45" s="593"/>
      <c r="L45" s="594" t="s">
        <v>99</v>
      </c>
      <c r="M45" s="593"/>
      <c r="N45" s="589"/>
      <c r="O45" s="595" t="s">
        <v>290</v>
      </c>
      <c r="P45" s="294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2">
      <c r="B46" s="335"/>
      <c r="C46" s="592" t="str">
        <f t="shared" ref="C46:D50" si="5">IF(C29="","",C29)</f>
        <v>子（1人目）</v>
      </c>
      <c r="D46" s="592" t="str">
        <f t="shared" si="5"/>
        <v>国際　□太</v>
      </c>
      <c r="E46" s="673">
        <f>IF(F29="","",F29)</f>
        <v>44561</v>
      </c>
      <c r="F46" s="674"/>
      <c r="G46" s="675"/>
      <c r="H46" s="596">
        <f>IF(I29="","",I29)</f>
        <v>3</v>
      </c>
      <c r="I46" s="662">
        <f>IF(F29="","",DATE(YEAR(F29)+3,MONTH(F29),DAY(F29)))</f>
        <v>45657</v>
      </c>
      <c r="J46" s="663"/>
      <c r="K46" s="593"/>
      <c r="L46" s="662">
        <f>IF(F29="","",DATE(YEAR(F29)+18,MONTH(F29),DAY(F29)))</f>
        <v>51135</v>
      </c>
      <c r="M46" s="663"/>
      <c r="N46" s="589"/>
      <c r="O46" s="595" t="s">
        <v>288</v>
      </c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2">
      <c r="C47" s="592" t="str">
        <f t="shared" si="5"/>
        <v>子（2人目）</v>
      </c>
      <c r="D47" s="592" t="str">
        <f t="shared" si="5"/>
        <v>国際　◇子</v>
      </c>
      <c r="E47" s="673">
        <f>IF(F30="","",F30)</f>
        <v>42049</v>
      </c>
      <c r="F47" s="674"/>
      <c r="G47" s="675"/>
      <c r="H47" s="596">
        <f>IF(I30="","",I30)</f>
        <v>10</v>
      </c>
      <c r="I47" s="662">
        <f>IF(F30="","",DATE(YEAR(F30)+3,MONTH(F30),DAY(F30)))</f>
        <v>43145</v>
      </c>
      <c r="J47" s="663"/>
      <c r="K47" s="593"/>
      <c r="L47" s="662">
        <f>IF(F30="","",DATE(YEAR(F30)+18,MONTH(F30),DAY(F30)))</f>
        <v>48624</v>
      </c>
      <c r="M47" s="663"/>
      <c r="N47" s="589"/>
      <c r="O47" s="595" t="s">
        <v>61</v>
      </c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2">
      <c r="C48" s="592" t="str">
        <f t="shared" si="5"/>
        <v>子（3人目）</v>
      </c>
      <c r="D48" s="592" t="str">
        <f t="shared" si="5"/>
        <v>国際　＊花</v>
      </c>
      <c r="E48" s="673">
        <f>IF(F31="","",F31)</f>
        <v>42049</v>
      </c>
      <c r="F48" s="674"/>
      <c r="G48" s="675"/>
      <c r="H48" s="596">
        <f>IF(I31="","",I31)</f>
        <v>10</v>
      </c>
      <c r="I48" s="662">
        <f>IF(F31="","",DATE(YEAR(F31)+3,MONTH(F31),DAY(F31)))</f>
        <v>43145</v>
      </c>
      <c r="J48" s="663"/>
      <c r="K48" s="593"/>
      <c r="L48" s="662">
        <f>IF(F31="","",DATE(YEAR(F31)+18,MONTH(F31),DAY(F31)))</f>
        <v>48624</v>
      </c>
      <c r="M48" s="663"/>
      <c r="N48" s="589"/>
      <c r="O48" s="595"/>
      <c r="P48" s="255"/>
      <c r="Q48" s="255"/>
      <c r="R48" s="255"/>
      <c r="S48" s="255"/>
      <c r="T48" s="255"/>
      <c r="U48" s="255"/>
      <c r="V48" s="255"/>
      <c r="W48" s="255"/>
      <c r="X48" s="255"/>
      <c r="Y48" s="255"/>
    </row>
    <row r="49" spans="3:25" ht="22">
      <c r="C49" s="592" t="str">
        <f t="shared" si="5"/>
        <v>子（4人目）</v>
      </c>
      <c r="D49" s="592" t="str">
        <f t="shared" si="5"/>
        <v>国際　×郎</v>
      </c>
      <c r="E49" s="673">
        <f>IF(F32="","",F32)</f>
        <v>40283</v>
      </c>
      <c r="F49" s="674"/>
      <c r="G49" s="675"/>
      <c r="H49" s="596">
        <f>IF(I32="","",I32)</f>
        <v>15</v>
      </c>
      <c r="I49" s="662">
        <f>IF(F32="","",DATE(YEAR(F32)+3,MONTH(F32),DAY(F32)))</f>
        <v>41379</v>
      </c>
      <c r="J49" s="663"/>
      <c r="K49" s="593"/>
      <c r="L49" s="662">
        <f>IF(F32="","",DATE(YEAR(F32)+18,MONTH(F32),DAY(F32)))</f>
        <v>46858</v>
      </c>
      <c r="M49" s="663"/>
      <c r="N49" s="589"/>
      <c r="O49" s="595"/>
      <c r="P49" s="255"/>
      <c r="Q49" s="255"/>
      <c r="R49" s="255"/>
      <c r="S49" s="255"/>
      <c r="T49" s="255"/>
      <c r="U49" s="255"/>
      <c r="V49" s="255"/>
      <c r="W49" s="255"/>
      <c r="X49" s="255"/>
      <c r="Y49" s="255"/>
    </row>
    <row r="50" spans="3:25" ht="22">
      <c r="C50" s="591" t="str">
        <f t="shared" si="5"/>
        <v>子（5人目）</v>
      </c>
      <c r="D50" s="592" t="str">
        <f t="shared" si="5"/>
        <v>国際　そら</v>
      </c>
      <c r="E50" s="664">
        <f>IF(F33="","",F33)</f>
        <v>40283</v>
      </c>
      <c r="F50" s="664"/>
      <c r="G50" s="664"/>
      <c r="H50" s="280">
        <f>IF(I33="","",I33)</f>
        <v>15</v>
      </c>
      <c r="I50" s="662">
        <f>IF(F33="","",DATE(YEAR(F33)+3,MONTH(F33),DAY(F33)))</f>
        <v>41379</v>
      </c>
      <c r="J50" s="663"/>
      <c r="K50" s="593"/>
      <c r="L50" s="662">
        <f>IF(F33="","",DATE(YEAR(F33)+18,MONTH(F33),DAY(F33)))</f>
        <v>46858</v>
      </c>
      <c r="M50" s="663"/>
      <c r="N50" s="589"/>
      <c r="O50" s="595"/>
      <c r="P50" s="255"/>
      <c r="Q50" s="255"/>
      <c r="R50" s="255"/>
      <c r="S50" s="255"/>
      <c r="T50" s="255"/>
      <c r="U50" s="255"/>
      <c r="V50" s="255"/>
      <c r="W50" s="255"/>
      <c r="X50" s="255"/>
      <c r="Y50" s="255"/>
    </row>
    <row r="51" spans="3:25"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</row>
    <row r="52" spans="3:25"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</row>
    <row r="58" spans="3:25" ht="19.5">
      <c r="F58" s="332"/>
      <c r="G58" s="332"/>
      <c r="H58" s="332"/>
      <c r="I58" s="332"/>
      <c r="J58" s="332"/>
      <c r="K58" s="332"/>
      <c r="L58" s="332"/>
      <c r="M58" s="332"/>
      <c r="N58" s="332"/>
      <c r="O58" s="332"/>
      <c r="P58" s="332"/>
    </row>
  </sheetData>
  <sheetProtection algorithmName="SHA-512" hashValue="3wo9YideydXXYuXUIsd6ocPLJ69IEIEe0XkjD5/kRYIPe7aPhZLVQN+IHnKXGmMbsMeoPcrFZeZRdgzsd2TsZA==" saltValue="qGlzyop8vT0CZUYzz0cpSQ==" spinCount="100000" sheet="1" objects="1" scenarios="1"/>
  <mergeCells count="50">
    <mergeCell ref="R21:V22"/>
    <mergeCell ref="E49:G49"/>
    <mergeCell ref="E46:G46"/>
    <mergeCell ref="E47:G47"/>
    <mergeCell ref="I45:J45"/>
    <mergeCell ref="I46:J46"/>
    <mergeCell ref="I47:J47"/>
    <mergeCell ref="I48:J48"/>
    <mergeCell ref="F26:H26"/>
    <mergeCell ref="F28:H28"/>
    <mergeCell ref="F29:H29"/>
    <mergeCell ref="F33:H33"/>
    <mergeCell ref="F31:H31"/>
    <mergeCell ref="F30:H30"/>
    <mergeCell ref="R23:V33"/>
    <mergeCell ref="E34:I34"/>
    <mergeCell ref="D3:J3"/>
    <mergeCell ref="E15:G15"/>
    <mergeCell ref="R7:T7"/>
    <mergeCell ref="I49:J49"/>
    <mergeCell ref="E50:G50"/>
    <mergeCell ref="R15:T15"/>
    <mergeCell ref="F32:H32"/>
    <mergeCell ref="I50:J50"/>
    <mergeCell ref="L46:M46"/>
    <mergeCell ref="L47:M47"/>
    <mergeCell ref="L48:M48"/>
    <mergeCell ref="L49:M49"/>
    <mergeCell ref="L50:M50"/>
    <mergeCell ref="E45:G45"/>
    <mergeCell ref="E48:G48"/>
    <mergeCell ref="O13:P13"/>
    <mergeCell ref="O16:P16"/>
    <mergeCell ref="O14:P14"/>
    <mergeCell ref="E35:I35"/>
    <mergeCell ref="D4:H4"/>
    <mergeCell ref="D5:H5"/>
    <mergeCell ref="E18:G18"/>
    <mergeCell ref="E14:G14"/>
    <mergeCell ref="E17:G17"/>
    <mergeCell ref="E12:G12"/>
    <mergeCell ref="E8:G8"/>
    <mergeCell ref="E9:G9"/>
    <mergeCell ref="E36:I36"/>
    <mergeCell ref="E37:I37"/>
    <mergeCell ref="E38:I38"/>
    <mergeCell ref="E19:G19"/>
    <mergeCell ref="E20:G20"/>
    <mergeCell ref="F27:H27"/>
    <mergeCell ref="E21:G21"/>
  </mergeCells>
  <phoneticPr fontId="3"/>
  <dataValidations count="13">
    <dataValidation type="list" showInputMessage="1" showErrorMessage="1" sqref="C28" xr:uid="{277DAC2B-6B1B-4B46-8BBD-296D367F2B5F}">
      <formula1>"要選択,配偶者,配偶者帯同なし"</formula1>
    </dataValidation>
    <dataValidation type="list" showInputMessage="1" showErrorMessage="1" sqref="C29" xr:uid="{8271DBD5-FB14-4FE0-8CF1-A7AD277BA27D}">
      <formula1>"　,子（1人目）"</formula1>
    </dataValidation>
    <dataValidation type="list" showInputMessage="1" showErrorMessage="1" sqref="C30" xr:uid="{AA70C783-65EA-4566-AFDB-50CF621B030A}">
      <formula1>"　,子（2人目）"</formula1>
    </dataValidation>
    <dataValidation type="list" showInputMessage="1" showErrorMessage="1" sqref="C31" xr:uid="{6D848707-DFE7-4FA9-847F-044AFE435DAE}">
      <formula1>"　,子（3人目）"</formula1>
    </dataValidation>
    <dataValidation type="list" showInputMessage="1" showErrorMessage="1" sqref="C32" xr:uid="{5A85B906-F8A7-414B-8B8D-12EEBDC5A755}">
      <formula1>"　,子（4人目）"</formula1>
    </dataValidation>
    <dataValidation type="list" showInputMessage="1" showErrorMessage="1" sqref="C33" xr:uid="{64F81311-5AB1-45BB-AFCE-8444E72881A2}">
      <formula1>"　,子（5人目）"</formula1>
    </dataValidation>
    <dataValidation type="list" showInputMessage="1" showErrorMessage="1" sqref="M35:P35 M37:P37 M31:P31 N33:P33 N27:P29 M27:M28" xr:uid="{D5A06B2A-084D-4686-898D-412243118C46}">
      <formula1>"　,○"</formula1>
    </dataValidation>
    <dataValidation type="list" showInputMessage="1" showErrorMessage="1" sqref="M38:P38 M36:P36 M34:P34 M30:P30 M29:M33 N32:P32" xr:uid="{1C1C4B47-BFB9-468A-99A6-482CD533303C}">
      <formula1>"　,①,②,③,④,⑤"</formula1>
    </dataValidation>
    <dataValidation type="list" showInputMessage="1" showErrorMessage="1" sqref="D22" xr:uid="{F5B8CE76-EF85-4946-9F28-D4E2E2BCDA0A}">
      <formula1>"有,無"</formula1>
    </dataValidation>
    <dataValidation type="list" allowBlank="1" showInputMessage="1" showErrorMessage="1" sqref="R20:V20 C34:C40" xr:uid="{F46886C6-FC30-4E57-9457-706C4B2FD32B}">
      <formula1>"子（１人目）,子（２人目）,子（３人目）,子（４人目）,子（５人目）"</formula1>
    </dataValidation>
    <dataValidation type="list" allowBlank="1" showInputMessage="1" showErrorMessage="1" sqref="D36" xr:uid="{216A57B5-3B6B-4AFF-A665-DB25EF8BB9A5}">
      <formula1>"① 当該子が別添資料４：様式集の申請書を提出した時点から過去１年以内に英語校又は仏語校に就学していた場合（業務国で最初に就学するのが幼稚園の場合を除く） ② 業務従事者の配偶者が当該言語を母国語とする場合 ③ その他合理的な理由があると認められる場合+$B$36"</formula1>
    </dataValidation>
    <dataValidation type="list" allowBlank="1" showInputMessage="1" showErrorMessage="1" sqref="R21" xr:uid="{122CF1B3-8CAC-47F2-94F9-3A228DF1B68D}">
      <formula1>$O$45:$O$47</formula1>
    </dataValidation>
    <dataValidation type="list" showInputMessage="1" showErrorMessage="1" sqref="S40" xr:uid="{9C242698-3B6D-4BDC-8498-BF54BC571DCD}">
      <formula1>"　,芳沢　忍,角河　佳江"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headerFooter>
    <oddHeader>&amp;L様式：現地滞在型計算書</oddHeader>
  </headerFooter>
  <colBreaks count="1" manualBreakCount="1">
    <brk id="16" max="39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F7AA-E074-43E2-BA8D-B07E222CA3C8}">
  <sheetPr>
    <tabColor rgb="FF00B0F0"/>
    <pageSetUpPr fitToPage="1"/>
  </sheetPr>
  <dimension ref="A1:I106"/>
  <sheetViews>
    <sheetView view="pageBreakPreview" topLeftCell="A11" zoomScaleNormal="70" zoomScaleSheetLayoutView="100" workbookViewId="0">
      <selection activeCell="F28" sqref="F28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2" style="81" customWidth="1"/>
    <col min="6" max="6" width="4" style="81" bestFit="1" customWidth="1"/>
    <col min="7" max="7" width="12.7265625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'第5回部分払（申告書等）'!J2</f>
        <v>0</v>
      </c>
      <c r="G1" s="775"/>
      <c r="H1" s="775"/>
    </row>
    <row r="2" spans="1:8" ht="24.5">
      <c r="A2" s="17"/>
      <c r="B2" s="247"/>
      <c r="C2" s="247"/>
      <c r="D2" s="247"/>
      <c r="E2" s="247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247"/>
      <c r="C4" s="247"/>
      <c r="D4" s="247"/>
      <c r="E4" s="247"/>
      <c r="F4" s="247"/>
      <c r="G4" s="247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6900000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'第5回部分払（申告書等）'!D53</f>
        <v>1100000</v>
      </c>
      <c r="D10" s="34" t="s">
        <v>120</v>
      </c>
      <c r="E10" s="200">
        <f>'第5回部分払（申告書等）'!G53+'第5回部分払（申告書等）'!I53/30</f>
        <v>3</v>
      </c>
      <c r="F10" s="194"/>
      <c r="G10" s="233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233"/>
      <c r="H11" s="9"/>
    </row>
    <row r="12" spans="1:8" ht="19.5">
      <c r="A12" s="34"/>
      <c r="B12" s="196"/>
      <c r="C12" s="197">
        <f>C13*E13</f>
        <v>3600000</v>
      </c>
      <c r="D12" s="34" t="s">
        <v>113</v>
      </c>
      <c r="E12" s="34"/>
      <c r="F12" s="34"/>
      <c r="G12" s="233"/>
      <c r="H12" s="9"/>
    </row>
    <row r="13" spans="1:8" ht="19.5">
      <c r="A13" s="34"/>
      <c r="B13" s="191" t="s">
        <v>119</v>
      </c>
      <c r="C13" s="199">
        <f>'第5回部分払（申告書等）'!D54</f>
        <v>1200000</v>
      </c>
      <c r="D13" s="34" t="s">
        <v>120</v>
      </c>
      <c r="E13" s="200">
        <f>'第5回部分払（申告書等）'!G54+'第5回部分払（申告書等）'!I54/30+'第5回部分払（申告書等）'!I55/30</f>
        <v>3</v>
      </c>
      <c r="F13" s="194"/>
      <c r="G13" s="233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848994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SUM('第5回部分払（申告書等）'!I59:I63)-前金払請求金額内訳書!C13*E19</f>
        <v>0</v>
      </c>
      <c r="D19" s="34" t="s">
        <v>232</v>
      </c>
      <c r="E19" s="207">
        <f>SUM('第5回部分払（申告書等）'!G59:G63)</f>
        <v>0</v>
      </c>
    </row>
    <row r="20" spans="1:9" ht="17.149999999999999" customHeight="1">
      <c r="B20" s="83" t="s">
        <v>233</v>
      </c>
      <c r="C20" s="206">
        <f>SUM('第5回部分払（申告書等）'!I65:I69)</f>
        <v>0</v>
      </c>
      <c r="D20" s="34" t="s">
        <v>232</v>
      </c>
      <c r="E20" s="207">
        <f>SUM('第5回部分払（申告書等）'!G65:G69)</f>
        <v>0</v>
      </c>
    </row>
    <row r="21" spans="1:9" ht="17.149999999999999" customHeight="1">
      <c r="B21" s="34" t="s">
        <v>125</v>
      </c>
      <c r="C21" s="208">
        <f>'第5回部分払（申告書等）'!F81-見積内訳書!D22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'第5回部分払（申告書等）'!H84</f>
        <v>199998</v>
      </c>
      <c r="D23" s="34" t="s">
        <v>120</v>
      </c>
      <c r="E23" s="200">
        <f>'第5回部分払（申告書等）'!I84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249000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'第5回部分払（申告書等）'!H88</f>
        <v>43000</v>
      </c>
      <c r="D25" s="34" t="str">
        <f>IF(C25="","","円×")</f>
        <v>円×</v>
      </c>
      <c r="E25" s="212">
        <f>IF('第5回部分払（申告書等）'!I88+('第5回部分払（申告書等）'!J88+'第5回部分払（申告書等）'!K88)/30&lt;=0,"",'第5回部分払（申告書等）'!I88+('第5回部分払（申告書等）'!J88+'第5回部分払（申告書等）'!K88)/30)</f>
        <v>3</v>
      </c>
      <c r="F25" s="30" t="str">
        <f>IF(E25="","","=")</f>
        <v>=</v>
      </c>
      <c r="G25" s="213">
        <f>IFERROR(C25*E25,"")</f>
        <v>129000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'第5回部分払（申告書等）'!H89</f>
        <v/>
      </c>
      <c r="D26" s="34" t="str">
        <f>IF(C26="","","円×")</f>
        <v/>
      </c>
      <c r="E26" s="212" t="str">
        <f>IF('第5回部分払（申告書等）'!I89+('第5回部分払（申告書等）'!J89+'第5回部分払（申告書等）'!K89)/30&lt;=0,"",'第5回部分払（申告書等）'!I89+('第5回部分払（申告書等）'!J89+'第5回部分払（申告書等）'!K89)/30)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'第5回部分払（申告書等）'!H90</f>
        <v>10000</v>
      </c>
      <c r="D27" s="34" t="str">
        <f t="shared" ref="D27:D34" si="0">IF(C27="","","円×")</f>
        <v>円×</v>
      </c>
      <c r="E27" s="212">
        <f>IF('第5回部分払（申告書等）'!I90+('第5回部分払（申告書等）'!J90+'第5回部分払（申告書等）'!K90)/30&lt;=0,"",'第5回部分払（申告書等）'!I90+('第5回部分払（申告書等）'!J90+'第5回部分払（申告書等）'!K90)/30)</f>
        <v>3</v>
      </c>
      <c r="F27" s="30" t="str">
        <f t="shared" ref="F27:F34" si="1">IF(E27="","","=")</f>
        <v>=</v>
      </c>
      <c r="G27" s="213">
        <f t="shared" ref="G27:G34" si="2">IFERROR(C27*E27,"")</f>
        <v>30000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'第5回部分払（申告書等）'!H91</f>
        <v/>
      </c>
      <c r="D28" s="34" t="str">
        <f t="shared" si="0"/>
        <v/>
      </c>
      <c r="E28" s="212" t="str">
        <f>IF('第5回部分払（申告書等）'!I91+('第5回部分払（申告書等）'!J91+'第5回部分払（申告書等）'!K91)/30&lt;=0,"",'第5回部分払（申告書等）'!I91+('第5回部分払（申告書等）'!J91+'第5回部分払（申告書等）'!K91)/30)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'第5回部分払（申告書等）'!H92</f>
        <v/>
      </c>
      <c r="D29" s="34" t="str">
        <f t="shared" si="0"/>
        <v/>
      </c>
      <c r="E29" s="212">
        <f>IF('第5回部分払（申告書等）'!I92+('第5回部分払（申告書等）'!J92+'第5回部分払（申告書等）'!K92)/30&lt;=0,"",'第5回部分払（申告書等）'!I92+('第5回部分払（申告書等）'!J92+'第5回部分払（申告書等）'!K92)/30)</f>
        <v>3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'第5回部分払（申告書等）'!H93</f>
        <v/>
      </c>
      <c r="D30" s="34" t="str">
        <f t="shared" si="0"/>
        <v/>
      </c>
      <c r="E30" s="212" t="str">
        <f>IF('第5回部分払（申告書等）'!I93+('第5回部分払（申告書等）'!J93+'第5回部分払（申告書等）'!K93)/30&lt;=0,"",'第5回部分払（申告書等）'!I93+('第5回部分払（申告書等）'!J93+'第5回部分払（申告書等）'!K93)/30)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'第5回部分払（申告書等）'!H94</f>
        <v/>
      </c>
      <c r="D31" s="34" t="str">
        <f t="shared" si="0"/>
        <v/>
      </c>
      <c r="E31" s="212">
        <f>IF('第5回部分払（申告書等）'!I94+('第5回部分払（申告書等）'!J94+'第5回部分払（申告書等）'!K94)/30&lt;=0,"",'第5回部分払（申告書等）'!I94+('第5回部分払（申告書等）'!J94+'第5回部分払（申告書等）'!K94)/30)</f>
        <v>3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'第5回部分払（申告書等）'!H95</f>
        <v/>
      </c>
      <c r="D32" s="34" t="str">
        <f t="shared" si="0"/>
        <v/>
      </c>
      <c r="E32" s="212" t="str">
        <f>IF('第5回部分払（申告書等）'!I95+('第5回部分払（申告書等）'!J95+'第5回部分払（申告書等）'!K95)/30&lt;=0,"",'第5回部分払（申告書等）'!I95+('第5回部分払（申告書等）'!J95+'第5回部分払（申告書等）'!K95)/30)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'第5回部分払（申告書等）'!H96</f>
        <v>30000</v>
      </c>
      <c r="D33" s="34" t="str">
        <f t="shared" si="0"/>
        <v>円×</v>
      </c>
      <c r="E33" s="212">
        <f>IF('第5回部分払（申告書等）'!I96+('第5回部分払（申告書等）'!J96+'第5回部分払（申告書等）'!K96)/30&lt;=0,"",'第5回部分払（申告書等）'!I96+('第5回部分払（申告書等）'!J96+'第5回部分払（申告書等）'!K96)/30)</f>
        <v>3</v>
      </c>
      <c r="F33" s="30" t="str">
        <f t="shared" si="1"/>
        <v>=</v>
      </c>
      <c r="G33" s="213">
        <f t="shared" si="2"/>
        <v>90000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'第5回部分払（申告書等）'!H97</f>
        <v/>
      </c>
      <c r="D34" s="34" t="str">
        <f t="shared" si="0"/>
        <v/>
      </c>
      <c r="E34" s="200" t="str">
        <f>IF('第5回部分払（申告書等）'!I97+'第5回部分払（申告書等）'!J97&lt;=0,"",'第5回部分払（申告書等）'!I97+'第5回部分払（申告書等）'!J97)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'第5回部分払（申告書等）'!F111-見積内訳書!D34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7748994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7748994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ezhHtUKj7NJhWW7FFPeTEp3f50+zPiiUSruOcuP05axF2eXoMBve1/NTfbjxvPzgcPdgGmYSwulk3vgZhCzEGw==" saltValue="NEK73OmrHMU+6kN+BE/xBg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65B1-D305-44DC-A226-97926C699434}">
  <sheetPr>
    <tabColor rgb="FF00B0F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D5" sqref="D5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'第5回部分払（申告書等）'!J2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A10" s="26" t="s">
        <v>55</v>
      </c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'第5回部分払（内訳書）'!C43</f>
        <v>7748994</v>
      </c>
      <c r="D13" s="4"/>
    </row>
    <row r="14" spans="1:4" s="9" customFormat="1" ht="27.9" customHeight="1">
      <c r="B14" s="13" t="s">
        <v>263</v>
      </c>
      <c r="C14" s="186">
        <f>EOMONTH(D1,0)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uLGfhxOpyyP0q2tcZu8ENiqxouwqQzW+qz12u0oJhxGj0c/sdZb3s2m2DpfKn4di5Ia6pADZiLwH3jUcKJzHXQ==" saltValue="JucDbBwB+WQsgL3GponeLw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606C6-5208-45CE-9855-CA318EB9649F}">
  <sheetPr>
    <tabColor theme="9"/>
    <pageSetUpPr fitToPage="1"/>
  </sheetPr>
  <dimension ref="B1:M141"/>
  <sheetViews>
    <sheetView view="pageBreakPreview" topLeftCell="A28" zoomScaleNormal="70" zoomScaleSheetLayoutView="100" workbookViewId="0">
      <selection activeCell="D53" sqref="D53:D54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154</v>
      </c>
      <c r="I2" s="447" t="s">
        <v>242</v>
      </c>
      <c r="J2" s="729"/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453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19" t="str">
        <f>'第1回部分払（申告書等）'!$C$13</f>
        <v>●●</v>
      </c>
      <c r="D13" s="819"/>
    </row>
    <row r="14" spans="2:12" ht="19.5">
      <c r="B14" s="442" t="s">
        <v>164</v>
      </c>
      <c r="C14" s="820">
        <f>'第1回部分払（申告書等）'!C14</f>
        <v>46003</v>
      </c>
      <c r="D14" s="820"/>
      <c r="E14" s="454"/>
      <c r="F14" s="454"/>
    </row>
    <row r="15" spans="2:12">
      <c r="D15" s="455"/>
      <c r="E15" s="454"/>
      <c r="F15" s="456"/>
    </row>
    <row r="16" spans="2:12" ht="15.9" customHeight="1">
      <c r="B16" s="452" t="str">
        <f>'第1回部分払（申告書等）'!$B$16</f>
        <v>業務従事実績／予定表</v>
      </c>
      <c r="C16" s="442"/>
      <c r="H16" s="489"/>
      <c r="I16" s="549"/>
      <c r="K16" s="457"/>
      <c r="L16" s="457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IF(OR(MONTH(J18)=1,I17="年"),YEAR(J18),"")</f>
        <v>2027</v>
      </c>
      <c r="K17" s="459" t="str">
        <f>IF(MONTH(K18)=1,YEAR(K18),"")</f>
        <v/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EDATE('第5回部分払（申告書等）'!L18,1)</f>
        <v>46447</v>
      </c>
      <c r="K18" s="465">
        <f>DATE(YEAR($J$18),MONTH($J$18)+1,1)</f>
        <v>46478</v>
      </c>
      <c r="L18" s="465">
        <f t="shared" ref="L18" si="1">DATE(YEAR(K18),MONTH(K18)+1,1)</f>
        <v>46508</v>
      </c>
    </row>
    <row r="19" spans="2:13" ht="17.149999999999999" customHeight="1">
      <c r="B19" s="466" t="str">
        <f>'見積書（入力用・見積根拠）'!C27</f>
        <v>本人</v>
      </c>
      <c r="C19" s="466" t="str">
        <f>'見積書（入力用・見積根拠）'!D27</f>
        <v>国際　〇〇</v>
      </c>
      <c r="D19" s="466">
        <f>IF('見積書（入力用・見積根拠）'!F27="","",DATEDIF('見積書（入力用・見積根拠）'!F27,$J$1,"y"))</f>
        <v>50</v>
      </c>
      <c r="E19" s="467">
        <f>'第1回部分払（申告書等）'!E19</f>
        <v>46006</v>
      </c>
      <c r="F19" s="105">
        <f>'第5回部分払（申告書等）'!F19</f>
        <v>46735</v>
      </c>
      <c r="G19" s="468" t="s">
        <v>174</v>
      </c>
      <c r="H19" s="468" t="s">
        <v>174</v>
      </c>
      <c r="I19" s="469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466">
        <f>IF('見積書（入力用・見積根拠）'!F28="","",DATEDIF('見積書（入力用・見積根拠）'!F28,$J$1,"y"))</f>
        <v>47</v>
      </c>
      <c r="E20" s="248">
        <f>IF('第5回部分払（申告書等）'!E20="","",'第5回部分払（申告書等）'!E20)</f>
        <v>46073</v>
      </c>
      <c r="F20" s="248">
        <f>IF('第5回部分払（申告書等）'!F20="","",'第5回部分払（申告書等）'!F20)</f>
        <v>46735</v>
      </c>
      <c r="G20" s="468" t="s">
        <v>174</v>
      </c>
      <c r="H20" s="468" t="s">
        <v>174</v>
      </c>
      <c r="I20" s="472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IF('第5回部分払（申告書等）'!E21="","",'第5回部分払（申告書等）'!E21)</f>
        <v>46073</v>
      </c>
      <c r="F21" s="766">
        <f>IF('第5回部分払（申告書等）'!F21="","",'第5回部分払（申告書等）'!F21)</f>
        <v>46735</v>
      </c>
      <c r="G21" s="766">
        <f>'第5回部分払（申告書等）'!G21</f>
        <v>46073</v>
      </c>
      <c r="H21" s="766">
        <f>'第5回部分払（申告書等）'!H21</f>
        <v>46731</v>
      </c>
      <c r="I21" s="473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IF('第5回部分払（申告書等）'!E23="","",'第5回部分払（申告書等）'!E23)</f>
        <v>46073</v>
      </c>
      <c r="F23" s="766">
        <f>IF('第5回部分払（申告書等）'!F23="","",'第5回部分払（申告書等）'!F23)</f>
        <v>46735</v>
      </c>
      <c r="G23" s="766">
        <f>'第5回部分払（申告書等）'!G23</f>
        <v>46096</v>
      </c>
      <c r="H23" s="766">
        <f>'第5回部分払（申告書等）'!H23</f>
        <v>46726</v>
      </c>
      <c r="I23" s="477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IF('第5回部分払（申告書等）'!E25="","",'第5回部分払（申告書等）'!E25)</f>
        <v>46073</v>
      </c>
      <c r="F25" s="766">
        <f>IF('第5回部分払（申告書等）'!F25="","",'第5回部分払（申告書等）'!F25)</f>
        <v>46735</v>
      </c>
      <c r="G25" s="766">
        <f>'第5回部分払（申告書等）'!G25</f>
        <v>46096</v>
      </c>
      <c r="H25" s="766">
        <f>'第5回部分払（申告書等）'!H25</f>
        <v>46726</v>
      </c>
      <c r="I25" s="473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IF('第5回部分払（申告書等）'!E27="","",'第5回部分払（申告書等）'!E27)</f>
        <v>46073</v>
      </c>
      <c r="F27" s="766">
        <f>IF('第5回部分払（申告書等）'!F27="","",'第5回部分払（申告書等）'!F27)</f>
        <v>46735</v>
      </c>
      <c r="G27" s="766">
        <f>'第5回部分払（申告書等）'!G27</f>
        <v>46078</v>
      </c>
      <c r="H27" s="766">
        <f>'第5回部分払（申告書等）'!H27</f>
        <v>46733</v>
      </c>
      <c r="I27" s="473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90</v>
      </c>
      <c r="K28" s="114" t="s">
        <v>90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IF('第5回部分払（申告書等）'!E29="","",'第5回部分払（申告書等）'!E29)</f>
        <v>46073</v>
      </c>
      <c r="F29" s="766">
        <f>IF('第5回部分払（申告書等）'!F29="","",'第5回部分払（申告書等）'!F29)</f>
        <v>46735</v>
      </c>
      <c r="G29" s="766">
        <f>'第5回部分払（申告書等）'!G29</f>
        <v>46078</v>
      </c>
      <c r="H29" s="766">
        <f>'第5回部分払（申告書等）'!H29</f>
        <v>46733</v>
      </c>
      <c r="I29" s="473" t="s">
        <v>175</v>
      </c>
      <c r="J29" s="112" t="s">
        <v>176</v>
      </c>
      <c r="K29" s="112" t="s">
        <v>176</v>
      </c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87</v>
      </c>
      <c r="K30" s="114" t="s">
        <v>87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>●</v>
      </c>
      <c r="K31" s="485" t="str">
        <f>IF(COUNTIF(K20,"●")+COUNTIF(K21,"●")+COUNTIF(K23,"●")+COUNTIF(K25,"●")+COUNTIF(K27,"●")+COUNTIF(K29,"●")&lt;=0,"","●")</f>
        <v>●</v>
      </c>
      <c r="L31" s="485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794">
        <f>'第5回部分払（申告書等）'!B46</f>
        <v>0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287"/>
    </row>
    <row r="35" spans="2:13" ht="17.149999999999999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287"/>
    </row>
    <row r="36" spans="2:13" ht="17.149999999999999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287"/>
    </row>
    <row r="37" spans="2:13" ht="17.149999999999999" customHeight="1">
      <c r="B37" s="489"/>
      <c r="C37" s="489"/>
      <c r="D37" s="489"/>
      <c r="E37" s="550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customHeight="1" thickBot="1">
      <c r="B38" s="490" t="s">
        <v>180</v>
      </c>
      <c r="C38" s="489"/>
      <c r="D38" s="549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491"/>
      <c r="C44" s="491"/>
      <c r="D44" s="491"/>
      <c r="E44" s="491"/>
      <c r="F44" s="491"/>
      <c r="G44" s="491"/>
      <c r="H44" s="491"/>
      <c r="I44" s="491"/>
      <c r="J44" s="491"/>
      <c r="K44" s="491"/>
      <c r="L44" s="491"/>
      <c r="M44" s="255"/>
    </row>
    <row r="45" spans="2:13" ht="17.149999999999999" customHeight="1" thickBot="1">
      <c r="B45" s="492" t="s">
        <v>181</v>
      </c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255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491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255"/>
    </row>
    <row r="50" spans="2:13" ht="17.149999999999999" customHeight="1" thickBot="1">
      <c r="B50" s="491"/>
      <c r="C50" s="491"/>
      <c r="D50" s="491"/>
      <c r="E50" s="491"/>
      <c r="F50" s="491"/>
      <c r="G50" s="494" t="s">
        <v>266</v>
      </c>
      <c r="H50" s="495">
        <f>'第6回部分払（内訳書）'!C43</f>
        <v>7748994</v>
      </c>
      <c r="I50" s="494" t="s">
        <v>267</v>
      </c>
      <c r="J50" s="491"/>
      <c r="K50" s="491"/>
      <c r="L50" s="491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'第5回部分払（申告書等）'!D53</f>
        <v>1100000</v>
      </c>
      <c r="E53" s="499" t="s">
        <v>34</v>
      </c>
      <c r="F53" s="500" t="s">
        <v>147</v>
      </c>
      <c r="G53" s="501">
        <f>COUNTIF(J19:L19,"●")</f>
        <v>3</v>
      </c>
      <c r="H53" s="521" t="s">
        <v>207</v>
      </c>
      <c r="I53" s="545">
        <f>_xlfn.DAYS($F$19,(EDATE($E$19,24)-1))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'第5回部分払（申告書等）'!D54</f>
        <v>1200000</v>
      </c>
      <c r="E54" s="499" t="s">
        <v>34</v>
      </c>
      <c r="F54" s="500" t="s">
        <v>147</v>
      </c>
      <c r="G54" s="501">
        <f>COUNTIF(J31:L31,"●")</f>
        <v>3</v>
      </c>
      <c r="H54" s="521" t="s">
        <v>244</v>
      </c>
      <c r="I54" s="524">
        <f>IF(AND($F$31&gt;=EOMONTH($J$18,-1)+1,$F$31&lt;=EOMONTH($L$18,0)),_xlfn.DAYS(EOMONTH($E$31,-1)+1,$E$31),0)</f>
        <v>0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24">
        <f>IF(AND($F$31&gt;=EOMONTH($J$18,-1)+1,$F$31&lt;=EOMONTH($L$18,0)),_xlfn.DAYS($F$31+1,EOMONTH($F$31,0))-1,0)</f>
        <v>0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/>
      <c r="H59" s="507" t="s">
        <v>191</v>
      </c>
      <c r="I59" s="136">
        <f>D59*G59</f>
        <v>0</v>
      </c>
      <c r="J59" s="487" t="s">
        <v>34</v>
      </c>
    </row>
    <row r="60" spans="2:13" ht="17.149999999999999" customHeight="1">
      <c r="B60" s="406" t="s">
        <v>192</v>
      </c>
      <c r="D60" s="599">
        <v>250000</v>
      </c>
      <c r="E60" s="406" t="s">
        <v>34</v>
      </c>
      <c r="F60" s="450" t="s">
        <v>147</v>
      </c>
      <c r="G60" s="601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customHeight="1">
      <c r="B61" s="406" t="s">
        <v>193</v>
      </c>
      <c r="D61" s="599">
        <v>100000</v>
      </c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si="2"/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/>
      <c r="H65" s="507" t="s">
        <v>191</v>
      </c>
      <c r="I65" s="136">
        <f>D65*G65</f>
        <v>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821" t="s">
        <v>26</v>
      </c>
      <c r="C73" s="822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250">
        <f t="shared" si="4"/>
        <v>0</v>
      </c>
      <c r="G76" s="251"/>
      <c r="H76" s="516"/>
      <c r="I76" s="517"/>
    </row>
    <row r="77" spans="2:10" ht="16" hidden="1">
      <c r="B77" s="753"/>
      <c r="C77" s="754"/>
      <c r="D77" s="515"/>
      <c r="E77" s="514"/>
      <c r="F77" s="250">
        <f t="shared" si="4"/>
        <v>0</v>
      </c>
      <c r="G77" s="251"/>
      <c r="H77" s="516"/>
      <c r="I77" s="517"/>
    </row>
    <row r="78" spans="2:10" ht="16" hidden="1">
      <c r="B78" s="753"/>
      <c r="C78" s="754"/>
      <c r="D78" s="515"/>
      <c r="E78" s="514"/>
      <c r="F78" s="250">
        <f t="shared" si="4"/>
        <v>0</v>
      </c>
      <c r="G78" s="251"/>
      <c r="H78" s="516"/>
      <c r="I78" s="517"/>
    </row>
    <row r="79" spans="2:10" ht="16" hidden="1">
      <c r="B79" s="753"/>
      <c r="C79" s="754"/>
      <c r="D79" s="515"/>
      <c r="E79" s="514"/>
      <c r="F79" s="250">
        <f t="shared" si="4"/>
        <v>0</v>
      </c>
      <c r="G79" s="251"/>
      <c r="H79" s="516"/>
      <c r="I79" s="517"/>
    </row>
    <row r="80" spans="2:10" ht="16" hidden="1">
      <c r="B80" s="753"/>
      <c r="C80" s="754"/>
      <c r="D80" s="515"/>
      <c r="E80" s="514"/>
      <c r="F80" s="250">
        <f t="shared" si="4"/>
        <v>0</v>
      </c>
      <c r="G80" s="251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3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'第5回部分払（申告書等）'!C88</f>
        <v>①</v>
      </c>
      <c r="D88" s="629">
        <f>'第5回部分払（申告書等）'!D88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3</v>
      </c>
      <c r="J88" s="524">
        <f>IF(AND($G$21&gt;=EOMONTH($J$18,-1)+1,$G$21&lt;=EOMONTH($L$18,0)),_xlfn.DAYS(EOMONTH($G$21,-1)+1,$G$21),0)</f>
        <v>0</v>
      </c>
      <c r="K88" s="524">
        <f>IF(AND($H$21&gt;=EOMONTH($J$18,-1)+1,$H$21&lt;=EOMONTH($L$18,0)),_xlfn.DAYS($H$21+1,EOMONTH($H$21,0))-1,0)</f>
        <v>0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'第5回部分払（申告書等）'!C90</f>
        <v>②</v>
      </c>
      <c r="D90" s="629">
        <f>'第5回部分払（申告書等）'!D90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3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0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'第5回部分払（申告書等）'!C92</f>
        <v>③</v>
      </c>
      <c r="D92" s="629" t="str">
        <f>'第5回部分払（申告書等）'!D92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3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0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'第5回部分払（申告書等）'!C94</f>
        <v>⑤</v>
      </c>
      <c r="D94" s="629" t="str">
        <f>'第5回部分払（申告書等）'!D94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3</v>
      </c>
      <c r="J94" s="524">
        <f>IF(AND($G$27&gt;=EOMONTH($J$18,-1)+1,$G$27&lt;=EOMONTH($L$18,0)),_xlfn.DAYS(EOMONTH($G$27,-1)+1,$G$27),0)</f>
        <v>0</v>
      </c>
      <c r="K94" s="524">
        <f>IF(AND($H$27&gt;=EOMONTH($J$18,-1)+1,$H$27&lt;=EOMONTH($L$18,0)),_xlfn.DAYS($H$27+1,EOMONTH($H$27,0))-1,0)</f>
        <v>0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'第5回部分払（申告書等）'!C96</f>
        <v>④</v>
      </c>
      <c r="D96" s="629">
        <f>'第5回部分払（申告書等）'!D96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3</v>
      </c>
      <c r="J96" s="524">
        <f>IF(AND($G$29&gt;=EOMONTH($J$18,-1)+1,$G$29&lt;=EOMONTH($L$18,0)),_xlfn.DAYS(EOMONTH($G$29,-1)+1,$G$29),0)</f>
        <v>0</v>
      </c>
      <c r="K96" s="524">
        <f>IF(AND($H$29&gt;=EOMONTH($J$18,-1)+1,$H$29&lt;=EOMONTH($L$18,0)),_xlfn.DAYS($H$29+1,EOMONTH($H$29,0))-1,0)</f>
        <v>0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604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250">
        <f t="shared" si="7"/>
        <v>0</v>
      </c>
      <c r="G106" s="251"/>
      <c r="H106" s="516"/>
      <c r="I106" s="517"/>
    </row>
    <row r="107" spans="2:12" ht="16" hidden="1">
      <c r="B107" s="753"/>
      <c r="C107" s="754"/>
      <c r="D107" s="515"/>
      <c r="E107" s="514"/>
      <c r="F107" s="250">
        <f t="shared" si="7"/>
        <v>0</v>
      </c>
      <c r="G107" s="251"/>
      <c r="H107" s="516"/>
      <c r="I107" s="517"/>
    </row>
    <row r="108" spans="2:12" ht="16" hidden="1">
      <c r="B108" s="753"/>
      <c r="C108" s="754"/>
      <c r="D108" s="515"/>
      <c r="E108" s="514"/>
      <c r="F108" s="250">
        <f t="shared" si="7"/>
        <v>0</v>
      </c>
      <c r="G108" s="251"/>
      <c r="H108" s="516"/>
      <c r="I108" s="517"/>
    </row>
    <row r="109" spans="2:12" ht="16" hidden="1">
      <c r="B109" s="753"/>
      <c r="C109" s="754"/>
      <c r="D109" s="515"/>
      <c r="E109" s="514"/>
      <c r="F109" s="250">
        <f t="shared" si="7"/>
        <v>0</v>
      </c>
      <c r="G109" s="251"/>
      <c r="H109" s="516"/>
      <c r="I109" s="517"/>
    </row>
    <row r="110" spans="2:12" ht="16" hidden="1">
      <c r="B110" s="753"/>
      <c r="C110" s="754"/>
      <c r="D110" s="515"/>
      <c r="E110" s="514"/>
      <c r="F110" s="250">
        <f t="shared" si="7"/>
        <v>0</v>
      </c>
      <c r="G110" s="251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302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SUM(D115:D121)</f>
        <v>47022060</v>
      </c>
      <c r="G115" s="542">
        <f>'第5回部分払（申告書等）'!G115-'第6回部分払（内訳書）'!E19</f>
        <v>0</v>
      </c>
      <c r="I115" s="771">
        <f>'第5回部分払（申告書等）'!I115-'第6回部分払（内訳書）'!E20</f>
        <v>5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>
      <c r="B118" s="546">
        <v>4</v>
      </c>
      <c r="C118" s="546" t="s">
        <v>246</v>
      </c>
      <c r="D118" s="547">
        <f>'第3回部分払（請求書）'!C13</f>
        <v>8279994</v>
      </c>
      <c r="E118" s="546" t="s">
        <v>224</v>
      </c>
    </row>
    <row r="119" spans="2:10">
      <c r="B119" s="546">
        <v>5</v>
      </c>
      <c r="C119" s="546" t="s">
        <v>247</v>
      </c>
      <c r="D119" s="547">
        <f>'第4回部分払（請求書）'!C13</f>
        <v>6948996</v>
      </c>
      <c r="E119" s="546" t="s">
        <v>224</v>
      </c>
    </row>
    <row r="120" spans="2:10">
      <c r="B120" s="546">
        <v>6</v>
      </c>
      <c r="C120" s="546" t="s">
        <v>248</v>
      </c>
      <c r="D120" s="547">
        <f>'第5回部分払（請求書）'!C13</f>
        <v>7748994</v>
      </c>
      <c r="E120" s="546" t="s">
        <v>224</v>
      </c>
    </row>
    <row r="121" spans="2:10" ht="15.5" thickBot="1">
      <c r="B121" s="543">
        <v>7</v>
      </c>
      <c r="C121" s="543" t="s">
        <v>249</v>
      </c>
      <c r="D121" s="544">
        <f>'第6回部分払（請求書）'!C13</f>
        <v>7748994</v>
      </c>
      <c r="E121" s="543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nS3CwYDdUvFN/PoWLAGsStNxMjEVlQkKPDalP6Y6zsus1LDyoKTXFfjXNofWmBGQpdWaG+J8JIb+6ty/rOhmTw==" saltValue="xVEi4zLX+WEdDmvwHXzauA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G23:G24"/>
    <mergeCell ref="H23:H24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J1:L1"/>
    <mergeCell ref="J2:L2"/>
    <mergeCell ref="E17:F17"/>
    <mergeCell ref="G17:H17"/>
    <mergeCell ref="B21:B22"/>
    <mergeCell ref="C21:C22"/>
    <mergeCell ref="D21:D22"/>
    <mergeCell ref="E21:E22"/>
    <mergeCell ref="F21:F22"/>
    <mergeCell ref="G21:G22"/>
    <mergeCell ref="H21:H22"/>
    <mergeCell ref="C13:D13"/>
    <mergeCell ref="C14:D14"/>
  </mergeCells>
  <phoneticPr fontId="3"/>
  <dataValidations count="8">
    <dataValidation type="list" showInputMessage="1" showErrorMessage="1" sqref="H2" xr:uid="{ED45AE82-18D0-420A-8E5E-B86FF374BAF7}">
      <formula1>"　,芳沢　忍,角河　佳江"</formula1>
    </dataValidation>
    <dataValidation type="list" showInputMessage="1" showErrorMessage="1" sqref="E88 E90 E92 E94 E96" xr:uid="{DF2308D7-60DC-4919-A619-6B48B09F9CA0}">
      <formula1>"　,円,ドル"</formula1>
    </dataValidation>
    <dataValidation type="list" showInputMessage="1" showErrorMessage="1" sqref="J30:L30 J32:L32 J22:L22 J24:L24 J26:L26 J28:L28 C89 C91 C93 C95 C97:C98" xr:uid="{BC428158-78C2-4E55-9076-DD9E6BD300A0}">
      <formula1>"　,①,②,③,④,⑤"</formula1>
    </dataValidation>
    <dataValidation type="list" showInputMessage="1" showErrorMessage="1" sqref="J19:L21 J23:L23 J25:L25 J27:L27 J29:L29" xr:uid="{5FB636CF-C88C-4B13-BDAB-C0254DF5877D}">
      <formula1>"　,●"</formula1>
    </dataValidation>
    <dataValidation type="list" allowBlank="1" showInputMessage="1" showErrorMessage="1" sqref="C83" xr:uid="{08055CB7-5C6E-49D6-A257-D474EECAA7CB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9A56025A-41E7-4F66-A4F7-86CD4052C0FE}">
      <formula1>"円,ドル"</formula1>
    </dataValidation>
    <dataValidation type="list" allowBlank="1" showInputMessage="1" showErrorMessage="1" sqref="E115:E121" xr:uid="{36955FAE-0B1D-46C5-B286-39F959D22DC3}">
      <formula1>"未,済"</formula1>
    </dataValidation>
    <dataValidation type="list" allowBlank="1" showInputMessage="1" showErrorMessage="1" sqref="B16" xr:uid="{3C255DF9-A66E-4F20-93CA-B25797E93540}">
      <formula1>"業務従事実績表,業務従事実績／予定表"</formula1>
    </dataValidation>
  </dataValidations>
  <hyperlinks>
    <hyperlink ref="G99" r:id="rId1" xr:uid="{5CB02CBD-8E46-48C8-B63E-8B81693F0D3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5040-B0EC-4128-A00B-BF2A4AFAEB52}">
  <sheetPr>
    <tabColor theme="9"/>
    <pageSetUpPr fitToPage="1"/>
  </sheetPr>
  <dimension ref="A1:I106"/>
  <sheetViews>
    <sheetView view="pageBreakPreview" zoomScaleNormal="70" zoomScaleSheetLayoutView="100" workbookViewId="0">
      <selection activeCell="G2" sqref="G1:G1048576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2" style="81" customWidth="1"/>
    <col min="6" max="6" width="4" style="81" bestFit="1" customWidth="1"/>
    <col min="7" max="7" width="12.90625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'第6回部分払（申告書等）'!J2</f>
        <v>0</v>
      </c>
      <c r="G1" s="775"/>
      <c r="H1" s="775"/>
    </row>
    <row r="2" spans="1:8" ht="24.5">
      <c r="A2" s="17"/>
      <c r="B2" s="247"/>
      <c r="C2" s="247"/>
      <c r="D2" s="247"/>
      <c r="E2" s="247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247"/>
      <c r="C4" s="247"/>
      <c r="D4" s="247"/>
      <c r="E4" s="247"/>
      <c r="F4" s="247"/>
      <c r="G4" s="247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6900000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'第6回部分払（申告書等）'!D53</f>
        <v>1100000</v>
      </c>
      <c r="D10" s="34" t="s">
        <v>120</v>
      </c>
      <c r="E10" s="200">
        <f>'第6回部分払（申告書等）'!G53+'第6回部分払（申告書等）'!I53/30</f>
        <v>3</v>
      </c>
      <c r="F10" s="194"/>
      <c r="G10" s="233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233"/>
      <c r="H11" s="9"/>
    </row>
    <row r="12" spans="1:8" ht="19.5">
      <c r="A12" s="34"/>
      <c r="B12" s="196"/>
      <c r="C12" s="197">
        <f>C13*E13</f>
        <v>3600000</v>
      </c>
      <c r="D12" s="34" t="s">
        <v>113</v>
      </c>
      <c r="E12" s="34"/>
      <c r="F12" s="34"/>
      <c r="G12" s="233"/>
      <c r="H12" s="9"/>
    </row>
    <row r="13" spans="1:8" ht="19.5">
      <c r="A13" s="34"/>
      <c r="B13" s="191" t="s">
        <v>119</v>
      </c>
      <c r="C13" s="199">
        <f>'第6回部分払（申告書等）'!D54</f>
        <v>1200000</v>
      </c>
      <c r="D13" s="34" t="s">
        <v>120</v>
      </c>
      <c r="E13" s="200">
        <f>'第6回部分払（申告書等）'!G54+'第6回部分払（申告書等）'!I54/30+'第6回部分払（申告書等）'!I55/30</f>
        <v>3</v>
      </c>
      <c r="F13" s="194"/>
      <c r="G13" s="233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848994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SUM('第6回部分払（申告書等）'!I59:I63)-前金払請求金額内訳書!C13*E19</f>
        <v>0</v>
      </c>
      <c r="D19" s="34" t="s">
        <v>232</v>
      </c>
      <c r="E19" s="207">
        <f>SUM('第6回部分払（申告書等）'!G59:G63)</f>
        <v>0</v>
      </c>
    </row>
    <row r="20" spans="1:9" ht="17.149999999999999" customHeight="1">
      <c r="B20" s="83" t="s">
        <v>233</v>
      </c>
      <c r="C20" s="206">
        <f>SUM('第6回部分払（申告書等）'!I65:I69)</f>
        <v>0</v>
      </c>
      <c r="D20" s="34" t="s">
        <v>232</v>
      </c>
      <c r="E20" s="207">
        <f>SUM('第6回部分払（申告書等）'!G65:G69)</f>
        <v>0</v>
      </c>
    </row>
    <row r="21" spans="1:9" ht="17.149999999999999" customHeight="1">
      <c r="B21" s="34" t="s">
        <v>125</v>
      </c>
      <c r="C21" s="208">
        <f>'第6回部分払（申告書等）'!F81-見積内訳書!D22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'第6回部分払（申告書等）'!H84</f>
        <v>199998</v>
      </c>
      <c r="D23" s="34" t="s">
        <v>120</v>
      </c>
      <c r="E23" s="200">
        <f>'第6回部分払（申告書等）'!I84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249000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'第6回部分払（申告書等）'!H88</f>
        <v>43000</v>
      </c>
      <c r="D25" s="34" t="str">
        <f>IF(C25="","","円×")</f>
        <v>円×</v>
      </c>
      <c r="E25" s="212">
        <f>IF('第6回部分払（申告書等）'!I88+('第6回部分払（申告書等）'!J88+'第6回部分払（申告書等）'!K88)/30&lt;=0,"",'第6回部分払（申告書等）'!I88+('第6回部分払（申告書等）'!J88+'第6回部分払（申告書等）'!K88)/30)</f>
        <v>3</v>
      </c>
      <c r="F25" s="30" t="str">
        <f>IF(E25="","","=")</f>
        <v>=</v>
      </c>
      <c r="G25" s="213">
        <f>IFERROR(C25*E25,"")</f>
        <v>129000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'第6回部分払（申告書等）'!H89</f>
        <v/>
      </c>
      <c r="D26" s="34" t="str">
        <f>IF(C26="","","円×")</f>
        <v/>
      </c>
      <c r="E26" s="212" t="str">
        <f>IF('第6回部分払（申告書等）'!I89+('第6回部分払（申告書等）'!J89+'第6回部分払（申告書等）'!K89)/30&lt;=0,"",'第6回部分払（申告書等）'!I89+('第6回部分払（申告書等）'!J89+'第6回部分払（申告書等）'!K89)/30)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'第6回部分払（申告書等）'!H90</f>
        <v>10000</v>
      </c>
      <c r="D27" s="34" t="str">
        <f t="shared" ref="D27:D34" si="0">IF(C27="","","円×")</f>
        <v>円×</v>
      </c>
      <c r="E27" s="212">
        <f>IF('第6回部分払（申告書等）'!I90+('第6回部分払（申告書等）'!J90+'第6回部分払（申告書等）'!K90)/30&lt;=0,"",'第6回部分払（申告書等）'!I90+('第6回部分払（申告書等）'!J90+'第6回部分払（申告書等）'!K90)/30)</f>
        <v>3</v>
      </c>
      <c r="F27" s="30" t="str">
        <f t="shared" ref="F27:F34" si="1">IF(E27="","","=")</f>
        <v>=</v>
      </c>
      <c r="G27" s="213">
        <f t="shared" ref="G27:G34" si="2">IFERROR(C27*E27,"")</f>
        <v>30000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'第6回部分払（申告書等）'!H91</f>
        <v/>
      </c>
      <c r="D28" s="34" t="str">
        <f t="shared" si="0"/>
        <v/>
      </c>
      <c r="E28" s="212" t="str">
        <f>IF('第6回部分払（申告書等）'!I91+('第6回部分払（申告書等）'!J91+'第6回部分払（申告書等）'!K91)/30&lt;=0,"",'第6回部分払（申告書等）'!I91+('第6回部分払（申告書等）'!J91+'第6回部分払（申告書等）'!K91)/30)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'第6回部分払（申告書等）'!H92</f>
        <v/>
      </c>
      <c r="D29" s="34" t="str">
        <f t="shared" si="0"/>
        <v/>
      </c>
      <c r="E29" s="212">
        <f>IF('第6回部分払（申告書等）'!I92+('第6回部分払（申告書等）'!J92+'第6回部分払（申告書等）'!K92)/30&lt;=0,"",'第6回部分払（申告書等）'!I92+('第6回部分払（申告書等）'!J92+'第6回部分払（申告書等）'!K92)/30)</f>
        <v>3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'第6回部分払（申告書等）'!H93</f>
        <v/>
      </c>
      <c r="D30" s="34" t="str">
        <f t="shared" si="0"/>
        <v/>
      </c>
      <c r="E30" s="212" t="str">
        <f>IF('第6回部分払（申告書等）'!I93+('第6回部分払（申告書等）'!J93+'第6回部分払（申告書等）'!K93)/30&lt;=0,"",'第6回部分払（申告書等）'!I93+('第6回部分払（申告書等）'!J93+'第6回部分払（申告書等）'!K93)/30)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'第6回部分払（申告書等）'!H94</f>
        <v/>
      </c>
      <c r="D31" s="34" t="str">
        <f t="shared" si="0"/>
        <v/>
      </c>
      <c r="E31" s="212">
        <f>IF('第6回部分払（申告書等）'!I94+('第6回部分払（申告書等）'!J94+'第6回部分払（申告書等）'!K94)/30&lt;=0,"",'第6回部分払（申告書等）'!I94+('第6回部分払（申告書等）'!J94+'第6回部分払（申告書等）'!K94)/30)</f>
        <v>3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'第6回部分払（申告書等）'!H95</f>
        <v/>
      </c>
      <c r="D32" s="34" t="str">
        <f t="shared" si="0"/>
        <v/>
      </c>
      <c r="E32" s="212" t="str">
        <f>IF('第6回部分払（申告書等）'!I95+('第6回部分払（申告書等）'!J95+'第6回部分払（申告書等）'!K95)/30&lt;=0,"",'第6回部分払（申告書等）'!I95+('第6回部分払（申告書等）'!J95+'第6回部分払（申告書等）'!K95)/30)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'第6回部分払（申告書等）'!H96</f>
        <v>30000</v>
      </c>
      <c r="D33" s="34" t="str">
        <f t="shared" si="0"/>
        <v>円×</v>
      </c>
      <c r="E33" s="212">
        <f>IF('第6回部分払（申告書等）'!I96+('第6回部分払（申告書等）'!J96+'第6回部分払（申告書等）'!K96)/30&lt;=0,"",'第6回部分払（申告書等）'!I96+('第6回部分払（申告書等）'!J96+'第6回部分払（申告書等）'!K96)/30)</f>
        <v>3</v>
      </c>
      <c r="F33" s="30" t="str">
        <f t="shared" si="1"/>
        <v>=</v>
      </c>
      <c r="G33" s="213">
        <f t="shared" si="2"/>
        <v>90000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'第6回部分払（申告書等）'!H97</f>
        <v/>
      </c>
      <c r="D34" s="34" t="str">
        <f t="shared" si="0"/>
        <v/>
      </c>
      <c r="E34" s="200" t="str">
        <f>IF('第6回部分払（申告書等）'!I97+'第6回部分払（申告書等）'!J97&lt;=0,"",'第6回部分払（申告書等）'!I97+'第6回部分払（申告書等）'!J97)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'第6回部分払（申告書等）'!F111-見積内訳書!D34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7748994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7748994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f/VL0Zb6QiUdAIYdUYfHHuRKBIkiUTtAY3EzA6CeZb66tjFzg9yf/bGFrrtyOA/2l+LyWb/XbNDbypDDgAN0BA==" saltValue="2gXtenF4pSKEkrELxeOIvw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A0F9-E038-41B6-B112-C8C02CE35E0B}">
  <sheetPr>
    <tabColor theme="9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B7" sqref="B7:D7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'第6回部分払（申告書等）'!J2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'第6回部分払（内訳書）'!C43</f>
        <v>7748994</v>
      </c>
      <c r="D13" s="4"/>
    </row>
    <row r="14" spans="1:4" s="9" customFormat="1" ht="27.9" customHeight="1">
      <c r="B14" s="13" t="s">
        <v>263</v>
      </c>
      <c r="C14" s="186">
        <f>EOMONTH(D1,0)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V3Itr+TU6aMhp9339BrPv8VWJx3yBoiJSMmkITxLYGRNrIPy2BPXTzRgwM/g6WIVfCraWwn7ULxeFn2u/5Do1A==" saltValue="X40OS1JoMa4CVroNQov0bA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CC0B-E275-4C41-90D9-58D246A822F6}">
  <sheetPr>
    <tabColor theme="6"/>
    <pageSetUpPr fitToPage="1"/>
  </sheetPr>
  <dimension ref="B1:M141"/>
  <sheetViews>
    <sheetView view="pageBreakPreview" topLeftCell="A30" zoomScaleNormal="70" zoomScaleSheetLayoutView="100" workbookViewId="0">
      <selection activeCell="C55" sqref="C55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154</v>
      </c>
      <c r="I2" s="447" t="s">
        <v>242</v>
      </c>
      <c r="J2" s="729"/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453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19" t="str">
        <f>'第1回部分払（申告書等）'!$C$13</f>
        <v>●●</v>
      </c>
      <c r="D13" s="819"/>
    </row>
    <row r="14" spans="2:12" ht="19.5">
      <c r="B14" s="442" t="s">
        <v>164</v>
      </c>
      <c r="C14" s="820">
        <f>'第1回部分払（申告書等）'!C14</f>
        <v>46003</v>
      </c>
      <c r="D14" s="820"/>
      <c r="E14" s="454"/>
      <c r="F14" s="454"/>
    </row>
    <row r="15" spans="2:12">
      <c r="D15" s="455"/>
      <c r="E15" s="454"/>
      <c r="F15" s="456"/>
    </row>
    <row r="16" spans="2:12" ht="15.9" customHeight="1">
      <c r="B16" s="452" t="str">
        <f>'第1回部分払（申告書等）'!$B$16</f>
        <v>業務従事実績／予定表</v>
      </c>
      <c r="C16" s="442"/>
      <c r="H16" s="489"/>
      <c r="I16" s="549"/>
      <c r="K16" s="457"/>
      <c r="L16" s="457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IF(OR(MONTH(J18)=1,I17="年"),YEAR(J18),"")</f>
        <v>2027</v>
      </c>
      <c r="K17" s="459" t="str">
        <f>IF(MONTH(K18)=1,YEAR(K18),"")</f>
        <v/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EDATE('第6回部分払（申告書等）'!L18,1)</f>
        <v>46539</v>
      </c>
      <c r="K18" s="465">
        <f>DATE(YEAR($J$18),MONTH($J$18)+1,1)</f>
        <v>46569</v>
      </c>
      <c r="L18" s="465">
        <f t="shared" ref="L18" si="1">DATE(YEAR(K18),MONTH(K18)+1,1)</f>
        <v>46600</v>
      </c>
    </row>
    <row r="19" spans="2:13" ht="17.149999999999999" customHeight="1">
      <c r="B19" s="466" t="str">
        <f>'見積書（入力用・見積根拠）'!C27</f>
        <v>本人</v>
      </c>
      <c r="C19" s="466" t="str">
        <f>'見積書（入力用・見積根拠）'!D27</f>
        <v>国際　〇〇</v>
      </c>
      <c r="D19" s="466">
        <f>IF('見積書（入力用・見積根拠）'!F27="","",DATEDIF('見積書（入力用・見積根拠）'!F27,$J$1,"y"))</f>
        <v>50</v>
      </c>
      <c r="E19" s="467">
        <f>'第1回部分払（申告書等）'!E19</f>
        <v>46006</v>
      </c>
      <c r="F19" s="105">
        <f>'第6回部分払（申告書等）'!F19</f>
        <v>46735</v>
      </c>
      <c r="G19" s="468" t="s">
        <v>174</v>
      </c>
      <c r="H19" s="468" t="s">
        <v>174</v>
      </c>
      <c r="I19" s="469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466">
        <f>IF('見積書（入力用・見積根拠）'!F28="","",DATEDIF('見積書（入力用・見積根拠）'!F28,$J$1,"y"))</f>
        <v>47</v>
      </c>
      <c r="E20" s="248">
        <f>IF('第6回部分払（申告書等）'!E20="","",'第6回部分払（申告書等）'!E20)</f>
        <v>46073</v>
      </c>
      <c r="F20" s="248">
        <f>IF('第6回部分払（申告書等）'!F20="","",'第6回部分払（申告書等）'!F20)</f>
        <v>46735</v>
      </c>
      <c r="G20" s="468" t="s">
        <v>174</v>
      </c>
      <c r="H20" s="468" t="s">
        <v>174</v>
      </c>
      <c r="I20" s="472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IF('第6回部分払（申告書等）'!E21="","",'第6回部分払（申告書等）'!E21)</f>
        <v>46073</v>
      </c>
      <c r="F21" s="766">
        <f>IF('第6回部分払（申告書等）'!F21="","",'第6回部分払（申告書等）'!F21)</f>
        <v>46735</v>
      </c>
      <c r="G21" s="766">
        <f>'第6回部分払（申告書等）'!G21</f>
        <v>46073</v>
      </c>
      <c r="H21" s="766">
        <f>'第6回部分払（申告書等）'!H21</f>
        <v>46731</v>
      </c>
      <c r="I21" s="473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IF('第6回部分払（申告書等）'!E23="","",'第6回部分払（申告書等）'!E23)</f>
        <v>46073</v>
      </c>
      <c r="F23" s="766">
        <f>IF('第6回部分払（申告書等）'!F23="","",'第6回部分払（申告書等）'!F23)</f>
        <v>46735</v>
      </c>
      <c r="G23" s="766">
        <f>'第6回部分払（申告書等）'!G23</f>
        <v>46096</v>
      </c>
      <c r="H23" s="766">
        <f>'第6回部分払（申告書等）'!H23</f>
        <v>46726</v>
      </c>
      <c r="I23" s="477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IF('第6回部分払（申告書等）'!E25="","",'第6回部分払（申告書等）'!E25)</f>
        <v>46073</v>
      </c>
      <c r="F25" s="766">
        <f>IF('第6回部分払（申告書等）'!F25="","",'第6回部分払（申告書等）'!F25)</f>
        <v>46735</v>
      </c>
      <c r="G25" s="766">
        <f>'第6回部分払（申告書等）'!G25</f>
        <v>46096</v>
      </c>
      <c r="H25" s="766">
        <f>'第6回部分払（申告書等）'!H25</f>
        <v>46726</v>
      </c>
      <c r="I25" s="473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IF('第6回部分払（申告書等）'!E27="","",'第6回部分払（申告書等）'!E27)</f>
        <v>46073</v>
      </c>
      <c r="F27" s="766">
        <f>IF('第6回部分払（申告書等）'!F27="","",'第6回部分払（申告書等）'!F27)</f>
        <v>46735</v>
      </c>
      <c r="G27" s="766">
        <f>'第6回部分払（申告書等）'!G27</f>
        <v>46078</v>
      </c>
      <c r="H27" s="766">
        <f>'第6回部分払（申告書等）'!H27</f>
        <v>46733</v>
      </c>
      <c r="I27" s="473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90</v>
      </c>
      <c r="K28" s="114" t="s">
        <v>90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IF('第6回部分払（申告書等）'!E29="","",'第6回部分払（申告書等）'!E29)</f>
        <v>46073</v>
      </c>
      <c r="F29" s="766">
        <f>IF('第6回部分払（申告書等）'!F29="","",'第6回部分払（申告書等）'!F29)</f>
        <v>46735</v>
      </c>
      <c r="G29" s="766">
        <f>'第6回部分払（申告書等）'!G29</f>
        <v>46078</v>
      </c>
      <c r="H29" s="766">
        <f>'第6回部分払（申告書等）'!H29</f>
        <v>46733</v>
      </c>
      <c r="I29" s="473" t="s">
        <v>175</v>
      </c>
      <c r="J29" s="112" t="s">
        <v>176</v>
      </c>
      <c r="K29" s="112" t="s">
        <v>176</v>
      </c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87</v>
      </c>
      <c r="K30" s="114" t="s">
        <v>87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>●</v>
      </c>
      <c r="K31" s="485" t="str">
        <f>IF(COUNTIF(K20,"●")+COUNTIF(K21,"●")+COUNTIF(K23,"●")+COUNTIF(K25,"●")+COUNTIF(K27,"●")+COUNTIF(K29,"●")&lt;=0,"","●")</f>
        <v>●</v>
      </c>
      <c r="L31" s="485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794">
        <f>'第6回部分払（申告書等）'!B46</f>
        <v>0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287"/>
    </row>
    <row r="35" spans="2:13" ht="17.149999999999999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287"/>
    </row>
    <row r="36" spans="2:13" ht="17.149999999999999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287"/>
    </row>
    <row r="37" spans="2:13" ht="17.149999999999999" customHeight="1">
      <c r="B37" s="489"/>
      <c r="C37" s="489"/>
      <c r="D37" s="489"/>
      <c r="E37" s="550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customHeight="1" thickBot="1">
      <c r="B38" s="490" t="s">
        <v>180</v>
      </c>
      <c r="C38" s="127"/>
      <c r="D38" s="232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491"/>
      <c r="C44" s="491"/>
      <c r="D44" s="491"/>
      <c r="E44" s="491"/>
      <c r="F44" s="491"/>
      <c r="G44" s="491"/>
      <c r="H44" s="491"/>
      <c r="I44" s="491"/>
      <c r="J44" s="491"/>
      <c r="K44" s="491"/>
      <c r="L44" s="491"/>
      <c r="M44" s="255"/>
    </row>
    <row r="45" spans="2:13" ht="17.149999999999999" customHeight="1" thickBot="1">
      <c r="B45" s="492" t="s">
        <v>181</v>
      </c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255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491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255"/>
    </row>
    <row r="50" spans="2:13" ht="17.149999999999999" customHeight="1" thickBot="1">
      <c r="B50" s="491"/>
      <c r="C50" s="491"/>
      <c r="D50" s="491"/>
      <c r="E50" s="491"/>
      <c r="F50" s="491"/>
      <c r="G50" s="494" t="s">
        <v>266</v>
      </c>
      <c r="H50" s="495">
        <f>'第7回部分払（内訳書）'!C43</f>
        <v>7748994</v>
      </c>
      <c r="I50" s="494" t="s">
        <v>267</v>
      </c>
      <c r="J50" s="491"/>
      <c r="K50" s="491"/>
      <c r="L50" s="491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'第6回部分払（申告書等）'!D53</f>
        <v>1100000</v>
      </c>
      <c r="E53" s="499" t="s">
        <v>34</v>
      </c>
      <c r="F53" s="500" t="s">
        <v>147</v>
      </c>
      <c r="G53" s="501">
        <f>COUNTIF(J19:L19,"●")</f>
        <v>3</v>
      </c>
      <c r="H53" s="521" t="s">
        <v>207</v>
      </c>
      <c r="I53" s="545">
        <f>_xlfn.DAYS($F$19,(EDATE($E$19,24)-1))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'第6回部分払（申告書等）'!D54</f>
        <v>1200000</v>
      </c>
      <c r="E54" s="499" t="s">
        <v>34</v>
      </c>
      <c r="F54" s="500" t="s">
        <v>147</v>
      </c>
      <c r="G54" s="501">
        <f>COUNTIF(J31:L31,"●")</f>
        <v>3</v>
      </c>
      <c r="H54" s="521" t="s">
        <v>244</v>
      </c>
      <c r="I54" s="524">
        <f>IF(AND($F$31&gt;=EOMONTH($J$18,-1)+1,$F$31&lt;=EOMONTH($L$18,0)),_xlfn.DAYS(EOMONTH($E$31,-1)+1,$E$31),0)</f>
        <v>0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24">
        <f>IF(AND($F$31&gt;=EOMONTH($J$18,-1)+1,$F$31&lt;=EOMONTH($L$18,0)),_xlfn.DAYS($F$31+1,EOMONTH($F$31,0))-1,0)</f>
        <v>0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/>
      <c r="H59" s="507" t="s">
        <v>191</v>
      </c>
      <c r="I59" s="136">
        <f>D59*G59</f>
        <v>0</v>
      </c>
      <c r="J59" s="487" t="s">
        <v>34</v>
      </c>
    </row>
    <row r="60" spans="2:13" ht="17.149999999999999" customHeight="1">
      <c r="B60" s="406" t="s">
        <v>192</v>
      </c>
      <c r="D60" s="599">
        <v>250000</v>
      </c>
      <c r="E60" s="406" t="s">
        <v>34</v>
      </c>
      <c r="F60" s="450" t="s">
        <v>147</v>
      </c>
      <c r="G60" s="601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customHeight="1">
      <c r="B61" s="406" t="s">
        <v>193</v>
      </c>
      <c r="D61" s="599">
        <v>100000</v>
      </c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si="2"/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/>
      <c r="H65" s="507" t="s">
        <v>191</v>
      </c>
      <c r="I65" s="136">
        <f>D65*G65</f>
        <v>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821" t="s">
        <v>26</v>
      </c>
      <c r="C73" s="822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250">
        <f t="shared" si="4"/>
        <v>0</v>
      </c>
      <c r="G76" s="251"/>
      <c r="H76" s="516"/>
      <c r="I76" s="517"/>
    </row>
    <row r="77" spans="2:10" ht="16" hidden="1">
      <c r="B77" s="753"/>
      <c r="C77" s="754"/>
      <c r="D77" s="515"/>
      <c r="E77" s="514"/>
      <c r="F77" s="250">
        <f t="shared" si="4"/>
        <v>0</v>
      </c>
      <c r="G77" s="251"/>
      <c r="H77" s="516"/>
      <c r="I77" s="517"/>
    </row>
    <row r="78" spans="2:10" ht="16" hidden="1">
      <c r="B78" s="753"/>
      <c r="C78" s="754"/>
      <c r="D78" s="515"/>
      <c r="E78" s="514"/>
      <c r="F78" s="250">
        <f t="shared" si="4"/>
        <v>0</v>
      </c>
      <c r="G78" s="251"/>
      <c r="H78" s="516"/>
      <c r="I78" s="517"/>
    </row>
    <row r="79" spans="2:10" ht="16" hidden="1">
      <c r="B79" s="753"/>
      <c r="C79" s="754"/>
      <c r="D79" s="515"/>
      <c r="E79" s="514"/>
      <c r="F79" s="250">
        <f t="shared" si="4"/>
        <v>0</v>
      </c>
      <c r="G79" s="251"/>
      <c r="H79" s="516"/>
      <c r="I79" s="517"/>
    </row>
    <row r="80" spans="2:10" ht="16" hidden="1">
      <c r="B80" s="753"/>
      <c r="C80" s="754"/>
      <c r="D80" s="515"/>
      <c r="E80" s="514"/>
      <c r="F80" s="250">
        <f t="shared" si="4"/>
        <v>0</v>
      </c>
      <c r="G80" s="251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3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'第6回部分払（申告書等）'!C88</f>
        <v>①</v>
      </c>
      <c r="D88" s="612">
        <f>'第6回部分払（申告書等）'!D88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3</v>
      </c>
      <c r="J88" s="524">
        <f>IF(AND($G$21&gt;=EOMONTH($J$18,-1)+1,$G$21&lt;=EOMONTH($L$18,0)),_xlfn.DAYS(EOMONTH($G$21,-1)+1,$G$21),0)</f>
        <v>0</v>
      </c>
      <c r="K88" s="524">
        <f>IF(AND($H$21&gt;=EOMONTH($J$18,-1)+1,$H$21&lt;=EOMONTH($L$18,0)),_xlfn.DAYS($H$21+1,EOMONTH($H$21,0))-1,0)</f>
        <v>0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'第6回部分払（申告書等）'!C90</f>
        <v>②</v>
      </c>
      <c r="D90" s="612">
        <f>'第6回部分払（申告書等）'!D90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3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0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'第6回部分払（申告書等）'!C92</f>
        <v>③</v>
      </c>
      <c r="D92" s="612" t="str">
        <f>'第6回部分払（申告書等）'!D92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3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0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'第6回部分払（申告書等）'!C94</f>
        <v>⑤</v>
      </c>
      <c r="D94" s="612" t="str">
        <f>'第6回部分払（申告書等）'!D94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3</v>
      </c>
      <c r="J94" s="524">
        <f>IF(AND($G$27&gt;=EOMONTH($J$18,-1)+1,$G$27&lt;=EOMONTH($L$18,0)),_xlfn.DAYS(EOMONTH($G$27,-1)+1,$G$27),0)</f>
        <v>0</v>
      </c>
      <c r="K94" s="524">
        <f>IF(AND($H$27&gt;=EOMONTH($J$18,-1)+1,$H$27&lt;=EOMONTH($L$18,0)),_xlfn.DAYS($H$27+1,EOMONTH($H$27,0))-1,0)</f>
        <v>0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'第6回部分払（申告書等）'!C96</f>
        <v>④</v>
      </c>
      <c r="D96" s="612">
        <f>'第6回部分払（申告書等）'!D96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3</v>
      </c>
      <c r="J96" s="524">
        <f>IF(AND($G$29&gt;=EOMONTH($J$18,-1)+1,$G$29&lt;=EOMONTH($L$18,0)),_xlfn.DAYS(EOMONTH($G$29,-1)+1,$G$29),0)</f>
        <v>0</v>
      </c>
      <c r="K96" s="524">
        <f>IF(AND($H$29&gt;=EOMONTH($J$18,-1)+1,$H$29&lt;=EOMONTH($L$18,0)),_xlfn.DAYS($H$29+1,EOMONTH($H$29,0))-1,0)</f>
        <v>0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604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250">
        <f t="shared" si="7"/>
        <v>0</v>
      </c>
      <c r="G106" s="251"/>
      <c r="H106" s="516"/>
      <c r="I106" s="517"/>
    </row>
    <row r="107" spans="2:12" ht="16" hidden="1">
      <c r="B107" s="753"/>
      <c r="C107" s="754"/>
      <c r="D107" s="515"/>
      <c r="E107" s="514"/>
      <c r="F107" s="250">
        <f t="shared" si="7"/>
        <v>0</v>
      </c>
      <c r="G107" s="251"/>
      <c r="H107" s="516"/>
      <c r="I107" s="517"/>
    </row>
    <row r="108" spans="2:12" ht="16" hidden="1">
      <c r="B108" s="753"/>
      <c r="C108" s="754"/>
      <c r="D108" s="515"/>
      <c r="E108" s="514"/>
      <c r="F108" s="250">
        <f t="shared" si="7"/>
        <v>0</v>
      </c>
      <c r="G108" s="251"/>
      <c r="H108" s="516"/>
      <c r="I108" s="517"/>
    </row>
    <row r="109" spans="2:12" ht="16" hidden="1">
      <c r="B109" s="753"/>
      <c r="C109" s="754"/>
      <c r="D109" s="515"/>
      <c r="E109" s="514"/>
      <c r="F109" s="250">
        <f t="shared" si="7"/>
        <v>0</v>
      </c>
      <c r="G109" s="251"/>
      <c r="H109" s="516"/>
      <c r="I109" s="517"/>
    </row>
    <row r="110" spans="2:12" ht="16" hidden="1">
      <c r="B110" s="753"/>
      <c r="C110" s="754"/>
      <c r="D110" s="515"/>
      <c r="E110" s="514"/>
      <c r="F110" s="250">
        <f t="shared" si="7"/>
        <v>0</v>
      </c>
      <c r="G110" s="251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302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SUM(D115:D122)</f>
        <v>54771054</v>
      </c>
      <c r="G115" s="542">
        <f>'第6回部分払（申告書等）'!G115-'第7回部分払（内訳書）'!E19</f>
        <v>0</v>
      </c>
      <c r="I115" s="771">
        <f>'第6回部分払（申告書等）'!I115-'第7回部分払（内訳書）'!E20</f>
        <v>5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>
      <c r="B118" s="546">
        <v>4</v>
      </c>
      <c r="C118" s="546" t="s">
        <v>246</v>
      </c>
      <c r="D118" s="547">
        <f>'第3回部分払（請求書）'!C13</f>
        <v>8279994</v>
      </c>
      <c r="E118" s="546" t="s">
        <v>224</v>
      </c>
    </row>
    <row r="119" spans="2:10">
      <c r="B119" s="546">
        <v>5</v>
      </c>
      <c r="C119" s="546" t="s">
        <v>247</v>
      </c>
      <c r="D119" s="547">
        <f>'第4回部分払（請求書）'!C13</f>
        <v>6948996</v>
      </c>
      <c r="E119" s="546" t="s">
        <v>224</v>
      </c>
    </row>
    <row r="120" spans="2:10">
      <c r="B120" s="546">
        <v>6</v>
      </c>
      <c r="C120" s="546" t="s">
        <v>248</v>
      </c>
      <c r="D120" s="547">
        <f>'第5回部分払（請求書）'!C13</f>
        <v>7748994</v>
      </c>
      <c r="E120" s="546" t="s">
        <v>224</v>
      </c>
    </row>
    <row r="121" spans="2:10">
      <c r="B121" s="546">
        <v>7</v>
      </c>
      <c r="C121" s="546" t="s">
        <v>249</v>
      </c>
      <c r="D121" s="547">
        <f>'第6回部分払（請求書）'!C13</f>
        <v>7748994</v>
      </c>
      <c r="E121" s="546" t="s">
        <v>224</v>
      </c>
    </row>
    <row r="122" spans="2:10" ht="15.5" thickBot="1">
      <c r="B122" s="543">
        <v>8</v>
      </c>
      <c r="C122" s="543" t="s">
        <v>250</v>
      </c>
      <c r="D122" s="544">
        <f>'第7回部分払（請求書）'!C13</f>
        <v>7748994</v>
      </c>
      <c r="E122" s="543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qWV4pdEl0aqeFgnR2J5JeQRXU5eyZ8uqay6uQhTye6RoEL3xdbEUCTJ+1P1FxuObOP7/06bZuCt3zFNa1jIsPw==" saltValue="8tCFgwTE/uSeE9BZE1bHKg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G23:G24"/>
    <mergeCell ref="H23:H24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J1:L1"/>
    <mergeCell ref="J2:L2"/>
    <mergeCell ref="E17:F17"/>
    <mergeCell ref="G17:H17"/>
    <mergeCell ref="B21:B22"/>
    <mergeCell ref="C21:C22"/>
    <mergeCell ref="D21:D22"/>
    <mergeCell ref="E21:E22"/>
    <mergeCell ref="F21:F22"/>
    <mergeCell ref="G21:G22"/>
    <mergeCell ref="H21:H22"/>
    <mergeCell ref="C13:D13"/>
    <mergeCell ref="C14:D14"/>
  </mergeCells>
  <phoneticPr fontId="3"/>
  <dataValidations count="8">
    <dataValidation type="list" allowBlank="1" showInputMessage="1" showErrorMessage="1" sqref="E115:E122" xr:uid="{7B1E9700-B065-410F-AC04-B84B598271F8}">
      <formula1>"未,済"</formula1>
    </dataValidation>
    <dataValidation type="list" allowBlank="1" showInputMessage="1" showErrorMessage="1" sqref="E83" xr:uid="{5177F727-BD73-4863-A4D7-9F31C66F8941}">
      <formula1>"円,ドル"</formula1>
    </dataValidation>
    <dataValidation type="list" allowBlank="1" showInputMessage="1" showErrorMessage="1" sqref="C83" xr:uid="{36FAB544-388D-4301-AB4F-B69CF845DDDB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504686E8-8A84-4262-AD5D-94E822A46AA9}">
      <formula1>"　,●"</formula1>
    </dataValidation>
    <dataValidation type="list" showInputMessage="1" showErrorMessage="1" sqref="J30:L30 J32:L32 J22:L22 J24:L24 J26:L26 J28:L28 C89 C91 C93 C95 C97:C98" xr:uid="{2DC762DD-077A-43FD-B3DE-5FB8B2882681}">
      <formula1>"　,①,②,③,④,⑤"</formula1>
    </dataValidation>
    <dataValidation type="list" showInputMessage="1" showErrorMessage="1" sqref="E88 E90 E92 E94 E96" xr:uid="{050432B7-70F6-4529-A3F6-655ADF5AD348}">
      <formula1>"　,円,ドル"</formula1>
    </dataValidation>
    <dataValidation type="list" showInputMessage="1" showErrorMessage="1" sqref="H2" xr:uid="{29CD7A26-4449-435F-8043-B01EBDAE5C16}">
      <formula1>"　,芳沢　忍,角河　佳江"</formula1>
    </dataValidation>
    <dataValidation type="list" allowBlank="1" showInputMessage="1" showErrorMessage="1" sqref="B16" xr:uid="{854758D4-C5A9-4793-ADD6-CAB0C3650281}">
      <formula1>"業務従事実績表,業務従事実績／予定表"</formula1>
    </dataValidation>
  </dataValidations>
  <hyperlinks>
    <hyperlink ref="G99" r:id="rId1" xr:uid="{142A8D09-E505-491A-A5D2-7B0054230E26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6" name="Check Box 7">
              <controlPr defaultSize="0" autoFill="0" autoLine="0" autoPict="0">
                <anchor moveWithCells="1">
                  <from>
                    <xdr:col>2</xdr:col>
                    <xdr:colOff>1130300</xdr:colOff>
                    <xdr:row>36</xdr:row>
                    <xdr:rowOff>209550</xdr:rowOff>
                  </from>
                  <to>
                    <xdr:col>4</xdr:col>
                    <xdr:colOff>495300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9AC4-9144-416C-AE21-EF9F1B640BA2}">
  <sheetPr>
    <tabColor theme="6"/>
    <pageSetUpPr fitToPage="1"/>
  </sheetPr>
  <dimension ref="A1:I106"/>
  <sheetViews>
    <sheetView view="pageBreakPreview" zoomScaleNormal="70" zoomScaleSheetLayoutView="100" workbookViewId="0">
      <selection activeCell="E20" sqref="E20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4.08984375" style="81" customWidth="1"/>
    <col min="6" max="6" width="4" style="81" bestFit="1" customWidth="1"/>
    <col min="7" max="7" width="13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'第7回部分払（申告書等）'!J2</f>
        <v>0</v>
      </c>
      <c r="G1" s="775"/>
      <c r="H1" s="775"/>
    </row>
    <row r="2" spans="1:8" ht="24.5">
      <c r="A2" s="17"/>
      <c r="B2" s="247"/>
      <c r="C2" s="247"/>
      <c r="D2" s="247"/>
      <c r="E2" s="247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247"/>
      <c r="C4" s="247"/>
      <c r="D4" s="247"/>
      <c r="E4" s="247"/>
      <c r="F4" s="247"/>
      <c r="G4" s="247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6900000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'第7回部分払（申告書等）'!D53</f>
        <v>1100000</v>
      </c>
      <c r="D10" s="34" t="s">
        <v>120</v>
      </c>
      <c r="E10" s="200">
        <f>'第7回部分払（申告書等）'!G53+'第7回部分払（申告書等）'!I53/30</f>
        <v>3</v>
      </c>
      <c r="F10" s="194"/>
      <c r="G10" s="233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233"/>
      <c r="H11" s="9"/>
    </row>
    <row r="12" spans="1:8" ht="19.5">
      <c r="A12" s="34"/>
      <c r="B12" s="196"/>
      <c r="C12" s="197">
        <f>C13*E13</f>
        <v>3600000</v>
      </c>
      <c r="D12" s="34" t="s">
        <v>113</v>
      </c>
      <c r="E12" s="34"/>
      <c r="F12" s="34"/>
      <c r="G12" s="233"/>
      <c r="H12" s="9"/>
    </row>
    <row r="13" spans="1:8" ht="19.5">
      <c r="A13" s="34"/>
      <c r="B13" s="191" t="s">
        <v>119</v>
      </c>
      <c r="C13" s="199">
        <f>'第7回部分払（申告書等）'!D54</f>
        <v>1200000</v>
      </c>
      <c r="D13" s="34" t="s">
        <v>120</v>
      </c>
      <c r="E13" s="200">
        <f>'第7回部分払（申告書等）'!G54+'第7回部分払（申告書等）'!I54/30+'第7回部分払（申告書等）'!I55/30</f>
        <v>3</v>
      </c>
      <c r="F13" s="194"/>
      <c r="G13" s="233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848994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SUM('第7回部分払（申告書等）'!I59:I63)-前金払請求金額内訳書!C13*E19</f>
        <v>0</v>
      </c>
      <c r="D19" s="34" t="s">
        <v>232</v>
      </c>
      <c r="E19" s="207">
        <f>SUM('第7回部分払（申告書等）'!G59:G63)</f>
        <v>0</v>
      </c>
    </row>
    <row r="20" spans="1:9" ht="17.149999999999999" customHeight="1">
      <c r="B20" s="83" t="s">
        <v>233</v>
      </c>
      <c r="C20" s="206">
        <f>SUM('第7回部分払（申告書等）'!I65:I69)</f>
        <v>0</v>
      </c>
      <c r="D20" s="34" t="s">
        <v>232</v>
      </c>
      <c r="E20" s="207">
        <f>SUM('第7回部分払（申告書等）'!G65:G69)</f>
        <v>0</v>
      </c>
    </row>
    <row r="21" spans="1:9" ht="17.149999999999999" customHeight="1">
      <c r="B21" s="34" t="s">
        <v>125</v>
      </c>
      <c r="C21" s="208">
        <f>'第7回部分払（申告書等）'!F81-見積内訳書!D22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'第7回部分払（申告書等）'!H84</f>
        <v>199998</v>
      </c>
      <c r="D23" s="34" t="s">
        <v>120</v>
      </c>
      <c r="E23" s="200">
        <f>'第7回部分払（申告書等）'!I84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249000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'第7回部分払（申告書等）'!H88</f>
        <v>43000</v>
      </c>
      <c r="D25" s="34" t="str">
        <f>IF(C25="","","円×")</f>
        <v>円×</v>
      </c>
      <c r="E25" s="212">
        <f>IF('第7回部分払（申告書等）'!I88+('第7回部分払（申告書等）'!J88+'第7回部分払（申告書等）'!K88)/30&lt;=0,"",'第7回部分払（申告書等）'!I88+('第7回部分払（申告書等）'!J88+'第7回部分払（申告書等）'!K88)/30)</f>
        <v>3</v>
      </c>
      <c r="F25" s="30" t="str">
        <f>IF(E25="","","=")</f>
        <v>=</v>
      </c>
      <c r="G25" s="213">
        <f>IFERROR(C25*E25,"")</f>
        <v>129000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'第7回部分払（申告書等）'!H89</f>
        <v/>
      </c>
      <c r="D26" s="34" t="str">
        <f>IF(C26="","","円×")</f>
        <v/>
      </c>
      <c r="E26" s="212" t="str">
        <f>IF('第7回部分払（申告書等）'!I89+('第7回部分払（申告書等）'!J89+'第7回部分払（申告書等）'!K89)/30&lt;=0,"",'第7回部分払（申告書等）'!I89+('第7回部分払（申告書等）'!J89+'第7回部分払（申告書等）'!K89)/30)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'第7回部分払（申告書等）'!H90</f>
        <v>10000</v>
      </c>
      <c r="D27" s="34" t="str">
        <f t="shared" ref="D27:D34" si="0">IF(C27="","","円×")</f>
        <v>円×</v>
      </c>
      <c r="E27" s="212">
        <f>IF('第7回部分払（申告書等）'!I90+('第7回部分払（申告書等）'!J90+'第7回部分払（申告書等）'!K90)/30&lt;=0,"",'第7回部分払（申告書等）'!I90+('第7回部分払（申告書等）'!J90+'第7回部分払（申告書等）'!K90)/30)</f>
        <v>3</v>
      </c>
      <c r="F27" s="30" t="str">
        <f t="shared" ref="F27:F34" si="1">IF(E27="","","=")</f>
        <v>=</v>
      </c>
      <c r="G27" s="213">
        <f t="shared" ref="G27:G34" si="2">IFERROR(C27*E27,"")</f>
        <v>30000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'第7回部分払（申告書等）'!H91</f>
        <v/>
      </c>
      <c r="D28" s="34" t="str">
        <f t="shared" si="0"/>
        <v/>
      </c>
      <c r="E28" s="212" t="str">
        <f>IF('第7回部分払（申告書等）'!I91+('第7回部分払（申告書等）'!J91+'第7回部分払（申告書等）'!K91)/30&lt;=0,"",'第7回部分払（申告書等）'!I91+('第7回部分払（申告書等）'!J91+'第7回部分払（申告書等）'!K91)/30)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'第7回部分払（申告書等）'!H92</f>
        <v/>
      </c>
      <c r="D29" s="34" t="str">
        <f t="shared" si="0"/>
        <v/>
      </c>
      <c r="E29" s="212">
        <f>IF('第7回部分払（申告書等）'!I92+('第7回部分払（申告書等）'!J92+'第7回部分払（申告書等）'!K92)/30&lt;=0,"",'第7回部分払（申告書等）'!I92+('第7回部分払（申告書等）'!J92+'第7回部分払（申告書等）'!K92)/30)</f>
        <v>3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'第7回部分払（申告書等）'!H93</f>
        <v/>
      </c>
      <c r="D30" s="34" t="str">
        <f t="shared" si="0"/>
        <v/>
      </c>
      <c r="E30" s="212" t="str">
        <f>IF('第7回部分払（申告書等）'!I93+('第7回部分払（申告書等）'!J93+'第7回部分払（申告書等）'!K93)/30&lt;=0,"",'第7回部分払（申告書等）'!I93+('第7回部分払（申告書等）'!J93+'第7回部分払（申告書等）'!K93)/30)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'第7回部分払（申告書等）'!H94</f>
        <v/>
      </c>
      <c r="D31" s="34" t="str">
        <f t="shared" si="0"/>
        <v/>
      </c>
      <c r="E31" s="212">
        <f>IF('第7回部分払（申告書等）'!I94+('第7回部分払（申告書等）'!J94+'第7回部分払（申告書等）'!K94)/30&lt;=0,"",'第7回部分払（申告書等）'!I94+('第7回部分払（申告書等）'!J94+'第7回部分払（申告書等）'!K94)/30)</f>
        <v>3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'第7回部分払（申告書等）'!H95</f>
        <v/>
      </c>
      <c r="D32" s="34" t="str">
        <f t="shared" si="0"/>
        <v/>
      </c>
      <c r="E32" s="212" t="str">
        <f>IF('第7回部分払（申告書等）'!I95+('第7回部分払（申告書等）'!J95+'第7回部分払（申告書等）'!K95)/30&lt;=0,"",'第7回部分払（申告書等）'!I95+('第7回部分払（申告書等）'!J95+'第7回部分払（申告書等）'!K95)/30)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'第7回部分払（申告書等）'!H96</f>
        <v>30000</v>
      </c>
      <c r="D33" s="34" t="str">
        <f t="shared" si="0"/>
        <v>円×</v>
      </c>
      <c r="E33" s="212">
        <f>IF('第7回部分払（申告書等）'!I96+('第7回部分払（申告書等）'!J96+'第7回部分払（申告書等）'!K96)/30&lt;=0,"",'第7回部分払（申告書等）'!I96+('第7回部分払（申告書等）'!J96+'第7回部分払（申告書等）'!K96)/30)</f>
        <v>3</v>
      </c>
      <c r="F33" s="30" t="str">
        <f t="shared" si="1"/>
        <v>=</v>
      </c>
      <c r="G33" s="213">
        <f t="shared" si="2"/>
        <v>90000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'第7回部分払（申告書等）'!H97</f>
        <v/>
      </c>
      <c r="D34" s="34" t="str">
        <f t="shared" si="0"/>
        <v/>
      </c>
      <c r="E34" s="200" t="str">
        <f>IF('第7回部分払（申告書等）'!I97+'第7回部分払（申告書等）'!J97&lt;=0,"",'第7回部分払（申告書等）'!I97+'第7回部分払（申告書等）'!J97)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'第7回部分払（申告書等）'!F111-見積内訳書!D34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7748994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7748994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wI9PB7Zku/QeSw8BUHEzCBM2jL9XKhWA75y9G8tWY3JEMR87QiutSYbFo6ZtfX3Io3AfzLRlKOc7fxNlZeIyVA==" saltValue="/s9EF8jqPT2qVi/+vRMz4Q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E6F4-E694-4A17-A827-DCE218E8ED09}">
  <sheetPr>
    <tabColor theme="6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E20" sqref="E20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'第7回部分払（申告書等）'!J2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'第7回部分払（内訳書）'!C43</f>
        <v>7748994</v>
      </c>
      <c r="D13" s="4"/>
    </row>
    <row r="14" spans="1:4" s="9" customFormat="1" ht="27.9" customHeight="1">
      <c r="B14" s="245" t="s">
        <v>263</v>
      </c>
      <c r="C14" s="186">
        <f>EOMONTH(D1,0)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mp/Nv2/NO4tFk5E/7X1n4Z6MNLsGsaxpDw+jrB+seYvQbXCpQv2MDnLEOZfrC2zoFv+js39r9UTdP4Q+Rxf30A==" saltValue="c3SQuPfPx2CNK8LZkrc20g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DD84-4C95-4D45-B61C-FBA01DC4F838}">
  <sheetPr>
    <tabColor theme="7" tint="0.59999389629810485"/>
    <pageSetUpPr fitToPage="1"/>
  </sheetPr>
  <dimension ref="B1:M141"/>
  <sheetViews>
    <sheetView view="pageBreakPreview" topLeftCell="A29" zoomScaleNormal="70" zoomScaleSheetLayoutView="100" workbookViewId="0">
      <selection activeCell="D53" sqref="D53:D54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154</v>
      </c>
      <c r="I2" s="447" t="s">
        <v>242</v>
      </c>
      <c r="J2" s="729"/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621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19" t="str">
        <f>'第1回部分払（申告書等）'!$C$13</f>
        <v>●●</v>
      </c>
      <c r="D13" s="819"/>
    </row>
    <row r="14" spans="2:12" ht="19.5">
      <c r="B14" s="442" t="s">
        <v>164</v>
      </c>
      <c r="C14" s="820">
        <f>'第1回部分払（申告書等）'!C14</f>
        <v>46003</v>
      </c>
      <c r="D14" s="820"/>
      <c r="E14" s="454"/>
      <c r="F14" s="454"/>
    </row>
    <row r="15" spans="2:12">
      <c r="D15" s="455"/>
      <c r="E15" s="454"/>
      <c r="F15" s="456"/>
    </row>
    <row r="16" spans="2:12" ht="15.9" customHeight="1">
      <c r="B16" s="452" t="str">
        <f>'第1回部分払（申告書等）'!$B$16</f>
        <v>業務従事実績／予定表</v>
      </c>
      <c r="C16" s="442"/>
      <c r="H16" s="489"/>
      <c r="I16" s="549"/>
      <c r="K16" s="457"/>
      <c r="L16" s="457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IF(OR(MONTH(J18)=1,I17="年"),YEAR(J18),"")</f>
        <v>2027</v>
      </c>
      <c r="K17" s="459" t="str">
        <f>IF(MONTH(K18)=1,YEAR(K18),"")</f>
        <v/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EDATE('第7回部分払（申告書等）'!L18,1)</f>
        <v>46631</v>
      </c>
      <c r="K18" s="465">
        <f>DATE(YEAR($J$18),MONTH($J$18)+1,1)</f>
        <v>46661</v>
      </c>
      <c r="L18" s="465">
        <f t="shared" ref="L18" si="1">DATE(YEAR(K18),MONTH(K18)+1,1)</f>
        <v>46692</v>
      </c>
    </row>
    <row r="19" spans="2:13" ht="17.149999999999999" customHeight="1">
      <c r="B19" s="616" t="str">
        <f>'見積書（入力用・見積根拠）'!C27</f>
        <v>本人</v>
      </c>
      <c r="C19" s="616" t="str">
        <f>'見積書（入力用・見積根拠）'!D27</f>
        <v>国際　〇〇</v>
      </c>
      <c r="D19" s="616">
        <f>IF('見積書（入力用・見積根拠）'!F27="","",DATEDIF('見積書（入力用・見積根拠）'!F27,$J$1,"y"))</f>
        <v>50</v>
      </c>
      <c r="E19" s="467">
        <f>'第1回部分払（申告書等）'!E19</f>
        <v>46006</v>
      </c>
      <c r="F19" s="105">
        <f>'第7回部分払（申告書等）'!F19</f>
        <v>46735</v>
      </c>
      <c r="G19" s="468" t="s">
        <v>174</v>
      </c>
      <c r="H19" s="468" t="s">
        <v>174</v>
      </c>
      <c r="I19" s="469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616">
        <f>IF('見積書（入力用・見積根拠）'!F28="","",DATEDIF('見積書（入力用・見積根拠）'!F28,$J$1,"y"))</f>
        <v>47</v>
      </c>
      <c r="E20" s="615">
        <f>IF('第7回部分払（申告書等）'!E20="","",'第7回部分払（申告書等）'!E20)</f>
        <v>46073</v>
      </c>
      <c r="F20" s="615">
        <f>IF('第7回部分払（申告書等）'!F20="","",'第7回部分払（申告書等）'!F20)</f>
        <v>46735</v>
      </c>
      <c r="G20" s="468" t="s">
        <v>174</v>
      </c>
      <c r="H20" s="468" t="s">
        <v>174</v>
      </c>
      <c r="I20" s="472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IF('第7回部分払（申告書等）'!E21="","",'第7回部分払（申告書等）'!E21)</f>
        <v>46073</v>
      </c>
      <c r="F21" s="766">
        <f>IF('第7回部分払（申告書等）'!F21="","",'第7回部分払（申告書等）'!F21)</f>
        <v>46735</v>
      </c>
      <c r="G21" s="766">
        <f>'第7回部分払（申告書等）'!G21</f>
        <v>46073</v>
      </c>
      <c r="H21" s="766">
        <f>'第7回部分払（申告書等）'!H21</f>
        <v>46731</v>
      </c>
      <c r="I21" s="473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IF('第7回部分払（申告書等）'!E23="","",'第7回部分払（申告書等）'!E23)</f>
        <v>46073</v>
      </c>
      <c r="F23" s="766">
        <f>IF('第7回部分払（申告書等）'!F23="","",'第7回部分払（申告書等）'!F23)</f>
        <v>46735</v>
      </c>
      <c r="G23" s="766">
        <f>'第7回部分払（申告書等）'!G23</f>
        <v>46096</v>
      </c>
      <c r="H23" s="766">
        <f>'第7回部分払（申告書等）'!H23</f>
        <v>46726</v>
      </c>
      <c r="I23" s="477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IF('第7回部分払（申告書等）'!E25="","",'第7回部分払（申告書等）'!E25)</f>
        <v>46073</v>
      </c>
      <c r="F25" s="766">
        <f>IF('第7回部分払（申告書等）'!F25="","",'第7回部分払（申告書等）'!F25)</f>
        <v>46735</v>
      </c>
      <c r="G25" s="766">
        <f>'第7回部分払（申告書等）'!G25</f>
        <v>46096</v>
      </c>
      <c r="H25" s="766">
        <f>'第7回部分払（申告書等）'!H25</f>
        <v>46726</v>
      </c>
      <c r="I25" s="473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IF('第7回部分払（申告書等）'!E27="","",'第7回部分払（申告書等）'!E27)</f>
        <v>46073</v>
      </c>
      <c r="F27" s="766">
        <f>IF('第7回部分払（申告書等）'!F27="","",'第7回部分払（申告書等）'!F27)</f>
        <v>46735</v>
      </c>
      <c r="G27" s="766">
        <f>'第7回部分払（申告書等）'!G27</f>
        <v>46078</v>
      </c>
      <c r="H27" s="766">
        <f>'第7回部分払（申告書等）'!H27</f>
        <v>46733</v>
      </c>
      <c r="I27" s="473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90</v>
      </c>
      <c r="K28" s="114" t="s">
        <v>90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IF('第7回部分払（申告書等）'!E29="","",'第7回部分払（申告書等）'!E29)</f>
        <v>46073</v>
      </c>
      <c r="F29" s="766">
        <f>IF('第7回部分払（申告書等）'!F29="","",'第7回部分払（申告書等）'!F29)</f>
        <v>46735</v>
      </c>
      <c r="G29" s="766">
        <f>'第7回部分払（申告書等）'!G29</f>
        <v>46078</v>
      </c>
      <c r="H29" s="766">
        <f>'第7回部分払（申告書等）'!H29</f>
        <v>46733</v>
      </c>
      <c r="I29" s="473" t="s">
        <v>175</v>
      </c>
      <c r="J29" s="112" t="s">
        <v>176</v>
      </c>
      <c r="K29" s="112" t="s">
        <v>176</v>
      </c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87</v>
      </c>
      <c r="K30" s="114" t="s">
        <v>87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>●</v>
      </c>
      <c r="K31" s="485" t="str">
        <f>IF(COUNTIF(K20,"●")+COUNTIF(K21,"●")+COUNTIF(K23,"●")+COUNTIF(K25,"●")+COUNTIF(K27,"●")+COUNTIF(K29,"●")&lt;=0,"","●")</f>
        <v>●</v>
      </c>
      <c r="L31" s="485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794">
        <f>'第7回部分払（申告書等）'!B46</f>
        <v>0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287"/>
    </row>
    <row r="35" spans="2:13" ht="17.149999999999999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287"/>
    </row>
    <row r="36" spans="2:13" ht="17.149999999999999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287"/>
    </row>
    <row r="37" spans="2:13" ht="17.149999999999999" customHeight="1">
      <c r="B37" s="489"/>
      <c r="C37" s="489"/>
      <c r="D37" s="489"/>
      <c r="E37" s="550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customHeight="1" thickBot="1">
      <c r="B38" s="490" t="s">
        <v>180</v>
      </c>
      <c r="C38" s="489"/>
      <c r="D38" s="549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255"/>
    </row>
    <row r="45" spans="2:13" ht="17.149999999999999" customHeight="1" thickBot="1">
      <c r="B45" s="492" t="s">
        <v>181</v>
      </c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255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255"/>
    </row>
    <row r="50" spans="2:13" ht="17.149999999999999" customHeight="1" thickBot="1">
      <c r="B50" s="620"/>
      <c r="C50" s="620"/>
      <c r="D50" s="620"/>
      <c r="E50" s="620"/>
      <c r="F50" s="620"/>
      <c r="G50" s="494" t="s">
        <v>264</v>
      </c>
      <c r="H50" s="495">
        <f>'第8回部分払（内訳書）'!C43</f>
        <v>7748994</v>
      </c>
      <c r="I50" s="494" t="s">
        <v>34</v>
      </c>
      <c r="J50" s="620"/>
      <c r="K50" s="620"/>
      <c r="L50" s="620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'第7回部分払（申告書等）'!D53</f>
        <v>1100000</v>
      </c>
      <c r="E53" s="499" t="s">
        <v>34</v>
      </c>
      <c r="F53" s="500" t="s">
        <v>147</v>
      </c>
      <c r="G53" s="501">
        <f>COUNTIF(J19:L19,"●")</f>
        <v>3</v>
      </c>
      <c r="H53" s="521" t="s">
        <v>207</v>
      </c>
      <c r="I53" s="545">
        <f>_xlfn.DAYS($F$19,(EDATE($E$19,24)-1))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'第7回部分払（申告書等）'!D54</f>
        <v>1200000</v>
      </c>
      <c r="E54" s="499" t="s">
        <v>34</v>
      </c>
      <c r="F54" s="500" t="s">
        <v>147</v>
      </c>
      <c r="G54" s="501">
        <f>COUNTIF(J31:L31,"●")</f>
        <v>3</v>
      </c>
      <c r="H54" s="521" t="s">
        <v>244</v>
      </c>
      <c r="I54" s="524">
        <f>IF(AND($F$31&gt;=EOMONTH($J$18,-1)+1,$F$31&lt;=EOMONTH($L$18,0)),_xlfn.DAYS(EOMONTH($E$31,-1)+1,$E$31),0)</f>
        <v>0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24">
        <f>IF(AND($F$31&gt;=EOMONTH($J$18,-1)+1,$F$31&lt;=EOMONTH($L$18,0)),_xlfn.DAYS($F$31+1,EOMONTH($F$31,0))-1,0)</f>
        <v>0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/>
      <c r="H59" s="507" t="s">
        <v>191</v>
      </c>
      <c r="I59" s="136">
        <f>D59*G59</f>
        <v>0</v>
      </c>
      <c r="J59" s="487" t="s">
        <v>34</v>
      </c>
    </row>
    <row r="60" spans="2:13" ht="17.149999999999999" customHeight="1">
      <c r="B60" s="406" t="s">
        <v>192</v>
      </c>
      <c r="D60" s="599">
        <v>250000</v>
      </c>
      <c r="E60" s="406" t="s">
        <v>34</v>
      </c>
      <c r="F60" s="450" t="s">
        <v>147</v>
      </c>
      <c r="G60" s="601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customHeight="1">
      <c r="B61" s="406" t="s">
        <v>193</v>
      </c>
      <c r="D61" s="599">
        <v>100000</v>
      </c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si="2"/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/>
      <c r="H65" s="507" t="s">
        <v>191</v>
      </c>
      <c r="I65" s="136">
        <f>D65*G65</f>
        <v>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821" t="s">
        <v>26</v>
      </c>
      <c r="C73" s="822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617">
        <f t="shared" si="4"/>
        <v>0</v>
      </c>
      <c r="G76" s="618"/>
      <c r="H76" s="516"/>
      <c r="I76" s="517"/>
    </row>
    <row r="77" spans="2:10" ht="16" hidden="1">
      <c r="B77" s="753"/>
      <c r="C77" s="754"/>
      <c r="D77" s="515"/>
      <c r="E77" s="514"/>
      <c r="F77" s="617">
        <f t="shared" si="4"/>
        <v>0</v>
      </c>
      <c r="G77" s="618"/>
      <c r="H77" s="516"/>
      <c r="I77" s="517"/>
    </row>
    <row r="78" spans="2:10" ht="16" hidden="1">
      <c r="B78" s="753"/>
      <c r="C78" s="754"/>
      <c r="D78" s="515"/>
      <c r="E78" s="514"/>
      <c r="F78" s="617">
        <f t="shared" si="4"/>
        <v>0</v>
      </c>
      <c r="G78" s="618"/>
      <c r="H78" s="516"/>
      <c r="I78" s="517"/>
    </row>
    <row r="79" spans="2:10" ht="16" hidden="1">
      <c r="B79" s="753"/>
      <c r="C79" s="754"/>
      <c r="D79" s="515"/>
      <c r="E79" s="514"/>
      <c r="F79" s="617">
        <f t="shared" si="4"/>
        <v>0</v>
      </c>
      <c r="G79" s="618"/>
      <c r="H79" s="516"/>
      <c r="I79" s="517"/>
    </row>
    <row r="80" spans="2:10" ht="16" hidden="1">
      <c r="B80" s="753"/>
      <c r="C80" s="754"/>
      <c r="D80" s="515"/>
      <c r="E80" s="514"/>
      <c r="F80" s="617">
        <f t="shared" si="4"/>
        <v>0</v>
      </c>
      <c r="G80" s="618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3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'第7回部分払（申告書等）'!C88</f>
        <v>①</v>
      </c>
      <c r="D88" s="612">
        <f>'第7回部分払（申告書等）'!D88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3</v>
      </c>
      <c r="J88" s="524">
        <f>IF(AND($G$21&gt;=EOMONTH($J$18,-1)+1,$G$21&lt;=EOMONTH($L$18,0)),_xlfn.DAYS(EOMONTH($G$21,-1)+1,$G$21),0)</f>
        <v>0</v>
      </c>
      <c r="K88" s="524">
        <f>IF(AND($H$21&gt;=EOMONTH($J$18,-1)+1,$H$21&lt;=EOMONTH($L$18,0)),_xlfn.DAYS($H$21+1,EOMONTH($H$21,0))-1,0)</f>
        <v>0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'第7回部分払（申告書等）'!C90</f>
        <v>②</v>
      </c>
      <c r="D90" s="612">
        <f>'第7回部分払（申告書等）'!D90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3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0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'第7回部分払（申告書等）'!C92</f>
        <v>③</v>
      </c>
      <c r="D92" s="612" t="str">
        <f>'第7回部分払（申告書等）'!D92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3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0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'第7回部分払（申告書等）'!C94</f>
        <v>⑤</v>
      </c>
      <c r="D94" s="612" t="str">
        <f>'第7回部分払（申告書等）'!D94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3</v>
      </c>
      <c r="J94" s="524">
        <f>IF(AND($G$27&gt;=EOMONTH($J$18,-1)+1,$G$27&lt;=EOMONTH($L$18,0)),_xlfn.DAYS(EOMONTH($G$27,-1)+1,$G$27),0)</f>
        <v>0</v>
      </c>
      <c r="K94" s="524">
        <f>IF(AND($H$27&gt;=EOMONTH($J$18,-1)+1,$H$27&lt;=EOMONTH($L$18,0)),_xlfn.DAYS($H$27+1,EOMONTH($H$27,0))-1,0)</f>
        <v>0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'第7回部分払（申告書等）'!C96</f>
        <v>④</v>
      </c>
      <c r="D96" s="612">
        <f>'第7回部分払（申告書等）'!D96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3</v>
      </c>
      <c r="J96" s="524">
        <f>IF(AND($G$29&gt;=EOMONTH($J$18,-1)+1,$G$29&lt;=EOMONTH($L$18,0)),_xlfn.DAYS(EOMONTH($G$29,-1)+1,$G$29),0)</f>
        <v>0</v>
      </c>
      <c r="K96" s="524">
        <f>IF(AND($H$29&gt;=EOMONTH($J$18,-1)+1,$H$29&lt;=EOMONTH($L$18,0)),_xlfn.DAYS($H$29+1,EOMONTH($H$29,0))-1,0)</f>
        <v>0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604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617">
        <f t="shared" si="7"/>
        <v>0</v>
      </c>
      <c r="G106" s="618"/>
      <c r="H106" s="516"/>
      <c r="I106" s="517"/>
    </row>
    <row r="107" spans="2:12" ht="16" hidden="1">
      <c r="B107" s="753"/>
      <c r="C107" s="754"/>
      <c r="D107" s="515"/>
      <c r="E107" s="514"/>
      <c r="F107" s="617">
        <f t="shared" si="7"/>
        <v>0</v>
      </c>
      <c r="G107" s="618"/>
      <c r="H107" s="516"/>
      <c r="I107" s="517"/>
    </row>
    <row r="108" spans="2:12" ht="16" hidden="1">
      <c r="B108" s="753"/>
      <c r="C108" s="754"/>
      <c r="D108" s="515"/>
      <c r="E108" s="514"/>
      <c r="F108" s="617">
        <f t="shared" si="7"/>
        <v>0</v>
      </c>
      <c r="G108" s="618"/>
      <c r="H108" s="516"/>
      <c r="I108" s="517"/>
    </row>
    <row r="109" spans="2:12" ht="16" hidden="1">
      <c r="B109" s="753"/>
      <c r="C109" s="754"/>
      <c r="D109" s="515"/>
      <c r="E109" s="514"/>
      <c r="F109" s="617">
        <f t="shared" si="7"/>
        <v>0</v>
      </c>
      <c r="G109" s="618"/>
      <c r="H109" s="516"/>
      <c r="I109" s="517"/>
    </row>
    <row r="110" spans="2:12" ht="16" hidden="1">
      <c r="B110" s="753"/>
      <c r="C110" s="754"/>
      <c r="D110" s="515"/>
      <c r="E110" s="514"/>
      <c r="F110" s="617">
        <f t="shared" si="7"/>
        <v>0</v>
      </c>
      <c r="G110" s="618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302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SUM(D115:D123)</f>
        <v>62520048</v>
      </c>
      <c r="G115" s="542">
        <f>'第7回部分払（申告書等）'!G115-'第8回部分払（内訳書）'!E19</f>
        <v>0</v>
      </c>
      <c r="I115" s="771">
        <f>'第7回部分払（申告書等）'!I115-'第8回部分払（内訳書）'!E20</f>
        <v>5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>
      <c r="B118" s="546">
        <v>4</v>
      </c>
      <c r="C118" s="546" t="s">
        <v>246</v>
      </c>
      <c r="D118" s="547">
        <f>'第3回部分払（請求書）'!C13</f>
        <v>8279994</v>
      </c>
      <c r="E118" s="546" t="s">
        <v>224</v>
      </c>
    </row>
    <row r="119" spans="2:10">
      <c r="B119" s="546">
        <v>5</v>
      </c>
      <c r="C119" s="546" t="s">
        <v>247</v>
      </c>
      <c r="D119" s="547">
        <f>'第4回部分払（請求書）'!C13</f>
        <v>6948996</v>
      </c>
      <c r="E119" s="546" t="s">
        <v>224</v>
      </c>
    </row>
    <row r="120" spans="2:10">
      <c r="B120" s="546">
        <v>6</v>
      </c>
      <c r="C120" s="546" t="s">
        <v>248</v>
      </c>
      <c r="D120" s="547">
        <f>'第5回部分払（請求書）'!C13</f>
        <v>7748994</v>
      </c>
      <c r="E120" s="546" t="s">
        <v>224</v>
      </c>
    </row>
    <row r="121" spans="2:10">
      <c r="B121" s="546">
        <v>7</v>
      </c>
      <c r="C121" s="546" t="s">
        <v>249</v>
      </c>
      <c r="D121" s="547">
        <f>'第6回部分払（請求書）'!C13</f>
        <v>7748994</v>
      </c>
      <c r="E121" s="546" t="s">
        <v>224</v>
      </c>
    </row>
    <row r="122" spans="2:10">
      <c r="B122" s="546">
        <v>8</v>
      </c>
      <c r="C122" s="546" t="s">
        <v>250</v>
      </c>
      <c r="D122" s="547">
        <f>'第7回部分払（請求書）'!C13</f>
        <v>7748994</v>
      </c>
      <c r="E122" s="546" t="s">
        <v>224</v>
      </c>
    </row>
    <row r="123" spans="2:10" ht="15.5" thickBot="1">
      <c r="B123" s="539">
        <v>9</v>
      </c>
      <c r="C123" s="539" t="s">
        <v>251</v>
      </c>
      <c r="D123" s="630">
        <f>'第8回部分払（請求書）'!C13</f>
        <v>7748994</v>
      </c>
      <c r="E123" s="539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o53WmBRN68e6iEeDbikuCXxs+Bm7qADMJTjOO13TzB4NdtrPegkKXBKOncDuZ0c1fzqVu8cItnQnvXSTr6RJkg==" saltValue="mK295CmUUkezybMGOYlZLA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B16" xr:uid="{53ED6F27-9AAF-40C4-97C6-800A5F61019B}">
      <formula1>"業務従事実績表,業務従事実績／予定表"</formula1>
    </dataValidation>
    <dataValidation type="list" showInputMessage="1" showErrorMessage="1" sqref="H2" xr:uid="{092B0AA0-6ADD-41E8-90BD-37018C05437F}">
      <formula1>"　,芳沢　忍,角河　佳江"</formula1>
    </dataValidation>
    <dataValidation type="list" showInputMessage="1" showErrorMessage="1" sqref="E88 E90 E92 E94 E96" xr:uid="{C670F788-75EF-4117-A302-97BBE6EE0832}">
      <formula1>"　,円,ドル"</formula1>
    </dataValidation>
    <dataValidation type="list" showInputMessage="1" showErrorMessage="1" sqref="J30:L30 J32:L32 J22:L22 J24:L24 J26:L26 J28:L28 C89 C91 C93 C95 C97:C98" xr:uid="{5E725459-0C77-419E-860C-C357B182749D}">
      <formula1>"　,①,②,③,④,⑤"</formula1>
    </dataValidation>
    <dataValidation type="list" showInputMessage="1" showErrorMessage="1" sqref="J19:L21 J23:L23 J25:L25 J27:L27 J29:L29" xr:uid="{BE5A819C-898D-4AA6-BB37-1FB11B70A765}">
      <formula1>"　,●"</formula1>
    </dataValidation>
    <dataValidation type="list" allowBlank="1" showInputMessage="1" showErrorMessage="1" sqref="C83" xr:uid="{9D83419C-61DB-4D7F-8D1F-8318F55070AB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1DFD0C90-3159-47B5-BAD0-1A9513F6B8FE}">
      <formula1>"円,ドル"</formula1>
    </dataValidation>
    <dataValidation type="list" allowBlank="1" showInputMessage="1" showErrorMessage="1" sqref="E115:E123" xr:uid="{81243A5C-16FA-49EF-84F0-7FC73D2C22F5}">
      <formula1>"未,済"</formula1>
    </dataValidation>
  </dataValidations>
  <hyperlinks>
    <hyperlink ref="G99" r:id="rId1" xr:uid="{0682AA53-C03A-4BE6-B166-31CDF420E4A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7457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13FB-0CE9-4550-9717-8D1094450275}">
  <sheetPr>
    <tabColor theme="7" tint="0.59999389629810485"/>
    <pageSetUpPr fitToPage="1"/>
  </sheetPr>
  <dimension ref="A1:I106"/>
  <sheetViews>
    <sheetView view="pageBreakPreview" zoomScaleNormal="70" zoomScaleSheetLayoutView="100" workbookViewId="0">
      <selection activeCell="F116" sqref="F116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4.08984375" style="81" customWidth="1"/>
    <col min="6" max="6" width="4" style="81" bestFit="1" customWidth="1"/>
    <col min="7" max="7" width="13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'第8回部分払（申告書等）'!J2</f>
        <v>0</v>
      </c>
      <c r="G1" s="775"/>
      <c r="H1" s="775"/>
    </row>
    <row r="2" spans="1:8" ht="24.5">
      <c r="A2" s="17"/>
      <c r="B2" s="619"/>
      <c r="C2" s="619"/>
      <c r="D2" s="619"/>
      <c r="E2" s="619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619"/>
      <c r="C4" s="619"/>
      <c r="D4" s="619"/>
      <c r="E4" s="619"/>
      <c r="F4" s="619"/>
      <c r="G4" s="619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6900000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'第8回部分払（申告書等）'!D53</f>
        <v>1100000</v>
      </c>
      <c r="D10" s="34" t="s">
        <v>120</v>
      </c>
      <c r="E10" s="200">
        <f>'第8回部分払（申告書等）'!G53+'第8回部分払（申告書等）'!I53/30</f>
        <v>3</v>
      </c>
      <c r="F10" s="194"/>
      <c r="G10" s="233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233"/>
      <c r="H11" s="9"/>
    </row>
    <row r="12" spans="1:8" ht="19.5">
      <c r="A12" s="34"/>
      <c r="B12" s="196"/>
      <c r="C12" s="197">
        <f>C13*E13</f>
        <v>3600000</v>
      </c>
      <c r="D12" s="34" t="s">
        <v>113</v>
      </c>
      <c r="E12" s="34"/>
      <c r="F12" s="34"/>
      <c r="G12" s="233"/>
      <c r="H12" s="9"/>
    </row>
    <row r="13" spans="1:8" ht="19.5">
      <c r="A13" s="34"/>
      <c r="B13" s="191" t="s">
        <v>119</v>
      </c>
      <c r="C13" s="199">
        <f>'第8回部分払（申告書等）'!D54</f>
        <v>1200000</v>
      </c>
      <c r="D13" s="34" t="s">
        <v>120</v>
      </c>
      <c r="E13" s="200">
        <f>'第8回部分払（申告書等）'!G54+'第8回部分払（申告書等）'!I54/30+'第8回部分払（申告書等）'!I55/30</f>
        <v>3</v>
      </c>
      <c r="F13" s="194"/>
      <c r="G13" s="233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848994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SUM('第8回部分払（申告書等）'!I59:I63)-前金払請求金額内訳書!C13*E19</f>
        <v>0</v>
      </c>
      <c r="D19" s="34" t="s">
        <v>232</v>
      </c>
      <c r="E19" s="207">
        <f>SUM('第8回部分払（申告書等）'!G59:G63)</f>
        <v>0</v>
      </c>
    </row>
    <row r="20" spans="1:9" ht="17.149999999999999" customHeight="1">
      <c r="B20" s="83" t="s">
        <v>233</v>
      </c>
      <c r="C20" s="206">
        <f>SUM('第8回部分払（申告書等）'!I65:I69)</f>
        <v>0</v>
      </c>
      <c r="D20" s="34" t="s">
        <v>232</v>
      </c>
      <c r="E20" s="207">
        <f>SUM('第8回部分払（申告書等）'!G65:G69)</f>
        <v>0</v>
      </c>
    </row>
    <row r="21" spans="1:9" ht="17.149999999999999" customHeight="1">
      <c r="B21" s="34" t="s">
        <v>125</v>
      </c>
      <c r="C21" s="208">
        <f>'第8回部分払（申告書等）'!F81-見積内訳書!D22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'第8回部分払（申告書等）'!H84</f>
        <v>199998</v>
      </c>
      <c r="D23" s="34" t="s">
        <v>120</v>
      </c>
      <c r="E23" s="200">
        <f>'第8回部分払（申告書等）'!I84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249000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'第8回部分払（申告書等）'!H88</f>
        <v>43000</v>
      </c>
      <c r="D25" s="34" t="str">
        <f>IF(C25="","","円×")</f>
        <v>円×</v>
      </c>
      <c r="E25" s="212">
        <f>IF('第8回部分払（申告書等）'!I88+('第8回部分払（申告書等）'!J88+'第8回部分払（申告書等）'!K88)/30&lt;=0,"",'第8回部分払（申告書等）'!I88+('第8回部分払（申告書等）'!J88+'第8回部分払（申告書等）'!K88)/30)</f>
        <v>3</v>
      </c>
      <c r="F25" s="30" t="str">
        <f>IF(E25="","","=")</f>
        <v>=</v>
      </c>
      <c r="G25" s="213">
        <f>IFERROR(C25*E25,"")</f>
        <v>129000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'第8回部分払（申告書等）'!H89</f>
        <v/>
      </c>
      <c r="D26" s="34" t="str">
        <f>IF(C26="","","円×")</f>
        <v/>
      </c>
      <c r="E26" s="212" t="str">
        <f>IF('第8回部分払（申告書等）'!I89+('第8回部分払（申告書等）'!J89+'第8回部分払（申告書等）'!K89)/30&lt;=0,"",'第8回部分払（申告書等）'!I89+('第8回部分払（申告書等）'!J89+'第8回部分払（申告書等）'!K89)/30)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'第8回部分払（申告書等）'!H90</f>
        <v>10000</v>
      </c>
      <c r="D27" s="34" t="str">
        <f t="shared" ref="D27:D34" si="0">IF(C27="","","円×")</f>
        <v>円×</v>
      </c>
      <c r="E27" s="212">
        <f>IF('第8回部分払（申告書等）'!I90+('第8回部分払（申告書等）'!J90+'第8回部分払（申告書等）'!K90)/30&lt;=0,"",'第8回部分払（申告書等）'!I90+('第8回部分払（申告書等）'!J90+'第8回部分払（申告書等）'!K90)/30)</f>
        <v>3</v>
      </c>
      <c r="F27" s="30" t="str">
        <f t="shared" ref="F27:F34" si="1">IF(E27="","","=")</f>
        <v>=</v>
      </c>
      <c r="G27" s="213">
        <f t="shared" ref="G27:G34" si="2">IFERROR(C27*E27,"")</f>
        <v>30000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'第8回部分払（申告書等）'!H91</f>
        <v/>
      </c>
      <c r="D28" s="34" t="str">
        <f t="shared" si="0"/>
        <v/>
      </c>
      <c r="E28" s="212" t="str">
        <f>IF('第8回部分払（申告書等）'!I91+('第8回部分払（申告書等）'!J91+'第8回部分払（申告書等）'!K91)/30&lt;=0,"",'第8回部分払（申告書等）'!I91+('第8回部分払（申告書等）'!J91+'第8回部分払（申告書等）'!K91)/30)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'第8回部分払（申告書等）'!H92</f>
        <v/>
      </c>
      <c r="D29" s="34" t="str">
        <f t="shared" si="0"/>
        <v/>
      </c>
      <c r="E29" s="212">
        <f>IF('第8回部分払（申告書等）'!I92+('第8回部分払（申告書等）'!J92+'第8回部分払（申告書等）'!K92)/30&lt;=0,"",'第8回部分払（申告書等）'!I92+('第8回部分払（申告書等）'!J92+'第8回部分払（申告書等）'!K92)/30)</f>
        <v>3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'第8回部分払（申告書等）'!H93</f>
        <v/>
      </c>
      <c r="D30" s="34" t="str">
        <f t="shared" si="0"/>
        <v/>
      </c>
      <c r="E30" s="212" t="str">
        <f>IF('第8回部分払（申告書等）'!I93+('第8回部分払（申告書等）'!J93+'第8回部分払（申告書等）'!K93)/30&lt;=0,"",'第8回部分払（申告書等）'!I93+('第8回部分払（申告書等）'!J93+'第8回部分払（申告書等）'!K93)/30)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'第8回部分払（申告書等）'!H94</f>
        <v/>
      </c>
      <c r="D31" s="34" t="str">
        <f t="shared" si="0"/>
        <v/>
      </c>
      <c r="E31" s="212">
        <f>IF('第8回部分払（申告書等）'!I94+('第8回部分払（申告書等）'!J94+'第8回部分払（申告書等）'!K94)/30&lt;=0,"",'第8回部分払（申告書等）'!I94+('第8回部分払（申告書等）'!J94+'第8回部分払（申告書等）'!K94)/30)</f>
        <v>3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'第8回部分払（申告書等）'!H95</f>
        <v/>
      </c>
      <c r="D32" s="34" t="str">
        <f t="shared" si="0"/>
        <v/>
      </c>
      <c r="E32" s="212" t="str">
        <f>IF('第8回部分払（申告書等）'!I95+('第8回部分払（申告書等）'!J95+'第8回部分払（申告書等）'!K95)/30&lt;=0,"",'第8回部分払（申告書等）'!I95+('第8回部分払（申告書等）'!J95+'第8回部分払（申告書等）'!K95)/30)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'第8回部分払（申告書等）'!H96</f>
        <v>30000</v>
      </c>
      <c r="D33" s="34" t="str">
        <f t="shared" si="0"/>
        <v>円×</v>
      </c>
      <c r="E33" s="212">
        <f>IF('第8回部分払（申告書等）'!I96+('第8回部分払（申告書等）'!J96+'第8回部分払（申告書等）'!K96)/30&lt;=0,"",'第8回部分払（申告書等）'!I96+('第8回部分払（申告書等）'!J96+'第8回部分払（申告書等）'!K96)/30)</f>
        <v>3</v>
      </c>
      <c r="F33" s="30" t="str">
        <f t="shared" si="1"/>
        <v>=</v>
      </c>
      <c r="G33" s="213">
        <f t="shared" si="2"/>
        <v>90000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'第8回部分払（申告書等）'!H97</f>
        <v/>
      </c>
      <c r="D34" s="34" t="str">
        <f t="shared" si="0"/>
        <v/>
      </c>
      <c r="E34" s="200" t="str">
        <f>IF('第8回部分払（申告書等）'!I97+'第8回部分払（申告書等）'!J97&lt;=0,"",'第8回部分払（申告書等）'!I97+'第8回部分払（申告書等）'!J97)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'第8回部分払（申告書等）'!F111-見積内訳書!D34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7748994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7748994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wI9PB7Zku/QeSw8BUHEzCBM2jL9XKhWA75y9G8tWY3JEMR87QiutSYbFo6ZtfX3Io3AfzLRlKOc7fxNlZeIyVA==" saltValue="/s9EF8jqPT2qVi/+vRMz4Q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2034-1AB2-4B05-B075-8CEADFA3CA4F}">
  <sheetPr>
    <tabColor rgb="FFCCFFFF"/>
    <pageSetUpPr fitToPage="1"/>
  </sheetPr>
  <dimension ref="A1:XCP31"/>
  <sheetViews>
    <sheetView showGridLines="0" view="pageBreakPreview" topLeftCell="A4" zoomScale="85" zoomScaleNormal="51" zoomScaleSheetLayoutView="85" zoomScalePageLayoutView="25" workbookViewId="0">
      <selection activeCell="C1" sqref="C1"/>
    </sheetView>
  </sheetViews>
  <sheetFormatPr defaultColWidth="9.90625" defaultRowHeight="14"/>
  <cols>
    <col min="1" max="1" width="24.453125" style="351" customWidth="1"/>
    <col min="2" max="2" width="56.08984375" style="351" customWidth="1"/>
    <col min="3" max="3" width="20.453125" style="351" customWidth="1"/>
    <col min="4" max="16318" width="9.90625" style="349"/>
    <col min="16319" max="16384" width="9.90625" style="350"/>
  </cols>
  <sheetData>
    <row r="1" spans="1:3" ht="27.9" customHeight="1">
      <c r="A1" s="346"/>
      <c r="B1" s="347" t="s">
        <v>100</v>
      </c>
      <c r="C1" s="348">
        <f>'見積書（入力用・見積根拠）'!D2</f>
        <v>45945</v>
      </c>
    </row>
    <row r="2" spans="1:3" s="352" customFormat="1" ht="27.9" customHeight="1">
      <c r="A2" s="699" t="s">
        <v>101</v>
      </c>
      <c r="B2" s="700"/>
      <c r="C2" s="351"/>
    </row>
    <row r="3" spans="1:3" s="353" customFormat="1" ht="27.9" customHeight="1">
      <c r="A3" s="699" t="s">
        <v>102</v>
      </c>
      <c r="B3" s="700"/>
      <c r="C3" s="351"/>
    </row>
    <row r="4" spans="1:3" s="352" customFormat="1" ht="27.9" customHeight="1">
      <c r="A4" s="701" t="str">
        <f>'見積書（入力用・見積根拠）'!D3</f>
        <v>○村　〇〇（個人の場合）</v>
      </c>
      <c r="B4" s="702"/>
      <c r="C4" s="354" t="s">
        <v>103</v>
      </c>
    </row>
    <row r="5" spans="1:3" s="353" customFormat="1" ht="27.9" customHeight="1">
      <c r="A5" s="351"/>
      <c r="B5" s="351"/>
      <c r="C5" s="351"/>
    </row>
    <row r="6" spans="1:3" s="353" customFormat="1" ht="27.9" customHeight="1">
      <c r="A6" s="351"/>
      <c r="B6" s="351"/>
      <c r="C6" s="351"/>
    </row>
    <row r="7" spans="1:3" s="353" customFormat="1" ht="27.9" customHeight="1">
      <c r="A7" s="708" t="str">
        <f>'見積書（入力用・見積根拠）'!D4</f>
        <v>25a●●●●●</v>
      </c>
      <c r="B7" s="708"/>
      <c r="C7" s="708"/>
    </row>
    <row r="8" spans="1:3" s="353" customFormat="1" ht="27.9" customHeight="1">
      <c r="A8" s="705" t="str">
        <f>'見積書（入力用・見積根拠）'!D5</f>
        <v>●●国●●アドバイザー</v>
      </c>
      <c r="B8" s="705"/>
      <c r="C8" s="705"/>
    </row>
    <row r="9" spans="1:3" s="353" customFormat="1" ht="27.9" customHeight="1">
      <c r="A9" s="706" t="s">
        <v>104</v>
      </c>
      <c r="B9" s="706"/>
      <c r="C9" s="706"/>
    </row>
    <row r="10" spans="1:3" s="353" customFormat="1" ht="27.9" customHeight="1">
      <c r="A10" s="355"/>
      <c r="B10" s="351"/>
      <c r="C10" s="351"/>
    </row>
    <row r="11" spans="1:3" s="353" customFormat="1" ht="27.9" customHeight="1">
      <c r="A11" s="356"/>
      <c r="B11" s="351"/>
      <c r="C11" s="351"/>
    </row>
    <row r="12" spans="1:3" s="353" customFormat="1" ht="27.9" customHeight="1">
      <c r="A12" s="707" t="s">
        <v>105</v>
      </c>
      <c r="B12" s="707"/>
      <c r="C12" s="707"/>
    </row>
    <row r="13" spans="1:3" s="353" customFormat="1" ht="27.9" customHeight="1">
      <c r="A13" s="356"/>
      <c r="B13" s="351"/>
      <c r="C13" s="351"/>
    </row>
    <row r="14" spans="1:3" s="353" customFormat="1" ht="27.9" customHeight="1">
      <c r="A14" s="355"/>
      <c r="B14" s="351"/>
      <c r="C14" s="351"/>
    </row>
    <row r="15" spans="1:3" s="353" customFormat="1" ht="27.9" customHeight="1">
      <c r="A15" s="703" t="s">
        <v>106</v>
      </c>
      <c r="B15" s="703"/>
      <c r="C15" s="703"/>
    </row>
    <row r="16" spans="1:3" s="353" customFormat="1" ht="27.9" customHeight="1">
      <c r="A16" s="355"/>
      <c r="B16" s="351"/>
      <c r="C16" s="351"/>
    </row>
    <row r="17" spans="1:3" s="353" customFormat="1" ht="27.9" customHeight="1">
      <c r="A17" s="357" t="s">
        <v>107</v>
      </c>
      <c r="B17" s="358">
        <f>見積内訳書!D41</f>
        <v>42317959</v>
      </c>
      <c r="C17" s="351"/>
    </row>
    <row r="18" spans="1:3" s="353" customFormat="1" ht="27.9" customHeight="1">
      <c r="A18" s="704" t="s">
        <v>108</v>
      </c>
      <c r="B18" s="700"/>
      <c r="C18" s="351"/>
    </row>
    <row r="19" spans="1:3" s="353" customFormat="1" ht="27.9" customHeight="1">
      <c r="A19" s="346"/>
      <c r="B19" s="351"/>
      <c r="C19" s="351" t="s">
        <v>109</v>
      </c>
    </row>
    <row r="20" spans="1:3" s="353" customFormat="1" ht="27.9" customHeight="1">
      <c r="A20" s="346"/>
      <c r="B20" s="351"/>
      <c r="C20" s="351"/>
    </row>
    <row r="21" spans="1:3" s="353" customFormat="1" ht="27.9" customHeight="1">
      <c r="A21" s="359"/>
      <c r="B21" s="698" t="s">
        <v>291</v>
      </c>
      <c r="C21" s="698"/>
    </row>
    <row r="22" spans="1:3" s="353" customFormat="1" ht="27.9" customHeight="1">
      <c r="A22" s="359"/>
      <c r="B22" s="698"/>
      <c r="C22" s="698"/>
    </row>
    <row r="23" spans="1:3" s="360" customFormat="1" ht="27.9" customHeight="1">
      <c r="A23" s="359"/>
      <c r="B23" s="698"/>
      <c r="C23" s="698"/>
    </row>
    <row r="24" spans="1:3" s="360" customFormat="1" ht="27.9" customHeight="1">
      <c r="A24" s="359"/>
      <c r="B24" s="698"/>
      <c r="C24" s="698"/>
    </row>
    <row r="25" spans="1:3" s="361" customFormat="1" ht="27.9" customHeight="1">
      <c r="A25" s="359"/>
      <c r="B25" s="698"/>
      <c r="C25" s="698"/>
    </row>
    <row r="26" spans="1:3" s="360" customFormat="1" ht="27.9" customHeight="1">
      <c r="A26" s="359"/>
      <c r="B26" s="359"/>
      <c r="C26" s="351"/>
    </row>
    <row r="27" spans="1:3" s="360" customFormat="1" ht="27.9" customHeight="1">
      <c r="A27" s="359"/>
      <c r="B27" s="359"/>
      <c r="C27" s="351"/>
    </row>
    <row r="28" spans="1:3" s="360" customFormat="1" ht="27.9" customHeight="1">
      <c r="A28" s="359"/>
      <c r="B28" s="359"/>
      <c r="C28" s="351"/>
    </row>
    <row r="29" spans="1:3" ht="20.399999999999999" customHeight="1">
      <c r="A29" s="359"/>
      <c r="B29" s="359"/>
    </row>
    <row r="30" spans="1:3" ht="27.9" customHeight="1"/>
    <row r="31" spans="1:3" ht="14.15" customHeight="1"/>
  </sheetData>
  <sheetProtection algorithmName="SHA-512" hashValue="pm9naWbogi4S1kgWu7eBSN2B7lfowPGyKRxfky5mv7QuV5CcbSBLl8IVHjlKn+Rv27UBK1dOiA5mo80yWf9RmA==" saltValue="RwmbaW19Y/EoXQtjhr0gQg==" spinCount="100000" sheet="1" objects="1" scenarios="1"/>
  <mergeCells count="10">
    <mergeCell ref="B21:C25"/>
    <mergeCell ref="A2:B2"/>
    <mergeCell ref="A3:B3"/>
    <mergeCell ref="A4:B4"/>
    <mergeCell ref="A15:C15"/>
    <mergeCell ref="A18:B18"/>
    <mergeCell ref="A8:C8"/>
    <mergeCell ref="A9:C9"/>
    <mergeCell ref="A12:C12"/>
    <mergeCell ref="A7:C7"/>
  </mergeCells>
  <phoneticPr fontId="3"/>
  <dataValidations count="2">
    <dataValidation type="list" allowBlank="1" showInputMessage="1" showErrorMessage="1" sqref="A9:C9" xr:uid="{3275183C-000F-48C5-9B12-49ABFD81E979}">
      <formula1>"に係る見積書の提出について,に係る最終見積書の提出について"</formula1>
    </dataValidation>
    <dataValidation type="list" allowBlank="1" showInputMessage="1" showErrorMessage="1" sqref="A12:C12" xr:uid="{499F984E-E273-4108-AA17-57AE7E72BE0D}">
      <formula1>"標記業務に係る見積書を下記の通り提出いたします。,標記業務にかかる最終見積書を以下の通り提出いたします。"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BD88-5488-4DCC-93B4-69610C7F3076}">
  <sheetPr>
    <tabColor theme="7" tint="0.59999389629810485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F116" sqref="F116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'第8回部分払（申告書等）'!J2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'第8回部分払（内訳書）'!C43</f>
        <v>7748994</v>
      </c>
      <c r="D13" s="4"/>
    </row>
    <row r="14" spans="1:4" s="9" customFormat="1" ht="27.9" customHeight="1">
      <c r="B14" s="614" t="s">
        <v>263</v>
      </c>
      <c r="C14" s="186">
        <f>EOMONTH(D1,0)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mp/Nv2/NO4tFk5E/7X1n4Z6MNLsGsaxpDw+jrB+seYvQbXCpQv2MDnLEOZfrC2zoFv+js39r9UTdP4Q+Rxf30A==" saltValue="c3SQuPfPx2CNK8LZkrc20g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1628-1BDC-4226-A80A-8394552AE3C0}">
  <sheetPr>
    <tabColor rgb="FFA5FBCA"/>
    <pageSetUpPr fitToPage="1"/>
  </sheetPr>
  <dimension ref="B1:M141"/>
  <sheetViews>
    <sheetView view="pageBreakPreview" topLeftCell="A27" zoomScaleNormal="70" zoomScaleSheetLayoutView="100" workbookViewId="0">
      <selection activeCell="D45" sqref="D45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154</v>
      </c>
      <c r="I2" s="447" t="s">
        <v>242</v>
      </c>
      <c r="J2" s="729"/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621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19" t="str">
        <f>'第1回部分払（申告書等）'!$C$13</f>
        <v>●●</v>
      </c>
      <c r="D13" s="819"/>
    </row>
    <row r="14" spans="2:12" ht="19.5">
      <c r="B14" s="442" t="s">
        <v>164</v>
      </c>
      <c r="C14" s="820">
        <f>'第1回部分払（申告書等）'!C14</f>
        <v>46003</v>
      </c>
      <c r="D14" s="820"/>
      <c r="E14" s="454"/>
      <c r="F14" s="454"/>
    </row>
    <row r="15" spans="2:12">
      <c r="D15" s="455"/>
      <c r="E15" s="454"/>
      <c r="F15" s="456"/>
    </row>
    <row r="16" spans="2:12" ht="15.9" customHeight="1">
      <c r="B16" s="452" t="str">
        <f>'第1回部分払（申告書等）'!$B$16</f>
        <v>業務従事実績／予定表</v>
      </c>
      <c r="C16" s="442"/>
      <c r="H16" s="489"/>
      <c r="I16" s="549"/>
      <c r="K16" s="457"/>
      <c r="L16" s="457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IF(OR(MONTH(J18)=1,I17="年"),YEAR(J18),"")</f>
        <v>2027</v>
      </c>
      <c r="K17" s="459">
        <f>IF(MONTH(K18)=1,YEAR(K18),"")</f>
        <v>2028</v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EDATE('第8回部分払（申告書等）'!L18,1)</f>
        <v>46722</v>
      </c>
      <c r="K18" s="465">
        <f>DATE(YEAR($J$18),MONTH($J$18)+1,1)</f>
        <v>46753</v>
      </c>
      <c r="L18" s="465">
        <f t="shared" ref="L18" si="1">DATE(YEAR(K18),MONTH(K18)+1,1)</f>
        <v>46784</v>
      </c>
    </row>
    <row r="19" spans="2:13" ht="17.149999999999999" customHeight="1">
      <c r="B19" s="616" t="str">
        <f>'見積書（入力用・見積根拠）'!C27</f>
        <v>本人</v>
      </c>
      <c r="C19" s="616" t="str">
        <f>'見積書（入力用・見積根拠）'!D27</f>
        <v>国際　〇〇</v>
      </c>
      <c r="D19" s="616">
        <f>IF('見積書（入力用・見積根拠）'!F27="","",DATEDIF('見積書（入力用・見積根拠）'!F27,$J$1,"y"))</f>
        <v>50</v>
      </c>
      <c r="E19" s="467">
        <f>'第1回部分払（申告書等）'!E19</f>
        <v>46006</v>
      </c>
      <c r="F19" s="105">
        <f>'第8回部分払（申告書等）'!F19</f>
        <v>46735</v>
      </c>
      <c r="G19" s="468" t="s">
        <v>174</v>
      </c>
      <c r="H19" s="468" t="s">
        <v>174</v>
      </c>
      <c r="I19" s="469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616">
        <f>IF('見積書（入力用・見積根拠）'!F28="","",DATEDIF('見積書（入力用・見積根拠）'!F28,$J$1,"y"))</f>
        <v>47</v>
      </c>
      <c r="E20" s="615">
        <f>IF('第8回部分払（申告書等）'!E20="","",'第8回部分払（申告書等）'!E20)</f>
        <v>46073</v>
      </c>
      <c r="F20" s="615">
        <f>IF('第8回部分払（申告書等）'!F20="","",'第8回部分払（申告書等）'!F20)</f>
        <v>46735</v>
      </c>
      <c r="G20" s="468" t="s">
        <v>174</v>
      </c>
      <c r="H20" s="468" t="s">
        <v>174</v>
      </c>
      <c r="I20" s="472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IF('第8回部分払（申告書等）'!E21="","",'第8回部分払（申告書等）'!E21)</f>
        <v>46073</v>
      </c>
      <c r="F21" s="766">
        <f>IF('第8回部分払（申告書等）'!F21="","",'第8回部分払（申告書等）'!F21)</f>
        <v>46735</v>
      </c>
      <c r="G21" s="766">
        <f>'第8回部分払（申告書等）'!G21</f>
        <v>46073</v>
      </c>
      <c r="H21" s="766">
        <f>'第8回部分払（申告書等）'!H21</f>
        <v>46731</v>
      </c>
      <c r="I21" s="473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IF('第8回部分払（申告書等）'!E23="","",'第8回部分払（申告書等）'!E23)</f>
        <v>46073</v>
      </c>
      <c r="F23" s="766">
        <f>IF('第8回部分払（申告書等）'!F23="","",'第8回部分払（申告書等）'!F23)</f>
        <v>46735</v>
      </c>
      <c r="G23" s="766">
        <f>'第8回部分払（申告書等）'!G23</f>
        <v>46096</v>
      </c>
      <c r="H23" s="766">
        <f>'第8回部分払（申告書等）'!H23</f>
        <v>46726</v>
      </c>
      <c r="I23" s="477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IF('第8回部分払（申告書等）'!E25="","",'第8回部分払（申告書等）'!E25)</f>
        <v>46073</v>
      </c>
      <c r="F25" s="766">
        <f>IF('第8回部分払（申告書等）'!F25="","",'第8回部分払（申告書等）'!F25)</f>
        <v>46735</v>
      </c>
      <c r="G25" s="766">
        <f>'第8回部分払（申告書等）'!G25</f>
        <v>46096</v>
      </c>
      <c r="H25" s="766">
        <f>'第8回部分払（申告書等）'!H25</f>
        <v>46726</v>
      </c>
      <c r="I25" s="473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IF('第8回部分払（申告書等）'!E27="","",'第8回部分払（申告書等）'!E27)</f>
        <v>46073</v>
      </c>
      <c r="F27" s="766">
        <f>IF('第8回部分払（申告書等）'!F27="","",'第8回部分払（申告書等）'!F27)</f>
        <v>46735</v>
      </c>
      <c r="G27" s="766">
        <f>'第8回部分払（申告書等）'!G27</f>
        <v>46078</v>
      </c>
      <c r="H27" s="766">
        <f>'第8回部分払（申告書等）'!H27</f>
        <v>46733</v>
      </c>
      <c r="I27" s="473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90</v>
      </c>
      <c r="K28" s="114" t="s">
        <v>90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IF('第8回部分払（申告書等）'!E29="","",'第8回部分払（申告書等）'!E29)</f>
        <v>46073</v>
      </c>
      <c r="F29" s="766">
        <f>IF('第8回部分払（申告書等）'!F29="","",'第8回部分払（申告書等）'!F29)</f>
        <v>46735</v>
      </c>
      <c r="G29" s="766">
        <f>'第8回部分払（申告書等）'!G29</f>
        <v>46078</v>
      </c>
      <c r="H29" s="766">
        <f>'第8回部分払（申告書等）'!H29</f>
        <v>46733</v>
      </c>
      <c r="I29" s="473" t="s">
        <v>175</v>
      </c>
      <c r="J29" s="112" t="s">
        <v>176</v>
      </c>
      <c r="K29" s="112" t="s">
        <v>176</v>
      </c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87</v>
      </c>
      <c r="K30" s="114" t="s">
        <v>87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>●</v>
      </c>
      <c r="K31" s="485" t="str">
        <f>IF(COUNTIF(K20,"●")+COUNTIF(K21,"●")+COUNTIF(K23,"●")+COUNTIF(K25,"●")+COUNTIF(K27,"●")+COUNTIF(K29,"●")&lt;=0,"","●")</f>
        <v>●</v>
      </c>
      <c r="L31" s="485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794">
        <f>'第8回部分払（申告書等）'!B46</f>
        <v>0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287"/>
    </row>
    <row r="35" spans="2:13" ht="17.149999999999999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287"/>
    </row>
    <row r="36" spans="2:13" ht="17.149999999999999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287"/>
    </row>
    <row r="37" spans="2:13" ht="17.149999999999999" customHeight="1">
      <c r="B37" s="489"/>
      <c r="C37" s="489"/>
      <c r="D37" s="489"/>
      <c r="E37" s="550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customHeight="1" thickBot="1">
      <c r="B38" s="490" t="s">
        <v>180</v>
      </c>
      <c r="C38" s="127"/>
      <c r="D38" s="232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255"/>
    </row>
    <row r="45" spans="2:13" ht="17.149999999999999" customHeight="1" thickBot="1">
      <c r="B45" s="492" t="s">
        <v>181</v>
      </c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255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255"/>
    </row>
    <row r="50" spans="2:13" ht="17.149999999999999" customHeight="1" thickBot="1">
      <c r="B50" s="620"/>
      <c r="C50" s="620"/>
      <c r="D50" s="620"/>
      <c r="E50" s="620"/>
      <c r="F50" s="620"/>
      <c r="G50" s="494" t="s">
        <v>264</v>
      </c>
      <c r="H50" s="495">
        <f>'第9回部分払（内訳書）'!C43</f>
        <v>6251227.333333333</v>
      </c>
      <c r="I50" s="494" t="s">
        <v>34</v>
      </c>
      <c r="J50" s="620"/>
      <c r="K50" s="620"/>
      <c r="L50" s="620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'第8回部分払（申告書等）'!D53</f>
        <v>1100000</v>
      </c>
      <c r="E53" s="499" t="s">
        <v>34</v>
      </c>
      <c r="F53" s="500" t="s">
        <v>147</v>
      </c>
      <c r="G53" s="501">
        <f>COUNTIF(J19:L19,"●")</f>
        <v>3</v>
      </c>
      <c r="H53" s="521" t="s">
        <v>207</v>
      </c>
      <c r="I53" s="545">
        <f>_xlfn.DAYS($F$19,(EDATE($E$19,24)-1))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'第8回部分払（申告書等）'!D54</f>
        <v>1200000</v>
      </c>
      <c r="E54" s="499" t="s">
        <v>34</v>
      </c>
      <c r="F54" s="500" t="s">
        <v>147</v>
      </c>
      <c r="G54" s="501">
        <f>COUNTIF(J31:L31,"●")</f>
        <v>3</v>
      </c>
      <c r="H54" s="521" t="s">
        <v>244</v>
      </c>
      <c r="I54" s="524">
        <f>IF(AND($F$31&gt;=EOMONTH($J$18,-1)+1,$F$31&lt;=EOMONTH($L$18,0)),_xlfn.DAYS(EOMONTH($E$31,-1)+1,$E$31),0)</f>
        <v>-19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24">
        <f>IF(AND($F$31&gt;=EOMONTH($J$18,-1)+1,$F$31&lt;=EOMONTH($L$18,0)),_xlfn.DAYS($F$31+1,EOMONTH($F$31,0))-1,0)</f>
        <v>-17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/>
      <c r="H59" s="507" t="s">
        <v>191</v>
      </c>
      <c r="I59" s="136">
        <f>D59*G59</f>
        <v>0</v>
      </c>
      <c r="J59" s="487" t="s">
        <v>34</v>
      </c>
    </row>
    <row r="60" spans="2:13" ht="17.149999999999999" customHeight="1">
      <c r="B60" s="406" t="s">
        <v>192</v>
      </c>
      <c r="D60" s="599">
        <v>250000</v>
      </c>
      <c r="E60" s="406" t="s">
        <v>34</v>
      </c>
      <c r="F60" s="450" t="s">
        <v>147</v>
      </c>
      <c r="G60" s="601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customHeight="1">
      <c r="B61" s="406" t="s">
        <v>193</v>
      </c>
      <c r="D61" s="599">
        <v>100000</v>
      </c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si="2"/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/>
      <c r="H65" s="507" t="s">
        <v>191</v>
      </c>
      <c r="I65" s="136">
        <f>D65*G65</f>
        <v>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821" t="s">
        <v>26</v>
      </c>
      <c r="C73" s="822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617">
        <f t="shared" si="4"/>
        <v>0</v>
      </c>
      <c r="G76" s="618"/>
      <c r="H76" s="516"/>
      <c r="I76" s="517"/>
    </row>
    <row r="77" spans="2:10" ht="16" hidden="1">
      <c r="B77" s="753"/>
      <c r="C77" s="754"/>
      <c r="D77" s="515"/>
      <c r="E77" s="514"/>
      <c r="F77" s="617">
        <f t="shared" si="4"/>
        <v>0</v>
      </c>
      <c r="G77" s="618"/>
      <c r="H77" s="516"/>
      <c r="I77" s="517"/>
    </row>
    <row r="78" spans="2:10" ht="16" hidden="1">
      <c r="B78" s="753"/>
      <c r="C78" s="754"/>
      <c r="D78" s="515"/>
      <c r="E78" s="514"/>
      <c r="F78" s="617">
        <f t="shared" si="4"/>
        <v>0</v>
      </c>
      <c r="G78" s="618"/>
      <c r="H78" s="516"/>
      <c r="I78" s="517"/>
    </row>
    <row r="79" spans="2:10" ht="16" hidden="1">
      <c r="B79" s="753"/>
      <c r="C79" s="754"/>
      <c r="D79" s="515"/>
      <c r="E79" s="514"/>
      <c r="F79" s="617">
        <f t="shared" si="4"/>
        <v>0</v>
      </c>
      <c r="G79" s="618"/>
      <c r="H79" s="516"/>
      <c r="I79" s="517"/>
    </row>
    <row r="80" spans="2:10" ht="16" hidden="1">
      <c r="B80" s="753"/>
      <c r="C80" s="754"/>
      <c r="D80" s="515"/>
      <c r="E80" s="514"/>
      <c r="F80" s="617">
        <f t="shared" si="4"/>
        <v>0</v>
      </c>
      <c r="G80" s="618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3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'第8回部分払（申告書等）'!C88</f>
        <v>①</v>
      </c>
      <c r="D88" s="612">
        <f>'第8回部分払（申告書等）'!D88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3</v>
      </c>
      <c r="J88" s="524">
        <f>IF(AND($G$21&gt;=EOMONTH($J$18,-1)+1,$G$21&lt;=EOMONTH($L$18,0)),_xlfn.DAYS(EOMONTH($G$21,-1)+1,$G$21),0)</f>
        <v>0</v>
      </c>
      <c r="K88" s="524">
        <f>IF(AND($H$21&gt;=EOMONTH($J$18,-1)+1,$H$21&lt;=EOMONTH($L$18,0)),_xlfn.DAYS($H$21+1,EOMONTH($H$21,0))-1,0)</f>
        <v>-21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'第8回部分払（申告書等）'!C90</f>
        <v>②</v>
      </c>
      <c r="D90" s="612">
        <f>'第8回部分払（申告書等）'!D90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3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-26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'第8回部分払（申告書等）'!C92</f>
        <v>③</v>
      </c>
      <c r="D92" s="612" t="str">
        <f>'第8回部分払（申告書等）'!D92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3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-26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'第8回部分払（申告書等）'!C94</f>
        <v>⑤</v>
      </c>
      <c r="D94" s="612" t="str">
        <f>'第8回部分払（申告書等）'!D94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3</v>
      </c>
      <c r="J94" s="524">
        <f>IF(AND($G$27&gt;=EOMONTH($J$18,-1)+1,$G$27&lt;=EOMONTH($L$18,0)),_xlfn.DAYS(EOMONTH($G$27,-1)+1,$G$27),0)</f>
        <v>0</v>
      </c>
      <c r="K94" s="524">
        <f>IF(AND($H$27&gt;=EOMONTH($J$18,-1)+1,$H$27&lt;=EOMONTH($L$18,0)),_xlfn.DAYS($H$27+1,EOMONTH($H$27,0))-1,0)</f>
        <v>-19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'第8回部分払（申告書等）'!C96</f>
        <v>④</v>
      </c>
      <c r="D96" s="612">
        <f>'第8回部分払（申告書等）'!D96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3</v>
      </c>
      <c r="J96" s="524">
        <f>IF(AND($G$29&gt;=EOMONTH($J$18,-1)+1,$G$29&lt;=EOMONTH($L$18,0)),_xlfn.DAYS(EOMONTH($G$29,-1)+1,$G$29),0)</f>
        <v>0</v>
      </c>
      <c r="K96" s="524">
        <f>IF(AND($H$29&gt;=EOMONTH($J$18,-1)+1,$H$29&lt;=EOMONTH($L$18,0)),_xlfn.DAYS($H$29+1,EOMONTH($H$29,0))-1,0)</f>
        <v>-19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604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617">
        <f t="shared" si="7"/>
        <v>0</v>
      </c>
      <c r="G106" s="618"/>
      <c r="H106" s="516"/>
      <c r="I106" s="517"/>
    </row>
    <row r="107" spans="2:12" ht="16" hidden="1">
      <c r="B107" s="753"/>
      <c r="C107" s="754"/>
      <c r="D107" s="515"/>
      <c r="E107" s="514"/>
      <c r="F107" s="617">
        <f t="shared" si="7"/>
        <v>0</v>
      </c>
      <c r="G107" s="618"/>
      <c r="H107" s="516"/>
      <c r="I107" s="517"/>
    </row>
    <row r="108" spans="2:12" ht="16" hidden="1">
      <c r="B108" s="753"/>
      <c r="C108" s="754"/>
      <c r="D108" s="515"/>
      <c r="E108" s="514"/>
      <c r="F108" s="617">
        <f t="shared" si="7"/>
        <v>0</v>
      </c>
      <c r="G108" s="618"/>
      <c r="H108" s="516"/>
      <c r="I108" s="517"/>
    </row>
    <row r="109" spans="2:12" ht="16" hidden="1">
      <c r="B109" s="753"/>
      <c r="C109" s="754"/>
      <c r="D109" s="515"/>
      <c r="E109" s="514"/>
      <c r="F109" s="617">
        <f t="shared" si="7"/>
        <v>0</v>
      </c>
      <c r="G109" s="618"/>
      <c r="H109" s="516"/>
      <c r="I109" s="517"/>
    </row>
    <row r="110" spans="2:12" ht="16" hidden="1">
      <c r="B110" s="753"/>
      <c r="C110" s="754"/>
      <c r="D110" s="515"/>
      <c r="E110" s="514"/>
      <c r="F110" s="617">
        <f t="shared" si="7"/>
        <v>0</v>
      </c>
      <c r="G110" s="618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302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SUM(D115:D124)</f>
        <v>68771275.333333328</v>
      </c>
      <c r="G115" s="542">
        <f>'第8回部分払（申告書等）'!G115-'第9回部分払（内訳書）'!E19</f>
        <v>0</v>
      </c>
      <c r="I115" s="771">
        <f>'第8回部分払（申告書等）'!I115-'第9回部分払（内訳書）'!E20</f>
        <v>5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>
      <c r="B118" s="546">
        <v>4</v>
      </c>
      <c r="C118" s="546" t="s">
        <v>246</v>
      </c>
      <c r="D118" s="547">
        <f>'第3回部分払（請求書）'!C13</f>
        <v>8279994</v>
      </c>
      <c r="E118" s="546" t="s">
        <v>224</v>
      </c>
    </row>
    <row r="119" spans="2:10">
      <c r="B119" s="546">
        <v>5</v>
      </c>
      <c r="C119" s="546" t="s">
        <v>247</v>
      </c>
      <c r="D119" s="547">
        <f>'第4回部分払（請求書）'!C13</f>
        <v>6948996</v>
      </c>
      <c r="E119" s="546" t="s">
        <v>224</v>
      </c>
    </row>
    <row r="120" spans="2:10">
      <c r="B120" s="546">
        <v>6</v>
      </c>
      <c r="C120" s="546" t="s">
        <v>248</v>
      </c>
      <c r="D120" s="547">
        <f>'第5回部分払（請求書）'!C13</f>
        <v>7748994</v>
      </c>
      <c r="E120" s="546" t="s">
        <v>224</v>
      </c>
    </row>
    <row r="121" spans="2:10">
      <c r="B121" s="546">
        <v>7</v>
      </c>
      <c r="C121" s="546" t="s">
        <v>249</v>
      </c>
      <c r="D121" s="547">
        <f>'第6回部分払（請求書）'!C13</f>
        <v>7748994</v>
      </c>
      <c r="E121" s="546" t="s">
        <v>224</v>
      </c>
    </row>
    <row r="122" spans="2:10">
      <c r="B122" s="546">
        <v>8</v>
      </c>
      <c r="C122" s="546" t="s">
        <v>250</v>
      </c>
      <c r="D122" s="547">
        <f>'第7回部分払（請求書）'!C13</f>
        <v>7748994</v>
      </c>
      <c r="E122" s="546" t="s">
        <v>224</v>
      </c>
    </row>
    <row r="123" spans="2:10">
      <c r="B123" s="546">
        <v>9</v>
      </c>
      <c r="C123" s="546" t="s">
        <v>251</v>
      </c>
      <c r="D123" s="547">
        <f>'第8回部分払（請求書）'!C13</f>
        <v>7748994</v>
      </c>
      <c r="E123" s="546" t="s">
        <v>224</v>
      </c>
    </row>
    <row r="124" spans="2:10" ht="15.5" thickBot="1">
      <c r="B124" s="539">
        <v>10</v>
      </c>
      <c r="C124" s="539" t="s">
        <v>304</v>
      </c>
      <c r="D124" s="630">
        <f>'第9回部分払（請求書）'!C13</f>
        <v>6251227.333333333</v>
      </c>
      <c r="E124" s="539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xniZc59lTEk0j19Zji1Jx0zcIvMNtd4i+HEpRBRnMc4Z6efA6WlKklJsCehDCALdYEFRPJF7yMTEGv32Gf5hmg==" saltValue="5ZlfG9JKjyHyp+4nV+aqpw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E115:E124" xr:uid="{B67EC8EA-09AE-488B-AA58-B91A464F2886}">
      <formula1>"未,済"</formula1>
    </dataValidation>
    <dataValidation type="list" allowBlank="1" showInputMessage="1" showErrorMessage="1" sqref="E83" xr:uid="{EBB43E47-72B2-40BF-9194-7037BC0DDF32}">
      <formula1>"円,ドル"</formula1>
    </dataValidation>
    <dataValidation type="list" allowBlank="1" showInputMessage="1" showErrorMessage="1" sqref="C83" xr:uid="{3EBB4006-4B2C-4046-A648-F7E96EE124D2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70B24B4B-D5CD-4058-9628-A8B8FAFB6D29}">
      <formula1>"　,●"</formula1>
    </dataValidation>
    <dataValidation type="list" showInputMessage="1" showErrorMessage="1" sqref="J30:L30 J32:L32 J22:L22 J24:L24 J26:L26 J28:L28 C89 C91 C93 C95 C97:C98" xr:uid="{CB16C994-992C-463F-BC99-470CEDF940EA}">
      <formula1>"　,①,②,③,④,⑤"</formula1>
    </dataValidation>
    <dataValidation type="list" showInputMessage="1" showErrorMessage="1" sqref="E88 E90 E92 E94 E96" xr:uid="{68E85B2F-256D-4E33-96CB-116F0431F8C9}">
      <formula1>"　,円,ドル"</formula1>
    </dataValidation>
    <dataValidation type="list" showInputMessage="1" showErrorMessage="1" sqref="H2" xr:uid="{A951A5E8-1CDA-4DDF-AAA8-6D70366AED74}">
      <formula1>"　,芳沢　忍,角河　佳江"</formula1>
    </dataValidation>
    <dataValidation type="list" allowBlank="1" showInputMessage="1" showErrorMessage="1" sqref="B16" xr:uid="{1D19EC1A-90E3-4E3B-9076-C2DE2D0D35C7}">
      <formula1>"業務従事実績表,業務従事実績／予定表"</formula1>
    </dataValidation>
  </dataValidations>
  <hyperlinks>
    <hyperlink ref="G99" r:id="rId1" xr:uid="{33E84F6E-74C8-4520-8364-8EC1D0E53E5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8481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83" r:id="rId6" name="Check Box 3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209550</xdr:rowOff>
                  </from>
                  <to>
                    <xdr:col>4</xdr:col>
                    <xdr:colOff>488950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88208-B7E7-49AB-BCB1-919157324B50}">
  <sheetPr>
    <tabColor rgb="FFA5FBCA"/>
    <pageSetUpPr fitToPage="1"/>
  </sheetPr>
  <dimension ref="A1:I106"/>
  <sheetViews>
    <sheetView view="pageBreakPreview" zoomScaleNormal="70" zoomScaleSheetLayoutView="100" workbookViewId="0">
      <selection activeCell="H21" sqref="H21:H22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4.08984375" style="81" customWidth="1"/>
    <col min="6" max="6" width="4" style="81" bestFit="1" customWidth="1"/>
    <col min="7" max="7" width="13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'第9回部分払（申告書等）'!J2</f>
        <v>0</v>
      </c>
      <c r="G1" s="775"/>
      <c r="H1" s="775"/>
    </row>
    <row r="2" spans="1:8" ht="24.5">
      <c r="A2" s="17"/>
      <c r="B2" s="619"/>
      <c r="C2" s="619"/>
      <c r="D2" s="619"/>
      <c r="E2" s="619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619"/>
      <c r="C4" s="619"/>
      <c r="D4" s="619"/>
      <c r="E4" s="619"/>
      <c r="F4" s="619"/>
      <c r="G4" s="619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5460000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'第9回部分払（申告書等）'!D53</f>
        <v>1100000</v>
      </c>
      <c r="D10" s="34" t="s">
        <v>120</v>
      </c>
      <c r="E10" s="200">
        <f>'第9回部分払（申告書等）'!G53+'第9回部分払（申告書等）'!I53/30</f>
        <v>3</v>
      </c>
      <c r="F10" s="194"/>
      <c r="G10" s="233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233"/>
      <c r="H11" s="9"/>
    </row>
    <row r="12" spans="1:8" ht="19.5">
      <c r="A12" s="34"/>
      <c r="B12" s="196"/>
      <c r="C12" s="197">
        <f>C13*E13</f>
        <v>2160000</v>
      </c>
      <c r="D12" s="34" t="s">
        <v>113</v>
      </c>
      <c r="E12" s="34"/>
      <c r="F12" s="34"/>
      <c r="G12" s="233"/>
      <c r="H12" s="9"/>
    </row>
    <row r="13" spans="1:8" ht="19.5">
      <c r="A13" s="34"/>
      <c r="B13" s="191" t="s">
        <v>119</v>
      </c>
      <c r="C13" s="199">
        <f>'第9回部分払（申告書等）'!D54</f>
        <v>1200000</v>
      </c>
      <c r="D13" s="34" t="s">
        <v>120</v>
      </c>
      <c r="E13" s="200">
        <f>'第9回部分払（申告書等）'!G54+'第9回部分払（申告書等）'!I54/30+'第9回部分払（申告書等）'!I55/30</f>
        <v>1.8</v>
      </c>
      <c r="F13" s="194"/>
      <c r="G13" s="233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791227.33333333326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SUM('第9回部分払（申告書等）'!I59:I63)-前金払請求金額内訳書!C13*E19</f>
        <v>0</v>
      </c>
      <c r="D19" s="34" t="s">
        <v>232</v>
      </c>
      <c r="E19" s="207">
        <f>SUM('第9回部分払（申告書等）'!G59:G63)</f>
        <v>0</v>
      </c>
    </row>
    <row r="20" spans="1:9" ht="17.149999999999999" customHeight="1">
      <c r="B20" s="83" t="s">
        <v>233</v>
      </c>
      <c r="C20" s="206">
        <f>SUM('第9回部分払（申告書等）'!I65:I69)</f>
        <v>0</v>
      </c>
      <c r="D20" s="34" t="s">
        <v>232</v>
      </c>
      <c r="E20" s="207">
        <f>SUM('第9回部分払（申告書等）'!G65:G69)</f>
        <v>0</v>
      </c>
    </row>
    <row r="21" spans="1:9" ht="17.149999999999999" customHeight="1">
      <c r="B21" s="34" t="s">
        <v>125</v>
      </c>
      <c r="C21" s="208">
        <f>'第9回部分払（申告書等）'!F81-見積内訳書!D22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'第9回部分払（申告書等）'!H84</f>
        <v>199998</v>
      </c>
      <c r="D23" s="34" t="s">
        <v>120</v>
      </c>
      <c r="E23" s="200">
        <f>'第9回部分払（申告書等）'!I84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191233.33333333331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'第9回部分払（申告書等）'!H88</f>
        <v>43000</v>
      </c>
      <c r="D25" s="34" t="str">
        <f>IF(C25="","","円×")</f>
        <v>円×</v>
      </c>
      <c r="E25" s="212">
        <f>IF('第9回部分払（申告書等）'!I88+('第9回部分払（申告書等）'!J88+'第9回部分払（申告書等）'!K88)/30&lt;=0,"",'第9回部分払（申告書等）'!I88+('第9回部分払（申告書等）'!J88+'第9回部分払（申告書等）'!K88)/30)</f>
        <v>2.2999999999999998</v>
      </c>
      <c r="F25" s="30" t="str">
        <f>IF(E25="","","=")</f>
        <v>=</v>
      </c>
      <c r="G25" s="213">
        <f>IFERROR(C25*E25,"")</f>
        <v>98899.999999999985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'第9回部分払（申告書等）'!H89</f>
        <v/>
      </c>
      <c r="D26" s="34" t="str">
        <f>IF(C26="","","円×")</f>
        <v/>
      </c>
      <c r="E26" s="212" t="str">
        <f>IF('第9回部分払（申告書等）'!I89+('第9回部分払（申告書等）'!J89+'第9回部分払（申告書等）'!K89)/30&lt;=0,"",'第9回部分払（申告書等）'!I89+('第9回部分払（申告書等）'!J89+'第9回部分払（申告書等）'!K89)/30)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'第9回部分払（申告書等）'!H90</f>
        <v>10000</v>
      </c>
      <c r="D27" s="34" t="str">
        <f t="shared" ref="D27:D34" si="0">IF(C27="","","円×")</f>
        <v>円×</v>
      </c>
      <c r="E27" s="212">
        <f>IF('第9回部分払（申告書等）'!I90+('第9回部分払（申告書等）'!J90+'第9回部分払（申告書等）'!K90)/30&lt;=0,"",'第9回部分払（申告書等）'!I90+('第9回部分払（申告書等）'!J90+'第9回部分払（申告書等）'!K90)/30)</f>
        <v>2.1333333333333333</v>
      </c>
      <c r="F27" s="30" t="str">
        <f t="shared" ref="F27:F34" si="1">IF(E27="","","=")</f>
        <v>=</v>
      </c>
      <c r="G27" s="213">
        <f t="shared" ref="G27:G34" si="2">IFERROR(C27*E27,"")</f>
        <v>21333.333333333332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'第9回部分払（申告書等）'!H91</f>
        <v/>
      </c>
      <c r="D28" s="34" t="str">
        <f t="shared" si="0"/>
        <v/>
      </c>
      <c r="E28" s="212" t="str">
        <f>IF('第9回部分払（申告書等）'!I91+('第9回部分払（申告書等）'!J91+'第9回部分払（申告書等）'!K91)/30&lt;=0,"",'第9回部分払（申告書等）'!I91+('第9回部分払（申告書等）'!J91+'第9回部分払（申告書等）'!K91)/30)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'第9回部分払（申告書等）'!H92</f>
        <v/>
      </c>
      <c r="D29" s="34" t="str">
        <f t="shared" si="0"/>
        <v/>
      </c>
      <c r="E29" s="212">
        <f>IF('第9回部分払（申告書等）'!I92+('第9回部分払（申告書等）'!J92+'第9回部分払（申告書等）'!K92)/30&lt;=0,"",'第9回部分払（申告書等）'!I92+('第9回部分払（申告書等）'!J92+'第9回部分払（申告書等）'!K92)/30)</f>
        <v>2.1333333333333333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'第9回部分払（申告書等）'!H93</f>
        <v/>
      </c>
      <c r="D30" s="34" t="str">
        <f t="shared" si="0"/>
        <v/>
      </c>
      <c r="E30" s="212" t="str">
        <f>IF('第9回部分払（申告書等）'!I93+('第9回部分払（申告書等）'!J93+'第9回部分払（申告書等）'!K93)/30&lt;=0,"",'第9回部分払（申告書等）'!I93+('第9回部分払（申告書等）'!J93+'第9回部分払（申告書等）'!K93)/30)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'第9回部分払（申告書等）'!H94</f>
        <v/>
      </c>
      <c r="D31" s="34" t="str">
        <f t="shared" si="0"/>
        <v/>
      </c>
      <c r="E31" s="212">
        <f>IF('第9回部分払（申告書等）'!I94+('第9回部分払（申告書等）'!J94+'第9回部分払（申告書等）'!K94)/30&lt;=0,"",'第9回部分払（申告書等）'!I94+('第9回部分払（申告書等）'!J94+'第9回部分払（申告書等）'!K94)/30)</f>
        <v>2.3666666666666667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'第9回部分払（申告書等）'!H95</f>
        <v/>
      </c>
      <c r="D32" s="34" t="str">
        <f t="shared" si="0"/>
        <v/>
      </c>
      <c r="E32" s="212" t="str">
        <f>IF('第9回部分払（申告書等）'!I95+('第9回部分払（申告書等）'!J95+'第9回部分払（申告書等）'!K95)/30&lt;=0,"",'第9回部分払（申告書等）'!I95+('第9回部分払（申告書等）'!J95+'第9回部分払（申告書等）'!K95)/30)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'第9回部分払（申告書等）'!H96</f>
        <v>30000</v>
      </c>
      <c r="D33" s="34" t="str">
        <f t="shared" si="0"/>
        <v>円×</v>
      </c>
      <c r="E33" s="212">
        <f>IF('第9回部分払（申告書等）'!I96+('第9回部分払（申告書等）'!J96+'第9回部分払（申告書等）'!K96)/30&lt;=0,"",'第9回部分払（申告書等）'!I96+('第9回部分払（申告書等）'!J96+'第9回部分払（申告書等）'!K96)/30)</f>
        <v>2.3666666666666667</v>
      </c>
      <c r="F33" s="30" t="str">
        <f t="shared" si="1"/>
        <v>=</v>
      </c>
      <c r="G33" s="213">
        <f t="shared" si="2"/>
        <v>71000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'第9回部分払（申告書等）'!H97</f>
        <v/>
      </c>
      <c r="D34" s="34" t="str">
        <f t="shared" si="0"/>
        <v/>
      </c>
      <c r="E34" s="200" t="str">
        <f>IF('第9回部分払（申告書等）'!I97+'第9回部分払（申告書等）'!J97&lt;=0,"",'第9回部分払（申告書等）'!I97+'第9回部分払（申告書等）'!J97)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'第9回部分払（申告書等）'!F111-見積内訳書!D34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6251227.333333333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6251227.333333333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wI9PB7Zku/QeSw8BUHEzCBM2jL9XKhWA75y9G8tWY3JEMR87QiutSYbFo6ZtfX3Io3AfzLRlKOc7fxNlZeIyVA==" saltValue="/s9EF8jqPT2qVi/+vRMz4Q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992C-FE8D-4014-B857-07262CA5AFC4}">
  <sheetPr>
    <tabColor rgb="FFA5FBCA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H21" sqref="H21:H22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'第9回部分払（申告書等）'!J2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'第9回部分払（内訳書）'!C43</f>
        <v>6251227.333333333</v>
      </c>
      <c r="D13" s="4"/>
    </row>
    <row r="14" spans="1:4" s="9" customFormat="1" ht="27.9" customHeight="1">
      <c r="B14" s="614" t="s">
        <v>263</v>
      </c>
      <c r="C14" s="186">
        <f>EOMONTH(D1,0)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mp/Nv2/NO4tFk5E/7X1n4Z6MNLsGsaxpDw+jrB+seYvQbXCpQv2MDnLEOZfrC2zoFv+js39r9UTdP4Q+Rxf30A==" saltValue="c3SQuPfPx2CNK8LZkrc20g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FB8D-66A7-463C-B808-3EB5166DD979}">
  <sheetPr>
    <tabColor rgb="FF92D050"/>
    <pageSetUpPr fitToPage="1"/>
  </sheetPr>
  <dimension ref="B1:M141"/>
  <sheetViews>
    <sheetView view="pageBreakPreview" topLeftCell="A27" zoomScaleNormal="70" zoomScaleSheetLayoutView="100" workbookViewId="0">
      <selection activeCell="H21" sqref="H21:H22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154</v>
      </c>
      <c r="I2" s="447" t="s">
        <v>242</v>
      </c>
      <c r="J2" s="729"/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621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19" t="str">
        <f>'第1回部分払（申告書等）'!$C$13</f>
        <v>●●</v>
      </c>
      <c r="D13" s="819"/>
    </row>
    <row r="14" spans="2:12" ht="19.5">
      <c r="B14" s="442" t="s">
        <v>164</v>
      </c>
      <c r="C14" s="820">
        <f>'第1回部分払（申告書等）'!C14</f>
        <v>46003</v>
      </c>
      <c r="D14" s="820"/>
      <c r="E14" s="454"/>
      <c r="F14" s="454"/>
    </row>
    <row r="15" spans="2:12">
      <c r="D15" s="455"/>
      <c r="E15" s="454"/>
      <c r="F15" s="456"/>
    </row>
    <row r="16" spans="2:12" ht="15.9" customHeight="1">
      <c r="B16" s="452" t="str">
        <f>'第1回部分払（申告書等）'!$B$16</f>
        <v>業務従事実績／予定表</v>
      </c>
      <c r="C16" s="442"/>
      <c r="H16" s="489"/>
      <c r="I16" s="549"/>
      <c r="K16" s="457"/>
      <c r="L16" s="457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IF(OR(MONTH(J18)=1,I17="年"),YEAR(J18),"")</f>
        <v>2028</v>
      </c>
      <c r="K17" s="459" t="str">
        <f>IF(MONTH(K18)=1,YEAR(K18),"")</f>
        <v/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EDATE('第9回部分払（申告書等）'!L18,1)</f>
        <v>46813</v>
      </c>
      <c r="K18" s="465">
        <f>DATE(YEAR($J$18),MONTH($J$18)+1,1)</f>
        <v>46844</v>
      </c>
      <c r="L18" s="465">
        <f t="shared" ref="L18" si="1">DATE(YEAR(K18),MONTH(K18)+1,1)</f>
        <v>46874</v>
      </c>
    </row>
    <row r="19" spans="2:13" ht="17.149999999999999" customHeight="1">
      <c r="B19" s="616" t="str">
        <f>'見積書（入力用・見積根拠）'!C27</f>
        <v>本人</v>
      </c>
      <c r="C19" s="616" t="str">
        <f>'見積書（入力用・見積根拠）'!D27</f>
        <v>国際　〇〇</v>
      </c>
      <c r="D19" s="616">
        <f>IF('見積書（入力用・見積根拠）'!F27="","",DATEDIF('見積書（入力用・見積根拠）'!F27,$J$1,"y"))</f>
        <v>50</v>
      </c>
      <c r="E19" s="467">
        <f>'第1回部分払（申告書等）'!E19</f>
        <v>46006</v>
      </c>
      <c r="F19" s="105">
        <f>'第9回部分払（申告書等）'!F19</f>
        <v>46735</v>
      </c>
      <c r="G19" s="468" t="s">
        <v>174</v>
      </c>
      <c r="H19" s="468" t="s">
        <v>174</v>
      </c>
      <c r="I19" s="469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616">
        <f>IF('見積書（入力用・見積根拠）'!F28="","",DATEDIF('見積書（入力用・見積根拠）'!F28,$J$1,"y"))</f>
        <v>47</v>
      </c>
      <c r="E20" s="615">
        <f>IF('第9回部分払（申告書等）'!E20="","",'第9回部分払（申告書等）'!E20)</f>
        <v>46073</v>
      </c>
      <c r="F20" s="615">
        <f>IF('第9回部分払（申告書等）'!F20="","",'第9回部分払（申告書等）'!F20)</f>
        <v>46735</v>
      </c>
      <c r="G20" s="468" t="s">
        <v>174</v>
      </c>
      <c r="H20" s="468" t="s">
        <v>174</v>
      </c>
      <c r="I20" s="472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IF('第9回部分払（申告書等）'!E21="","",'第9回部分払（申告書等）'!E21)</f>
        <v>46073</v>
      </c>
      <c r="F21" s="766">
        <f>IF('第9回部分払（申告書等）'!F21="","",'第9回部分払（申告書等）'!F21)</f>
        <v>46735</v>
      </c>
      <c r="G21" s="766">
        <f>'第9回部分払（申告書等）'!G21</f>
        <v>46073</v>
      </c>
      <c r="H21" s="766">
        <f>'第9回部分払（申告書等）'!H21</f>
        <v>46731</v>
      </c>
      <c r="I21" s="473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IF('第9回部分払（申告書等）'!E23="","",'第9回部分払（申告書等）'!E23)</f>
        <v>46073</v>
      </c>
      <c r="F23" s="766">
        <f>IF('第9回部分払（申告書等）'!F23="","",'第9回部分払（申告書等）'!F23)</f>
        <v>46735</v>
      </c>
      <c r="G23" s="766">
        <f>'第9回部分払（申告書等）'!G23</f>
        <v>46096</v>
      </c>
      <c r="H23" s="766">
        <f>'第9回部分払（申告書等）'!H23</f>
        <v>46726</v>
      </c>
      <c r="I23" s="477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IF('第9回部分払（申告書等）'!E25="","",'第9回部分払（申告書等）'!E25)</f>
        <v>46073</v>
      </c>
      <c r="F25" s="766">
        <f>IF('第9回部分払（申告書等）'!F25="","",'第9回部分払（申告書等）'!F25)</f>
        <v>46735</v>
      </c>
      <c r="G25" s="766">
        <f>'第9回部分払（申告書等）'!G25</f>
        <v>46096</v>
      </c>
      <c r="H25" s="766">
        <f>'第9回部分払（申告書等）'!H25</f>
        <v>46726</v>
      </c>
      <c r="I25" s="473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IF('第9回部分払（申告書等）'!E27="","",'第9回部分払（申告書等）'!E27)</f>
        <v>46073</v>
      </c>
      <c r="F27" s="766">
        <f>IF('第9回部分払（申告書等）'!F27="","",'第9回部分払（申告書等）'!F27)</f>
        <v>46735</v>
      </c>
      <c r="G27" s="766">
        <f>'第9回部分払（申告書等）'!G27</f>
        <v>46078</v>
      </c>
      <c r="H27" s="766">
        <f>'第9回部分払（申告書等）'!H27</f>
        <v>46733</v>
      </c>
      <c r="I27" s="473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90</v>
      </c>
      <c r="K28" s="114" t="s">
        <v>90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IF('第9回部分払（申告書等）'!E29="","",'第9回部分払（申告書等）'!E29)</f>
        <v>46073</v>
      </c>
      <c r="F29" s="766">
        <f>IF('第9回部分払（申告書等）'!F29="","",'第9回部分払（申告書等）'!F29)</f>
        <v>46735</v>
      </c>
      <c r="G29" s="766">
        <f>'第9回部分払（申告書等）'!G29</f>
        <v>46078</v>
      </c>
      <c r="H29" s="766">
        <f>'第9回部分払（申告書等）'!H29</f>
        <v>46733</v>
      </c>
      <c r="I29" s="473" t="s">
        <v>175</v>
      </c>
      <c r="J29" s="112" t="s">
        <v>176</v>
      </c>
      <c r="K29" s="112" t="s">
        <v>176</v>
      </c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87</v>
      </c>
      <c r="K30" s="114" t="s">
        <v>87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>●</v>
      </c>
      <c r="K31" s="485" t="str">
        <f>IF(COUNTIF(K20,"●")+COUNTIF(K21,"●")+COUNTIF(K23,"●")+COUNTIF(K25,"●")+COUNTIF(K27,"●")+COUNTIF(K29,"●")&lt;=0,"","●")</f>
        <v>●</v>
      </c>
      <c r="L31" s="485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794">
        <f>'第9回部分払（申告書等）'!B46</f>
        <v>0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287"/>
    </row>
    <row r="35" spans="2:13" ht="17.149999999999999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287"/>
    </row>
    <row r="36" spans="2:13" ht="17.149999999999999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287"/>
    </row>
    <row r="37" spans="2:13" ht="17.149999999999999" customHeight="1">
      <c r="B37" s="489"/>
      <c r="C37" s="489"/>
      <c r="D37" s="489"/>
      <c r="E37" s="550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customHeight="1" thickBot="1">
      <c r="B38" s="490" t="s">
        <v>180</v>
      </c>
      <c r="C38" s="489"/>
      <c r="D38" s="549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255"/>
    </row>
    <row r="45" spans="2:13" ht="17.149999999999999" customHeight="1" thickBot="1">
      <c r="B45" s="492" t="s">
        <v>181</v>
      </c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255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255"/>
    </row>
    <row r="50" spans="2:13" ht="17.149999999999999" customHeight="1" thickBot="1">
      <c r="B50" s="620"/>
      <c r="C50" s="620"/>
      <c r="D50" s="620"/>
      <c r="E50" s="620"/>
      <c r="F50" s="620"/>
      <c r="G50" s="494" t="s">
        <v>264</v>
      </c>
      <c r="H50" s="495">
        <f>'第10回部分払（内訳書）'!C43</f>
        <v>7748994</v>
      </c>
      <c r="I50" s="494" t="s">
        <v>34</v>
      </c>
      <c r="J50" s="620"/>
      <c r="K50" s="620"/>
      <c r="L50" s="620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'第9回部分払（申告書等）'!D53</f>
        <v>1100000</v>
      </c>
      <c r="E53" s="499" t="s">
        <v>34</v>
      </c>
      <c r="F53" s="500" t="s">
        <v>147</v>
      </c>
      <c r="G53" s="501">
        <f>COUNTIF(J19:L19,"●")</f>
        <v>3</v>
      </c>
      <c r="H53" s="521" t="s">
        <v>207</v>
      </c>
      <c r="I53" s="545">
        <f>_xlfn.DAYS($F$19,(EDATE($E$19,24)-1))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'第9回部分払（申告書等）'!D54</f>
        <v>1200000</v>
      </c>
      <c r="E54" s="499" t="s">
        <v>34</v>
      </c>
      <c r="F54" s="500" t="s">
        <v>147</v>
      </c>
      <c r="G54" s="501">
        <f>COUNTIF(J31:L31,"●")</f>
        <v>3</v>
      </c>
      <c r="H54" s="521" t="s">
        <v>244</v>
      </c>
      <c r="I54" s="524">
        <f>IF(AND($F$31&gt;=EOMONTH($J$18,-1)+1,$F$31&lt;=EOMONTH($L$18,0)),_xlfn.DAYS(EOMONTH($E$31,-1)+1,$E$31),0)</f>
        <v>0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24">
        <f>IF(AND($F$31&gt;=EOMONTH($J$18,-1)+1,$F$31&lt;=EOMONTH($L$18,0)),_xlfn.DAYS($F$31+1,EOMONTH($F$31,0))-1,0)</f>
        <v>0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/>
      <c r="H59" s="507" t="s">
        <v>191</v>
      </c>
      <c r="I59" s="136">
        <f>D59*G59</f>
        <v>0</v>
      </c>
      <c r="J59" s="487" t="s">
        <v>34</v>
      </c>
    </row>
    <row r="60" spans="2:13" ht="17.149999999999999" customHeight="1">
      <c r="B60" s="406" t="s">
        <v>192</v>
      </c>
      <c r="D60" s="599">
        <v>250000</v>
      </c>
      <c r="E60" s="406" t="s">
        <v>34</v>
      </c>
      <c r="F60" s="450" t="s">
        <v>147</v>
      </c>
      <c r="G60" s="601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customHeight="1">
      <c r="B61" s="406" t="s">
        <v>193</v>
      </c>
      <c r="D61" s="599">
        <v>100000</v>
      </c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si="2"/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/>
      <c r="H65" s="507" t="s">
        <v>191</v>
      </c>
      <c r="I65" s="136">
        <f>D65*G65</f>
        <v>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821" t="s">
        <v>26</v>
      </c>
      <c r="C73" s="822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617">
        <f t="shared" si="4"/>
        <v>0</v>
      </c>
      <c r="G76" s="618"/>
      <c r="H76" s="516"/>
      <c r="I76" s="517"/>
    </row>
    <row r="77" spans="2:10" ht="16" hidden="1">
      <c r="B77" s="753"/>
      <c r="C77" s="754"/>
      <c r="D77" s="515"/>
      <c r="E77" s="514"/>
      <c r="F77" s="617">
        <f t="shared" si="4"/>
        <v>0</v>
      </c>
      <c r="G77" s="618"/>
      <c r="H77" s="516"/>
      <c r="I77" s="517"/>
    </row>
    <row r="78" spans="2:10" ht="16" hidden="1">
      <c r="B78" s="753"/>
      <c r="C78" s="754"/>
      <c r="D78" s="515"/>
      <c r="E78" s="514"/>
      <c r="F78" s="617">
        <f t="shared" si="4"/>
        <v>0</v>
      </c>
      <c r="G78" s="618"/>
      <c r="H78" s="516"/>
      <c r="I78" s="517"/>
    </row>
    <row r="79" spans="2:10" ht="16" hidden="1">
      <c r="B79" s="753"/>
      <c r="C79" s="754"/>
      <c r="D79" s="515"/>
      <c r="E79" s="514"/>
      <c r="F79" s="617">
        <f t="shared" si="4"/>
        <v>0</v>
      </c>
      <c r="G79" s="618"/>
      <c r="H79" s="516"/>
      <c r="I79" s="517"/>
    </row>
    <row r="80" spans="2:10" ht="16" hidden="1">
      <c r="B80" s="753"/>
      <c r="C80" s="754"/>
      <c r="D80" s="515"/>
      <c r="E80" s="514"/>
      <c r="F80" s="617">
        <f t="shared" si="4"/>
        <v>0</v>
      </c>
      <c r="G80" s="618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3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'第9回部分払（申告書等）'!C88</f>
        <v>①</v>
      </c>
      <c r="D88" s="612">
        <f>'第9回部分払（申告書等）'!D88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3</v>
      </c>
      <c r="J88" s="524">
        <f>IF(AND($G$21&gt;=EOMONTH($J$18,-1)+1,$G$21&lt;=EOMONTH($L$18,0)),_xlfn.DAYS(EOMONTH($G$21,-1)+1,$G$21),0)</f>
        <v>0</v>
      </c>
      <c r="K88" s="524">
        <f>IF(AND($H$21&gt;=EOMONTH($J$18,-1)+1,$H$21&lt;=EOMONTH($L$18,0)),_xlfn.DAYS($H$21+1,EOMONTH($H$21,0))-1,0)</f>
        <v>0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'第9回部分払（申告書等）'!C90</f>
        <v>②</v>
      </c>
      <c r="D90" s="612">
        <f>'第9回部分払（申告書等）'!D90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3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0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'第9回部分払（申告書等）'!C92</f>
        <v>③</v>
      </c>
      <c r="D92" s="612" t="str">
        <f>'第9回部分払（申告書等）'!D92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3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0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'第9回部分払（申告書等）'!C94</f>
        <v>⑤</v>
      </c>
      <c r="D94" s="612" t="str">
        <f>'第9回部分払（申告書等）'!D94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3</v>
      </c>
      <c r="J94" s="524">
        <f>IF(AND($G$27&gt;=EOMONTH($J$18,-1)+1,$G$27&lt;=EOMONTH($L$18,0)),_xlfn.DAYS(EOMONTH($G$27,-1)+1,$G$27),0)</f>
        <v>0</v>
      </c>
      <c r="K94" s="524">
        <f>IF(AND($H$27&gt;=EOMONTH($J$18,-1)+1,$H$27&lt;=EOMONTH($L$18,0)),_xlfn.DAYS($H$27+1,EOMONTH($H$27,0))-1,0)</f>
        <v>0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'第9回部分払（申告書等）'!C96</f>
        <v>④</v>
      </c>
      <c r="D96" s="612">
        <f>'第9回部分払（申告書等）'!D96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3</v>
      </c>
      <c r="J96" s="524">
        <f>IF(AND($G$29&gt;=EOMONTH($J$18,-1)+1,$G$29&lt;=EOMONTH($L$18,0)),_xlfn.DAYS(EOMONTH($G$29,-1)+1,$G$29),0)</f>
        <v>0</v>
      </c>
      <c r="K96" s="524">
        <f>IF(AND($H$29&gt;=EOMONTH($J$18,-1)+1,$H$29&lt;=EOMONTH($L$18,0)),_xlfn.DAYS($H$29+1,EOMONTH($H$29,0))-1,0)</f>
        <v>0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604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617">
        <f t="shared" si="7"/>
        <v>0</v>
      </c>
      <c r="G106" s="618"/>
      <c r="H106" s="516"/>
      <c r="I106" s="517"/>
    </row>
    <row r="107" spans="2:12" ht="16" hidden="1">
      <c r="B107" s="753"/>
      <c r="C107" s="754"/>
      <c r="D107" s="515"/>
      <c r="E107" s="514"/>
      <c r="F107" s="617">
        <f t="shared" si="7"/>
        <v>0</v>
      </c>
      <c r="G107" s="618"/>
      <c r="H107" s="516"/>
      <c r="I107" s="517"/>
    </row>
    <row r="108" spans="2:12" ht="16" hidden="1">
      <c r="B108" s="753"/>
      <c r="C108" s="754"/>
      <c r="D108" s="515"/>
      <c r="E108" s="514"/>
      <c r="F108" s="617">
        <f t="shared" si="7"/>
        <v>0</v>
      </c>
      <c r="G108" s="618"/>
      <c r="H108" s="516"/>
      <c r="I108" s="517"/>
    </row>
    <row r="109" spans="2:12" ht="16" hidden="1">
      <c r="B109" s="753"/>
      <c r="C109" s="754"/>
      <c r="D109" s="515"/>
      <c r="E109" s="514"/>
      <c r="F109" s="617">
        <f t="shared" si="7"/>
        <v>0</v>
      </c>
      <c r="G109" s="618"/>
      <c r="H109" s="516"/>
      <c r="I109" s="517"/>
    </row>
    <row r="110" spans="2:12" ht="16" hidden="1">
      <c r="B110" s="753"/>
      <c r="C110" s="754"/>
      <c r="D110" s="515"/>
      <c r="E110" s="514"/>
      <c r="F110" s="617">
        <f t="shared" si="7"/>
        <v>0</v>
      </c>
      <c r="G110" s="618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302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SUM(D115:D125)</f>
        <v>76520269.333333328</v>
      </c>
      <c r="G115" s="542">
        <f>'第9回部分払（申告書等）'!G115-'第10回部分払（内訳書）'!E19</f>
        <v>0</v>
      </c>
      <c r="I115" s="771">
        <f>'第9回部分払（申告書等）'!I115-'第10回部分払（内訳書）'!E20</f>
        <v>5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>
      <c r="B118" s="546">
        <v>4</v>
      </c>
      <c r="C118" s="546" t="s">
        <v>246</v>
      </c>
      <c r="D118" s="547">
        <f>'第3回部分払（請求書）'!C13</f>
        <v>8279994</v>
      </c>
      <c r="E118" s="546" t="s">
        <v>224</v>
      </c>
    </row>
    <row r="119" spans="2:10">
      <c r="B119" s="546">
        <v>5</v>
      </c>
      <c r="C119" s="546" t="s">
        <v>247</v>
      </c>
      <c r="D119" s="547">
        <f>'第4回部分払（請求書）'!C13</f>
        <v>6948996</v>
      </c>
      <c r="E119" s="546" t="s">
        <v>224</v>
      </c>
    </row>
    <row r="120" spans="2:10">
      <c r="B120" s="546">
        <v>6</v>
      </c>
      <c r="C120" s="546" t="s">
        <v>248</v>
      </c>
      <c r="D120" s="547">
        <f>'第5回部分払（請求書）'!C13</f>
        <v>7748994</v>
      </c>
      <c r="E120" s="546" t="s">
        <v>224</v>
      </c>
    </row>
    <row r="121" spans="2:10">
      <c r="B121" s="546">
        <v>7</v>
      </c>
      <c r="C121" s="546" t="s">
        <v>249</v>
      </c>
      <c r="D121" s="547">
        <f>'第6回部分払（請求書）'!C13</f>
        <v>7748994</v>
      </c>
      <c r="E121" s="546" t="s">
        <v>224</v>
      </c>
    </row>
    <row r="122" spans="2:10">
      <c r="B122" s="546">
        <v>8</v>
      </c>
      <c r="C122" s="546" t="s">
        <v>250</v>
      </c>
      <c r="D122" s="547">
        <f>'第7回部分払（請求書）'!C13</f>
        <v>7748994</v>
      </c>
      <c r="E122" s="546" t="s">
        <v>224</v>
      </c>
    </row>
    <row r="123" spans="2:10">
      <c r="B123" s="546">
        <v>9</v>
      </c>
      <c r="C123" s="546" t="s">
        <v>251</v>
      </c>
      <c r="D123" s="547">
        <f>'第8回部分払（請求書）'!C13</f>
        <v>7748994</v>
      </c>
      <c r="E123" s="546" t="s">
        <v>224</v>
      </c>
    </row>
    <row r="124" spans="2:10">
      <c r="B124" s="546">
        <v>10</v>
      </c>
      <c r="C124" s="546" t="s">
        <v>304</v>
      </c>
      <c r="D124" s="547">
        <f>'第9回部分払（請求書）'!C13</f>
        <v>6251227.333333333</v>
      </c>
      <c r="E124" s="546" t="s">
        <v>224</v>
      </c>
    </row>
    <row r="125" spans="2:10" ht="15.5" thickBot="1">
      <c r="B125" s="539">
        <v>11</v>
      </c>
      <c r="C125" s="539" t="s">
        <v>305</v>
      </c>
      <c r="D125" s="630">
        <f>'第10回部分払（請求書）'!C13</f>
        <v>7748994</v>
      </c>
      <c r="E125" s="539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HqlOZLMklIAcgyRHA4OlYxm/GJX1D1gFpm1jnD2cZFaYwv4bS6vIRJ4x+gtKXdD4tals/2+IShyFLFZpfJMvtg==" saltValue="TXyBZttMJO4//No1txzYpg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B16" xr:uid="{C94DA897-5A7D-47C7-B401-98AD5314E370}">
      <formula1>"業務従事実績表,業務従事実績／予定表"</formula1>
    </dataValidation>
    <dataValidation type="list" showInputMessage="1" showErrorMessage="1" sqref="H2" xr:uid="{42650B67-928C-40BB-B4C2-0B7DAFF20667}">
      <formula1>"　,芳沢　忍,角河　佳江"</formula1>
    </dataValidation>
    <dataValidation type="list" showInputMessage="1" showErrorMessage="1" sqref="E88 E90 E92 E94 E96" xr:uid="{D01F30D9-AD3A-428B-8E1F-79B76362E759}">
      <formula1>"　,円,ドル"</formula1>
    </dataValidation>
    <dataValidation type="list" showInputMessage="1" showErrorMessage="1" sqref="J30:L30 J32:L32 J22:L22 J24:L24 J26:L26 J28:L28 C89 C91 C93 C95 C97:C98" xr:uid="{E66DE6C8-6D9D-4EF5-BD4E-6CA458B7EC73}">
      <formula1>"　,①,②,③,④,⑤"</formula1>
    </dataValidation>
    <dataValidation type="list" showInputMessage="1" showErrorMessage="1" sqref="J19:L21 J23:L23 J25:L25 J27:L27 J29:L29" xr:uid="{84BD227A-0EA4-4B2B-9759-6A1EAEDF55F7}">
      <formula1>"　,●"</formula1>
    </dataValidation>
    <dataValidation type="list" allowBlank="1" showInputMessage="1" showErrorMessage="1" sqref="C83" xr:uid="{7A7DA368-779E-4CE9-9ABE-D0042CA5B43B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6632C9AB-9139-4D9E-A497-9ADC2EE4A06A}">
      <formula1>"円,ドル"</formula1>
    </dataValidation>
    <dataValidation type="list" allowBlank="1" showInputMessage="1" showErrorMessage="1" sqref="E115:E125" xr:uid="{B159C445-F696-4A1E-A190-1F02D15759BA}">
      <formula1>"未,済"</formula1>
    </dataValidation>
  </dataValidations>
  <hyperlinks>
    <hyperlink ref="G99" r:id="rId1" xr:uid="{E5A1E6DA-1826-46D7-8FFE-39AB6A9C3DB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9505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4578-8A26-48C1-9E2D-E9E2A29E9798}">
  <sheetPr>
    <tabColor rgb="FF92D050"/>
    <pageSetUpPr fitToPage="1"/>
  </sheetPr>
  <dimension ref="A1:I106"/>
  <sheetViews>
    <sheetView view="pageBreakPreview" zoomScaleNormal="70" zoomScaleSheetLayoutView="100" workbookViewId="0">
      <selection activeCell="H21" sqref="H21:H22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4.08984375" style="81" customWidth="1"/>
    <col min="6" max="6" width="4" style="81" bestFit="1" customWidth="1"/>
    <col min="7" max="7" width="13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'第10回部分払（申告書等）'!J2</f>
        <v>0</v>
      </c>
      <c r="G1" s="775"/>
      <c r="H1" s="775"/>
    </row>
    <row r="2" spans="1:8" ht="24.5">
      <c r="A2" s="17"/>
      <c r="B2" s="619"/>
      <c r="C2" s="619"/>
      <c r="D2" s="619"/>
      <c r="E2" s="619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619"/>
      <c r="C4" s="619"/>
      <c r="D4" s="619"/>
      <c r="E4" s="619"/>
      <c r="F4" s="619"/>
      <c r="G4" s="619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6900000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'第10回部分払（申告書等）'!D53</f>
        <v>1100000</v>
      </c>
      <c r="D10" s="34" t="s">
        <v>120</v>
      </c>
      <c r="E10" s="200">
        <f>'第10回部分払（申告書等）'!G53+'第10回部分払（申告書等）'!I53/30</f>
        <v>3</v>
      </c>
      <c r="F10" s="194"/>
      <c r="G10" s="233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233"/>
      <c r="H11" s="9"/>
    </row>
    <row r="12" spans="1:8" ht="19.5">
      <c r="A12" s="34"/>
      <c r="B12" s="196"/>
      <c r="C12" s="197">
        <f>C13*E13</f>
        <v>3600000</v>
      </c>
      <c r="D12" s="34" t="s">
        <v>113</v>
      </c>
      <c r="E12" s="34"/>
      <c r="F12" s="34"/>
      <c r="G12" s="233"/>
      <c r="H12" s="9"/>
    </row>
    <row r="13" spans="1:8" ht="19.5">
      <c r="A13" s="34"/>
      <c r="B13" s="191" t="s">
        <v>119</v>
      </c>
      <c r="C13" s="199">
        <f>'第10回部分払（申告書等）'!D54</f>
        <v>1200000</v>
      </c>
      <c r="D13" s="34" t="s">
        <v>120</v>
      </c>
      <c r="E13" s="200">
        <f>'第10回部分払（申告書等）'!G54+'第10回部分払（申告書等）'!I54/30+'第10回部分払（申告書等）'!I55/30</f>
        <v>3</v>
      </c>
      <c r="F13" s="194"/>
      <c r="G13" s="233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848994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SUM('第10回部分払（申告書等）'!I59:I63)-前金払請求金額内訳書!C13*E19</f>
        <v>0</v>
      </c>
      <c r="D19" s="34" t="s">
        <v>232</v>
      </c>
      <c r="E19" s="207">
        <f>SUM('第10回部分払（申告書等）'!G59:G63)</f>
        <v>0</v>
      </c>
    </row>
    <row r="20" spans="1:9" ht="17.149999999999999" customHeight="1">
      <c r="B20" s="83" t="s">
        <v>233</v>
      </c>
      <c r="C20" s="206">
        <f>SUM('第10回部分払（申告書等）'!I65:I69)</f>
        <v>0</v>
      </c>
      <c r="D20" s="34" t="s">
        <v>232</v>
      </c>
      <c r="E20" s="207">
        <f>SUM('第10回部分払（申告書等）'!G65:G69)</f>
        <v>0</v>
      </c>
    </row>
    <row r="21" spans="1:9" ht="17.149999999999999" customHeight="1">
      <c r="B21" s="34" t="s">
        <v>125</v>
      </c>
      <c r="C21" s="208">
        <f>'第10回部分払（申告書等）'!F81-見積内訳書!D22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'第10回部分払（申告書等）'!H84</f>
        <v>199998</v>
      </c>
      <c r="D23" s="34" t="s">
        <v>120</v>
      </c>
      <c r="E23" s="200">
        <f>'第10回部分払（申告書等）'!I84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249000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'第10回部分払（申告書等）'!H88</f>
        <v>43000</v>
      </c>
      <c r="D25" s="34" t="str">
        <f>IF(C25="","","円×")</f>
        <v>円×</v>
      </c>
      <c r="E25" s="212">
        <f>IF('第10回部分払（申告書等）'!I88+('第10回部分払（申告書等）'!J88+'第10回部分払（申告書等）'!K88)/30&lt;=0,"",'第10回部分払（申告書等）'!I88+('第10回部分払（申告書等）'!J88+'第10回部分払（申告書等）'!K88)/30)</f>
        <v>3</v>
      </c>
      <c r="F25" s="30" t="str">
        <f>IF(E25="","","=")</f>
        <v>=</v>
      </c>
      <c r="G25" s="213">
        <f>IFERROR(C25*E25,"")</f>
        <v>129000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'第10回部分払（申告書等）'!H89</f>
        <v/>
      </c>
      <c r="D26" s="34" t="str">
        <f>IF(C26="","","円×")</f>
        <v/>
      </c>
      <c r="E26" s="212" t="str">
        <f>IF('第10回部分払（申告書等）'!I89+('第10回部分払（申告書等）'!J89+'第10回部分払（申告書等）'!K89)/30&lt;=0,"",'第10回部分払（申告書等）'!I89+('第10回部分払（申告書等）'!J89+'第10回部分払（申告書等）'!K89)/30)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'第10回部分払（申告書等）'!H90</f>
        <v>10000</v>
      </c>
      <c r="D27" s="34" t="str">
        <f t="shared" ref="D27:D34" si="0">IF(C27="","","円×")</f>
        <v>円×</v>
      </c>
      <c r="E27" s="212">
        <f>IF('第10回部分払（申告書等）'!I90+('第10回部分払（申告書等）'!J90+'第10回部分払（申告書等）'!K90)/30&lt;=0,"",'第10回部分払（申告書等）'!I90+('第10回部分払（申告書等）'!J90+'第10回部分払（申告書等）'!K90)/30)</f>
        <v>3</v>
      </c>
      <c r="F27" s="30" t="str">
        <f t="shared" ref="F27:F34" si="1">IF(E27="","","=")</f>
        <v>=</v>
      </c>
      <c r="G27" s="213">
        <f t="shared" ref="G27:G34" si="2">IFERROR(C27*E27,"")</f>
        <v>30000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'第10回部分払（申告書等）'!H91</f>
        <v/>
      </c>
      <c r="D28" s="34" t="str">
        <f t="shared" si="0"/>
        <v/>
      </c>
      <c r="E28" s="212" t="str">
        <f>IF('第10回部分払（申告書等）'!I91+('第10回部分払（申告書等）'!J91+'第10回部分払（申告書等）'!K91)/30&lt;=0,"",'第10回部分払（申告書等）'!I91+('第10回部分払（申告書等）'!J91+'第10回部分払（申告書等）'!K91)/30)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'第10回部分払（申告書等）'!H92</f>
        <v/>
      </c>
      <c r="D29" s="34" t="str">
        <f t="shared" si="0"/>
        <v/>
      </c>
      <c r="E29" s="212">
        <f>IF('第10回部分払（申告書等）'!I92+('第10回部分払（申告書等）'!J92+'第10回部分払（申告書等）'!K92)/30&lt;=0,"",'第10回部分払（申告書等）'!I92+('第10回部分払（申告書等）'!J92+'第10回部分払（申告書等）'!K92)/30)</f>
        <v>3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'第10回部分払（申告書等）'!H93</f>
        <v/>
      </c>
      <c r="D30" s="34" t="str">
        <f t="shared" si="0"/>
        <v/>
      </c>
      <c r="E30" s="212" t="str">
        <f>IF('第10回部分払（申告書等）'!I93+('第10回部分払（申告書等）'!J93+'第10回部分払（申告書等）'!K93)/30&lt;=0,"",'第10回部分払（申告書等）'!I93+('第10回部分払（申告書等）'!J93+'第10回部分払（申告書等）'!K93)/30)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'第10回部分払（申告書等）'!H94</f>
        <v/>
      </c>
      <c r="D31" s="34" t="str">
        <f t="shared" si="0"/>
        <v/>
      </c>
      <c r="E31" s="212">
        <f>IF('第10回部分払（申告書等）'!I94+('第10回部分払（申告書等）'!J94+'第10回部分払（申告書等）'!K94)/30&lt;=0,"",'第10回部分払（申告書等）'!I94+('第10回部分払（申告書等）'!J94+'第10回部分払（申告書等）'!K94)/30)</f>
        <v>3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'第10回部分払（申告書等）'!H95</f>
        <v/>
      </c>
      <c r="D32" s="34" t="str">
        <f t="shared" si="0"/>
        <v/>
      </c>
      <c r="E32" s="212" t="str">
        <f>IF('第10回部分払（申告書等）'!I95+('第10回部分払（申告書等）'!J95+'第10回部分払（申告書等）'!K95)/30&lt;=0,"",'第10回部分払（申告書等）'!I95+('第10回部分払（申告書等）'!J95+'第10回部分払（申告書等）'!K95)/30)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'第10回部分払（申告書等）'!H96</f>
        <v>30000</v>
      </c>
      <c r="D33" s="34" t="str">
        <f t="shared" si="0"/>
        <v>円×</v>
      </c>
      <c r="E33" s="212">
        <f>IF('第10回部分払（申告書等）'!I96+('第10回部分払（申告書等）'!J96+'第10回部分払（申告書等）'!K96)/30&lt;=0,"",'第10回部分払（申告書等）'!I96+('第10回部分払（申告書等）'!J96+'第10回部分払（申告書等）'!K96)/30)</f>
        <v>3</v>
      </c>
      <c r="F33" s="30" t="str">
        <f t="shared" si="1"/>
        <v>=</v>
      </c>
      <c r="G33" s="213">
        <f t="shared" si="2"/>
        <v>90000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'第10回部分払（申告書等）'!H97</f>
        <v/>
      </c>
      <c r="D34" s="34" t="str">
        <f t="shared" si="0"/>
        <v/>
      </c>
      <c r="E34" s="200" t="str">
        <f>IF('第10回部分払（申告書等）'!I97+'第10回部分払（申告書等）'!J97&lt;=0,"",'第10回部分払（申告書等）'!I97+'第10回部分払（申告書等）'!J97)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'第10回部分払（申告書等）'!F111-見積内訳書!D34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7748994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7748994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wI9PB7Zku/QeSw8BUHEzCBM2jL9XKhWA75y9G8tWY3JEMR87QiutSYbFo6ZtfX3Io3AfzLRlKOc7fxNlZeIyVA==" saltValue="/s9EF8jqPT2qVi/+vRMz4Q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3D5B-A5D7-4470-9D3E-E0EDEC5B27E1}">
  <sheetPr>
    <tabColor rgb="FF92D05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H21" sqref="H21:H22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'第10回部分払（申告書等）'!J2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'第10回部分払（内訳書）'!C43</f>
        <v>7748994</v>
      </c>
      <c r="D13" s="4"/>
    </row>
    <row r="14" spans="1:4" s="9" customFormat="1" ht="27.9" customHeight="1">
      <c r="B14" s="614" t="s">
        <v>263</v>
      </c>
      <c r="C14" s="186">
        <f>EOMONTH(D1,0)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mp/Nv2/NO4tFk5E/7X1n4Z6MNLsGsaxpDw+jrB+seYvQbXCpQv2MDnLEOZfrC2zoFv+js39r9UTdP4Q+Rxf30A==" saltValue="c3SQuPfPx2CNK8LZkrc20g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9CAF-E7DD-4D04-9123-787209876FC0}">
  <sheetPr>
    <tabColor theme="8" tint="0.59999389629810485"/>
    <pageSetUpPr fitToPage="1"/>
  </sheetPr>
  <dimension ref="B1:M141"/>
  <sheetViews>
    <sheetView view="pageBreakPreview" topLeftCell="A22" zoomScaleNormal="70" zoomScaleSheetLayoutView="100" workbookViewId="0">
      <selection activeCell="D45" sqref="D45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154</v>
      </c>
      <c r="I2" s="447" t="s">
        <v>242</v>
      </c>
      <c r="J2" s="729"/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621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19" t="str">
        <f>'第1回部分払（申告書等）'!$C$13</f>
        <v>●●</v>
      </c>
      <c r="D13" s="819"/>
    </row>
    <row r="14" spans="2:12" ht="19.5">
      <c r="B14" s="442" t="s">
        <v>164</v>
      </c>
      <c r="C14" s="820">
        <f>'第1回部分払（申告書等）'!C14</f>
        <v>46003</v>
      </c>
      <c r="D14" s="820"/>
      <c r="E14" s="454"/>
      <c r="F14" s="454"/>
    </row>
    <row r="15" spans="2:12">
      <c r="D15" s="455"/>
      <c r="E15" s="454"/>
      <c r="F15" s="456"/>
    </row>
    <row r="16" spans="2:12" ht="15.9" customHeight="1">
      <c r="B16" s="452" t="str">
        <f>'第1回部分払（申告書等）'!$B$16</f>
        <v>業務従事実績／予定表</v>
      </c>
      <c r="C16" s="442"/>
      <c r="H16" s="489"/>
      <c r="I16" s="549"/>
      <c r="K16" s="457"/>
      <c r="L16" s="457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IF(OR(MONTH(J18)=1,I17="年"),YEAR(J18),"")</f>
        <v>2028</v>
      </c>
      <c r="K17" s="459" t="str">
        <f>IF(MONTH(K18)=1,YEAR(K18),"")</f>
        <v/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EDATE('第10回部分払（申告書等）'!L18,1)</f>
        <v>46905</v>
      </c>
      <c r="K18" s="465">
        <f>DATE(YEAR($J$18),MONTH($J$18)+1,1)</f>
        <v>46935</v>
      </c>
      <c r="L18" s="465">
        <f t="shared" ref="L18" si="1">DATE(YEAR(K18),MONTH(K18)+1,1)</f>
        <v>46966</v>
      </c>
    </row>
    <row r="19" spans="2:13" ht="17.149999999999999" customHeight="1">
      <c r="B19" s="616" t="str">
        <f>'見積書（入力用・見積根拠）'!C27</f>
        <v>本人</v>
      </c>
      <c r="C19" s="616" t="str">
        <f>'見積書（入力用・見積根拠）'!D27</f>
        <v>国際　〇〇</v>
      </c>
      <c r="D19" s="616">
        <f>IF('見積書（入力用・見積根拠）'!F27="","",DATEDIF('見積書（入力用・見積根拠）'!F27,$J$1,"y"))</f>
        <v>50</v>
      </c>
      <c r="E19" s="467">
        <f>'第1回部分払（申告書等）'!E19</f>
        <v>46006</v>
      </c>
      <c r="F19" s="105">
        <f>'第10回部分払（申告書等）'!F19</f>
        <v>46735</v>
      </c>
      <c r="G19" s="468" t="s">
        <v>174</v>
      </c>
      <c r="H19" s="468" t="s">
        <v>174</v>
      </c>
      <c r="I19" s="469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616">
        <f>IF('見積書（入力用・見積根拠）'!F28="","",DATEDIF('見積書（入力用・見積根拠）'!F28,$J$1,"y"))</f>
        <v>47</v>
      </c>
      <c r="E20" s="615">
        <f>IF('第10回部分払（申告書等）'!E20="","",'第10回部分払（申告書等）'!E20)</f>
        <v>46073</v>
      </c>
      <c r="F20" s="615">
        <f>IF('第10回部分払（申告書等）'!F20="","",'第10回部分払（申告書等）'!F20)</f>
        <v>46735</v>
      </c>
      <c r="G20" s="468" t="s">
        <v>174</v>
      </c>
      <c r="H20" s="468" t="s">
        <v>174</v>
      </c>
      <c r="I20" s="472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IF('第10回部分払（申告書等）'!E21="","",'第10回部分払（申告書等）'!E21)</f>
        <v>46073</v>
      </c>
      <c r="F21" s="766">
        <f>IF('第10回部分払（申告書等）'!F21="","",'第10回部分払（申告書等）'!F21)</f>
        <v>46735</v>
      </c>
      <c r="G21" s="766">
        <f>'第10回部分払（申告書等）'!G21</f>
        <v>46073</v>
      </c>
      <c r="H21" s="766">
        <f>'第10回部分払（申告書等）'!H21</f>
        <v>46731</v>
      </c>
      <c r="I21" s="473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IF('第10回部分払（申告書等）'!E23="","",'第10回部分払（申告書等）'!E23)</f>
        <v>46073</v>
      </c>
      <c r="F23" s="766">
        <f>IF('第10回部分払（申告書等）'!F23="","",'第10回部分払（申告書等）'!F23)</f>
        <v>46735</v>
      </c>
      <c r="G23" s="766">
        <f>'第10回部分払（申告書等）'!G23</f>
        <v>46096</v>
      </c>
      <c r="H23" s="766">
        <f>'第10回部分払（申告書等）'!H23</f>
        <v>46726</v>
      </c>
      <c r="I23" s="477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IF('第10回部分払（申告書等）'!E25="","",'第10回部分払（申告書等）'!E25)</f>
        <v>46073</v>
      </c>
      <c r="F25" s="766">
        <f>IF('第10回部分払（申告書等）'!F25="","",'第10回部分払（申告書等）'!F25)</f>
        <v>46735</v>
      </c>
      <c r="G25" s="766">
        <f>'第10回部分払（申告書等）'!G25</f>
        <v>46096</v>
      </c>
      <c r="H25" s="766">
        <f>'第10回部分払（申告書等）'!H25</f>
        <v>46726</v>
      </c>
      <c r="I25" s="473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IF('第10回部分払（申告書等）'!E27="","",'第10回部分払（申告書等）'!E27)</f>
        <v>46073</v>
      </c>
      <c r="F27" s="766">
        <f>IF('第10回部分払（申告書等）'!F27="","",'第10回部分払（申告書等）'!F27)</f>
        <v>46735</v>
      </c>
      <c r="G27" s="766">
        <f>'第10回部分払（申告書等）'!G27</f>
        <v>46078</v>
      </c>
      <c r="H27" s="766">
        <f>'第10回部分払（申告書等）'!H27</f>
        <v>46733</v>
      </c>
      <c r="I27" s="473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90</v>
      </c>
      <c r="K28" s="114" t="s">
        <v>90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IF('第10回部分払（申告書等）'!E29="","",'第10回部分払（申告書等）'!E29)</f>
        <v>46073</v>
      </c>
      <c r="F29" s="766">
        <f>IF('第10回部分払（申告書等）'!F29="","",'第10回部分払（申告書等）'!F29)</f>
        <v>46735</v>
      </c>
      <c r="G29" s="766">
        <f>'第10回部分払（申告書等）'!G29</f>
        <v>46078</v>
      </c>
      <c r="H29" s="766">
        <f>'第10回部分払（申告書等）'!H29</f>
        <v>46733</v>
      </c>
      <c r="I29" s="473" t="s">
        <v>175</v>
      </c>
      <c r="J29" s="112" t="s">
        <v>176</v>
      </c>
      <c r="K29" s="112" t="s">
        <v>176</v>
      </c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87</v>
      </c>
      <c r="K30" s="114" t="s">
        <v>87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>●</v>
      </c>
      <c r="K31" s="485" t="str">
        <f>IF(COUNTIF(K20,"●")+COUNTIF(K21,"●")+COUNTIF(K23,"●")+COUNTIF(K25,"●")+COUNTIF(K27,"●")+COUNTIF(K29,"●")&lt;=0,"","●")</f>
        <v>●</v>
      </c>
      <c r="L31" s="485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794">
        <f>'第10回部分払（申告書等）'!B46</f>
        <v>0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287"/>
    </row>
    <row r="35" spans="2:13" ht="17.149999999999999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287"/>
    </row>
    <row r="36" spans="2:13" ht="17.149999999999999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287"/>
    </row>
    <row r="37" spans="2:13" ht="17.149999999999999" customHeight="1">
      <c r="B37" s="489"/>
      <c r="C37" s="489"/>
      <c r="D37" s="489"/>
      <c r="E37" s="550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customHeight="1" thickBot="1">
      <c r="B38" s="490" t="s">
        <v>180</v>
      </c>
      <c r="C38" s="127"/>
      <c r="D38" s="232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255"/>
    </row>
    <row r="45" spans="2:13" ht="17.149999999999999" customHeight="1" thickBot="1">
      <c r="B45" s="492" t="s">
        <v>181</v>
      </c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255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255"/>
    </row>
    <row r="50" spans="2:13" ht="17.149999999999999" customHeight="1" thickBot="1">
      <c r="B50" s="620"/>
      <c r="C50" s="620"/>
      <c r="D50" s="620"/>
      <c r="E50" s="620"/>
      <c r="F50" s="620"/>
      <c r="G50" s="494" t="s">
        <v>264</v>
      </c>
      <c r="H50" s="495">
        <f>'第11回部分払（内訳書）'!C43</f>
        <v>7748994</v>
      </c>
      <c r="I50" s="494" t="s">
        <v>34</v>
      </c>
      <c r="J50" s="620"/>
      <c r="K50" s="620"/>
      <c r="L50" s="620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'第10回部分払（申告書等）'!D53</f>
        <v>1100000</v>
      </c>
      <c r="E53" s="499" t="s">
        <v>34</v>
      </c>
      <c r="F53" s="500" t="s">
        <v>147</v>
      </c>
      <c r="G53" s="501">
        <f>COUNTIF(J19:L19,"●")</f>
        <v>3</v>
      </c>
      <c r="H53" s="521" t="s">
        <v>207</v>
      </c>
      <c r="I53" s="545">
        <f>_xlfn.DAYS($F$19,(EDATE($E$19,24)-1))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'第10回部分払（申告書等）'!D54</f>
        <v>1200000</v>
      </c>
      <c r="E54" s="499" t="s">
        <v>34</v>
      </c>
      <c r="F54" s="500" t="s">
        <v>147</v>
      </c>
      <c r="G54" s="501">
        <f>COUNTIF(J31:L31,"●")</f>
        <v>3</v>
      </c>
      <c r="H54" s="521" t="s">
        <v>244</v>
      </c>
      <c r="I54" s="524">
        <f>IF(AND($F$31&gt;=EOMONTH($J$18,-1)+1,$F$31&lt;=EOMONTH($L$18,0)),_xlfn.DAYS(EOMONTH($E$31,-1)+1,$E$31),0)</f>
        <v>0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24">
        <f>IF(AND($F$31&gt;=EOMONTH($J$18,-1)+1,$F$31&lt;=EOMONTH($L$18,0)),_xlfn.DAYS($F$31+1,EOMONTH($F$31,0))-1,0)</f>
        <v>0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/>
      <c r="H59" s="507" t="s">
        <v>191</v>
      </c>
      <c r="I59" s="136">
        <f>D59*G59</f>
        <v>0</v>
      </c>
      <c r="J59" s="487" t="s">
        <v>34</v>
      </c>
    </row>
    <row r="60" spans="2:13" ht="17.149999999999999" customHeight="1">
      <c r="B60" s="406" t="s">
        <v>192</v>
      </c>
      <c r="D60" s="599">
        <v>250000</v>
      </c>
      <c r="E60" s="406" t="s">
        <v>34</v>
      </c>
      <c r="F60" s="450" t="s">
        <v>147</v>
      </c>
      <c r="G60" s="601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customHeight="1">
      <c r="B61" s="406" t="s">
        <v>193</v>
      </c>
      <c r="D61" s="599">
        <v>100000</v>
      </c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si="2"/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/>
      <c r="H65" s="507" t="s">
        <v>191</v>
      </c>
      <c r="I65" s="136">
        <f>D65*G65</f>
        <v>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821" t="s">
        <v>26</v>
      </c>
      <c r="C73" s="822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617">
        <f t="shared" si="4"/>
        <v>0</v>
      </c>
      <c r="G76" s="618"/>
      <c r="H76" s="516"/>
      <c r="I76" s="517"/>
    </row>
    <row r="77" spans="2:10" ht="16" hidden="1">
      <c r="B77" s="753"/>
      <c r="C77" s="754"/>
      <c r="D77" s="515"/>
      <c r="E77" s="514"/>
      <c r="F77" s="617">
        <f t="shared" si="4"/>
        <v>0</v>
      </c>
      <c r="G77" s="618"/>
      <c r="H77" s="516"/>
      <c r="I77" s="517"/>
    </row>
    <row r="78" spans="2:10" ht="16" hidden="1">
      <c r="B78" s="753"/>
      <c r="C78" s="754"/>
      <c r="D78" s="515"/>
      <c r="E78" s="514"/>
      <c r="F78" s="617">
        <f t="shared" si="4"/>
        <v>0</v>
      </c>
      <c r="G78" s="618"/>
      <c r="H78" s="516"/>
      <c r="I78" s="517"/>
    </row>
    <row r="79" spans="2:10" ht="16" hidden="1">
      <c r="B79" s="753"/>
      <c r="C79" s="754"/>
      <c r="D79" s="515"/>
      <c r="E79" s="514"/>
      <c r="F79" s="617">
        <f t="shared" si="4"/>
        <v>0</v>
      </c>
      <c r="G79" s="618"/>
      <c r="H79" s="516"/>
      <c r="I79" s="517"/>
    </row>
    <row r="80" spans="2:10" ht="16" hidden="1">
      <c r="B80" s="753"/>
      <c r="C80" s="754"/>
      <c r="D80" s="515"/>
      <c r="E80" s="514"/>
      <c r="F80" s="617">
        <f t="shared" si="4"/>
        <v>0</v>
      </c>
      <c r="G80" s="618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3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'第10回部分払（申告書等）'!C88</f>
        <v>①</v>
      </c>
      <c r="D88" s="612">
        <f>'第10回部分払（申告書等）'!D88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3</v>
      </c>
      <c r="J88" s="524">
        <f>IF(AND($G$21&gt;=EOMONTH($J$18,-1)+1,$G$21&lt;=EOMONTH($L$18,0)),_xlfn.DAYS(EOMONTH($G$21,-1)+1,$G$21),0)</f>
        <v>0</v>
      </c>
      <c r="K88" s="524">
        <f>IF(AND($H$21&gt;=EOMONTH($J$18,-1)+1,$H$21&lt;=EOMONTH($L$18,0)),_xlfn.DAYS($H$21+1,EOMONTH($H$21,0))-1,0)</f>
        <v>0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'第10回部分払（申告書等）'!C90</f>
        <v>②</v>
      </c>
      <c r="D90" s="612">
        <f>'第10回部分払（申告書等）'!D90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3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0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'第10回部分払（申告書等）'!C92</f>
        <v>③</v>
      </c>
      <c r="D92" s="612" t="str">
        <f>'第10回部分払（申告書等）'!D92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3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0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'第10回部分払（申告書等）'!C94</f>
        <v>⑤</v>
      </c>
      <c r="D94" s="612" t="str">
        <f>'第10回部分払（申告書等）'!D94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3</v>
      </c>
      <c r="J94" s="524">
        <f>IF(AND($G$27&gt;=EOMONTH($J$18,-1)+1,$G$27&lt;=EOMONTH($L$18,0)),_xlfn.DAYS(EOMONTH($G$27,-1)+1,$G$27),0)</f>
        <v>0</v>
      </c>
      <c r="K94" s="524">
        <f>IF(AND($H$27&gt;=EOMONTH($J$18,-1)+1,$H$27&lt;=EOMONTH($L$18,0)),_xlfn.DAYS($H$27+1,EOMONTH($H$27,0))-1,0)</f>
        <v>0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'第10回部分払（申告書等）'!C96</f>
        <v>④</v>
      </c>
      <c r="D96" s="612">
        <f>'第10回部分払（申告書等）'!D96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3</v>
      </c>
      <c r="J96" s="524">
        <f>IF(AND($G$29&gt;=EOMONTH($J$18,-1)+1,$G$29&lt;=EOMONTH($L$18,0)),_xlfn.DAYS(EOMONTH($G$29,-1)+1,$G$29),0)</f>
        <v>0</v>
      </c>
      <c r="K96" s="524">
        <f>IF(AND($H$29&gt;=EOMONTH($J$18,-1)+1,$H$29&lt;=EOMONTH($L$18,0)),_xlfn.DAYS($H$29+1,EOMONTH($H$29,0))-1,0)</f>
        <v>0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604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617">
        <f t="shared" si="7"/>
        <v>0</v>
      </c>
      <c r="G106" s="618"/>
      <c r="H106" s="516"/>
      <c r="I106" s="517"/>
    </row>
    <row r="107" spans="2:12" ht="16" hidden="1">
      <c r="B107" s="753"/>
      <c r="C107" s="754"/>
      <c r="D107" s="515"/>
      <c r="E107" s="514"/>
      <c r="F107" s="617">
        <f t="shared" si="7"/>
        <v>0</v>
      </c>
      <c r="G107" s="618"/>
      <c r="H107" s="516"/>
      <c r="I107" s="517"/>
    </row>
    <row r="108" spans="2:12" ht="16" hidden="1">
      <c r="B108" s="753"/>
      <c r="C108" s="754"/>
      <c r="D108" s="515"/>
      <c r="E108" s="514"/>
      <c r="F108" s="617">
        <f t="shared" si="7"/>
        <v>0</v>
      </c>
      <c r="G108" s="618"/>
      <c r="H108" s="516"/>
      <c r="I108" s="517"/>
    </row>
    <row r="109" spans="2:12" ht="16" hidden="1">
      <c r="B109" s="753"/>
      <c r="C109" s="754"/>
      <c r="D109" s="515"/>
      <c r="E109" s="514"/>
      <c r="F109" s="617">
        <f t="shared" si="7"/>
        <v>0</v>
      </c>
      <c r="G109" s="618"/>
      <c r="H109" s="516"/>
      <c r="I109" s="517"/>
    </row>
    <row r="110" spans="2:12" ht="16" hidden="1">
      <c r="B110" s="753"/>
      <c r="C110" s="754"/>
      <c r="D110" s="515"/>
      <c r="E110" s="514"/>
      <c r="F110" s="617">
        <f t="shared" si="7"/>
        <v>0</v>
      </c>
      <c r="G110" s="618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302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SUM(D115:D126)</f>
        <v>84269263.333333328</v>
      </c>
      <c r="G115" s="542">
        <f>'第10回部分払（申告書等）'!G115-'第11回部分払（内訳書）'!E19</f>
        <v>0</v>
      </c>
      <c r="I115" s="771">
        <f>'第10回部分払（申告書等）'!I115-'第11回部分払（内訳書）'!E20</f>
        <v>5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>
      <c r="B118" s="546">
        <v>4</v>
      </c>
      <c r="C118" s="546" t="s">
        <v>246</v>
      </c>
      <c r="D118" s="547">
        <f>'第3回部分払（請求書）'!C13</f>
        <v>8279994</v>
      </c>
      <c r="E118" s="546" t="s">
        <v>224</v>
      </c>
    </row>
    <row r="119" spans="2:10">
      <c r="B119" s="546">
        <v>5</v>
      </c>
      <c r="C119" s="546" t="s">
        <v>247</v>
      </c>
      <c r="D119" s="547">
        <f>'第4回部分払（請求書）'!C13</f>
        <v>6948996</v>
      </c>
      <c r="E119" s="546" t="s">
        <v>224</v>
      </c>
    </row>
    <row r="120" spans="2:10">
      <c r="B120" s="546">
        <v>6</v>
      </c>
      <c r="C120" s="546" t="s">
        <v>248</v>
      </c>
      <c r="D120" s="547">
        <f>'第5回部分払（請求書）'!C13</f>
        <v>7748994</v>
      </c>
      <c r="E120" s="546" t="s">
        <v>224</v>
      </c>
    </row>
    <row r="121" spans="2:10">
      <c r="B121" s="546">
        <v>7</v>
      </c>
      <c r="C121" s="546" t="s">
        <v>249</v>
      </c>
      <c r="D121" s="547">
        <f>'第6回部分払（請求書）'!C13</f>
        <v>7748994</v>
      </c>
      <c r="E121" s="546" t="s">
        <v>224</v>
      </c>
    </row>
    <row r="122" spans="2:10">
      <c r="B122" s="546">
        <v>8</v>
      </c>
      <c r="C122" s="546" t="s">
        <v>250</v>
      </c>
      <c r="D122" s="547">
        <f>'第7回部分払（請求書）'!C13</f>
        <v>7748994</v>
      </c>
      <c r="E122" s="546" t="s">
        <v>224</v>
      </c>
    </row>
    <row r="123" spans="2:10">
      <c r="B123" s="546">
        <v>9</v>
      </c>
      <c r="C123" s="546" t="s">
        <v>251</v>
      </c>
      <c r="D123" s="547">
        <f>'第8回部分払（請求書）'!C13</f>
        <v>7748994</v>
      </c>
      <c r="E123" s="546" t="s">
        <v>224</v>
      </c>
    </row>
    <row r="124" spans="2:10">
      <c r="B124" s="546">
        <v>10</v>
      </c>
      <c r="C124" s="546" t="s">
        <v>304</v>
      </c>
      <c r="D124" s="547">
        <f>'第9回部分払（請求書）'!C13</f>
        <v>6251227.333333333</v>
      </c>
      <c r="E124" s="546" t="s">
        <v>224</v>
      </c>
    </row>
    <row r="125" spans="2:10">
      <c r="B125" s="546">
        <v>11</v>
      </c>
      <c r="C125" s="546" t="s">
        <v>305</v>
      </c>
      <c r="D125" s="547">
        <f>'第10回部分払（請求書）'!C13</f>
        <v>7748994</v>
      </c>
      <c r="E125" s="546" t="s">
        <v>224</v>
      </c>
    </row>
    <row r="126" spans="2:10" ht="15.5" thickBot="1">
      <c r="B126" s="539">
        <v>12</v>
      </c>
      <c r="C126" s="539" t="s">
        <v>306</v>
      </c>
      <c r="D126" s="630">
        <f>'第11回部分払（請求書）'!C13</f>
        <v>7748994</v>
      </c>
      <c r="E126" s="539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1bWIqGj0Q0bhA+FjhUI0o3D0ouBKjFsnTlmURKPlQ+QQbrZGItAddqL+05GNU22kwPoTk+7R/VUloyhllqgExg==" saltValue="o+5QrBlwf7EWAowx9GvpZg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E115:E126" xr:uid="{D3EC777D-79C1-431D-BA5A-45CF9256B8A2}">
      <formula1>"未,済"</formula1>
    </dataValidation>
    <dataValidation type="list" allowBlank="1" showInputMessage="1" showErrorMessage="1" sqref="E83" xr:uid="{E8D3D063-4737-4AF5-A4DF-B77410E54304}">
      <formula1>"円,ドル"</formula1>
    </dataValidation>
    <dataValidation type="list" allowBlank="1" showInputMessage="1" showErrorMessage="1" sqref="C83" xr:uid="{DC293DDF-6C7B-4861-AEFC-E1F7C40CC6E4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4832F0C9-B475-4D7A-9CB8-C5693EAC1422}">
      <formula1>"　,●"</formula1>
    </dataValidation>
    <dataValidation type="list" showInputMessage="1" showErrorMessage="1" sqref="J30:L30 J32:L32 J22:L22 J24:L24 J26:L26 J28:L28 C89 C91 C93 C95 C97:C98" xr:uid="{1C2842AC-3937-4DB6-8B86-1E3A5639639A}">
      <formula1>"　,①,②,③,④,⑤"</formula1>
    </dataValidation>
    <dataValidation type="list" showInputMessage="1" showErrorMessage="1" sqref="E88 E90 E92 E94 E96" xr:uid="{C8B22668-C951-49C0-A43F-F0827CD12F0A}">
      <formula1>"　,円,ドル"</formula1>
    </dataValidation>
    <dataValidation type="list" showInputMessage="1" showErrorMessage="1" sqref="H2" xr:uid="{FC6102F9-A2A9-4DFD-8A6B-C9BE943D1427}">
      <formula1>"　,芳沢　忍,角河　佳江"</formula1>
    </dataValidation>
    <dataValidation type="list" allowBlank="1" showInputMessage="1" showErrorMessage="1" sqref="B16" xr:uid="{CAA98594-9BE7-45A5-8ACC-7D5F66495F4B}">
      <formula1>"業務従事実績表,業務従事実績／予定表"</formula1>
    </dataValidation>
  </dataValidations>
  <hyperlinks>
    <hyperlink ref="G99" r:id="rId1" xr:uid="{1D51018A-E718-43DB-9524-D5084F980F1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1" r:id="rId6" name="Check Box 3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209550</xdr:rowOff>
                  </from>
                  <to>
                    <xdr:col>4</xdr:col>
                    <xdr:colOff>488950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2518-5084-474B-A705-1AB63605BE28}">
  <sheetPr>
    <tabColor theme="8" tint="0.59999389629810485"/>
    <pageSetUpPr fitToPage="1"/>
  </sheetPr>
  <dimension ref="A1:I106"/>
  <sheetViews>
    <sheetView view="pageBreakPreview" zoomScaleNormal="70" zoomScaleSheetLayoutView="100" workbookViewId="0">
      <selection activeCell="H21" sqref="H21:H22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4.08984375" style="81" customWidth="1"/>
    <col min="6" max="6" width="4" style="81" bestFit="1" customWidth="1"/>
    <col min="7" max="7" width="13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'第11回部分払（申告書等）'!J2</f>
        <v>0</v>
      </c>
      <c r="G1" s="775"/>
      <c r="H1" s="775"/>
    </row>
    <row r="2" spans="1:8" ht="24.5">
      <c r="A2" s="17"/>
      <c r="B2" s="619"/>
      <c r="C2" s="619"/>
      <c r="D2" s="619"/>
      <c r="E2" s="619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619"/>
      <c r="C4" s="619"/>
      <c r="D4" s="619"/>
      <c r="E4" s="619"/>
      <c r="F4" s="619"/>
      <c r="G4" s="619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6900000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'第11回部分払（申告書等）'!D53</f>
        <v>1100000</v>
      </c>
      <c r="D10" s="34" t="s">
        <v>120</v>
      </c>
      <c r="E10" s="200">
        <f>'第11回部分払（申告書等）'!G53+'第11回部分払（申告書等）'!I53/30</f>
        <v>3</v>
      </c>
      <c r="F10" s="194"/>
      <c r="G10" s="233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233"/>
      <c r="H11" s="9"/>
    </row>
    <row r="12" spans="1:8" ht="19.5">
      <c r="A12" s="34"/>
      <c r="B12" s="196"/>
      <c r="C12" s="197">
        <f>C13*E13</f>
        <v>3600000</v>
      </c>
      <c r="D12" s="34" t="s">
        <v>113</v>
      </c>
      <c r="E12" s="34"/>
      <c r="F12" s="34"/>
      <c r="G12" s="233"/>
      <c r="H12" s="9"/>
    </row>
    <row r="13" spans="1:8" ht="19.5">
      <c r="A13" s="34"/>
      <c r="B13" s="191" t="s">
        <v>119</v>
      </c>
      <c r="C13" s="199">
        <f>'第11回部分払（申告書等）'!D54</f>
        <v>1200000</v>
      </c>
      <c r="D13" s="34" t="s">
        <v>120</v>
      </c>
      <c r="E13" s="200">
        <f>'第11回部分払（申告書等）'!G54+'第11回部分払（申告書等）'!I54/30+'第11回部分払（申告書等）'!I55/30</f>
        <v>3</v>
      </c>
      <c r="F13" s="194"/>
      <c r="G13" s="233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848994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SUM('第11回部分払（申告書等）'!I59:I63)-前金払請求金額内訳書!C13*E19</f>
        <v>0</v>
      </c>
      <c r="D19" s="34" t="s">
        <v>232</v>
      </c>
      <c r="E19" s="207">
        <f>SUM('第11回部分払（申告書等）'!G59:G63)</f>
        <v>0</v>
      </c>
    </row>
    <row r="20" spans="1:9" ht="17.149999999999999" customHeight="1">
      <c r="B20" s="83" t="s">
        <v>233</v>
      </c>
      <c r="C20" s="206">
        <f>SUM('第11回部分払（申告書等）'!I65:I69)</f>
        <v>0</v>
      </c>
      <c r="D20" s="34" t="s">
        <v>232</v>
      </c>
      <c r="E20" s="207">
        <f>SUM('第11回部分払（申告書等）'!G65:G69)</f>
        <v>0</v>
      </c>
    </row>
    <row r="21" spans="1:9" ht="17.149999999999999" customHeight="1">
      <c r="B21" s="34" t="s">
        <v>125</v>
      </c>
      <c r="C21" s="208">
        <f>'第11回部分払（申告書等）'!F81-見積内訳書!D22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'第11回部分払（申告書等）'!H84</f>
        <v>199998</v>
      </c>
      <c r="D23" s="34" t="s">
        <v>120</v>
      </c>
      <c r="E23" s="200">
        <f>'第11回部分払（申告書等）'!I84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249000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'第11回部分払（申告書等）'!H88</f>
        <v>43000</v>
      </c>
      <c r="D25" s="34" t="str">
        <f>IF(C25="","","円×")</f>
        <v>円×</v>
      </c>
      <c r="E25" s="212">
        <f>IF('第11回部分払（申告書等）'!I88+('第11回部分払（申告書等）'!J88+'第11回部分払（申告書等）'!K88)/30&lt;=0,"",'第11回部分払（申告書等）'!I88+('第11回部分払（申告書等）'!J88+'第11回部分払（申告書等）'!K88)/30)</f>
        <v>3</v>
      </c>
      <c r="F25" s="30" t="str">
        <f>IF(E25="","","=")</f>
        <v>=</v>
      </c>
      <c r="G25" s="213">
        <f>IFERROR(C25*E25,"")</f>
        <v>129000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'第11回部分払（申告書等）'!H89</f>
        <v/>
      </c>
      <c r="D26" s="34" t="str">
        <f>IF(C26="","","円×")</f>
        <v/>
      </c>
      <c r="E26" s="212" t="str">
        <f>IF('第11回部分払（申告書等）'!I89+('第11回部分払（申告書等）'!J89+'第11回部分払（申告書等）'!K89)/30&lt;=0,"",'第11回部分払（申告書等）'!I89+('第11回部分払（申告書等）'!J89+'第11回部分払（申告書等）'!K89)/30)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'第11回部分払（申告書等）'!H90</f>
        <v>10000</v>
      </c>
      <c r="D27" s="34" t="str">
        <f t="shared" ref="D27:D34" si="0">IF(C27="","","円×")</f>
        <v>円×</v>
      </c>
      <c r="E27" s="212">
        <f>IF('第11回部分払（申告書等）'!I90+('第11回部分払（申告書等）'!J90+'第11回部分払（申告書等）'!K90)/30&lt;=0,"",'第11回部分払（申告書等）'!I90+('第11回部分払（申告書等）'!J90+'第11回部分払（申告書等）'!K90)/30)</f>
        <v>3</v>
      </c>
      <c r="F27" s="30" t="str">
        <f t="shared" ref="F27:F34" si="1">IF(E27="","","=")</f>
        <v>=</v>
      </c>
      <c r="G27" s="213">
        <f t="shared" ref="G27:G34" si="2">IFERROR(C27*E27,"")</f>
        <v>30000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'第11回部分払（申告書等）'!H91</f>
        <v/>
      </c>
      <c r="D28" s="34" t="str">
        <f t="shared" si="0"/>
        <v/>
      </c>
      <c r="E28" s="212" t="str">
        <f>IF('第11回部分払（申告書等）'!I91+('第11回部分払（申告書等）'!J91+'第11回部分払（申告書等）'!K91)/30&lt;=0,"",'第11回部分払（申告書等）'!I91+('第11回部分払（申告書等）'!J91+'第11回部分払（申告書等）'!K91)/30)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'第11回部分払（申告書等）'!H92</f>
        <v/>
      </c>
      <c r="D29" s="34" t="str">
        <f t="shared" si="0"/>
        <v/>
      </c>
      <c r="E29" s="212">
        <f>IF('第11回部分払（申告書等）'!I92+('第11回部分払（申告書等）'!J92+'第11回部分払（申告書等）'!K92)/30&lt;=0,"",'第11回部分払（申告書等）'!I92+('第11回部分払（申告書等）'!J92+'第11回部分払（申告書等）'!K92)/30)</f>
        <v>3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'第11回部分払（申告書等）'!H93</f>
        <v/>
      </c>
      <c r="D30" s="34" t="str">
        <f t="shared" si="0"/>
        <v/>
      </c>
      <c r="E30" s="212" t="str">
        <f>IF('第11回部分払（申告書等）'!I93+('第11回部分払（申告書等）'!J93+'第11回部分払（申告書等）'!K93)/30&lt;=0,"",'第11回部分払（申告書等）'!I93+('第11回部分払（申告書等）'!J93+'第11回部分払（申告書等）'!K93)/30)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'第11回部分払（申告書等）'!H94</f>
        <v/>
      </c>
      <c r="D31" s="34" t="str">
        <f t="shared" si="0"/>
        <v/>
      </c>
      <c r="E31" s="212">
        <f>IF('第11回部分払（申告書等）'!I94+('第11回部分払（申告書等）'!J94+'第11回部分払（申告書等）'!K94)/30&lt;=0,"",'第11回部分払（申告書等）'!I94+('第11回部分払（申告書等）'!J94+'第11回部分払（申告書等）'!K94)/30)</f>
        <v>3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'第11回部分払（申告書等）'!H95</f>
        <v/>
      </c>
      <c r="D32" s="34" t="str">
        <f t="shared" si="0"/>
        <v/>
      </c>
      <c r="E32" s="212" t="str">
        <f>IF('第11回部分払（申告書等）'!I95+('第11回部分払（申告書等）'!J95+'第11回部分払（申告書等）'!K95)/30&lt;=0,"",'第11回部分払（申告書等）'!I95+('第11回部分払（申告書等）'!J95+'第11回部分払（申告書等）'!K95)/30)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'第11回部分払（申告書等）'!H96</f>
        <v>30000</v>
      </c>
      <c r="D33" s="34" t="str">
        <f t="shared" si="0"/>
        <v>円×</v>
      </c>
      <c r="E33" s="212">
        <f>IF('第11回部分払（申告書等）'!I96+('第11回部分払（申告書等）'!J96+'第11回部分払（申告書等）'!K96)/30&lt;=0,"",'第11回部分払（申告書等）'!I96+('第11回部分払（申告書等）'!J96+'第11回部分払（申告書等）'!K96)/30)</f>
        <v>3</v>
      </c>
      <c r="F33" s="30" t="str">
        <f t="shared" si="1"/>
        <v>=</v>
      </c>
      <c r="G33" s="213">
        <f t="shared" si="2"/>
        <v>90000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'第11回部分払（申告書等）'!H97</f>
        <v/>
      </c>
      <c r="D34" s="34" t="str">
        <f t="shared" si="0"/>
        <v/>
      </c>
      <c r="E34" s="200" t="str">
        <f>IF('第11回部分払（申告書等）'!I97+'第11回部分払（申告書等）'!J97&lt;=0,"",'第11回部分払（申告書等）'!I97+'第11回部分払（申告書等）'!J97)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'第11回部分払（申告書等）'!F111-見積内訳書!D34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7748994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7748994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wI9PB7Zku/QeSw8BUHEzCBM2jL9XKhWA75y9G8tWY3JEMR87QiutSYbFo6ZtfX3Io3AfzLRlKOc7fxNlZeIyVA==" saltValue="/s9EF8jqPT2qVi/+vRMz4Q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48FB-7A03-4A44-AA65-970376F66C40}">
  <sheetPr>
    <tabColor theme="8" tint="0.59999389629810485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H21" sqref="H21:H22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'第11回部分払（申告書等）'!J2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'第11回部分払（内訳書）'!C43</f>
        <v>7748994</v>
      </c>
      <c r="D13" s="4"/>
    </row>
    <row r="14" spans="1:4" s="9" customFormat="1" ht="27.9" customHeight="1">
      <c r="B14" s="614" t="s">
        <v>263</v>
      </c>
      <c r="C14" s="186">
        <f>EOMONTH(D1,0)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mp/Nv2/NO4tFk5E/7X1n4Z6MNLsGsaxpDw+jrB+seYvQbXCpQv2MDnLEOZfrC2zoFv+js39r9UTdP4Q+Rxf30A==" saltValue="c3SQuPfPx2CNK8LZkrc20g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842C-F571-4B4D-90C3-60A5CCFEA1D5}">
  <sheetPr>
    <tabColor rgb="FFCCFFFF"/>
    <pageSetUpPr fitToPage="1"/>
  </sheetPr>
  <dimension ref="A1:H46"/>
  <sheetViews>
    <sheetView showGridLines="0" view="pageBreakPreview" topLeftCell="B19" zoomScale="85" zoomScaleNormal="51" zoomScaleSheetLayoutView="85" zoomScalePageLayoutView="25" workbookViewId="0">
      <selection activeCell="G36" sqref="G36"/>
    </sheetView>
  </sheetViews>
  <sheetFormatPr defaultColWidth="9.90625" defaultRowHeight="16" outlineLevelRow="1"/>
  <cols>
    <col min="1" max="1" width="58.453125" style="255" hidden="1" customWidth="1"/>
    <col min="2" max="2" width="7.6328125" style="255" customWidth="1"/>
    <col min="3" max="3" width="42.6328125" style="255" customWidth="1"/>
    <col min="4" max="4" width="29" style="255" customWidth="1"/>
    <col min="5" max="5" width="7.6328125" style="255" customWidth="1"/>
    <col min="6" max="6" width="13.36328125" style="255" customWidth="1"/>
    <col min="7" max="7" width="9.54296875" style="255" customWidth="1"/>
    <col min="8" max="8" width="11.6328125" style="403" customWidth="1"/>
    <col min="9" max="16384" width="9.90625" style="255"/>
  </cols>
  <sheetData>
    <row r="1" spans="1:8" ht="27.9" customHeight="1">
      <c r="A1" s="253" t="s">
        <v>14</v>
      </c>
      <c r="B1" s="597" t="str">
        <f>IF(B3="契約金額内訳書","【附属書Ⅱ】","別紙")</f>
        <v>別紙</v>
      </c>
      <c r="C1" s="362"/>
      <c r="D1" s="362"/>
      <c r="E1" s="362"/>
      <c r="F1" s="363" t="s">
        <v>17</v>
      </c>
      <c r="G1" s="710">
        <f>見積書表紙!C1</f>
        <v>45945</v>
      </c>
      <c r="H1" s="710"/>
    </row>
    <row r="2" spans="1:8" s="257" customFormat="1" ht="27.9" customHeight="1">
      <c r="A2" s="256" t="s">
        <v>16</v>
      </c>
      <c r="B2" s="364"/>
      <c r="C2" s="365"/>
      <c r="D2" s="365"/>
      <c r="E2" s="365"/>
      <c r="F2" s="365"/>
      <c r="G2" s="366"/>
      <c r="H2" s="367"/>
    </row>
    <row r="3" spans="1:8" s="262" customFormat="1" ht="27.9" customHeight="1">
      <c r="B3" s="711" t="s">
        <v>110</v>
      </c>
      <c r="C3" s="711"/>
      <c r="D3" s="711"/>
      <c r="E3" s="711"/>
      <c r="F3" s="711"/>
      <c r="G3" s="711"/>
      <c r="H3" s="711"/>
    </row>
    <row r="4" spans="1:8" s="257" customFormat="1" ht="27.9" customHeight="1">
      <c r="B4" s="341" t="s">
        <v>111</v>
      </c>
      <c r="C4" s="365"/>
      <c r="D4" s="365"/>
      <c r="E4" s="365"/>
      <c r="F4" s="365"/>
      <c r="G4" s="365"/>
      <c r="H4" s="365"/>
    </row>
    <row r="5" spans="1:8" s="262" customFormat="1" ht="27.9" customHeight="1">
      <c r="A5" s="256" t="s">
        <v>27</v>
      </c>
      <c r="B5" s="257"/>
      <c r="C5" s="709" t="str">
        <f>見積書表紙!A8</f>
        <v>●●国●●アドバイザー</v>
      </c>
      <c r="D5" s="709"/>
      <c r="E5" s="709"/>
      <c r="F5" s="709"/>
      <c r="G5" s="709"/>
      <c r="H5" s="709"/>
    </row>
    <row r="6" spans="1:8" s="257" customFormat="1" ht="27.9" customHeight="1">
      <c r="B6" s="364"/>
      <c r="C6" s="365"/>
      <c r="D6" s="365"/>
      <c r="E6" s="365"/>
      <c r="F6" s="365"/>
      <c r="G6" s="365"/>
      <c r="H6" s="365"/>
    </row>
    <row r="7" spans="1:8" s="262" customFormat="1" ht="27.9" customHeight="1">
      <c r="B7" s="341" t="s">
        <v>112</v>
      </c>
      <c r="C7" s="362"/>
      <c r="D7" s="368">
        <f>D12+D16</f>
        <v>28600000</v>
      </c>
      <c r="E7" s="369" t="s">
        <v>113</v>
      </c>
      <c r="F7" s="370"/>
      <c r="G7" s="362"/>
      <c r="H7" s="370"/>
    </row>
    <row r="8" spans="1:8" s="272" customFormat="1" ht="27.9" customHeight="1">
      <c r="B8" s="371"/>
      <c r="C8" s="362" t="s">
        <v>114</v>
      </c>
      <c r="D8" s="362">
        <f>'見積書（入力用・見積根拠）'!D6</f>
        <v>3</v>
      </c>
      <c r="E8" s="372" t="s">
        <v>31</v>
      </c>
      <c r="F8" s="373"/>
      <c r="G8" s="373"/>
      <c r="H8" s="374"/>
    </row>
    <row r="9" spans="1:8" s="262" customFormat="1" ht="27.9" customHeight="1">
      <c r="B9" s="362"/>
      <c r="C9" s="362" t="s">
        <v>115</v>
      </c>
      <c r="D9" s="375">
        <f>'見積書（入力用・見積根拠）'!L27</f>
        <v>24</v>
      </c>
      <c r="E9" s="372" t="s">
        <v>116</v>
      </c>
      <c r="F9" s="376"/>
      <c r="G9" s="376"/>
      <c r="H9" s="369"/>
    </row>
    <row r="10" spans="1:8" s="262" customFormat="1" ht="27.9" customHeight="1">
      <c r="B10" s="362"/>
      <c r="C10" s="362" t="s">
        <v>117</v>
      </c>
      <c r="D10" s="369"/>
      <c r="E10" s="377"/>
      <c r="F10" s="369"/>
      <c r="G10" s="369"/>
      <c r="H10" s="369"/>
    </row>
    <row r="11" spans="1:8" s="262" customFormat="1" ht="27.9" customHeight="1">
      <c r="B11" s="362"/>
      <c r="C11" s="341" t="s">
        <v>118</v>
      </c>
      <c r="D11" s="362"/>
      <c r="E11" s="364"/>
      <c r="F11" s="375"/>
      <c r="G11" s="378"/>
      <c r="H11" s="379"/>
    </row>
    <row r="12" spans="1:8" s="262" customFormat="1" ht="27.9" customHeight="1">
      <c r="A12" s="274" t="s">
        <v>38</v>
      </c>
      <c r="B12" s="369"/>
      <c r="C12" s="380"/>
      <c r="D12" s="381">
        <f>D13*F13</f>
        <v>26400000</v>
      </c>
      <c r="E12" s="362" t="s">
        <v>113</v>
      </c>
      <c r="F12" s="362"/>
      <c r="G12" s="362"/>
      <c r="H12" s="382"/>
    </row>
    <row r="13" spans="1:8" s="262" customFormat="1" ht="27.9" customHeight="1">
      <c r="A13" s="274"/>
      <c r="B13" s="362"/>
      <c r="C13" s="383" t="s">
        <v>119</v>
      </c>
      <c r="D13" s="384">
        <f>'見積書（入力用・見積根拠）'!E8</f>
        <v>1100000</v>
      </c>
      <c r="E13" s="364" t="s">
        <v>120</v>
      </c>
      <c r="F13" s="375">
        <f>'見積書（入力用・見積根拠）'!L27</f>
        <v>24</v>
      </c>
      <c r="G13" s="378" t="s">
        <v>116</v>
      </c>
      <c r="H13" s="379"/>
    </row>
    <row r="14" spans="1:8" s="262" customFormat="1" ht="27.9" customHeight="1">
      <c r="A14" s="274"/>
      <c r="B14" s="362"/>
      <c r="C14" s="383"/>
      <c r="D14" s="384"/>
      <c r="E14" s="364"/>
      <c r="F14" s="375"/>
      <c r="G14" s="378"/>
      <c r="H14" s="379"/>
    </row>
    <row r="15" spans="1:8" s="262" customFormat="1" ht="27.9" customHeight="1">
      <c r="B15" s="362"/>
      <c r="C15" s="385" t="s">
        <v>121</v>
      </c>
      <c r="D15" s="363"/>
      <c r="E15" s="364"/>
      <c r="F15" s="375"/>
      <c r="G15" s="378"/>
      <c r="H15" s="379"/>
    </row>
    <row r="16" spans="1:8" s="262" customFormat="1" ht="27.9" customHeight="1">
      <c r="B16" s="362"/>
      <c r="C16" s="380"/>
      <c r="D16" s="381">
        <f>D17*F17</f>
        <v>2200000</v>
      </c>
      <c r="E16" s="362" t="s">
        <v>113</v>
      </c>
      <c r="F16" s="362"/>
      <c r="G16" s="362"/>
      <c r="H16" s="379"/>
    </row>
    <row r="17" spans="1:8" s="262" customFormat="1" ht="27.9" customHeight="1">
      <c r="B17" s="362"/>
      <c r="C17" s="383" t="s">
        <v>119</v>
      </c>
      <c r="D17" s="384">
        <f>'見積書（入力用・見積根拠）'!E9-'見積書（入力用・見積根拠）'!E8</f>
        <v>100000</v>
      </c>
      <c r="E17" s="364" t="s">
        <v>120</v>
      </c>
      <c r="F17" s="375">
        <f>'見積書（入力用・見積根拠）'!L39</f>
        <v>22</v>
      </c>
      <c r="G17" s="378" t="s">
        <v>116</v>
      </c>
      <c r="H17" s="379"/>
    </row>
    <row r="18" spans="1:8" s="262" customFormat="1" ht="27.9" customHeight="1">
      <c r="B18" s="362"/>
      <c r="C18" s="362"/>
      <c r="D18" s="362"/>
      <c r="E18" s="369"/>
      <c r="F18" s="379"/>
      <c r="G18" s="379"/>
      <c r="H18" s="379"/>
    </row>
    <row r="19" spans="1:8" s="262" customFormat="1" ht="27.9" customHeight="1">
      <c r="B19" s="341" t="s">
        <v>122</v>
      </c>
      <c r="C19" s="362"/>
      <c r="D19" s="386">
        <f>SUM(D20,D22,D26,D28,D34)</f>
        <v>13717959</v>
      </c>
      <c r="E19" s="369" t="s">
        <v>113</v>
      </c>
      <c r="F19" s="362"/>
      <c r="G19" s="369"/>
      <c r="H19" s="362"/>
    </row>
    <row r="20" spans="1:8" s="262" customFormat="1" ht="27.9" customHeight="1">
      <c r="A20" s="274" t="s">
        <v>55</v>
      </c>
      <c r="B20" s="362"/>
      <c r="C20" s="362" t="s">
        <v>123</v>
      </c>
      <c r="D20" s="387">
        <f>D21*F21</f>
        <v>6783000</v>
      </c>
      <c r="E20" s="369" t="s">
        <v>113</v>
      </c>
      <c r="F20" s="362"/>
      <c r="G20" s="362"/>
      <c r="H20" s="388"/>
    </row>
    <row r="21" spans="1:8" s="262" customFormat="1" ht="27.9" customHeight="1">
      <c r="A21" s="274"/>
      <c r="B21" s="362"/>
      <c r="C21" s="383" t="s">
        <v>119</v>
      </c>
      <c r="D21" s="384">
        <f>'見積書（入力用・見積根拠）'!E20</f>
        <v>969000</v>
      </c>
      <c r="E21" s="364" t="s">
        <v>120</v>
      </c>
      <c r="F21" s="389">
        <f>COUNTA('見積書（入力用・見積根拠）'!D27:D33)</f>
        <v>7</v>
      </c>
      <c r="G21" s="378" t="s">
        <v>124</v>
      </c>
      <c r="H21" s="388"/>
    </row>
    <row r="22" spans="1:8" s="262" customFormat="1" ht="27.9" customHeight="1">
      <c r="A22" s="274"/>
      <c r="B22" s="362"/>
      <c r="C22" s="362" t="s">
        <v>125</v>
      </c>
      <c r="D22" s="390">
        <f>'見積書（入力用・見積根拠）'!U7</f>
        <v>0</v>
      </c>
      <c r="E22" s="369" t="s">
        <v>113</v>
      </c>
      <c r="F22" s="389"/>
      <c r="G22" s="378"/>
      <c r="H22" s="388"/>
    </row>
    <row r="23" spans="1:8" s="262" customFormat="1" ht="27.9" customHeight="1" outlineLevel="1">
      <c r="A23" s="274"/>
      <c r="B23" s="362"/>
      <c r="C23" s="391" t="str">
        <f>'見積書（入力用・見積根拠）'!R4</f>
        <v>戦争特約保険料</v>
      </c>
      <c r="D23" s="390">
        <f>'見積書（入力用・見積根拠）'!S4</f>
        <v>0</v>
      </c>
      <c r="E23" s="364" t="s">
        <v>120</v>
      </c>
      <c r="F23" s="389">
        <f>'見積書（入力用・見積根拠）'!T4</f>
        <v>0</v>
      </c>
      <c r="G23" s="392" t="s">
        <v>124</v>
      </c>
      <c r="H23" s="388"/>
    </row>
    <row r="24" spans="1:8" s="262" customFormat="1" ht="27.9" customHeight="1" outlineLevel="1">
      <c r="A24" s="274"/>
      <c r="B24" s="362"/>
      <c r="C24" s="391">
        <f>'見積書（入力用・見積根拠）'!R5</f>
        <v>0</v>
      </c>
      <c r="D24" s="390">
        <f>'見積書（入力用・見積根拠）'!S5</f>
        <v>0</v>
      </c>
      <c r="E24" s="364" t="s">
        <v>120</v>
      </c>
      <c r="F24" s="389">
        <f>'見積書（入力用・見積根拠）'!T5</f>
        <v>0</v>
      </c>
      <c r="G24" s="392" t="s">
        <v>124</v>
      </c>
      <c r="H24" s="388"/>
    </row>
    <row r="25" spans="1:8" s="262" customFormat="1" ht="27.9" customHeight="1" outlineLevel="1">
      <c r="A25" s="274"/>
      <c r="B25" s="362"/>
      <c r="C25" s="391">
        <f>'見積書（入力用・見積根拠）'!R6</f>
        <v>0</v>
      </c>
      <c r="D25" s="390">
        <f>'見積書（入力用・見積根拠）'!S6</f>
        <v>0</v>
      </c>
      <c r="E25" s="364" t="s">
        <v>120</v>
      </c>
      <c r="F25" s="389">
        <f>'見積書（入力用・見積根拠）'!T6</f>
        <v>0</v>
      </c>
      <c r="G25" s="392" t="s">
        <v>124</v>
      </c>
      <c r="H25" s="388"/>
    </row>
    <row r="26" spans="1:8" s="262" customFormat="1" ht="27.9" customHeight="1">
      <c r="B26" s="362"/>
      <c r="C26" s="362" t="s">
        <v>126</v>
      </c>
      <c r="D26" s="390">
        <f>D27*F27</f>
        <v>4799952</v>
      </c>
      <c r="E26" s="369" t="s">
        <v>113</v>
      </c>
      <c r="F26" s="389"/>
      <c r="G26" s="362"/>
      <c r="H26" s="388"/>
    </row>
    <row r="27" spans="1:8" s="262" customFormat="1" ht="27.9" customHeight="1">
      <c r="B27" s="362"/>
      <c r="C27" s="383" t="s">
        <v>119</v>
      </c>
      <c r="D27" s="384">
        <f>'見積書（入力用・見積根拠）'!K19</f>
        <v>199998</v>
      </c>
      <c r="E27" s="364" t="s">
        <v>120</v>
      </c>
      <c r="F27" s="375">
        <f>'見積書（入力用・見積根拠）'!L27</f>
        <v>24</v>
      </c>
      <c r="G27" s="378" t="s">
        <v>127</v>
      </c>
      <c r="H27" s="388"/>
    </row>
    <row r="28" spans="1:8" s="262" customFormat="1" ht="27.9" customHeight="1">
      <c r="B28" s="362"/>
      <c r="C28" s="362" t="s">
        <v>128</v>
      </c>
      <c r="D28" s="387">
        <f>D29*F29+D30*F30+D32*F32</f>
        <v>1166000</v>
      </c>
      <c r="E28" s="369" t="s">
        <v>113</v>
      </c>
      <c r="F28" s="393"/>
      <c r="G28" s="362"/>
      <c r="H28" s="388"/>
    </row>
    <row r="29" spans="1:8" s="262" customFormat="1" ht="27.9" customHeight="1">
      <c r="A29" s="274" t="s">
        <v>75</v>
      </c>
      <c r="B29" s="362"/>
      <c r="C29" s="383" t="s">
        <v>129</v>
      </c>
      <c r="D29" s="384">
        <f>'見積書（入力用・見積根拠）'!E12</f>
        <v>43000</v>
      </c>
      <c r="E29" s="364" t="s">
        <v>120</v>
      </c>
      <c r="F29" s="375">
        <f>SUMIF('見積書（入力用・見積根拠）'!$M$29:$M$38,"①",'見積書（入力用・見積根拠）'!$L$29:$L$38)</f>
        <v>22</v>
      </c>
      <c r="G29" s="378" t="s">
        <v>127</v>
      </c>
      <c r="H29" s="388"/>
    </row>
    <row r="30" spans="1:8" s="262" customFormat="1" ht="27.9" customHeight="1">
      <c r="B30" s="362"/>
      <c r="C30" s="383" t="s">
        <v>130</v>
      </c>
      <c r="D30" s="384">
        <f>'見積書（入力用・見積根拠）'!E14</f>
        <v>10000</v>
      </c>
      <c r="E30" s="364" t="s">
        <v>120</v>
      </c>
      <c r="F30" s="375">
        <f>SUMIF('見積書（入力用・見積根拠）'!$M$29:$M$38,"②",'見積書（入力用・見積根拠）'!$L$29:$L$38)</f>
        <v>22</v>
      </c>
      <c r="G30" s="378" t="s">
        <v>127</v>
      </c>
      <c r="H30" s="388"/>
    </row>
    <row r="31" spans="1:8" s="262" customFormat="1" ht="27.9" customHeight="1">
      <c r="B31" s="362"/>
      <c r="C31" s="383" t="s">
        <v>131</v>
      </c>
      <c r="D31" s="384">
        <f>'見積書（入力用・見積根拠）'!E15</f>
        <v>50000</v>
      </c>
      <c r="E31" s="364" t="s">
        <v>120</v>
      </c>
      <c r="F31" s="375">
        <f>SUMIF('見積書（入力用・見積根拠）'!$M$29:$M$38,"③",'見積書（入力用・見積根拠）'!$L$29:$L$38)</f>
        <v>22</v>
      </c>
      <c r="G31" s="378" t="s">
        <v>127</v>
      </c>
      <c r="H31" s="388"/>
    </row>
    <row r="32" spans="1:8" s="262" customFormat="1" ht="27.9" customHeight="1">
      <c r="B32" s="362"/>
      <c r="C32" s="383" t="s">
        <v>132</v>
      </c>
      <c r="D32" s="384">
        <f>'見積書（入力用・見積根拠）'!E17</f>
        <v>30000</v>
      </c>
      <c r="E32" s="364" t="s">
        <v>120</v>
      </c>
      <c r="F32" s="375">
        <f>SUMIF('見積書（入力用・見積根拠）'!$M$29:$M$38,"④",'見積書（入力用・見積根拠）'!$L$29:$L$38)</f>
        <v>0</v>
      </c>
      <c r="G32" s="378" t="s">
        <v>127</v>
      </c>
      <c r="H32" s="388"/>
    </row>
    <row r="33" spans="1:8" s="262" customFormat="1" ht="27.9" customHeight="1">
      <c r="A33" s="285"/>
      <c r="B33" s="362" t="s">
        <v>133</v>
      </c>
      <c r="C33" s="383" t="s">
        <v>134</v>
      </c>
      <c r="D33" s="384">
        <f>'見積書（入力用・見積根拠）'!E18</f>
        <v>80000</v>
      </c>
      <c r="E33" s="364" t="s">
        <v>120</v>
      </c>
      <c r="F33" s="375">
        <f>SUMIF('見積書（入力用・見積根拠）'!$M$29:$M$38,"⑤",'見積書（入力用・見積根拠）'!$L$29:$L$38)</f>
        <v>44</v>
      </c>
      <c r="G33" s="378" t="s">
        <v>127</v>
      </c>
      <c r="H33" s="388"/>
    </row>
    <row r="34" spans="1:8" s="262" customFormat="1" ht="27.9" customHeight="1">
      <c r="A34" s="274" t="s">
        <v>85</v>
      </c>
      <c r="B34" s="362"/>
      <c r="C34" s="369" t="s">
        <v>135</v>
      </c>
      <c r="D34" s="384">
        <f>'見積書（入力用・見積根拠）'!U15</f>
        <v>969007</v>
      </c>
      <c r="E34" s="369" t="s">
        <v>113</v>
      </c>
      <c r="F34" s="393"/>
      <c r="G34" s="362"/>
      <c r="H34" s="369"/>
    </row>
    <row r="35" spans="1:8" s="262" customFormat="1" ht="27.9" customHeight="1" outlineLevel="1">
      <c r="A35" s="274"/>
      <c r="B35" s="362"/>
      <c r="C35" s="394" t="str">
        <f>'見積書（入力用・見積根拠）'!R12</f>
        <v>介助帯同者旅費</v>
      </c>
      <c r="D35" s="384">
        <f>'見積書（入力用・見積根拠）'!S12</f>
        <v>969007</v>
      </c>
      <c r="E35" s="364" t="s">
        <v>120</v>
      </c>
      <c r="F35" s="362">
        <f>'見積書（入力用・見積根拠）'!T12</f>
        <v>1</v>
      </c>
      <c r="G35" s="395"/>
      <c r="H35" s="369"/>
    </row>
    <row r="36" spans="1:8" s="262" customFormat="1" ht="27.9" customHeight="1" outlineLevel="1">
      <c r="A36" s="274"/>
      <c r="B36" s="362"/>
      <c r="C36" s="394">
        <f>'見積書（入力用・見積根拠）'!R13</f>
        <v>0</v>
      </c>
      <c r="D36" s="384">
        <f>'見積書（入力用・見積根拠）'!S13</f>
        <v>0</v>
      </c>
      <c r="E36" s="364" t="s">
        <v>120</v>
      </c>
      <c r="F36" s="362">
        <f>'見積書（入力用・見積根拠）'!T13</f>
        <v>0</v>
      </c>
      <c r="G36" s="395"/>
      <c r="H36" s="369"/>
    </row>
    <row r="37" spans="1:8" s="262" customFormat="1" ht="27.9" customHeight="1" outlineLevel="1">
      <c r="A37" s="274"/>
      <c r="B37" s="362"/>
      <c r="C37" s="394">
        <f>'見積書（入力用・見積根拠）'!R14</f>
        <v>0</v>
      </c>
      <c r="D37" s="384">
        <f>'見積書（入力用・見積根拠）'!S14</f>
        <v>0</v>
      </c>
      <c r="E37" s="364" t="s">
        <v>120</v>
      </c>
      <c r="F37" s="362">
        <f>'見積書（入力用・見積根拠）'!T14</f>
        <v>0</v>
      </c>
      <c r="G37" s="395"/>
      <c r="H37" s="369"/>
    </row>
    <row r="38" spans="1:8" s="287" customFormat="1" ht="27.9" customHeight="1">
      <c r="A38" s="262" t="s">
        <v>88</v>
      </c>
      <c r="B38" s="362"/>
      <c r="C38" s="396"/>
      <c r="D38" s="397"/>
      <c r="E38" s="396"/>
      <c r="F38" s="393"/>
      <c r="G38" s="362"/>
      <c r="H38" s="369"/>
    </row>
    <row r="39" spans="1:8" s="287" customFormat="1" ht="27.9" customHeight="1">
      <c r="A39" s="262"/>
      <c r="B39" s="341" t="s">
        <v>136</v>
      </c>
      <c r="C39" s="362"/>
      <c r="D39" s="398">
        <f>D19+D7</f>
        <v>42317959</v>
      </c>
      <c r="E39" s="369" t="s">
        <v>113</v>
      </c>
      <c r="F39" s="393"/>
      <c r="G39" s="362"/>
      <c r="H39" s="369"/>
    </row>
    <row r="40" spans="1:8" s="288" customFormat="1" ht="27.9" customHeight="1">
      <c r="A40" s="262"/>
      <c r="B40" s="362"/>
      <c r="C40" s="362"/>
      <c r="D40" s="362"/>
      <c r="E40" s="362"/>
      <c r="F40" s="362"/>
      <c r="G40" s="369"/>
      <c r="H40" s="362"/>
    </row>
    <row r="41" spans="1:8" s="287" customFormat="1" ht="27.9" customHeight="1">
      <c r="A41" s="262"/>
      <c r="B41" s="362"/>
      <c r="C41" s="399" t="s">
        <v>137</v>
      </c>
      <c r="D41" s="386">
        <f>D39</f>
        <v>42317959</v>
      </c>
      <c r="E41" s="400" t="s">
        <v>113</v>
      </c>
      <c r="F41" s="401"/>
      <c r="G41" s="402"/>
      <c r="H41" s="362"/>
    </row>
    <row r="42" spans="1:8" s="287" customFormat="1" ht="27.9" customHeight="1">
      <c r="A42" s="262"/>
      <c r="B42" s="262"/>
      <c r="C42" s="289" t="s">
        <v>138</v>
      </c>
      <c r="D42" s="289"/>
      <c r="E42" s="289"/>
      <c r="F42" s="289"/>
      <c r="G42" s="289"/>
      <c r="H42" s="289"/>
    </row>
    <row r="43" spans="1:8" s="287" customFormat="1" ht="27.9" customHeight="1">
      <c r="A43" s="262"/>
      <c r="B43" s="255"/>
      <c r="C43" s="255"/>
      <c r="D43" s="255"/>
      <c r="E43" s="255"/>
      <c r="F43" s="255"/>
      <c r="G43" s="255"/>
      <c r="H43" s="403"/>
    </row>
    <row r="44" spans="1:8" ht="20.399999999999999" customHeight="1">
      <c r="A44" s="289"/>
    </row>
    <row r="45" spans="1:8" ht="27.9" customHeight="1">
      <c r="A45" s="293" t="s">
        <v>92</v>
      </c>
    </row>
    <row r="46" spans="1:8" ht="14.15" customHeight="1">
      <c r="A46" s="296"/>
    </row>
  </sheetData>
  <sheetProtection algorithmName="SHA-512" hashValue="6CI71SHpXxjphW7XYgqesg9sUzLfvGoS1fi7Ri3TzRatqEnbY8zvo/fa1LZiOZViOpMdC5xDhi6OIhfUv4R4uw==" saltValue="wFaiWk39iUzq6Ldk0x96xQ==" spinCount="100000" sheet="1" objects="1" scenarios="1"/>
  <mergeCells count="3">
    <mergeCell ref="C5:H5"/>
    <mergeCell ref="G1:H1"/>
    <mergeCell ref="B3:H3"/>
  </mergeCells>
  <phoneticPr fontId="3"/>
  <dataValidations count="1">
    <dataValidation type="list" allowBlank="1" showInputMessage="1" showErrorMessage="1" sqref="B3" xr:uid="{FD255910-76BB-4B08-AB01-280BE73A55B1}">
      <formula1>"見積金額内訳書,契約金額内訳書"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  <headerFooter>
    <oddHeader>&amp;L様式：現地滞在型計算書</oddHeader>
  </headerFooter>
  <colBreaks count="1" manualBreakCount="1">
    <brk id="1" max="39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07B5-8349-417D-8757-7D8AB338CE22}">
  <sheetPr>
    <tabColor theme="5" tint="0.59999389629810485"/>
    <pageSetUpPr fitToPage="1"/>
  </sheetPr>
  <dimension ref="B1:M141"/>
  <sheetViews>
    <sheetView view="pageBreakPreview" topLeftCell="A43" zoomScaleNormal="70" zoomScaleSheetLayoutView="100" workbookViewId="0">
      <selection activeCell="H21" sqref="H21:H22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154</v>
      </c>
      <c r="I2" s="447" t="s">
        <v>242</v>
      </c>
      <c r="J2" s="729"/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621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19" t="str">
        <f>'第1回部分払（申告書等）'!$C$13</f>
        <v>●●</v>
      </c>
      <c r="D13" s="819"/>
    </row>
    <row r="14" spans="2:12" ht="19.5">
      <c r="B14" s="442" t="s">
        <v>164</v>
      </c>
      <c r="C14" s="820">
        <f>'第1回部分払（申告書等）'!C14</f>
        <v>46003</v>
      </c>
      <c r="D14" s="820"/>
      <c r="E14" s="454"/>
      <c r="F14" s="454"/>
    </row>
    <row r="15" spans="2:12">
      <c r="D15" s="455"/>
      <c r="E15" s="454"/>
      <c r="F15" s="456"/>
    </row>
    <row r="16" spans="2:12" ht="15.9" customHeight="1">
      <c r="B16" s="452" t="str">
        <f>'第1回部分払（申告書等）'!$B$16</f>
        <v>業務従事実績／予定表</v>
      </c>
      <c r="C16" s="442"/>
      <c r="H16" s="489"/>
      <c r="I16" s="549"/>
      <c r="K16" s="457"/>
      <c r="L16" s="457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IF(OR(MONTH(J18)=1,I17="年"),YEAR(J18),"")</f>
        <v>2028</v>
      </c>
      <c r="K17" s="459" t="str">
        <f>IF(MONTH(K18)=1,YEAR(K18),"")</f>
        <v/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EDATE('第11回部分払（申告書等）'!L18,1)</f>
        <v>46997</v>
      </c>
      <c r="K18" s="465">
        <f>DATE(YEAR($J$18),MONTH($J$18)+1,1)</f>
        <v>47027</v>
      </c>
      <c r="L18" s="465">
        <f t="shared" ref="L18" si="1">DATE(YEAR(K18),MONTH(K18)+1,1)</f>
        <v>47058</v>
      </c>
    </row>
    <row r="19" spans="2:13" ht="17.149999999999999" customHeight="1">
      <c r="B19" s="616" t="str">
        <f>'見積書（入力用・見積根拠）'!C27</f>
        <v>本人</v>
      </c>
      <c r="C19" s="616" t="str">
        <f>'見積書（入力用・見積根拠）'!D27</f>
        <v>国際　〇〇</v>
      </c>
      <c r="D19" s="616">
        <f>IF('見積書（入力用・見積根拠）'!F27="","",DATEDIF('見積書（入力用・見積根拠）'!F27,$J$1,"y"))</f>
        <v>50</v>
      </c>
      <c r="E19" s="467">
        <f>'第1回部分払（申告書等）'!E19</f>
        <v>46006</v>
      </c>
      <c r="F19" s="105">
        <f>'第11回部分払（申告書等）'!F19</f>
        <v>46735</v>
      </c>
      <c r="G19" s="468" t="s">
        <v>174</v>
      </c>
      <c r="H19" s="468" t="s">
        <v>174</v>
      </c>
      <c r="I19" s="469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616">
        <f>IF('見積書（入力用・見積根拠）'!F28="","",DATEDIF('見積書（入力用・見積根拠）'!F28,$J$1,"y"))</f>
        <v>47</v>
      </c>
      <c r="E20" s="615">
        <f>IF('第11回部分払（申告書等）'!E20="","",'第11回部分払（申告書等）'!E20)</f>
        <v>46073</v>
      </c>
      <c r="F20" s="615">
        <f>IF('第11回部分払（申告書等）'!F20="","",'第11回部分払（申告書等）'!F20)</f>
        <v>46735</v>
      </c>
      <c r="G20" s="468" t="s">
        <v>174</v>
      </c>
      <c r="H20" s="468" t="s">
        <v>174</v>
      </c>
      <c r="I20" s="472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IF('第11回部分払（申告書等）'!E21="","",'第11回部分払（申告書等）'!E21)</f>
        <v>46073</v>
      </c>
      <c r="F21" s="766">
        <f>IF('第11回部分払（申告書等）'!F21="","",'第11回部分払（申告書等）'!F21)</f>
        <v>46735</v>
      </c>
      <c r="G21" s="766">
        <f>'第11回部分払（申告書等）'!G21</f>
        <v>46073</v>
      </c>
      <c r="H21" s="766">
        <f>'第11回部分払（申告書等）'!H21</f>
        <v>46731</v>
      </c>
      <c r="I21" s="473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IF('第11回部分払（申告書等）'!E23="","",'第11回部分払（申告書等）'!E23)</f>
        <v>46073</v>
      </c>
      <c r="F23" s="766">
        <f>IF('第11回部分払（申告書等）'!F23="","",'第11回部分払（申告書等）'!F23)</f>
        <v>46735</v>
      </c>
      <c r="G23" s="766">
        <f>'第11回部分払（申告書等）'!G23</f>
        <v>46096</v>
      </c>
      <c r="H23" s="766">
        <f>'第11回部分払（申告書等）'!H23</f>
        <v>46726</v>
      </c>
      <c r="I23" s="477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IF('第11回部分払（申告書等）'!E25="","",'第11回部分払（申告書等）'!E25)</f>
        <v>46073</v>
      </c>
      <c r="F25" s="766">
        <f>IF('第11回部分払（申告書等）'!F25="","",'第11回部分払（申告書等）'!F25)</f>
        <v>46735</v>
      </c>
      <c r="G25" s="766">
        <f>'第11回部分払（申告書等）'!G25</f>
        <v>46096</v>
      </c>
      <c r="H25" s="766">
        <f>'第11回部分払（申告書等）'!H25</f>
        <v>46726</v>
      </c>
      <c r="I25" s="473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IF('第11回部分払（申告書等）'!E27="","",'第11回部分払（申告書等）'!E27)</f>
        <v>46073</v>
      </c>
      <c r="F27" s="766">
        <f>IF('第11回部分払（申告書等）'!F27="","",'第11回部分払（申告書等）'!F27)</f>
        <v>46735</v>
      </c>
      <c r="G27" s="766">
        <f>'第11回部分払（申告書等）'!G27</f>
        <v>46078</v>
      </c>
      <c r="H27" s="766">
        <f>'第11回部分払（申告書等）'!H27</f>
        <v>46733</v>
      </c>
      <c r="I27" s="473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90</v>
      </c>
      <c r="K28" s="114" t="s">
        <v>90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IF('第11回部分払（申告書等）'!E29="","",'第11回部分払（申告書等）'!E29)</f>
        <v>46073</v>
      </c>
      <c r="F29" s="766">
        <f>IF('第11回部分払（申告書等）'!F29="","",'第11回部分払（申告書等）'!F29)</f>
        <v>46735</v>
      </c>
      <c r="G29" s="766">
        <f>'第11回部分払（申告書等）'!G29</f>
        <v>46078</v>
      </c>
      <c r="H29" s="766">
        <f>'第11回部分払（申告書等）'!H29</f>
        <v>46733</v>
      </c>
      <c r="I29" s="473" t="s">
        <v>175</v>
      </c>
      <c r="J29" s="112" t="s">
        <v>176</v>
      </c>
      <c r="K29" s="112" t="s">
        <v>176</v>
      </c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87</v>
      </c>
      <c r="K30" s="114" t="s">
        <v>87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>●</v>
      </c>
      <c r="K31" s="485" t="str">
        <f>IF(COUNTIF(K20,"●")+COUNTIF(K21,"●")+COUNTIF(K23,"●")+COUNTIF(K25,"●")+COUNTIF(K27,"●")+COUNTIF(K29,"●")&lt;=0,"","●")</f>
        <v>●</v>
      </c>
      <c r="L31" s="485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794">
        <f>'第11回部分払（申告書等）'!B46</f>
        <v>0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287"/>
    </row>
    <row r="35" spans="2:13" ht="17.149999999999999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287"/>
    </row>
    <row r="36" spans="2:13" ht="17.149999999999999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287"/>
    </row>
    <row r="37" spans="2:13" ht="17.149999999999999" customHeight="1">
      <c r="B37" s="489"/>
      <c r="C37" s="489"/>
      <c r="D37" s="489"/>
      <c r="E37" s="550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customHeight="1" thickBot="1">
      <c r="B38" s="490" t="s">
        <v>180</v>
      </c>
      <c r="C38" s="489"/>
      <c r="D38" s="549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255"/>
    </row>
    <row r="45" spans="2:13" ht="17.149999999999999" customHeight="1" thickBot="1">
      <c r="B45" s="492" t="s">
        <v>181</v>
      </c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255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255"/>
    </row>
    <row r="50" spans="2:13" ht="17.149999999999999" customHeight="1" thickBot="1">
      <c r="B50" s="620"/>
      <c r="C50" s="620"/>
      <c r="D50" s="620"/>
      <c r="E50" s="620"/>
      <c r="F50" s="620"/>
      <c r="G50" s="494" t="s">
        <v>264</v>
      </c>
      <c r="H50" s="495">
        <f>'第12回部分払（内訳書）'!C43</f>
        <v>7748994</v>
      </c>
      <c r="I50" s="494" t="s">
        <v>34</v>
      </c>
      <c r="J50" s="620"/>
      <c r="K50" s="620"/>
      <c r="L50" s="620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'第11回部分払（申告書等）'!D53</f>
        <v>1100000</v>
      </c>
      <c r="E53" s="499" t="s">
        <v>34</v>
      </c>
      <c r="F53" s="500" t="s">
        <v>147</v>
      </c>
      <c r="G53" s="501">
        <f>COUNTIF(J19:L19,"●")</f>
        <v>3</v>
      </c>
      <c r="H53" s="521" t="s">
        <v>207</v>
      </c>
      <c r="I53" s="545">
        <f>_xlfn.DAYS($F$19,(EDATE($E$19,24)-1))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'第11回部分払（申告書等）'!D54</f>
        <v>1200000</v>
      </c>
      <c r="E54" s="499" t="s">
        <v>34</v>
      </c>
      <c r="F54" s="500" t="s">
        <v>147</v>
      </c>
      <c r="G54" s="501">
        <f>COUNTIF(J31:L31,"●")</f>
        <v>3</v>
      </c>
      <c r="H54" s="521" t="s">
        <v>244</v>
      </c>
      <c r="I54" s="524">
        <f>IF(AND($F$31&gt;=EOMONTH($J$18,-1)+1,$F$31&lt;=EOMONTH($L$18,0)),_xlfn.DAYS(EOMONTH($E$31,-1)+1,$E$31),0)</f>
        <v>0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24">
        <f>IF(AND($F$31&gt;=EOMONTH($J$18,-1)+1,$F$31&lt;=EOMONTH($L$18,0)),_xlfn.DAYS($F$31+1,EOMONTH($F$31,0))-1,0)</f>
        <v>0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/>
      <c r="H59" s="507" t="s">
        <v>191</v>
      </c>
      <c r="I59" s="136">
        <f>D59*G59</f>
        <v>0</v>
      </c>
      <c r="J59" s="487" t="s">
        <v>34</v>
      </c>
    </row>
    <row r="60" spans="2:13" ht="17.149999999999999" customHeight="1">
      <c r="B60" s="406" t="s">
        <v>192</v>
      </c>
      <c r="D60" s="599">
        <v>250000</v>
      </c>
      <c r="E60" s="406" t="s">
        <v>34</v>
      </c>
      <c r="F60" s="450" t="s">
        <v>147</v>
      </c>
      <c r="G60" s="601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customHeight="1">
      <c r="B61" s="406" t="s">
        <v>193</v>
      </c>
      <c r="D61" s="599">
        <v>100000</v>
      </c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si="2"/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/>
      <c r="H65" s="507" t="s">
        <v>191</v>
      </c>
      <c r="I65" s="136">
        <f>D65*G65</f>
        <v>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821" t="s">
        <v>26</v>
      </c>
      <c r="C73" s="822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617">
        <f t="shared" si="4"/>
        <v>0</v>
      </c>
      <c r="G76" s="618"/>
      <c r="H76" s="516"/>
      <c r="I76" s="517"/>
    </row>
    <row r="77" spans="2:10" ht="16" hidden="1">
      <c r="B77" s="753"/>
      <c r="C77" s="754"/>
      <c r="D77" s="515"/>
      <c r="E77" s="514"/>
      <c r="F77" s="617">
        <f t="shared" si="4"/>
        <v>0</v>
      </c>
      <c r="G77" s="618"/>
      <c r="H77" s="516"/>
      <c r="I77" s="517"/>
    </row>
    <row r="78" spans="2:10" ht="16" hidden="1">
      <c r="B78" s="753"/>
      <c r="C78" s="754"/>
      <c r="D78" s="515"/>
      <c r="E78" s="514"/>
      <c r="F78" s="617">
        <f t="shared" si="4"/>
        <v>0</v>
      </c>
      <c r="G78" s="618"/>
      <c r="H78" s="516"/>
      <c r="I78" s="517"/>
    </row>
    <row r="79" spans="2:10" ht="16" hidden="1">
      <c r="B79" s="753"/>
      <c r="C79" s="754"/>
      <c r="D79" s="515"/>
      <c r="E79" s="514"/>
      <c r="F79" s="617">
        <f t="shared" si="4"/>
        <v>0</v>
      </c>
      <c r="G79" s="618"/>
      <c r="H79" s="516"/>
      <c r="I79" s="517"/>
    </row>
    <row r="80" spans="2:10" ht="16" hidden="1">
      <c r="B80" s="753"/>
      <c r="C80" s="754"/>
      <c r="D80" s="515"/>
      <c r="E80" s="514"/>
      <c r="F80" s="617">
        <f t="shared" si="4"/>
        <v>0</v>
      </c>
      <c r="G80" s="618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3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'第11回部分払（申告書等）'!C88</f>
        <v>①</v>
      </c>
      <c r="D88" s="612">
        <f>'第11回部分払（申告書等）'!D88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3</v>
      </c>
      <c r="J88" s="524">
        <f>IF(AND($G$21&gt;=EOMONTH($J$18,-1)+1,$G$21&lt;=EOMONTH($L$18,0)),_xlfn.DAYS(EOMONTH($G$21,-1)+1,$G$21),0)</f>
        <v>0</v>
      </c>
      <c r="K88" s="524">
        <f>IF(AND($H$21&gt;=EOMONTH($J$18,-1)+1,$H$21&lt;=EOMONTH($L$18,0)),_xlfn.DAYS($H$21+1,EOMONTH($H$21,0))-1,0)</f>
        <v>0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'第11回部分払（申告書等）'!C90</f>
        <v>②</v>
      </c>
      <c r="D90" s="612">
        <f>'第11回部分払（申告書等）'!D90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3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0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'第11回部分払（申告書等）'!C92</f>
        <v>③</v>
      </c>
      <c r="D92" s="612" t="str">
        <f>'第11回部分払（申告書等）'!D92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3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0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'第11回部分払（申告書等）'!C94</f>
        <v>⑤</v>
      </c>
      <c r="D94" s="612" t="str">
        <f>'第11回部分払（申告書等）'!D94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3</v>
      </c>
      <c r="J94" s="524">
        <f>IF(AND($G$27&gt;=EOMONTH($J$18,-1)+1,$G$27&lt;=EOMONTH($L$18,0)),_xlfn.DAYS(EOMONTH($G$27,-1)+1,$G$27),0)</f>
        <v>0</v>
      </c>
      <c r="K94" s="524">
        <f>IF(AND($H$27&gt;=EOMONTH($J$18,-1)+1,$H$27&lt;=EOMONTH($L$18,0)),_xlfn.DAYS($H$27+1,EOMONTH($H$27,0))-1,0)</f>
        <v>0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'第11回部分払（申告書等）'!C96</f>
        <v>④</v>
      </c>
      <c r="D96" s="612">
        <f>'第11回部分払（申告書等）'!D96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3</v>
      </c>
      <c r="J96" s="524">
        <f>IF(AND($G$29&gt;=EOMONTH($J$18,-1)+1,$G$29&lt;=EOMONTH($L$18,0)),_xlfn.DAYS(EOMONTH($G$29,-1)+1,$G$29),0)</f>
        <v>0</v>
      </c>
      <c r="K96" s="524">
        <f>IF(AND($H$29&gt;=EOMONTH($J$18,-1)+1,$H$29&lt;=EOMONTH($L$18,0)),_xlfn.DAYS($H$29+1,EOMONTH($H$29,0))-1,0)</f>
        <v>0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604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617">
        <f t="shared" si="7"/>
        <v>0</v>
      </c>
      <c r="G106" s="618"/>
      <c r="H106" s="516"/>
      <c r="I106" s="517"/>
    </row>
    <row r="107" spans="2:12" ht="16" hidden="1">
      <c r="B107" s="753"/>
      <c r="C107" s="754"/>
      <c r="D107" s="515"/>
      <c r="E107" s="514"/>
      <c r="F107" s="617">
        <f t="shared" si="7"/>
        <v>0</v>
      </c>
      <c r="G107" s="618"/>
      <c r="H107" s="516"/>
      <c r="I107" s="517"/>
    </row>
    <row r="108" spans="2:12" ht="16" hidden="1">
      <c r="B108" s="753"/>
      <c r="C108" s="754"/>
      <c r="D108" s="515"/>
      <c r="E108" s="514"/>
      <c r="F108" s="617">
        <f t="shared" si="7"/>
        <v>0</v>
      </c>
      <c r="G108" s="618"/>
      <c r="H108" s="516"/>
      <c r="I108" s="517"/>
    </row>
    <row r="109" spans="2:12" ht="16" hidden="1">
      <c r="B109" s="753"/>
      <c r="C109" s="754"/>
      <c r="D109" s="515"/>
      <c r="E109" s="514"/>
      <c r="F109" s="617">
        <f t="shared" si="7"/>
        <v>0</v>
      </c>
      <c r="G109" s="618"/>
      <c r="H109" s="516"/>
      <c r="I109" s="517"/>
    </row>
    <row r="110" spans="2:12" ht="16" hidden="1">
      <c r="B110" s="753"/>
      <c r="C110" s="754"/>
      <c r="D110" s="515"/>
      <c r="E110" s="514"/>
      <c r="F110" s="617">
        <f t="shared" si="7"/>
        <v>0</v>
      </c>
      <c r="G110" s="618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302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SUM(D115:D127)</f>
        <v>92018257.333333328</v>
      </c>
      <c r="G115" s="542">
        <f>'第11回部分払（申告書等）'!G115-'第12回部分払（内訳書）'!E19</f>
        <v>0</v>
      </c>
      <c r="I115" s="771">
        <f>'第11回部分払（申告書等）'!I115-'第12回部分払（内訳書）'!E20</f>
        <v>5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>
      <c r="B118" s="546">
        <v>4</v>
      </c>
      <c r="C118" s="546" t="s">
        <v>246</v>
      </c>
      <c r="D118" s="547">
        <f>'第3回部分払（請求書）'!C13</f>
        <v>8279994</v>
      </c>
      <c r="E118" s="546" t="s">
        <v>224</v>
      </c>
    </row>
    <row r="119" spans="2:10">
      <c r="B119" s="546">
        <v>5</v>
      </c>
      <c r="C119" s="546" t="s">
        <v>247</v>
      </c>
      <c r="D119" s="547">
        <f>'第4回部分払（請求書）'!C13</f>
        <v>6948996</v>
      </c>
      <c r="E119" s="546" t="s">
        <v>224</v>
      </c>
    </row>
    <row r="120" spans="2:10">
      <c r="B120" s="546">
        <v>6</v>
      </c>
      <c r="C120" s="546" t="s">
        <v>248</v>
      </c>
      <c r="D120" s="547">
        <f>'第5回部分払（請求書）'!C13</f>
        <v>7748994</v>
      </c>
      <c r="E120" s="546" t="s">
        <v>224</v>
      </c>
    </row>
    <row r="121" spans="2:10">
      <c r="B121" s="546">
        <v>7</v>
      </c>
      <c r="C121" s="546" t="s">
        <v>249</v>
      </c>
      <c r="D121" s="547">
        <f>'第6回部分払（請求書）'!C13</f>
        <v>7748994</v>
      </c>
      <c r="E121" s="546" t="s">
        <v>224</v>
      </c>
    </row>
    <row r="122" spans="2:10">
      <c r="B122" s="546">
        <v>8</v>
      </c>
      <c r="C122" s="546" t="s">
        <v>250</v>
      </c>
      <c r="D122" s="547">
        <f>'第7回部分払（請求書）'!C13</f>
        <v>7748994</v>
      </c>
      <c r="E122" s="546" t="s">
        <v>224</v>
      </c>
    </row>
    <row r="123" spans="2:10">
      <c r="B123" s="546">
        <v>9</v>
      </c>
      <c r="C123" s="546" t="s">
        <v>251</v>
      </c>
      <c r="D123" s="547">
        <f>'第8回部分払（請求書）'!C13</f>
        <v>7748994</v>
      </c>
      <c r="E123" s="546" t="s">
        <v>224</v>
      </c>
    </row>
    <row r="124" spans="2:10">
      <c r="B124" s="546">
        <v>10</v>
      </c>
      <c r="C124" s="546" t="s">
        <v>304</v>
      </c>
      <c r="D124" s="547">
        <f>'第9回部分払（請求書）'!C13</f>
        <v>6251227.333333333</v>
      </c>
      <c r="E124" s="546" t="s">
        <v>224</v>
      </c>
    </row>
    <row r="125" spans="2:10">
      <c r="B125" s="546">
        <v>11</v>
      </c>
      <c r="C125" s="546" t="s">
        <v>305</v>
      </c>
      <c r="D125" s="547">
        <f>'第10回部分払（請求書）'!C13</f>
        <v>7748994</v>
      </c>
      <c r="E125" s="546" t="s">
        <v>224</v>
      </c>
    </row>
    <row r="126" spans="2:10">
      <c r="B126" s="546">
        <v>12</v>
      </c>
      <c r="C126" s="546" t="s">
        <v>306</v>
      </c>
      <c r="D126" s="547">
        <f>'第11回部分払（請求書）'!C13</f>
        <v>7748994</v>
      </c>
      <c r="E126" s="546" t="s">
        <v>224</v>
      </c>
    </row>
    <row r="127" spans="2:10" ht="15.5" thickBot="1">
      <c r="B127" s="539">
        <v>13</v>
      </c>
      <c r="C127" s="539" t="s">
        <v>307</v>
      </c>
      <c r="D127" s="630">
        <f>'第12回部分払（請求書）'!C13</f>
        <v>7748994</v>
      </c>
      <c r="E127" s="539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wnnfxL2395EOq2tQmRsrRWC1pXBGgm+skcgq+hz33wTG0/2NWLWoE9VSKKBWMyHPeimL/yiCFVIJjMUG2B/BvQ==" saltValue="mhbqcPpV1QhRwOPZPjB3SA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B16" xr:uid="{358C6A05-AB9D-4FBC-A732-2E19F57A4DD8}">
      <formula1>"業務従事実績表,業務従事実績／予定表"</formula1>
    </dataValidation>
    <dataValidation type="list" showInputMessage="1" showErrorMessage="1" sqref="H2" xr:uid="{934DE454-36E2-4F78-A180-35BDA56C0032}">
      <formula1>"　,芳沢　忍,角河　佳江"</formula1>
    </dataValidation>
    <dataValidation type="list" showInputMessage="1" showErrorMessage="1" sqref="E88 E90 E92 E94 E96" xr:uid="{47337715-5327-4779-A589-35C854011219}">
      <formula1>"　,円,ドル"</formula1>
    </dataValidation>
    <dataValidation type="list" showInputMessage="1" showErrorMessage="1" sqref="J30:L30 J32:L32 J22:L22 J24:L24 J26:L26 J28:L28 C89 C91 C93 C95 C97:C98" xr:uid="{94A0AA45-AEF4-4F25-A8D4-499BDD9AA7C4}">
      <formula1>"　,①,②,③,④,⑤"</formula1>
    </dataValidation>
    <dataValidation type="list" showInputMessage="1" showErrorMessage="1" sqref="J19:L21 J23:L23 J25:L25 J27:L27 J29:L29" xr:uid="{ECA8D8DB-CCA1-481F-8278-833EB4305E40}">
      <formula1>"　,●"</formula1>
    </dataValidation>
    <dataValidation type="list" allowBlank="1" showInputMessage="1" showErrorMessage="1" sqref="C83" xr:uid="{A5599641-16B7-4032-AB9B-EA4888ED1FB2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5A64B33A-DB5E-449E-8492-62C51FE2CB8E}">
      <formula1>"円,ドル"</formula1>
    </dataValidation>
    <dataValidation type="list" allowBlank="1" showInputMessage="1" showErrorMessage="1" sqref="E115:E127" xr:uid="{DA0B8223-1064-42C4-AF32-26D9EA26E1C6}">
      <formula1>"未,済"</formula1>
    </dataValidation>
  </dataValidations>
  <hyperlinks>
    <hyperlink ref="G99" r:id="rId1" xr:uid="{6334A991-5572-4B92-B1CA-8817688C1BA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1553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0BF1-AAAC-4B2E-BBC7-61BA96FAABE3}">
  <sheetPr>
    <tabColor theme="5" tint="0.59999389629810485"/>
    <pageSetUpPr fitToPage="1"/>
  </sheetPr>
  <dimension ref="A1:I106"/>
  <sheetViews>
    <sheetView view="pageBreakPreview" zoomScaleNormal="70" zoomScaleSheetLayoutView="100" workbookViewId="0">
      <selection activeCell="H21" sqref="H21:H22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4.08984375" style="81" customWidth="1"/>
    <col min="6" max="6" width="4" style="81" bestFit="1" customWidth="1"/>
    <col min="7" max="7" width="13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'第12回部分払（申告書等）'!J2</f>
        <v>0</v>
      </c>
      <c r="G1" s="775"/>
      <c r="H1" s="775"/>
    </row>
    <row r="2" spans="1:8" ht="24.5">
      <c r="A2" s="17"/>
      <c r="B2" s="619"/>
      <c r="C2" s="619"/>
      <c r="D2" s="619"/>
      <c r="E2" s="619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619"/>
      <c r="C4" s="619"/>
      <c r="D4" s="619"/>
      <c r="E4" s="619"/>
      <c r="F4" s="619"/>
      <c r="G4" s="619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6900000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'第12回部分払（申告書等）'!D53</f>
        <v>1100000</v>
      </c>
      <c r="D10" s="34" t="s">
        <v>120</v>
      </c>
      <c r="E10" s="200">
        <f>'第12回部分払（申告書等）'!G53+'第12回部分払（申告書等）'!I53/30</f>
        <v>3</v>
      </c>
      <c r="F10" s="194"/>
      <c r="G10" s="233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233"/>
      <c r="H11" s="9"/>
    </row>
    <row r="12" spans="1:8" ht="19.5">
      <c r="A12" s="34"/>
      <c r="B12" s="196"/>
      <c r="C12" s="197">
        <f>C13*E13</f>
        <v>3600000</v>
      </c>
      <c r="D12" s="34" t="s">
        <v>113</v>
      </c>
      <c r="E12" s="34"/>
      <c r="F12" s="34"/>
      <c r="G12" s="233"/>
      <c r="H12" s="9"/>
    </row>
    <row r="13" spans="1:8" ht="19.5">
      <c r="A13" s="34"/>
      <c r="B13" s="191" t="s">
        <v>119</v>
      </c>
      <c r="C13" s="199">
        <f>'第12回部分払（申告書等）'!D54</f>
        <v>1200000</v>
      </c>
      <c r="D13" s="34" t="s">
        <v>120</v>
      </c>
      <c r="E13" s="200">
        <f>'第12回部分払（申告書等）'!G54+'第12回部分払（申告書等）'!I54/30+'第12回部分払（申告書等）'!I55/30</f>
        <v>3</v>
      </c>
      <c r="F13" s="194"/>
      <c r="G13" s="233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848994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SUM('第12回部分払（申告書等）'!I59:I63)-前金払請求金額内訳書!C13*E19</f>
        <v>0</v>
      </c>
      <c r="D19" s="34" t="s">
        <v>232</v>
      </c>
      <c r="E19" s="207">
        <f>SUM('第12回部分払（申告書等）'!G59:G63)</f>
        <v>0</v>
      </c>
    </row>
    <row r="20" spans="1:9" ht="17.149999999999999" customHeight="1">
      <c r="B20" s="83" t="s">
        <v>233</v>
      </c>
      <c r="C20" s="206">
        <f>SUM('第12回部分払（申告書等）'!I65:I69)</f>
        <v>0</v>
      </c>
      <c r="D20" s="34" t="s">
        <v>232</v>
      </c>
      <c r="E20" s="207">
        <f>SUM('第12回部分払（申告書等）'!G65:G69)</f>
        <v>0</v>
      </c>
    </row>
    <row r="21" spans="1:9" ht="17.149999999999999" customHeight="1">
      <c r="B21" s="34" t="s">
        <v>125</v>
      </c>
      <c r="C21" s="208">
        <f>'第12回部分払（申告書等）'!F81-見積内訳書!D22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'第12回部分払（申告書等）'!H84</f>
        <v>199998</v>
      </c>
      <c r="D23" s="34" t="s">
        <v>120</v>
      </c>
      <c r="E23" s="200">
        <f>'第12回部分払（申告書等）'!I84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249000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'第12回部分払（申告書等）'!H88</f>
        <v>43000</v>
      </c>
      <c r="D25" s="34" t="str">
        <f>IF(C25="","","円×")</f>
        <v>円×</v>
      </c>
      <c r="E25" s="212">
        <f>IF('第12回部分払（申告書等）'!I88+('第12回部分払（申告書等）'!J88+'第12回部分払（申告書等）'!K88)/30&lt;=0,"",'第12回部分払（申告書等）'!I88+('第12回部分払（申告書等）'!J88+'第12回部分払（申告書等）'!K88)/30)</f>
        <v>3</v>
      </c>
      <c r="F25" s="30" t="str">
        <f>IF(E25="","","=")</f>
        <v>=</v>
      </c>
      <c r="G25" s="213">
        <f>IFERROR(C25*E25,"")</f>
        <v>129000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'第12回部分払（申告書等）'!H89</f>
        <v/>
      </c>
      <c r="D26" s="34" t="str">
        <f>IF(C26="","","円×")</f>
        <v/>
      </c>
      <c r="E26" s="212" t="str">
        <f>IF('第12回部分払（申告書等）'!I89+('第12回部分払（申告書等）'!J89+'第12回部分払（申告書等）'!K89)/30&lt;=0,"",'第12回部分払（申告書等）'!I89+('第12回部分払（申告書等）'!J89+'第12回部分払（申告書等）'!K89)/30)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'第12回部分払（申告書等）'!H90</f>
        <v>10000</v>
      </c>
      <c r="D27" s="34" t="str">
        <f t="shared" ref="D27:D34" si="0">IF(C27="","","円×")</f>
        <v>円×</v>
      </c>
      <c r="E27" s="212">
        <f>IF('第12回部分払（申告書等）'!I90+('第12回部分払（申告書等）'!J90+'第12回部分払（申告書等）'!K90)/30&lt;=0,"",'第12回部分払（申告書等）'!I90+('第12回部分払（申告書等）'!J90+'第12回部分払（申告書等）'!K90)/30)</f>
        <v>3</v>
      </c>
      <c r="F27" s="30" t="str">
        <f t="shared" ref="F27:F34" si="1">IF(E27="","","=")</f>
        <v>=</v>
      </c>
      <c r="G27" s="213">
        <f t="shared" ref="G27:G34" si="2">IFERROR(C27*E27,"")</f>
        <v>30000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'第12回部分払（申告書等）'!H91</f>
        <v/>
      </c>
      <c r="D28" s="34" t="str">
        <f t="shared" si="0"/>
        <v/>
      </c>
      <c r="E28" s="212" t="str">
        <f>IF('第12回部分払（申告書等）'!I91+('第12回部分払（申告書等）'!J91+'第12回部分払（申告書等）'!K91)/30&lt;=0,"",'第12回部分払（申告書等）'!I91+('第12回部分払（申告書等）'!J91+'第12回部分払（申告書等）'!K91)/30)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'第12回部分払（申告書等）'!H92</f>
        <v/>
      </c>
      <c r="D29" s="34" t="str">
        <f t="shared" si="0"/>
        <v/>
      </c>
      <c r="E29" s="212">
        <f>IF('第12回部分払（申告書等）'!I92+('第12回部分払（申告書等）'!J92+'第12回部分払（申告書等）'!K92)/30&lt;=0,"",'第12回部分払（申告書等）'!I92+('第12回部分払（申告書等）'!J92+'第12回部分払（申告書等）'!K92)/30)</f>
        <v>3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'第12回部分払（申告書等）'!H93</f>
        <v/>
      </c>
      <c r="D30" s="34" t="str">
        <f t="shared" si="0"/>
        <v/>
      </c>
      <c r="E30" s="212" t="str">
        <f>IF('第12回部分払（申告書等）'!I93+('第12回部分払（申告書等）'!J93+'第12回部分払（申告書等）'!K93)/30&lt;=0,"",'第12回部分払（申告書等）'!I93+('第12回部分払（申告書等）'!J93+'第12回部分払（申告書等）'!K93)/30)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'第12回部分払（申告書等）'!H94</f>
        <v/>
      </c>
      <c r="D31" s="34" t="str">
        <f t="shared" si="0"/>
        <v/>
      </c>
      <c r="E31" s="212">
        <f>IF('第12回部分払（申告書等）'!I94+('第12回部分払（申告書等）'!J94+'第12回部分払（申告書等）'!K94)/30&lt;=0,"",'第12回部分払（申告書等）'!I94+('第12回部分払（申告書等）'!J94+'第12回部分払（申告書等）'!K94)/30)</f>
        <v>3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'第12回部分払（申告書等）'!H95</f>
        <v/>
      </c>
      <c r="D32" s="34" t="str">
        <f t="shared" si="0"/>
        <v/>
      </c>
      <c r="E32" s="212" t="str">
        <f>IF('第12回部分払（申告書等）'!I95+('第12回部分払（申告書等）'!J95+'第12回部分払（申告書等）'!K95)/30&lt;=0,"",'第12回部分払（申告書等）'!I95+('第12回部分払（申告書等）'!J95+'第12回部分払（申告書等）'!K95)/30)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'第12回部分払（申告書等）'!H96</f>
        <v>30000</v>
      </c>
      <c r="D33" s="34" t="str">
        <f t="shared" si="0"/>
        <v>円×</v>
      </c>
      <c r="E33" s="212">
        <f>IF('第12回部分払（申告書等）'!I96+('第12回部分払（申告書等）'!J96+'第12回部分払（申告書等）'!K96)/30&lt;=0,"",'第12回部分払（申告書等）'!I96+('第12回部分払（申告書等）'!J96+'第12回部分払（申告書等）'!K96)/30)</f>
        <v>3</v>
      </c>
      <c r="F33" s="30" t="str">
        <f t="shared" si="1"/>
        <v>=</v>
      </c>
      <c r="G33" s="213">
        <f t="shared" si="2"/>
        <v>90000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'第12回部分払（申告書等）'!H97</f>
        <v/>
      </c>
      <c r="D34" s="34" t="str">
        <f t="shared" si="0"/>
        <v/>
      </c>
      <c r="E34" s="200" t="str">
        <f>IF('第12回部分払（申告書等）'!I97+'第12回部分払（申告書等）'!J97&lt;=0,"",'第12回部分払（申告書等）'!I97+'第12回部分払（申告書等）'!J97)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'第12回部分払（申告書等）'!F111-見積内訳書!D34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7748994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7748994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wI9PB7Zku/QeSw8BUHEzCBM2jL9XKhWA75y9G8tWY3JEMR87QiutSYbFo6ZtfX3Io3AfzLRlKOc7fxNlZeIyVA==" saltValue="/s9EF8jqPT2qVi/+vRMz4Q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2CADE-C939-4662-A224-05A8D91FF7B9}">
  <sheetPr>
    <tabColor theme="5" tint="0.59999389629810485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H21" sqref="H21:H22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'第12回部分払（申告書等）'!J2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'第12回部分払（内訳書）'!C43</f>
        <v>7748994</v>
      </c>
      <c r="D13" s="4"/>
    </row>
    <row r="14" spans="1:4" s="9" customFormat="1" ht="27.9" customHeight="1">
      <c r="B14" s="614" t="s">
        <v>263</v>
      </c>
      <c r="C14" s="186">
        <f>EOMONTH(D1,0)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mp/Nv2/NO4tFk5E/7X1n4Z6MNLsGsaxpDw+jrB+seYvQbXCpQv2MDnLEOZfrC2zoFv+js39r9UTdP4Q+Rxf30A==" saltValue="c3SQuPfPx2CNK8LZkrc20g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9C70-F48C-4447-B28B-32DED1616F3B}">
  <sheetPr>
    <tabColor theme="9" tint="0.59999389629810485"/>
    <pageSetUpPr fitToPage="1"/>
  </sheetPr>
  <dimension ref="B1:M141"/>
  <sheetViews>
    <sheetView view="pageBreakPreview" topLeftCell="A28" zoomScaleNormal="70" zoomScaleSheetLayoutView="100" workbookViewId="0">
      <selection activeCell="D45" sqref="D45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154</v>
      </c>
      <c r="I2" s="447" t="s">
        <v>242</v>
      </c>
      <c r="J2" s="729"/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621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19" t="str">
        <f>'第1回部分払（申告書等）'!$C$13</f>
        <v>●●</v>
      </c>
      <c r="D13" s="819"/>
    </row>
    <row r="14" spans="2:12" ht="19.5">
      <c r="B14" s="442" t="s">
        <v>164</v>
      </c>
      <c r="C14" s="820">
        <f>'第1回部分払（申告書等）'!C14</f>
        <v>46003</v>
      </c>
      <c r="D14" s="820"/>
      <c r="E14" s="454"/>
      <c r="F14" s="454"/>
    </row>
    <row r="15" spans="2:12">
      <c r="D15" s="455"/>
      <c r="E15" s="454"/>
      <c r="F15" s="456"/>
    </row>
    <row r="16" spans="2:12" ht="15.9" customHeight="1">
      <c r="B16" s="452" t="str">
        <f>'第1回部分払（申告書等）'!$B$16</f>
        <v>業務従事実績／予定表</v>
      </c>
      <c r="C16" s="442"/>
      <c r="H16" s="489"/>
      <c r="I16" s="549"/>
      <c r="K16" s="457"/>
      <c r="L16" s="457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IF(OR(MONTH(J18)=1,I17="年"),YEAR(J18),"")</f>
        <v>2028</v>
      </c>
      <c r="K17" s="459">
        <f>IF(MONTH(K18)=1,YEAR(K18),"")</f>
        <v>2029</v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EDATE('第12回部分払（申告書等）'!L18,1)</f>
        <v>47088</v>
      </c>
      <c r="K18" s="465">
        <f>DATE(YEAR($J$18),MONTH($J$18)+1,1)</f>
        <v>47119</v>
      </c>
      <c r="L18" s="465">
        <f t="shared" ref="L18" si="1">DATE(YEAR(K18),MONTH(K18)+1,1)</f>
        <v>47150</v>
      </c>
    </row>
    <row r="19" spans="2:13" ht="17.149999999999999" customHeight="1">
      <c r="B19" s="616" t="str">
        <f>'見積書（入力用・見積根拠）'!C27</f>
        <v>本人</v>
      </c>
      <c r="C19" s="616" t="str">
        <f>'見積書（入力用・見積根拠）'!D27</f>
        <v>国際　〇〇</v>
      </c>
      <c r="D19" s="616">
        <f>IF('見積書（入力用・見積根拠）'!F27="","",DATEDIF('見積書（入力用・見積根拠）'!F27,$J$1,"y"))</f>
        <v>50</v>
      </c>
      <c r="E19" s="467">
        <f>'第1回部分払（申告書等）'!E19</f>
        <v>46006</v>
      </c>
      <c r="F19" s="105">
        <f>'第11回部分払（申告書等）'!F19</f>
        <v>46735</v>
      </c>
      <c r="G19" s="468" t="s">
        <v>174</v>
      </c>
      <c r="H19" s="468" t="s">
        <v>174</v>
      </c>
      <c r="I19" s="469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616">
        <f>IF('見積書（入力用・見積根拠）'!F28="","",DATEDIF('見積書（入力用・見積根拠）'!F28,$J$1,"y"))</f>
        <v>47</v>
      </c>
      <c r="E20" s="615">
        <f>IF('第12回部分払（申告書等）'!E20="","",'第12回部分払（申告書等）'!E20)</f>
        <v>46073</v>
      </c>
      <c r="F20" s="615">
        <f>IF('第12回部分払（申告書等）'!F20="","",'第12回部分払（申告書等）'!F20)</f>
        <v>46735</v>
      </c>
      <c r="G20" s="468" t="s">
        <v>174</v>
      </c>
      <c r="H20" s="468" t="s">
        <v>174</v>
      </c>
      <c r="I20" s="472" t="s">
        <v>175</v>
      </c>
      <c r="J20" s="108" t="s">
        <v>176</v>
      </c>
      <c r="K20" s="108" t="s">
        <v>176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IF('第12回部分払（申告書等）'!E21="","",'第12回部分払（申告書等）'!E21)</f>
        <v>46073</v>
      </c>
      <c r="F21" s="766">
        <f>IF('第12回部分払（申告書等）'!F21="","",'第12回部分払（申告書等）'!F21)</f>
        <v>46735</v>
      </c>
      <c r="G21" s="766">
        <f>'第12回部分払（申告書等）'!G21</f>
        <v>46073</v>
      </c>
      <c r="H21" s="766">
        <f>'第12回部分払（申告書等）'!H21</f>
        <v>46731</v>
      </c>
      <c r="I21" s="473" t="s">
        <v>175</v>
      </c>
      <c r="J21" s="112" t="s">
        <v>176</v>
      </c>
      <c r="K21" s="112" t="s">
        <v>176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80</v>
      </c>
      <c r="K22" s="114" t="s">
        <v>80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IF('第12回部分払（申告書等）'!E23="","",'第12回部分払（申告書等）'!E23)</f>
        <v>46073</v>
      </c>
      <c r="F23" s="766">
        <f>IF('第12回部分払（申告書等）'!F23="","",'第12回部分払（申告書等）'!F23)</f>
        <v>46735</v>
      </c>
      <c r="G23" s="766">
        <f>'第12回部分払（申告書等）'!G23</f>
        <v>46096</v>
      </c>
      <c r="H23" s="766">
        <f>'第12回部分払（申告書等）'!H23</f>
        <v>46726</v>
      </c>
      <c r="I23" s="477" t="s">
        <v>175</v>
      </c>
      <c r="J23" s="112" t="s">
        <v>176</v>
      </c>
      <c r="K23" s="112" t="s">
        <v>176</v>
      </c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82</v>
      </c>
      <c r="K24" s="114" t="s">
        <v>82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IF('第12回部分払（申告書等）'!E25="","",'第12回部分払（申告書等）'!E25)</f>
        <v>46073</v>
      </c>
      <c r="F25" s="766">
        <f>IF('第12回部分払（申告書等）'!F25="","",'第12回部分払（申告書等）'!F25)</f>
        <v>46735</v>
      </c>
      <c r="G25" s="766">
        <f>'第12回部分払（申告書等）'!G25</f>
        <v>46096</v>
      </c>
      <c r="H25" s="766">
        <f>'第12回部分払（申告書等）'!H25</f>
        <v>46726</v>
      </c>
      <c r="I25" s="473" t="s">
        <v>175</v>
      </c>
      <c r="J25" s="112" t="s">
        <v>176</v>
      </c>
      <c r="K25" s="112" t="s">
        <v>176</v>
      </c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84</v>
      </c>
      <c r="K26" s="114" t="s">
        <v>84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IF('第12回部分払（申告書等）'!E27="","",'第12回部分払（申告書等）'!E27)</f>
        <v>46073</v>
      </c>
      <c r="F27" s="766">
        <f>IF('第12回部分払（申告書等）'!F27="","",'第12回部分払（申告書等）'!F27)</f>
        <v>46735</v>
      </c>
      <c r="G27" s="766">
        <f>'第12回部分払（申告書等）'!G27</f>
        <v>46078</v>
      </c>
      <c r="H27" s="766">
        <f>'第12回部分払（申告書等）'!H27</f>
        <v>46733</v>
      </c>
      <c r="I27" s="473" t="s">
        <v>175</v>
      </c>
      <c r="J27" s="112" t="s">
        <v>176</v>
      </c>
      <c r="K27" s="112" t="s">
        <v>176</v>
      </c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90</v>
      </c>
      <c r="K28" s="114" t="s">
        <v>90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IF('第12回部分払（申告書等）'!E29="","",'第12回部分払（申告書等）'!E29)</f>
        <v>46073</v>
      </c>
      <c r="F29" s="766">
        <f>IF('第12回部分払（申告書等）'!F29="","",'第12回部分払（申告書等）'!F29)</f>
        <v>46735</v>
      </c>
      <c r="G29" s="766">
        <f>'第12回部分払（申告書等）'!G29</f>
        <v>46078</v>
      </c>
      <c r="H29" s="766">
        <f>'第12回部分払（申告書等）'!H29</f>
        <v>46733</v>
      </c>
      <c r="I29" s="473" t="s">
        <v>175</v>
      </c>
      <c r="J29" s="112" t="s">
        <v>176</v>
      </c>
      <c r="K29" s="112" t="s">
        <v>176</v>
      </c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87</v>
      </c>
      <c r="K30" s="114" t="s">
        <v>87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>●</v>
      </c>
      <c r="K31" s="485" t="str">
        <f>IF(COUNTIF(K20,"●")+COUNTIF(K21,"●")+COUNTIF(K23,"●")+COUNTIF(K25,"●")+COUNTIF(K27,"●")+COUNTIF(K29,"●")&lt;=0,"","●")</f>
        <v>●</v>
      </c>
      <c r="L31" s="485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794">
        <f>'第12回部分払（申告書等）'!B46</f>
        <v>0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287"/>
    </row>
    <row r="35" spans="2:13" ht="17.149999999999999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287"/>
    </row>
    <row r="36" spans="2:13" ht="17.149999999999999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287"/>
    </row>
    <row r="37" spans="2:13" ht="17.149999999999999" customHeight="1">
      <c r="B37" s="489"/>
      <c r="C37" s="489"/>
      <c r="D37" s="489"/>
      <c r="E37" s="550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customHeight="1" thickBot="1">
      <c r="B38" s="490" t="s">
        <v>180</v>
      </c>
      <c r="C38" s="127"/>
      <c r="D38" s="232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customHeight="1">
      <c r="B39" s="791"/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255"/>
    </row>
    <row r="45" spans="2:13" ht="17.149999999999999" customHeight="1" thickBot="1">
      <c r="B45" s="492" t="s">
        <v>181</v>
      </c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255"/>
    </row>
    <row r="46" spans="2:13" ht="17.149999999999999" customHeight="1">
      <c r="B46" s="791"/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255"/>
    </row>
    <row r="50" spans="2:13" ht="17.149999999999999" customHeight="1" thickBot="1">
      <c r="B50" s="620"/>
      <c r="C50" s="620"/>
      <c r="D50" s="620"/>
      <c r="E50" s="620"/>
      <c r="F50" s="620"/>
      <c r="G50" s="494" t="s">
        <v>264</v>
      </c>
      <c r="H50" s="495">
        <f>'第13回部分払（内訳書）'!C43</f>
        <v>7748994</v>
      </c>
      <c r="I50" s="494" t="s">
        <v>34</v>
      </c>
      <c r="J50" s="620"/>
      <c r="K50" s="620"/>
      <c r="L50" s="620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'第12回部分払（申告書等）'!D53</f>
        <v>1100000</v>
      </c>
      <c r="E53" s="499" t="s">
        <v>34</v>
      </c>
      <c r="F53" s="500" t="s">
        <v>147</v>
      </c>
      <c r="G53" s="501">
        <f>COUNTIF(J19:L19,"●")</f>
        <v>3</v>
      </c>
      <c r="H53" s="521" t="s">
        <v>207</v>
      </c>
      <c r="I53" s="545">
        <f>_xlfn.DAYS($F$19,(EDATE($E$19,24)-1))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'第12回部分払（申告書等）'!D54</f>
        <v>1200000</v>
      </c>
      <c r="E54" s="499" t="s">
        <v>34</v>
      </c>
      <c r="F54" s="500" t="s">
        <v>147</v>
      </c>
      <c r="G54" s="501">
        <f>COUNTIF(J31:L31,"●")</f>
        <v>3</v>
      </c>
      <c r="H54" s="521" t="s">
        <v>244</v>
      </c>
      <c r="I54" s="524">
        <f>IF(AND($F$31&gt;=EOMONTH($J$18,-1)+1,$F$31&lt;=EOMONTH($L$18,0)),_xlfn.DAYS(EOMONTH($E$31,-1)+1,$E$31),0)</f>
        <v>0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24">
        <f>IF(AND($F$31&gt;=EOMONTH($J$18,-1)+1,$F$31&lt;=EOMONTH($L$18,0)),_xlfn.DAYS($F$31+1,EOMONTH($F$31,0))-1,0)</f>
        <v>0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/>
      <c r="H59" s="507" t="s">
        <v>191</v>
      </c>
      <c r="I59" s="136">
        <f>D59*G59</f>
        <v>0</v>
      </c>
      <c r="J59" s="487" t="s">
        <v>34</v>
      </c>
    </row>
    <row r="60" spans="2:13" ht="17.149999999999999" customHeight="1">
      <c r="B60" s="406" t="s">
        <v>192</v>
      </c>
      <c r="D60" s="599">
        <v>250000</v>
      </c>
      <c r="E60" s="406" t="s">
        <v>34</v>
      </c>
      <c r="F60" s="450" t="s">
        <v>147</v>
      </c>
      <c r="G60" s="601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customHeight="1">
      <c r="B61" s="406" t="s">
        <v>193</v>
      </c>
      <c r="D61" s="599">
        <v>100000</v>
      </c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si="2"/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/>
      <c r="H65" s="507" t="s">
        <v>191</v>
      </c>
      <c r="I65" s="136">
        <f>D65*G65</f>
        <v>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821" t="s">
        <v>26</v>
      </c>
      <c r="C73" s="822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617">
        <f t="shared" si="4"/>
        <v>0</v>
      </c>
      <c r="G76" s="618"/>
      <c r="H76" s="516"/>
      <c r="I76" s="517"/>
    </row>
    <row r="77" spans="2:10" ht="16" hidden="1">
      <c r="B77" s="753"/>
      <c r="C77" s="754"/>
      <c r="D77" s="515"/>
      <c r="E77" s="514"/>
      <c r="F77" s="617">
        <f t="shared" si="4"/>
        <v>0</v>
      </c>
      <c r="G77" s="618"/>
      <c r="H77" s="516"/>
      <c r="I77" s="517"/>
    </row>
    <row r="78" spans="2:10" ht="16" hidden="1">
      <c r="B78" s="753"/>
      <c r="C78" s="754"/>
      <c r="D78" s="515"/>
      <c r="E78" s="514"/>
      <c r="F78" s="617">
        <f t="shared" si="4"/>
        <v>0</v>
      </c>
      <c r="G78" s="618"/>
      <c r="H78" s="516"/>
      <c r="I78" s="517"/>
    </row>
    <row r="79" spans="2:10" ht="16" hidden="1">
      <c r="B79" s="753"/>
      <c r="C79" s="754"/>
      <c r="D79" s="515"/>
      <c r="E79" s="514"/>
      <c r="F79" s="617">
        <f t="shared" si="4"/>
        <v>0</v>
      </c>
      <c r="G79" s="618"/>
      <c r="H79" s="516"/>
      <c r="I79" s="517"/>
    </row>
    <row r="80" spans="2:10" ht="16" hidden="1">
      <c r="B80" s="753"/>
      <c r="C80" s="754"/>
      <c r="D80" s="515"/>
      <c r="E80" s="514"/>
      <c r="F80" s="617">
        <f t="shared" si="4"/>
        <v>0</v>
      </c>
      <c r="G80" s="618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3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'第12回部分払（申告書等）'!C88</f>
        <v>①</v>
      </c>
      <c r="D88" s="612">
        <f>'第12回部分払（申告書等）'!D88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3</v>
      </c>
      <c r="J88" s="524">
        <f>IF(AND($G$21&gt;=EOMONTH($J$18,-1)+1,$G$21&lt;=EOMONTH($L$18,0)),_xlfn.DAYS(EOMONTH($G$21,-1)+1,$G$21),0)</f>
        <v>0</v>
      </c>
      <c r="K88" s="524">
        <f>IF(AND($H$21&gt;=EOMONTH($J$18,-1)+1,$H$21&lt;=EOMONTH($L$18,0)),_xlfn.DAYS($H$21+1,EOMONTH($H$21,0))-1,0)</f>
        <v>0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'第12回部分払（申告書等）'!C90</f>
        <v>②</v>
      </c>
      <c r="D90" s="612">
        <f>'第12回部分払（申告書等）'!D90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3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0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'第12回部分払（申告書等）'!C92</f>
        <v>③</v>
      </c>
      <c r="D92" s="612" t="str">
        <f>'第12回部分払（申告書等）'!D92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3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0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'第12回部分払（申告書等）'!C94</f>
        <v>⑤</v>
      </c>
      <c r="D94" s="612" t="str">
        <f>'第12回部分払（申告書等）'!D94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3</v>
      </c>
      <c r="J94" s="524">
        <f>IF(AND($G$27&gt;=EOMONTH($J$18,-1)+1,$G$27&lt;=EOMONTH($L$18,0)),_xlfn.DAYS(EOMONTH($G$27,-1)+1,$G$27),0)</f>
        <v>0</v>
      </c>
      <c r="K94" s="524">
        <f>IF(AND($H$27&gt;=EOMONTH($J$18,-1)+1,$H$27&lt;=EOMONTH($L$18,0)),_xlfn.DAYS($H$27+1,EOMONTH($H$27,0))-1,0)</f>
        <v>0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'第12回部分払（申告書等）'!C96</f>
        <v>④</v>
      </c>
      <c r="D96" s="612">
        <f>'第12回部分払（申告書等）'!D96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3</v>
      </c>
      <c r="J96" s="524">
        <f>IF(AND($G$29&gt;=EOMONTH($J$18,-1)+1,$G$29&lt;=EOMONTH($L$18,0)),_xlfn.DAYS(EOMONTH($G$29,-1)+1,$G$29),0)</f>
        <v>0</v>
      </c>
      <c r="K96" s="524">
        <f>IF(AND($H$29&gt;=EOMONTH($J$18,-1)+1,$H$29&lt;=EOMONTH($L$18,0)),_xlfn.DAYS($H$29+1,EOMONTH($H$29,0))-1,0)</f>
        <v>0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604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617">
        <f t="shared" si="7"/>
        <v>0</v>
      </c>
      <c r="G106" s="618"/>
      <c r="H106" s="516"/>
      <c r="I106" s="517"/>
    </row>
    <row r="107" spans="2:12" ht="16" hidden="1">
      <c r="B107" s="753"/>
      <c r="C107" s="754"/>
      <c r="D107" s="515"/>
      <c r="E107" s="514"/>
      <c r="F107" s="617">
        <f t="shared" si="7"/>
        <v>0</v>
      </c>
      <c r="G107" s="618"/>
      <c r="H107" s="516"/>
      <c r="I107" s="517"/>
    </row>
    <row r="108" spans="2:12" ht="16" hidden="1">
      <c r="B108" s="753"/>
      <c r="C108" s="754"/>
      <c r="D108" s="515"/>
      <c r="E108" s="514"/>
      <c r="F108" s="617">
        <f t="shared" si="7"/>
        <v>0</v>
      </c>
      <c r="G108" s="618"/>
      <c r="H108" s="516"/>
      <c r="I108" s="517"/>
    </row>
    <row r="109" spans="2:12" ht="16" hidden="1">
      <c r="B109" s="753"/>
      <c r="C109" s="754"/>
      <c r="D109" s="515"/>
      <c r="E109" s="514"/>
      <c r="F109" s="617">
        <f t="shared" si="7"/>
        <v>0</v>
      </c>
      <c r="G109" s="618"/>
      <c r="H109" s="516"/>
      <c r="I109" s="517"/>
    </row>
    <row r="110" spans="2:12" ht="16" hidden="1">
      <c r="B110" s="753"/>
      <c r="C110" s="754"/>
      <c r="D110" s="515"/>
      <c r="E110" s="514"/>
      <c r="F110" s="617">
        <f t="shared" si="7"/>
        <v>0</v>
      </c>
      <c r="G110" s="618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302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SUM(D115:D128)</f>
        <v>99767251.333333328</v>
      </c>
      <c r="G115" s="542">
        <f>'第12回部分払（申告書等）'!G115-'第13回部分払（内訳書）'!E19</f>
        <v>0</v>
      </c>
      <c r="I115" s="771">
        <f>'第12回部分払（申告書等）'!I115-'第13回部分払（内訳書）'!E20</f>
        <v>5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>
      <c r="B118" s="546">
        <v>4</v>
      </c>
      <c r="C118" s="546" t="s">
        <v>246</v>
      </c>
      <c r="D118" s="547">
        <f>'第3回部分払（請求書）'!C13</f>
        <v>8279994</v>
      </c>
      <c r="E118" s="546" t="s">
        <v>224</v>
      </c>
    </row>
    <row r="119" spans="2:10">
      <c r="B119" s="546">
        <v>5</v>
      </c>
      <c r="C119" s="546" t="s">
        <v>247</v>
      </c>
      <c r="D119" s="547">
        <f>'第4回部分払（請求書）'!C13</f>
        <v>6948996</v>
      </c>
      <c r="E119" s="546" t="s">
        <v>224</v>
      </c>
    </row>
    <row r="120" spans="2:10">
      <c r="B120" s="546">
        <v>6</v>
      </c>
      <c r="C120" s="546" t="s">
        <v>248</v>
      </c>
      <c r="D120" s="547">
        <f>'第5回部分払（請求書）'!C13</f>
        <v>7748994</v>
      </c>
      <c r="E120" s="546" t="s">
        <v>224</v>
      </c>
    </row>
    <row r="121" spans="2:10">
      <c r="B121" s="546">
        <v>7</v>
      </c>
      <c r="C121" s="546" t="s">
        <v>249</v>
      </c>
      <c r="D121" s="547">
        <f>'第6回部分払（請求書）'!C13</f>
        <v>7748994</v>
      </c>
      <c r="E121" s="546" t="s">
        <v>224</v>
      </c>
    </row>
    <row r="122" spans="2:10">
      <c r="B122" s="546">
        <v>8</v>
      </c>
      <c r="C122" s="546" t="s">
        <v>250</v>
      </c>
      <c r="D122" s="547">
        <f>'第7回部分払（請求書）'!C13</f>
        <v>7748994</v>
      </c>
      <c r="E122" s="546" t="s">
        <v>224</v>
      </c>
    </row>
    <row r="123" spans="2:10">
      <c r="B123" s="546">
        <v>9</v>
      </c>
      <c r="C123" s="546" t="s">
        <v>251</v>
      </c>
      <c r="D123" s="547">
        <f>'第8回部分払（請求書）'!C13</f>
        <v>7748994</v>
      </c>
      <c r="E123" s="546" t="s">
        <v>224</v>
      </c>
    </row>
    <row r="124" spans="2:10">
      <c r="B124" s="546">
        <v>10</v>
      </c>
      <c r="C124" s="546" t="s">
        <v>304</v>
      </c>
      <c r="D124" s="547">
        <f>'第9回部分払（請求書）'!C13</f>
        <v>6251227.333333333</v>
      </c>
      <c r="E124" s="546" t="s">
        <v>224</v>
      </c>
    </row>
    <row r="125" spans="2:10">
      <c r="B125" s="546">
        <v>11</v>
      </c>
      <c r="C125" s="546" t="s">
        <v>305</v>
      </c>
      <c r="D125" s="547">
        <f>'第10回部分払（請求書）'!C13</f>
        <v>7748994</v>
      </c>
      <c r="E125" s="546" t="s">
        <v>224</v>
      </c>
    </row>
    <row r="126" spans="2:10">
      <c r="B126" s="546">
        <v>12</v>
      </c>
      <c r="C126" s="546" t="s">
        <v>306</v>
      </c>
      <c r="D126" s="547">
        <f>'第11回部分払（請求書）'!C13</f>
        <v>7748994</v>
      </c>
      <c r="E126" s="546" t="s">
        <v>224</v>
      </c>
    </row>
    <row r="127" spans="2:10">
      <c r="B127" s="546">
        <v>13</v>
      </c>
      <c r="C127" s="546" t="s">
        <v>307</v>
      </c>
      <c r="D127" s="547">
        <f>'第12回部分払（請求書）'!C13</f>
        <v>7748994</v>
      </c>
      <c r="E127" s="546" t="s">
        <v>224</v>
      </c>
    </row>
    <row r="128" spans="2:10" ht="15.5" thickBot="1">
      <c r="B128" s="539">
        <v>14</v>
      </c>
      <c r="C128" s="539" t="s">
        <v>308</v>
      </c>
      <c r="D128" s="630">
        <f>'第13回部分払（請求書）'!C13</f>
        <v>7748994</v>
      </c>
      <c r="E128" s="539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ySW3kGhEuCVse9LdtAn0t6jqdiDBWa2bbfOZRleMuc6i/Yzfbl0pEc66odN3sTx7dPmJfXNRaffKJ/YYwQUX6g==" saltValue="x/wy3m3108QwMGwQzLv8aQ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E115:E128" xr:uid="{3574D643-3C32-4BE6-BC9F-3CB602259647}">
      <formula1>"未,済"</formula1>
    </dataValidation>
    <dataValidation type="list" allowBlank="1" showInputMessage="1" showErrorMessage="1" sqref="E83" xr:uid="{F76C3285-3932-4D8F-895A-FD4C3519A51B}">
      <formula1>"円,ドル"</formula1>
    </dataValidation>
    <dataValidation type="list" allowBlank="1" showInputMessage="1" showErrorMessage="1" sqref="C83" xr:uid="{263E14A1-B42A-41B9-85FD-252FDBC40967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88D88E1E-5458-4AF3-84F7-03DCA0D81422}">
      <formula1>"　,●"</formula1>
    </dataValidation>
    <dataValidation type="list" showInputMessage="1" showErrorMessage="1" sqref="J30:L30 J32:L32 J22:L22 J24:L24 J26:L26 J28:L28 C89 C91 C93 C95 C97:C98" xr:uid="{24179A5F-ACA8-4990-BB6C-330FF581123D}">
      <formula1>"　,①,②,③,④,⑤"</formula1>
    </dataValidation>
    <dataValidation type="list" showInputMessage="1" showErrorMessage="1" sqref="E88 E90 E92 E94 E96" xr:uid="{A9B31405-87E8-4E4A-B353-61655B55C48A}">
      <formula1>"　,円,ドル"</formula1>
    </dataValidation>
    <dataValidation type="list" showInputMessage="1" showErrorMessage="1" sqref="H2" xr:uid="{000E2CE6-67C3-42F3-99BA-D8E4AAB93267}">
      <formula1>"　,芳沢　忍,角河　佳江"</formula1>
    </dataValidation>
    <dataValidation type="list" allowBlank="1" showInputMessage="1" showErrorMessage="1" sqref="B16" xr:uid="{1FAA9C5D-647E-4D77-B127-F2125D320131}">
      <formula1>"業務従事実績表,業務従事実績／予定表"</formula1>
    </dataValidation>
  </dataValidations>
  <hyperlinks>
    <hyperlink ref="G99" r:id="rId1" xr:uid="{970FA8A5-659C-4F5C-B836-B0A25091A62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2817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19" r:id="rId6" name="Check Box 3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209550</xdr:rowOff>
                  </from>
                  <to>
                    <xdr:col>4</xdr:col>
                    <xdr:colOff>488950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C169-F9AA-4D10-BD09-8D45DE60BA24}">
  <sheetPr>
    <tabColor theme="9" tint="0.59999389629810485"/>
    <pageSetUpPr fitToPage="1"/>
  </sheetPr>
  <dimension ref="A1:I106"/>
  <sheetViews>
    <sheetView view="pageBreakPreview" zoomScaleNormal="70" zoomScaleSheetLayoutView="100" workbookViewId="0">
      <selection activeCell="H21" sqref="H21:H22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4.08984375" style="81" customWidth="1"/>
    <col min="6" max="6" width="4" style="81" bestFit="1" customWidth="1"/>
    <col min="7" max="7" width="13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'第13回部分払（申告書等）'!J2</f>
        <v>0</v>
      </c>
      <c r="G1" s="775"/>
      <c r="H1" s="775"/>
    </row>
    <row r="2" spans="1:8" ht="24.5">
      <c r="A2" s="17"/>
      <c r="B2" s="619"/>
      <c r="C2" s="619"/>
      <c r="D2" s="619"/>
      <c r="E2" s="619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619"/>
      <c r="C4" s="619"/>
      <c r="D4" s="619"/>
      <c r="E4" s="619"/>
      <c r="F4" s="619"/>
      <c r="G4" s="619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6900000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'第13回部分払（申告書等）'!D53</f>
        <v>1100000</v>
      </c>
      <c r="D10" s="34" t="s">
        <v>120</v>
      </c>
      <c r="E10" s="200">
        <f>'第13回部分払（申告書等）'!G53+'第13回部分払（申告書等）'!I53/30</f>
        <v>3</v>
      </c>
      <c r="F10" s="194"/>
      <c r="G10" s="233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233"/>
      <c r="H11" s="9"/>
    </row>
    <row r="12" spans="1:8" ht="19.5">
      <c r="A12" s="34"/>
      <c r="B12" s="196"/>
      <c r="C12" s="197">
        <f>C13*E13</f>
        <v>3600000</v>
      </c>
      <c r="D12" s="34" t="s">
        <v>113</v>
      </c>
      <c r="E12" s="34"/>
      <c r="F12" s="34"/>
      <c r="G12" s="233"/>
      <c r="H12" s="9"/>
    </row>
    <row r="13" spans="1:8" ht="19.5">
      <c r="A13" s="34"/>
      <c r="B13" s="191" t="s">
        <v>119</v>
      </c>
      <c r="C13" s="199">
        <f>'第13回部分払（申告書等）'!D54</f>
        <v>1200000</v>
      </c>
      <c r="D13" s="34" t="s">
        <v>120</v>
      </c>
      <c r="E13" s="200">
        <f>'第13回部分払（申告書等）'!G54+'第13回部分払（申告書等）'!I54/30+'第13回部分払（申告書等）'!I55/30</f>
        <v>3</v>
      </c>
      <c r="F13" s="194"/>
      <c r="G13" s="233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848994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SUM('第13回部分払（申告書等）'!I59:I63)-前金払請求金額内訳書!C13*E19</f>
        <v>0</v>
      </c>
      <c r="D19" s="34" t="s">
        <v>232</v>
      </c>
      <c r="E19" s="207">
        <f>SUM('第13回部分払（申告書等）'!G59:G63)</f>
        <v>0</v>
      </c>
    </row>
    <row r="20" spans="1:9" ht="17.149999999999999" customHeight="1">
      <c r="B20" s="83" t="s">
        <v>233</v>
      </c>
      <c r="C20" s="206">
        <f>SUM('第13回部分払（申告書等）'!I65:I69)</f>
        <v>0</v>
      </c>
      <c r="D20" s="34" t="s">
        <v>232</v>
      </c>
      <c r="E20" s="207">
        <f>SUM('第13回部分払（申告書等）'!G65:G69)</f>
        <v>0</v>
      </c>
    </row>
    <row r="21" spans="1:9" ht="17.149999999999999" customHeight="1">
      <c r="B21" s="34" t="s">
        <v>125</v>
      </c>
      <c r="C21" s="208">
        <f>'第13回部分払（申告書等）'!F81-見積内訳書!D22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'第13回部分払（申告書等）'!H84</f>
        <v>199998</v>
      </c>
      <c r="D23" s="34" t="s">
        <v>120</v>
      </c>
      <c r="E23" s="200">
        <f>'第13回部分払（申告書等）'!I84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249000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'第13回部分払（申告書等）'!H88</f>
        <v>43000</v>
      </c>
      <c r="D25" s="34" t="str">
        <f>IF(C25="","","円×")</f>
        <v>円×</v>
      </c>
      <c r="E25" s="212">
        <f>IF('第13回部分払（申告書等）'!I88+('第13回部分払（申告書等）'!J88+'第13回部分払（申告書等）'!K88)/30&lt;=0,"",'第13回部分払（申告書等）'!I88+('第13回部分払（申告書等）'!J88+'第13回部分払（申告書等）'!K88)/30)</f>
        <v>3</v>
      </c>
      <c r="F25" s="30" t="str">
        <f>IF(E25="","","=")</f>
        <v>=</v>
      </c>
      <c r="G25" s="213">
        <f>IFERROR(C25*E25,"")</f>
        <v>129000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'第13回部分払（申告書等）'!H89</f>
        <v/>
      </c>
      <c r="D26" s="34" t="str">
        <f>IF(C26="","","円×")</f>
        <v/>
      </c>
      <c r="E26" s="212" t="str">
        <f>IF('第13回部分払（申告書等）'!I89+('第13回部分払（申告書等）'!J89+'第13回部分払（申告書等）'!K89)/30&lt;=0,"",'第13回部分払（申告書等）'!I89+('第13回部分払（申告書等）'!J89+'第13回部分払（申告書等）'!K89)/30)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'第13回部分払（申告書等）'!H90</f>
        <v>10000</v>
      </c>
      <c r="D27" s="34" t="str">
        <f t="shared" ref="D27:D34" si="0">IF(C27="","","円×")</f>
        <v>円×</v>
      </c>
      <c r="E27" s="212">
        <f>IF('第13回部分払（申告書等）'!I90+('第13回部分払（申告書等）'!J90+'第13回部分払（申告書等）'!K90)/30&lt;=0,"",'第13回部分払（申告書等）'!I90+('第13回部分払（申告書等）'!J90+'第13回部分払（申告書等）'!K90)/30)</f>
        <v>3</v>
      </c>
      <c r="F27" s="30" t="str">
        <f t="shared" ref="F27:F34" si="1">IF(E27="","","=")</f>
        <v>=</v>
      </c>
      <c r="G27" s="213">
        <f t="shared" ref="G27:G34" si="2">IFERROR(C27*E27,"")</f>
        <v>30000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'第13回部分払（申告書等）'!H91</f>
        <v/>
      </c>
      <c r="D28" s="34" t="str">
        <f t="shared" si="0"/>
        <v/>
      </c>
      <c r="E28" s="212" t="str">
        <f>IF('第13回部分払（申告書等）'!I91+('第13回部分払（申告書等）'!J91+'第13回部分払（申告書等）'!K91)/30&lt;=0,"",'第13回部分払（申告書等）'!I91+('第13回部分払（申告書等）'!J91+'第13回部分払（申告書等）'!K91)/30)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'第13回部分払（申告書等）'!H92</f>
        <v/>
      </c>
      <c r="D29" s="34" t="str">
        <f t="shared" si="0"/>
        <v/>
      </c>
      <c r="E29" s="212">
        <f>IF('第13回部分払（申告書等）'!I92+('第13回部分払（申告書等）'!J92+'第13回部分払（申告書等）'!K92)/30&lt;=0,"",'第13回部分払（申告書等）'!I92+('第13回部分払（申告書等）'!J92+'第13回部分払（申告書等）'!K92)/30)</f>
        <v>3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'第13回部分払（申告書等）'!H93</f>
        <v/>
      </c>
      <c r="D30" s="34" t="str">
        <f t="shared" si="0"/>
        <v/>
      </c>
      <c r="E30" s="212" t="str">
        <f>IF('第13回部分払（申告書等）'!I93+('第13回部分払（申告書等）'!J93+'第13回部分払（申告書等）'!K93)/30&lt;=0,"",'第13回部分払（申告書等）'!I93+('第13回部分払（申告書等）'!J93+'第13回部分払（申告書等）'!K93)/30)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'第13回部分払（申告書等）'!H94</f>
        <v/>
      </c>
      <c r="D31" s="34" t="str">
        <f t="shared" si="0"/>
        <v/>
      </c>
      <c r="E31" s="212">
        <f>IF('第13回部分払（申告書等）'!I94+('第13回部分払（申告書等）'!J94+'第13回部分払（申告書等）'!K94)/30&lt;=0,"",'第13回部分払（申告書等）'!I94+('第13回部分払（申告書等）'!J94+'第13回部分払（申告書等）'!K94)/30)</f>
        <v>3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'第13回部分払（申告書等）'!H95</f>
        <v/>
      </c>
      <c r="D32" s="34" t="str">
        <f t="shared" si="0"/>
        <v/>
      </c>
      <c r="E32" s="212" t="str">
        <f>IF('第13回部分払（申告書等）'!I95+('第13回部分払（申告書等）'!J95+'第13回部分払（申告書等）'!K95)/30&lt;=0,"",'第13回部分払（申告書等）'!I95+('第13回部分払（申告書等）'!J95+'第13回部分払（申告書等）'!K95)/30)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'第13回部分払（申告書等）'!H96</f>
        <v>30000</v>
      </c>
      <c r="D33" s="34" t="str">
        <f t="shared" si="0"/>
        <v>円×</v>
      </c>
      <c r="E33" s="212">
        <f>IF('第13回部分払（申告書等）'!I96+('第13回部分払（申告書等）'!J96+'第13回部分払（申告書等）'!K96)/30&lt;=0,"",'第13回部分払（申告書等）'!I96+('第13回部分払（申告書等）'!J96+'第13回部分払（申告書等）'!K96)/30)</f>
        <v>3</v>
      </c>
      <c r="F33" s="30" t="str">
        <f t="shared" si="1"/>
        <v>=</v>
      </c>
      <c r="G33" s="213">
        <f t="shared" si="2"/>
        <v>90000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'第13回部分払（申告書等）'!H97</f>
        <v/>
      </c>
      <c r="D34" s="34" t="str">
        <f t="shared" si="0"/>
        <v/>
      </c>
      <c r="E34" s="200" t="str">
        <f>IF('第13回部分払（申告書等）'!I97+'第13回部分払（申告書等）'!J97&lt;=0,"",'第13回部分払（申告書等）'!I97+'第13回部分払（申告書等）'!J97)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'第13回部分払（申告書等）'!F111-見積内訳書!D34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7748994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7748994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wI9PB7Zku/QeSw8BUHEzCBM2jL9XKhWA75y9G8tWY3JEMR87QiutSYbFo6ZtfX3Io3AfzLRlKOc7fxNlZeIyVA==" saltValue="/s9EF8jqPT2qVi/+vRMz4Q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5BEEB-D8DB-4432-A25F-0402026F14E8}">
  <sheetPr>
    <tabColor theme="9" tint="0.59999389629810485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H21" sqref="H21:H22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'第13回部分払（申告書等）'!J2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'第13回部分払（内訳書）'!C43</f>
        <v>7748994</v>
      </c>
      <c r="D13" s="4"/>
    </row>
    <row r="14" spans="1:4" s="9" customFormat="1" ht="27.9" customHeight="1">
      <c r="B14" s="614" t="s">
        <v>263</v>
      </c>
      <c r="C14" s="186">
        <f>EOMONTH(D1,0)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mp/Nv2/NO4tFk5E/7X1n4Z6MNLsGsaxpDw+jrB+seYvQbXCpQv2MDnLEOZfrC2zoFv+js39r9UTdP4Q+Rxf30A==" saltValue="c3SQuPfPx2CNK8LZkrc20g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1168-2370-4CAA-8B4C-9BCD6EFAE272}">
  <sheetPr>
    <tabColor theme="0"/>
    <pageSetUpPr fitToPage="1"/>
  </sheetPr>
  <dimension ref="A2:K36"/>
  <sheetViews>
    <sheetView workbookViewId="0">
      <selection activeCell="J11" sqref="J11"/>
    </sheetView>
  </sheetViews>
  <sheetFormatPr defaultRowHeight="14"/>
  <cols>
    <col min="1" max="1" width="10.08984375" style="552" customWidth="1"/>
    <col min="2" max="2" width="8.7265625" style="552"/>
    <col min="3" max="3" width="10" style="552" customWidth="1"/>
    <col min="4" max="8" width="8.7265625" style="552"/>
    <col min="9" max="9" width="10.36328125" style="552" bestFit="1" customWidth="1"/>
    <col min="10" max="16384" width="8.7265625" style="552"/>
  </cols>
  <sheetData>
    <row r="2" spans="1:10">
      <c r="H2" s="608" t="s">
        <v>277</v>
      </c>
      <c r="I2" s="609"/>
      <c r="J2" s="609"/>
    </row>
    <row r="5" spans="1:10">
      <c r="A5" s="552" t="s">
        <v>151</v>
      </c>
    </row>
    <row r="6" spans="1:10">
      <c r="B6" s="552" t="s">
        <v>276</v>
      </c>
    </row>
    <row r="10" spans="1:10">
      <c r="H10" s="553" t="str">
        <f>'見積書（入力用・見積根拠）'!D3</f>
        <v>○村　〇〇（個人の場合）</v>
      </c>
      <c r="J10" s="552" t="s">
        <v>294</v>
      </c>
    </row>
    <row r="13" spans="1:10" ht="13" customHeight="1"/>
    <row r="14" spans="1:10">
      <c r="E14" s="552" t="s">
        <v>283</v>
      </c>
    </row>
    <row r="19" spans="1:11" ht="58" customHeight="1">
      <c r="A19" s="823" t="s">
        <v>286</v>
      </c>
      <c r="B19" s="823"/>
      <c r="C19" s="823"/>
      <c r="D19" s="823"/>
      <c r="E19" s="823"/>
      <c r="F19" s="823"/>
      <c r="G19" s="823"/>
      <c r="H19" s="823"/>
      <c r="I19" s="823"/>
      <c r="J19" s="823"/>
      <c r="K19" s="554"/>
    </row>
    <row r="20" spans="1:11">
      <c r="A20" s="555"/>
      <c r="B20" s="555"/>
      <c r="C20" s="555"/>
      <c r="D20" s="555"/>
      <c r="E20" s="555"/>
      <c r="F20" s="555"/>
      <c r="G20" s="555"/>
      <c r="H20" s="555"/>
      <c r="I20" s="555"/>
      <c r="J20" s="555"/>
      <c r="K20" s="555"/>
    </row>
    <row r="24" spans="1:11">
      <c r="E24" s="552" t="s">
        <v>160</v>
      </c>
    </row>
    <row r="29" spans="1:11">
      <c r="A29" s="552" t="s">
        <v>278</v>
      </c>
      <c r="C29" s="552" t="s">
        <v>279</v>
      </c>
      <c r="D29" s="552" t="s">
        <v>282</v>
      </c>
      <c r="E29" s="824" t="str">
        <f>'見積書（入力用・見積根拠）'!D5</f>
        <v>●●国●●アドバイザー</v>
      </c>
      <c r="F29" s="824"/>
      <c r="G29" s="824"/>
      <c r="H29" s="824"/>
      <c r="I29" s="824"/>
      <c r="J29" s="824"/>
    </row>
    <row r="30" spans="1:11">
      <c r="E30" s="824"/>
      <c r="F30" s="824"/>
      <c r="G30" s="824"/>
      <c r="H30" s="824"/>
      <c r="I30" s="824"/>
      <c r="J30" s="824"/>
    </row>
    <row r="31" spans="1:11">
      <c r="C31" s="552" t="s">
        <v>280</v>
      </c>
      <c r="D31" s="552" t="s">
        <v>282</v>
      </c>
      <c r="E31" s="825">
        <f>'第1回部分払（申告書等）'!C14</f>
        <v>46003</v>
      </c>
      <c r="F31" s="825"/>
      <c r="G31" s="825"/>
    </row>
    <row r="36" spans="1:6">
      <c r="A36" s="552" t="s">
        <v>285</v>
      </c>
      <c r="C36" s="552" t="s">
        <v>284</v>
      </c>
      <c r="F36" s="552" t="s">
        <v>281</v>
      </c>
    </row>
  </sheetData>
  <sheetProtection algorithmName="SHA-512" hashValue="jnidhq5grMYMx4AhFogSWxYenwRmt/sFVY7uPSdgQZcrzAstx5uElk3nnk+tyJfS7q9u55SBtpvbEOIWypRGpQ==" saltValue="Kbk/Q3TCF1sfMA4cIEkl1Q==" spinCount="100000" sheet="1" objects="1" scenarios="1"/>
  <mergeCells count="3">
    <mergeCell ref="A19:J19"/>
    <mergeCell ref="E29:J30"/>
    <mergeCell ref="E31:G31"/>
  </mergeCells>
  <phoneticPr fontId="3"/>
  <pageMargins left="1" right="1" top="1" bottom="1" header="0.5" footer="0.5"/>
  <pageSetup paperSize="9" scale="87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0FD0B-5F1B-42B3-BE05-CD6D48250F9A}">
  <sheetPr>
    <tabColor rgb="FF7030A0"/>
    <pageSetUpPr fitToPage="1"/>
  </sheetPr>
  <dimension ref="B1:M141"/>
  <sheetViews>
    <sheetView view="pageBreakPreview" topLeftCell="A12" zoomScaleNormal="70" zoomScaleSheetLayoutView="100" workbookViewId="0">
      <selection activeCell="O56" sqref="O56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826">
        <v>45748</v>
      </c>
      <c r="K1" s="826"/>
      <c r="L1" s="826"/>
    </row>
    <row r="2" spans="2:12" ht="19.5">
      <c r="B2" s="442" t="s">
        <v>153</v>
      </c>
      <c r="C2" s="442"/>
      <c r="D2" s="443"/>
      <c r="E2" s="442"/>
      <c r="G2" s="445" t="s">
        <v>93</v>
      </c>
      <c r="H2" s="446" t="s">
        <v>154</v>
      </c>
      <c r="I2" s="447" t="s">
        <v>252</v>
      </c>
      <c r="J2" s="827"/>
      <c r="K2" s="827"/>
      <c r="L2" s="827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06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E6" s="452"/>
      <c r="F6" s="451" t="s">
        <v>253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E7" s="442"/>
      <c r="F7" s="443" t="s">
        <v>254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E8" s="442"/>
      <c r="F8" s="443" t="s">
        <v>255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453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819" t="str">
        <f>'第1回部分払（申告書等）'!$C$13</f>
        <v>●●</v>
      </c>
      <c r="D13" s="819"/>
    </row>
    <row r="14" spans="2:12" ht="19.5">
      <c r="B14" s="442" t="s">
        <v>164</v>
      </c>
      <c r="C14" s="820">
        <f>'第1回部分払（申告書等）'!C14</f>
        <v>46003</v>
      </c>
      <c r="D14" s="820"/>
      <c r="E14" s="454"/>
      <c r="F14" s="454"/>
    </row>
    <row r="15" spans="2:12">
      <c r="D15" s="455"/>
      <c r="E15" s="454"/>
      <c r="F15" s="456"/>
    </row>
    <row r="16" spans="2:12" ht="15.9" customHeight="1">
      <c r="B16" s="452" t="s">
        <v>256</v>
      </c>
      <c r="C16" s="442"/>
      <c r="H16" s="489"/>
      <c r="I16" s="549"/>
      <c r="K16" s="457"/>
      <c r="L16" s="457"/>
    </row>
    <row r="17" spans="2:13" ht="17.149999999999999" customHeight="1">
      <c r="B17" s="442"/>
      <c r="C17" s="442"/>
      <c r="D17" s="443"/>
      <c r="E17" s="773" t="s">
        <v>257</v>
      </c>
      <c r="F17" s="774"/>
      <c r="G17" s="773" t="s">
        <v>258</v>
      </c>
      <c r="H17" s="774"/>
      <c r="I17" s="458" t="s">
        <v>168</v>
      </c>
      <c r="J17" s="459">
        <f>IF(OR(MONTH(J18)=1,I17="年"),YEAR(J18),"")</f>
        <v>2027</v>
      </c>
      <c r="K17" s="459">
        <f>IF(MONTH(K18)=1,YEAR(K18),"")</f>
        <v>2028</v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EDATE('第8回部分払（申告書等）'!L18,1)</f>
        <v>46722</v>
      </c>
      <c r="K18" s="465">
        <f>DATE(YEAR($J$18),MONTH($J$18)+1,1)</f>
        <v>46753</v>
      </c>
      <c r="L18" s="465">
        <f t="shared" ref="L18" si="1">DATE(YEAR(K18),MONTH(K18)+1,1)</f>
        <v>46784</v>
      </c>
    </row>
    <row r="19" spans="2:13" ht="17.149999999999999" customHeight="1">
      <c r="B19" s="466" t="str">
        <f>'見積書（入力用・見積根拠）'!C27</f>
        <v>本人</v>
      </c>
      <c r="C19" s="466" t="str">
        <f>'見積書（入力用・見積根拠）'!D27</f>
        <v>国際　〇〇</v>
      </c>
      <c r="D19" s="466">
        <f>IF('見積書（入力用・見積根拠）'!F27="","",DATEDIF('見積書（入力用・見積根拠）'!F27,$J$1,"y"))</f>
        <v>50</v>
      </c>
      <c r="E19" s="467">
        <f>'第1回部分払（申告書等）'!E19</f>
        <v>46006</v>
      </c>
      <c r="F19" s="105">
        <f>'第8回部分払（申告書等）'!F19</f>
        <v>46735</v>
      </c>
      <c r="G19" s="468" t="s">
        <v>174</v>
      </c>
      <c r="H19" s="468" t="s">
        <v>174</v>
      </c>
      <c r="I19" s="469" t="s">
        <v>175</v>
      </c>
      <c r="J19" s="470" t="s">
        <v>176</v>
      </c>
      <c r="K19" s="470"/>
      <c r="L19" s="470"/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466">
        <f>IF('見積書（入力用・見積根拠）'!F28="","",DATEDIF('見積書（入力用・見積根拠）'!F28,$J$1,"y"))</f>
        <v>47</v>
      </c>
      <c r="E20" s="615">
        <f>IF('第8回部分払（申告書等）'!E20="","",'第8回部分払（申告書等）'!E20)</f>
        <v>46073</v>
      </c>
      <c r="F20" s="615">
        <f>IF('第8回部分払（申告書等）'!F20="","",'第8回部分払（申告書等）'!F20)</f>
        <v>46735</v>
      </c>
      <c r="G20" s="468" t="s">
        <v>174</v>
      </c>
      <c r="H20" s="468" t="s">
        <v>174</v>
      </c>
      <c r="I20" s="472" t="s">
        <v>175</v>
      </c>
      <c r="J20" s="470" t="s">
        <v>176</v>
      </c>
      <c r="K20" s="470"/>
      <c r="L20" s="470"/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IF('第8回部分払（申告書等）'!E21="","",'第8回部分払（申告書等）'!E21)</f>
        <v>46073</v>
      </c>
      <c r="F21" s="766">
        <f>IF('第8回部分払（申告書等）'!F21="","",'第8回部分払（申告書等）'!F21)</f>
        <v>46735</v>
      </c>
      <c r="G21" s="766">
        <f>'第8回部分払（申告書等）'!G21</f>
        <v>46073</v>
      </c>
      <c r="H21" s="766">
        <f>'第8回部分払（申告書等）'!H21</f>
        <v>46731</v>
      </c>
      <c r="I21" s="473" t="s">
        <v>175</v>
      </c>
      <c r="J21" s="474" t="s">
        <v>176</v>
      </c>
      <c r="K21" s="474"/>
      <c r="L21" s="474"/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476" t="s">
        <v>80</v>
      </c>
      <c r="K22" s="476"/>
      <c r="L22" s="476"/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IF('第8回部分払（申告書等）'!E23="","",'第8回部分払（申告書等）'!E23)</f>
        <v>46073</v>
      </c>
      <c r="F23" s="766">
        <f>IF('第8回部分払（申告書等）'!F23="","",'第8回部分払（申告書等）'!F23)</f>
        <v>46735</v>
      </c>
      <c r="G23" s="766">
        <f>'第8回部分払（申告書等）'!G23</f>
        <v>46096</v>
      </c>
      <c r="H23" s="766">
        <f>'第8回部分払（申告書等）'!H23</f>
        <v>46726</v>
      </c>
      <c r="I23" s="477" t="s">
        <v>175</v>
      </c>
      <c r="J23" s="474" t="s">
        <v>176</v>
      </c>
      <c r="K23" s="474"/>
      <c r="L23" s="474"/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476" t="s">
        <v>82</v>
      </c>
      <c r="K24" s="476"/>
      <c r="L24" s="476"/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IF('第8回部分払（申告書等）'!E25="","",'第8回部分払（申告書等）'!E25)</f>
        <v>46073</v>
      </c>
      <c r="F25" s="766">
        <f>IF('第8回部分払（申告書等）'!F25="","",'第8回部分払（申告書等）'!F25)</f>
        <v>46735</v>
      </c>
      <c r="G25" s="766">
        <f>'第8回部分払（申告書等）'!G25</f>
        <v>46096</v>
      </c>
      <c r="H25" s="766">
        <f>'第8回部分払（申告書等）'!H25</f>
        <v>46726</v>
      </c>
      <c r="I25" s="473" t="s">
        <v>175</v>
      </c>
      <c r="J25" s="474" t="s">
        <v>176</v>
      </c>
      <c r="K25" s="474"/>
      <c r="L25" s="474"/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476" t="s">
        <v>84</v>
      </c>
      <c r="K26" s="476"/>
      <c r="L26" s="476"/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IF('第8回部分払（申告書等）'!E27="","",'第8回部分払（申告書等）'!E27)</f>
        <v>46073</v>
      </c>
      <c r="F27" s="766">
        <f>IF('第8回部分払（申告書等）'!F27="","",'第8回部分払（申告書等）'!F27)</f>
        <v>46735</v>
      </c>
      <c r="G27" s="766">
        <f>'第8回部分払（申告書等）'!G27</f>
        <v>46078</v>
      </c>
      <c r="H27" s="766">
        <f>'第8回部分払（申告書等）'!H27</f>
        <v>46733</v>
      </c>
      <c r="I27" s="473" t="s">
        <v>175</v>
      </c>
      <c r="J27" s="474" t="s">
        <v>176</v>
      </c>
      <c r="K27" s="474"/>
      <c r="L27" s="474"/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476" t="s">
        <v>90</v>
      </c>
      <c r="K28" s="476"/>
      <c r="L28" s="476"/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IF('第8回部分払（申告書等）'!E29="","",'第8回部分払（申告書等）'!E29)</f>
        <v>46073</v>
      </c>
      <c r="F29" s="766">
        <f>IF('第8回部分払（申告書等）'!F29="","",'第8回部分払（申告書等）'!F29)</f>
        <v>46735</v>
      </c>
      <c r="G29" s="766">
        <f>'第8回部分払（申告書等）'!G29</f>
        <v>46078</v>
      </c>
      <c r="H29" s="766">
        <f>'第8回部分払（申告書等）'!H29</f>
        <v>46733</v>
      </c>
      <c r="I29" s="473" t="s">
        <v>175</v>
      </c>
      <c r="J29" s="474" t="s">
        <v>176</v>
      </c>
      <c r="K29" s="474"/>
      <c r="L29" s="474"/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476" t="s">
        <v>87</v>
      </c>
      <c r="K30" s="476"/>
      <c r="L30" s="476"/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>●</v>
      </c>
      <c r="K31" s="485" t="str">
        <f>IF(COUNTIF(K20,"●")+COUNTIF(K21,"●")+COUNTIF(K23,"●")+COUNTIF(K25,"●")+COUNTIF(K27,"●")+COUNTIF(K29,"●")&lt;=0,"","●")</f>
        <v/>
      </c>
      <c r="L31" s="485" t="str">
        <f>IF(COUNTIF(L20,"●")+COUNTIF(L21,"●")+COUNTIF(L23,"●")+COUNTIF(L25,"●")+COUNTIF(L27,"●")+COUNTIF(L29,"●")&lt;=0,"","●")</f>
        <v/>
      </c>
      <c r="M31" s="287"/>
    </row>
    <row r="32" spans="2:13" ht="17.149999999999999" customHeight="1" thickBo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hidden="1" customHeight="1" thickBot="1">
      <c r="B33" s="452" t="s">
        <v>179</v>
      </c>
      <c r="M33" s="287"/>
    </row>
    <row r="34" spans="2:13" ht="17.149999999999999" hidden="1" customHeight="1">
      <c r="B34" s="794" t="e">
        <f>#REF!</f>
        <v>#REF!</v>
      </c>
      <c r="C34" s="795"/>
      <c r="D34" s="795"/>
      <c r="E34" s="795"/>
      <c r="F34" s="795"/>
      <c r="G34" s="795"/>
      <c r="H34" s="795"/>
      <c r="I34" s="795"/>
      <c r="J34" s="795"/>
      <c r="K34" s="795"/>
      <c r="L34" s="796"/>
      <c r="M34" s="287"/>
    </row>
    <row r="35" spans="2:13" ht="17.149999999999999" hidden="1" customHeight="1">
      <c r="B35" s="797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287"/>
    </row>
    <row r="36" spans="2:13" ht="17.149999999999999" hidden="1" customHeight="1" thickBot="1">
      <c r="B36" s="800"/>
      <c r="C36" s="801"/>
      <c r="D36" s="801"/>
      <c r="E36" s="801"/>
      <c r="F36" s="801"/>
      <c r="G36" s="801"/>
      <c r="H36" s="801"/>
      <c r="I36" s="801"/>
      <c r="J36" s="801"/>
      <c r="K36" s="801"/>
      <c r="L36" s="802"/>
      <c r="M36" s="287"/>
    </row>
    <row r="37" spans="2:13" ht="17.149999999999999" hidden="1" customHeight="1">
      <c r="B37" s="489"/>
      <c r="C37" s="489"/>
      <c r="D37" s="489"/>
      <c r="E37" s="550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hidden="1" customHeight="1" thickBot="1">
      <c r="B38" s="490" t="s">
        <v>180</v>
      </c>
      <c r="C38" s="489"/>
      <c r="D38" s="549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hidden="1" customHeight="1">
      <c r="B39" s="794"/>
      <c r="C39" s="795"/>
      <c r="D39" s="795"/>
      <c r="E39" s="795"/>
      <c r="F39" s="795"/>
      <c r="G39" s="795"/>
      <c r="H39" s="795"/>
      <c r="I39" s="795"/>
      <c r="J39" s="795"/>
      <c r="K39" s="795"/>
      <c r="L39" s="796"/>
      <c r="M39" s="255"/>
    </row>
    <row r="40" spans="2:13" ht="17.149999999999999" hidden="1" customHeight="1">
      <c r="B40" s="797"/>
      <c r="C40" s="798"/>
      <c r="D40" s="798"/>
      <c r="E40" s="798"/>
      <c r="F40" s="798"/>
      <c r="G40" s="798"/>
      <c r="H40" s="798"/>
      <c r="I40" s="798"/>
      <c r="J40" s="798"/>
      <c r="K40" s="798"/>
      <c r="L40" s="799"/>
      <c r="M40" s="255"/>
    </row>
    <row r="41" spans="2:13" ht="17.149999999999999" hidden="1" customHeight="1">
      <c r="B41" s="797"/>
      <c r="C41" s="798"/>
      <c r="D41" s="798"/>
      <c r="E41" s="798"/>
      <c r="F41" s="798"/>
      <c r="G41" s="798"/>
      <c r="H41" s="798"/>
      <c r="I41" s="798"/>
      <c r="J41" s="798"/>
      <c r="K41" s="798"/>
      <c r="L41" s="799"/>
      <c r="M41" s="255"/>
    </row>
    <row r="42" spans="2:13" ht="17.149999999999999" hidden="1" customHeight="1">
      <c r="B42" s="797"/>
      <c r="C42" s="798"/>
      <c r="D42" s="798"/>
      <c r="E42" s="798"/>
      <c r="F42" s="798"/>
      <c r="G42" s="798"/>
      <c r="H42" s="798"/>
      <c r="I42" s="798"/>
      <c r="J42" s="798"/>
      <c r="K42" s="798"/>
      <c r="L42" s="799"/>
      <c r="M42" s="255"/>
    </row>
    <row r="43" spans="2:13" ht="17.149999999999999" hidden="1" customHeight="1" thickBot="1">
      <c r="B43" s="800"/>
      <c r="C43" s="801"/>
      <c r="D43" s="801"/>
      <c r="E43" s="801"/>
      <c r="F43" s="801"/>
      <c r="G43" s="801"/>
      <c r="H43" s="801"/>
      <c r="I43" s="801"/>
      <c r="J43" s="801"/>
      <c r="K43" s="801"/>
      <c r="L43" s="802"/>
      <c r="M43" s="255"/>
    </row>
    <row r="44" spans="2:13" ht="17.149999999999999" hidden="1" customHeight="1">
      <c r="B44" s="491"/>
      <c r="C44" s="491"/>
      <c r="D44" s="491"/>
      <c r="E44" s="491"/>
      <c r="F44" s="491"/>
      <c r="G44" s="491"/>
      <c r="H44" s="491"/>
      <c r="I44" s="491"/>
      <c r="J44" s="491"/>
      <c r="K44" s="491"/>
      <c r="L44" s="491"/>
      <c r="M44" s="255"/>
    </row>
    <row r="45" spans="2:13" ht="17.149999999999999" hidden="1" customHeight="1" thickBot="1">
      <c r="B45" s="492" t="s">
        <v>181</v>
      </c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255"/>
    </row>
    <row r="46" spans="2:13" ht="17.149999999999999" hidden="1" customHeight="1">
      <c r="B46" s="794"/>
      <c r="C46" s="795"/>
      <c r="D46" s="795"/>
      <c r="E46" s="795"/>
      <c r="F46" s="795"/>
      <c r="G46" s="795"/>
      <c r="H46" s="795"/>
      <c r="I46" s="795"/>
      <c r="J46" s="795"/>
      <c r="K46" s="795"/>
      <c r="L46" s="796"/>
      <c r="M46" s="255"/>
    </row>
    <row r="47" spans="2:13" ht="17.149999999999999" hidden="1" customHeight="1">
      <c r="B47" s="797"/>
      <c r="C47" s="798"/>
      <c r="D47" s="798"/>
      <c r="E47" s="798"/>
      <c r="F47" s="798"/>
      <c r="G47" s="798"/>
      <c r="H47" s="798"/>
      <c r="I47" s="798"/>
      <c r="J47" s="798"/>
      <c r="K47" s="798"/>
      <c r="L47" s="799"/>
      <c r="M47" s="255"/>
    </row>
    <row r="48" spans="2:13" ht="17.149999999999999" hidden="1" customHeight="1" thickBot="1">
      <c r="B48" s="800"/>
      <c r="C48" s="801"/>
      <c r="D48" s="801"/>
      <c r="E48" s="801"/>
      <c r="F48" s="801"/>
      <c r="G48" s="801"/>
      <c r="H48" s="801"/>
      <c r="I48" s="801"/>
      <c r="J48" s="801"/>
      <c r="K48" s="801"/>
      <c r="L48" s="802"/>
      <c r="M48" s="255"/>
    </row>
    <row r="49" spans="2:13" ht="17.149999999999999" hidden="1" customHeight="1">
      <c r="B49" s="491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255"/>
    </row>
    <row r="50" spans="2:13" ht="17.149999999999999" customHeight="1" thickBot="1">
      <c r="B50" s="491"/>
      <c r="C50" s="491"/>
      <c r="D50" s="491"/>
      <c r="E50" s="491"/>
      <c r="F50" s="491"/>
      <c r="G50" s="494" t="s">
        <v>266</v>
      </c>
      <c r="H50" s="495">
        <f>'最終確定払（内訳書）（個人）'!C43</f>
        <v>1500000</v>
      </c>
      <c r="I50" s="494" t="s">
        <v>267</v>
      </c>
      <c r="J50" s="491"/>
      <c r="K50" s="491"/>
      <c r="L50" s="491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'第13回部分払（申告書等）'!D53</f>
        <v>1100000</v>
      </c>
      <c r="E53" s="499" t="s">
        <v>34</v>
      </c>
      <c r="F53" s="500" t="s">
        <v>147</v>
      </c>
      <c r="G53" s="501">
        <f>COUNTIF(J19:L19,"●")-1</f>
        <v>0</v>
      </c>
      <c r="H53" s="521" t="s">
        <v>207</v>
      </c>
      <c r="I53" s="545">
        <f>F19-'第8回部分払（申告書等）'!F19</f>
        <v>0</v>
      </c>
      <c r="J53" s="136"/>
      <c r="L53" s="496"/>
      <c r="M53" s="255"/>
    </row>
    <row r="54" spans="2:13" ht="17.149999999999999" customHeight="1">
      <c r="B54" s="496" t="s">
        <v>185</v>
      </c>
      <c r="D54" s="498">
        <f>'第13回部分払（申告書等）'!D54</f>
        <v>1200000</v>
      </c>
      <c r="E54" s="499" t="s">
        <v>34</v>
      </c>
      <c r="F54" s="500" t="s">
        <v>147</v>
      </c>
      <c r="G54" s="501">
        <f>COUNTIF(J31:L31,"●")-1</f>
        <v>0</v>
      </c>
      <c r="H54" s="521" t="s">
        <v>244</v>
      </c>
      <c r="I54" s="582">
        <v>0</v>
      </c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21" t="s">
        <v>245</v>
      </c>
      <c r="I55" s="545">
        <f>F31-'第8回部分払（申告書等）'!F31</f>
        <v>0</v>
      </c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hidden="1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hidden="1" customHeight="1">
      <c r="B59" s="406" t="s">
        <v>190</v>
      </c>
      <c r="D59" s="505">
        <v>500000</v>
      </c>
      <c r="E59" s="406" t="s">
        <v>34</v>
      </c>
      <c r="F59" s="450" t="s">
        <v>147</v>
      </c>
      <c r="G59" s="506"/>
      <c r="H59" s="507" t="s">
        <v>191</v>
      </c>
      <c r="I59" s="136">
        <f>D59*G59</f>
        <v>0</v>
      </c>
      <c r="J59" s="487" t="s">
        <v>34</v>
      </c>
    </row>
    <row r="60" spans="2:13" ht="17.149999999999999" hidden="1" customHeight="1">
      <c r="B60" s="406" t="s">
        <v>192</v>
      </c>
      <c r="D60" s="505">
        <v>250000</v>
      </c>
      <c r="E60" s="406" t="s">
        <v>34</v>
      </c>
      <c r="F60" s="450" t="s">
        <v>147</v>
      </c>
      <c r="G60" s="506"/>
      <c r="H60" s="507" t="s">
        <v>191</v>
      </c>
      <c r="I60" s="136">
        <f t="shared" ref="I60:I63" si="2">D60*G60</f>
        <v>0</v>
      </c>
      <c r="J60" s="487" t="s">
        <v>34</v>
      </c>
    </row>
    <row r="61" spans="2:13" ht="17.149999999999999" hidden="1" customHeight="1">
      <c r="B61" s="406" t="s">
        <v>193</v>
      </c>
      <c r="D61" s="505">
        <v>100000</v>
      </c>
      <c r="E61" s="406" t="s">
        <v>34</v>
      </c>
      <c r="F61" s="450" t="s">
        <v>147</v>
      </c>
      <c r="G61" s="506"/>
      <c r="H61" s="507" t="s">
        <v>191</v>
      </c>
      <c r="I61" s="136">
        <f t="shared" si="2"/>
        <v>0</v>
      </c>
      <c r="J61" s="487" t="s">
        <v>34</v>
      </c>
    </row>
    <row r="62" spans="2:13" ht="17.149999999999999" hidden="1" customHeight="1">
      <c r="B62" s="406" t="s">
        <v>194</v>
      </c>
      <c r="D62" s="508"/>
      <c r="E62" s="406" t="s">
        <v>34</v>
      </c>
      <c r="F62" s="450" t="s">
        <v>147</v>
      </c>
      <c r="G62" s="506"/>
      <c r="H62" s="507" t="s">
        <v>191</v>
      </c>
      <c r="I62" s="136">
        <f t="shared" si="2"/>
        <v>0</v>
      </c>
      <c r="J62" s="487" t="s">
        <v>34</v>
      </c>
    </row>
    <row r="63" spans="2:13" ht="17.149999999999999" hidden="1" customHeight="1">
      <c r="B63" s="406" t="s">
        <v>195</v>
      </c>
      <c r="D63" s="508"/>
      <c r="E63" s="406" t="s">
        <v>34</v>
      </c>
      <c r="F63" s="450" t="s">
        <v>147</v>
      </c>
      <c r="G63" s="506"/>
      <c r="H63" s="507" t="s">
        <v>191</v>
      </c>
      <c r="I63" s="136">
        <f t="shared" si="2"/>
        <v>0</v>
      </c>
      <c r="J63" s="487" t="s">
        <v>34</v>
      </c>
    </row>
    <row r="64" spans="2:13" ht="16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>
      <c r="B65" s="406" t="s">
        <v>190</v>
      </c>
      <c r="D65" s="610">
        <v>500000</v>
      </c>
      <c r="E65" s="406" t="s">
        <v>34</v>
      </c>
      <c r="F65" s="450" t="s">
        <v>147</v>
      </c>
      <c r="G65" s="601">
        <v>3</v>
      </c>
      <c r="H65" s="507" t="s">
        <v>191</v>
      </c>
      <c r="I65" s="136">
        <f>D65*G65</f>
        <v>1500000</v>
      </c>
      <c r="J65" s="487" t="s">
        <v>34</v>
      </c>
    </row>
    <row r="66" spans="2:10" ht="16">
      <c r="B66" s="406" t="s">
        <v>192</v>
      </c>
      <c r="D66" s="610"/>
      <c r="E66" s="406" t="s">
        <v>34</v>
      </c>
      <c r="F66" s="450" t="s">
        <v>147</v>
      </c>
      <c r="G66" s="601"/>
      <c r="H66" s="507" t="s">
        <v>191</v>
      </c>
      <c r="I66" s="136">
        <f t="shared" ref="I66:I69" si="3">D66*G66</f>
        <v>0</v>
      </c>
      <c r="J66" s="487" t="s">
        <v>34</v>
      </c>
    </row>
    <row r="67" spans="2:10" ht="16">
      <c r="B67" s="406" t="s">
        <v>193</v>
      </c>
      <c r="D67" s="610"/>
      <c r="E67" s="406" t="s">
        <v>34</v>
      </c>
      <c r="F67" s="450" t="s">
        <v>147</v>
      </c>
      <c r="G67" s="601"/>
      <c r="H67" s="507" t="s">
        <v>191</v>
      </c>
      <c r="I67" s="136">
        <f t="shared" si="3"/>
        <v>0</v>
      </c>
      <c r="J67" s="487" t="s">
        <v>34</v>
      </c>
    </row>
    <row r="68" spans="2:10" ht="16">
      <c r="B68" s="406" t="s">
        <v>194</v>
      </c>
      <c r="D68" s="611"/>
      <c r="E68" s="406" t="s">
        <v>34</v>
      </c>
      <c r="F68" s="450" t="s">
        <v>147</v>
      </c>
      <c r="G68" s="601"/>
      <c r="H68" s="507" t="s">
        <v>191</v>
      </c>
      <c r="I68" s="136">
        <f t="shared" si="3"/>
        <v>0</v>
      </c>
      <c r="J68" s="487" t="s">
        <v>34</v>
      </c>
    </row>
    <row r="69" spans="2:10" ht="16">
      <c r="B69" s="406" t="s">
        <v>195</v>
      </c>
      <c r="D69" s="611"/>
      <c r="E69" s="406" t="s">
        <v>34</v>
      </c>
      <c r="F69" s="450" t="s">
        <v>147</v>
      </c>
      <c r="G69" s="601"/>
      <c r="H69" s="507" t="s">
        <v>191</v>
      </c>
      <c r="I69" s="136">
        <f t="shared" si="3"/>
        <v>0</v>
      </c>
      <c r="J69" s="487" t="s">
        <v>34</v>
      </c>
    </row>
    <row r="70" spans="2:10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755"/>
      <c r="C73" s="756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4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4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250">
        <f t="shared" si="4"/>
        <v>0</v>
      </c>
      <c r="G76" s="251"/>
      <c r="H76" s="516"/>
      <c r="I76" s="517"/>
    </row>
    <row r="77" spans="2:10" ht="16" hidden="1">
      <c r="B77" s="753"/>
      <c r="C77" s="754"/>
      <c r="D77" s="515"/>
      <c r="E77" s="514"/>
      <c r="F77" s="250">
        <f t="shared" si="4"/>
        <v>0</v>
      </c>
      <c r="G77" s="251"/>
      <c r="H77" s="516"/>
      <c r="I77" s="517"/>
    </row>
    <row r="78" spans="2:10" ht="16" hidden="1">
      <c r="B78" s="753"/>
      <c r="C78" s="754"/>
      <c r="D78" s="515"/>
      <c r="E78" s="514"/>
      <c r="F78" s="250">
        <f t="shared" si="4"/>
        <v>0</v>
      </c>
      <c r="G78" s="251"/>
      <c r="H78" s="516"/>
      <c r="I78" s="517"/>
    </row>
    <row r="79" spans="2:10" ht="16" hidden="1">
      <c r="B79" s="753"/>
      <c r="C79" s="754"/>
      <c r="D79" s="515"/>
      <c r="E79" s="514"/>
      <c r="F79" s="250">
        <f t="shared" si="4"/>
        <v>0</v>
      </c>
      <c r="G79" s="251"/>
      <c r="H79" s="516"/>
      <c r="I79" s="517"/>
    </row>
    <row r="80" spans="2:10" ht="16" hidden="1">
      <c r="B80" s="753"/>
      <c r="C80" s="754"/>
      <c r="D80" s="515"/>
      <c r="E80" s="514"/>
      <c r="F80" s="250">
        <f t="shared" si="4"/>
        <v>0</v>
      </c>
      <c r="G80" s="251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COUNTIF(J19:L19,"●")-1</f>
        <v>0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622" t="str">
        <f>'第8回部分払（申告書等）'!C88</f>
        <v>①</v>
      </c>
      <c r="D88" s="612">
        <f>'第8回部分払（申告書等）'!D88</f>
        <v>43000</v>
      </c>
      <c r="E88" s="158" t="s">
        <v>113</v>
      </c>
      <c r="F88" s="522"/>
      <c r="G88" s="153">
        <f t="shared" ref="G88:G91" si="5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IF(COUNTIF(J22:L22,C88)=0,0,COUNTIF(J22:L22,C88)-I89)-1</f>
        <v>0</v>
      </c>
      <c r="J88" s="582">
        <f>IF(AND($G$21&gt;=EOMONTH($J$18,-1)+1,$G$21&lt;=EOMONTH($L$18,0)),_xlfn.DAYS(EOMONTH($G$21,-1)+1,$G$21),0)</f>
        <v>0</v>
      </c>
      <c r="K88" s="524" t="e">
        <f>H21-#REF!</f>
        <v>#REF!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5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622" t="str">
        <f>'第8回部分払（申告書等）'!C90</f>
        <v>②</v>
      </c>
      <c r="D90" s="612">
        <f>'第8回部分払（申告書等）'!D90</f>
        <v>10000</v>
      </c>
      <c r="E90" s="166" t="s">
        <v>154</v>
      </c>
      <c r="F90" s="522"/>
      <c r="G90" s="153">
        <f t="shared" si="5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IF(COUNTIF(J24:L24,C90)=0,0,COUNTIF(J24:L24,C90)-I91)-1</f>
        <v>0</v>
      </c>
      <c r="J90" s="582">
        <f>IF(AND($G$23&gt;=EOMONTH($J$18,-1)+1,$G$23&lt;=EOMONTH($L$18,0)),_xlfn.DAYS(EOMONTH($G$23,-1)+1,$G$23),0)</f>
        <v>0</v>
      </c>
      <c r="K90" s="524" t="e">
        <f>H23-#REF!</f>
        <v>#REF!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5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622" t="str">
        <f>'第8回部分払（申告書等）'!C92</f>
        <v>③</v>
      </c>
      <c r="D92" s="612" t="str">
        <f>'第8回部分払（申告書等）'!D92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IF(COUNTIF(J26:L26,C92)=0,0,COUNTIF(J26:L26,C92)-I93)-1</f>
        <v>0</v>
      </c>
      <c r="J92" s="582">
        <f>IF(AND($G$25&gt;=EOMONTH($J$18,-1)+1,$G$25&lt;=EOMONTH($L$18,0)),_xlfn.DAYS(EOMONTH($G$25,-1)+1,$G$25),0)</f>
        <v>0</v>
      </c>
      <c r="K92" s="524" t="e">
        <f>H25-#REF!</f>
        <v>#REF!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6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622" t="str">
        <f>'第8回部分払（申告書等）'!C94</f>
        <v>⑤</v>
      </c>
      <c r="D94" s="612" t="str">
        <f>'第8回部分払（申告書等）'!D94</f>
        <v/>
      </c>
      <c r="E94" s="166" t="s">
        <v>154</v>
      </c>
      <c r="F94" s="522"/>
      <c r="G94" s="153" t="str">
        <f t="shared" si="6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IF(COUNTIF(J28:L28,C94)=0,0,COUNTIF(J28:L28,C94)-I95)-1</f>
        <v>0</v>
      </c>
      <c r="J94" s="582">
        <f>IF(AND($G$27&gt;=EOMONTH($J$18,-1)+1,$G$27&lt;=EOMONTH($L$18,0)),_xlfn.DAYS(EOMONTH($G$27,-1)+1,$G$27),0)</f>
        <v>0</v>
      </c>
      <c r="K94" s="524" t="e">
        <f>H27-#REF!</f>
        <v>#REF!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6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622" t="str">
        <f>'第8回部分払（申告書等）'!C96</f>
        <v>④</v>
      </c>
      <c r="D96" s="612">
        <f>'第8回部分払（申告書等）'!D96</f>
        <v>30000</v>
      </c>
      <c r="E96" s="166" t="s">
        <v>154</v>
      </c>
      <c r="F96" s="522"/>
      <c r="G96" s="153">
        <f t="shared" si="6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IF(COUNTIF(J30:L30,C96)=0,0,COUNTIF(J30:L30,C96)-I97)-1</f>
        <v>0</v>
      </c>
      <c r="J96" s="582">
        <f>IF(AND($G$29&gt;=EOMONTH($J$18,-1)+1,$G$29&lt;=EOMONTH($L$18,0)),_xlfn.DAYS(EOMONTH($G$29,-1)+1,$G$29),0)</f>
        <v>0</v>
      </c>
      <c r="K96" s="524" t="e">
        <f>H29-#REF!</f>
        <v>#REF!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6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 t="s">
        <v>293</v>
      </c>
      <c r="H98" s="153"/>
      <c r="I98" s="519"/>
      <c r="J98" s="520"/>
      <c r="K98" s="520"/>
      <c r="L98" s="496"/>
    </row>
    <row r="99" spans="2:12" ht="16">
      <c r="B99" s="276" t="s">
        <v>214</v>
      </c>
      <c r="C99" s="519"/>
      <c r="D99" s="530">
        <v>111.11</v>
      </c>
      <c r="E99" s="531" t="s">
        <v>60</v>
      </c>
      <c r="F99" s="497"/>
      <c r="G99" s="606" t="s">
        <v>292</v>
      </c>
      <c r="H99" s="496"/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7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7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250">
        <f t="shared" si="7"/>
        <v>0</v>
      </c>
      <c r="G106" s="251"/>
      <c r="H106" s="516"/>
      <c r="I106" s="517"/>
    </row>
    <row r="107" spans="2:12" ht="16" hidden="1">
      <c r="B107" s="753"/>
      <c r="C107" s="754"/>
      <c r="D107" s="515"/>
      <c r="E107" s="514"/>
      <c r="F107" s="250">
        <f t="shared" si="7"/>
        <v>0</v>
      </c>
      <c r="G107" s="251"/>
      <c r="H107" s="516"/>
      <c r="I107" s="517"/>
    </row>
    <row r="108" spans="2:12" ht="16" hidden="1">
      <c r="B108" s="753"/>
      <c r="C108" s="754"/>
      <c r="D108" s="515"/>
      <c r="E108" s="514"/>
      <c r="F108" s="250">
        <f t="shared" si="7"/>
        <v>0</v>
      </c>
      <c r="G108" s="251"/>
      <c r="H108" s="516"/>
      <c r="I108" s="517"/>
    </row>
    <row r="109" spans="2:12" ht="16" hidden="1">
      <c r="B109" s="753"/>
      <c r="C109" s="754"/>
      <c r="D109" s="515"/>
      <c r="E109" s="514"/>
      <c r="F109" s="250">
        <f t="shared" si="7"/>
        <v>0</v>
      </c>
      <c r="G109" s="251"/>
      <c r="H109" s="516"/>
      <c r="I109" s="517"/>
    </row>
    <row r="110" spans="2:12" ht="16" hidden="1">
      <c r="B110" s="753"/>
      <c r="C110" s="754"/>
      <c r="D110" s="515"/>
      <c r="E110" s="514"/>
      <c r="F110" s="250">
        <f t="shared" si="7"/>
        <v>0</v>
      </c>
      <c r="G110" s="251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25">
        <f>SUM(F103:F110)</f>
        <v>969007</v>
      </c>
      <c r="G111" s="726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303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SUM(D115:D139)</f>
        <v>101267251.33333333</v>
      </c>
      <c r="G115" s="542">
        <f>'第8回部分払（申告書等）'!G115-'最終確定払（内訳書）（個人）'!E19</f>
        <v>0</v>
      </c>
      <c r="I115" s="771">
        <f>'第8回部分払（申告書等）'!I115-'最終確定払（内訳書）（個人）'!E20</f>
        <v>2</v>
      </c>
      <c r="J115" s="772"/>
    </row>
    <row r="116" spans="2:10" ht="14.15" customHeight="1">
      <c r="B116" s="546">
        <v>2</v>
      </c>
      <c r="C116" s="546" t="s">
        <v>225</v>
      </c>
      <c r="D116" s="547">
        <f>'第1回部分払（請求書）'!C13</f>
        <v>5147260.666666667</v>
      </c>
      <c r="E116" s="546" t="s">
        <v>224</v>
      </c>
    </row>
    <row r="117" spans="2:10">
      <c r="B117" s="546">
        <v>3</v>
      </c>
      <c r="C117" s="546" t="s">
        <v>243</v>
      </c>
      <c r="D117" s="547">
        <f>'第2回部分払（請求書）'!C13</f>
        <v>7156327.333333333</v>
      </c>
      <c r="E117" s="546" t="s">
        <v>224</v>
      </c>
    </row>
    <row r="118" spans="2:10">
      <c r="B118" s="546">
        <v>4</v>
      </c>
      <c r="C118" s="546" t="s">
        <v>246</v>
      </c>
      <c r="D118" s="547">
        <f>'第3回部分払（請求書）'!C13</f>
        <v>8279994</v>
      </c>
      <c r="E118" s="546" t="s">
        <v>224</v>
      </c>
    </row>
    <row r="119" spans="2:10">
      <c r="B119" s="546">
        <v>5</v>
      </c>
      <c r="C119" s="546" t="s">
        <v>247</v>
      </c>
      <c r="D119" s="547">
        <f>'第4回部分払（請求書）'!C13</f>
        <v>6948996</v>
      </c>
      <c r="E119" s="546" t="s">
        <v>224</v>
      </c>
    </row>
    <row r="120" spans="2:10">
      <c r="B120" s="546">
        <v>6</v>
      </c>
      <c r="C120" s="546" t="s">
        <v>248</v>
      </c>
      <c r="D120" s="547">
        <f>'第5回部分払（請求書）'!C13</f>
        <v>7748994</v>
      </c>
      <c r="E120" s="546" t="s">
        <v>224</v>
      </c>
    </row>
    <row r="121" spans="2:10">
      <c r="B121" s="546">
        <v>7</v>
      </c>
      <c r="C121" s="546" t="s">
        <v>249</v>
      </c>
      <c r="D121" s="547">
        <f>'第6回部分払（請求書）'!C13</f>
        <v>7748994</v>
      </c>
      <c r="E121" s="546" t="s">
        <v>224</v>
      </c>
    </row>
    <row r="122" spans="2:10">
      <c r="B122" s="546">
        <v>8</v>
      </c>
      <c r="C122" s="546" t="s">
        <v>250</v>
      </c>
      <c r="D122" s="547">
        <f>'第7回部分払（請求書）'!C13</f>
        <v>7748994</v>
      </c>
      <c r="E122" s="546" t="s">
        <v>224</v>
      </c>
    </row>
    <row r="123" spans="2:10">
      <c r="B123" s="546">
        <v>9</v>
      </c>
      <c r="C123" s="546" t="s">
        <v>251</v>
      </c>
      <c r="D123" s="547">
        <f>'第8回部分払（請求書）'!C13</f>
        <v>7748994</v>
      </c>
      <c r="E123" s="546" t="s">
        <v>224</v>
      </c>
    </row>
    <row r="124" spans="2:10">
      <c r="B124" s="546">
        <v>10</v>
      </c>
      <c r="C124" s="546" t="s">
        <v>304</v>
      </c>
      <c r="D124" s="547">
        <f>'第9回部分払（請求書）'!C13</f>
        <v>6251227.333333333</v>
      </c>
      <c r="E124" s="546" t="s">
        <v>224</v>
      </c>
    </row>
    <row r="125" spans="2:10">
      <c r="B125" s="546">
        <v>11</v>
      </c>
      <c r="C125" s="546" t="s">
        <v>305</v>
      </c>
      <c r="D125" s="547">
        <f>'第10回部分払（請求書）'!C13</f>
        <v>7748994</v>
      </c>
      <c r="E125" s="546" t="s">
        <v>224</v>
      </c>
    </row>
    <row r="126" spans="2:10">
      <c r="B126" s="546">
        <v>12</v>
      </c>
      <c r="C126" s="546" t="s">
        <v>306</v>
      </c>
      <c r="D126" s="547">
        <f>'第11回部分払（請求書）'!C13</f>
        <v>7748994</v>
      </c>
      <c r="E126" s="546" t="s">
        <v>224</v>
      </c>
    </row>
    <row r="127" spans="2:10">
      <c r="B127" s="546">
        <v>13</v>
      </c>
      <c r="C127" s="546" t="s">
        <v>307</v>
      </c>
      <c r="D127" s="547">
        <f>'第12回部分払（請求書）'!C13</f>
        <v>7748994</v>
      </c>
      <c r="E127" s="546" t="s">
        <v>224</v>
      </c>
    </row>
    <row r="128" spans="2:10">
      <c r="B128" s="546">
        <v>14</v>
      </c>
      <c r="C128" s="546" t="s">
        <v>308</v>
      </c>
      <c r="D128" s="547">
        <f>'第13回部分払（請求書）'!C13</f>
        <v>7748994</v>
      </c>
      <c r="E128" s="546" t="s">
        <v>224</v>
      </c>
    </row>
    <row r="129" spans="2:12">
      <c r="B129" s="546">
        <v>15</v>
      </c>
      <c r="C129" s="546" t="s">
        <v>309</v>
      </c>
      <c r="D129" s="547">
        <f>IFERROR('[16]第14回部分払（請求書）'!C13,0)</f>
        <v>0</v>
      </c>
      <c r="E129" s="546" t="s">
        <v>224</v>
      </c>
    </row>
    <row r="130" spans="2:12">
      <c r="B130" s="546">
        <v>16</v>
      </c>
      <c r="C130" s="546" t="s">
        <v>310</v>
      </c>
      <c r="D130" s="547">
        <f>IFERROR('[17]第15回部分払（請求書）'!C13,0)</f>
        <v>0</v>
      </c>
      <c r="E130" s="546" t="s">
        <v>224</v>
      </c>
    </row>
    <row r="131" spans="2:12">
      <c r="B131" s="546">
        <v>17</v>
      </c>
      <c r="C131" s="546" t="s">
        <v>311</v>
      </c>
      <c r="D131" s="547">
        <f>IFERROR('[18]第16回部分払（請求書）'!C13,0)</f>
        <v>0</v>
      </c>
      <c r="E131" s="546" t="s">
        <v>224</v>
      </c>
    </row>
    <row r="132" spans="2:12">
      <c r="B132" s="546">
        <v>18</v>
      </c>
      <c r="C132" s="546" t="s">
        <v>312</v>
      </c>
      <c r="D132" s="547">
        <f>IFERROR('[19]第17回部分払（請求書）'!C13,0)</f>
        <v>0</v>
      </c>
      <c r="E132" s="546" t="s">
        <v>224</v>
      </c>
    </row>
    <row r="133" spans="2:12">
      <c r="B133" s="546">
        <v>19</v>
      </c>
      <c r="C133" s="546" t="s">
        <v>313</v>
      </c>
      <c r="D133" s="547">
        <f>IFERROR('[20]第18回部分払（請求書）'!C13,0)</f>
        <v>0</v>
      </c>
      <c r="E133" s="546" t="s">
        <v>224</v>
      </c>
    </row>
    <row r="134" spans="2:12">
      <c r="B134" s="546">
        <v>20</v>
      </c>
      <c r="C134" s="546" t="s">
        <v>314</v>
      </c>
      <c r="D134" s="547">
        <f>IFERROR('[21]第19回部分払（請求書）'!C13,0)</f>
        <v>0</v>
      </c>
      <c r="E134" s="546" t="s">
        <v>224</v>
      </c>
    </row>
    <row r="135" spans="2:12">
      <c r="B135" s="546">
        <v>21</v>
      </c>
      <c r="C135" s="546" t="s">
        <v>315</v>
      </c>
      <c r="D135" s="547">
        <f>IFERROR('[22]第20回部分払（請求書）'!C13,0)</f>
        <v>0</v>
      </c>
      <c r="E135" s="546" t="s">
        <v>224</v>
      </c>
    </row>
    <row r="136" spans="2:12">
      <c r="B136" s="546">
        <v>22</v>
      </c>
      <c r="C136" s="546" t="s">
        <v>316</v>
      </c>
      <c r="D136" s="547">
        <f>IFERROR('[23]第21回部分払（請求書）'!C13,0)</f>
        <v>0</v>
      </c>
      <c r="E136" s="546" t="s">
        <v>224</v>
      </c>
    </row>
    <row r="137" spans="2:12">
      <c r="B137" s="546">
        <v>23</v>
      </c>
      <c r="C137" s="546" t="s">
        <v>317</v>
      </c>
      <c r="D137" s="547">
        <f>IFERROR('[24]第22回部分払（請求書）'!C13,0)</f>
        <v>0</v>
      </c>
      <c r="E137" s="546" t="s">
        <v>224</v>
      </c>
    </row>
    <row r="138" spans="2:12">
      <c r="B138" s="546">
        <v>24</v>
      </c>
      <c r="C138" s="546" t="s">
        <v>318</v>
      </c>
      <c r="D138" s="547">
        <f>IFERROR('[25]第23回部分払（請求書）'!C13,0)</f>
        <v>0</v>
      </c>
      <c r="E138" s="546" t="s">
        <v>224</v>
      </c>
    </row>
    <row r="139" spans="2:12">
      <c r="B139" s="546"/>
      <c r="C139" s="546" t="s">
        <v>319</v>
      </c>
      <c r="D139" s="547">
        <f>'最終確定払（請求書）（個人）'!C13</f>
        <v>1500000</v>
      </c>
      <c r="E139" s="546" t="s">
        <v>224</v>
      </c>
    </row>
    <row r="141" spans="2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xRow6EifNtHUtBkXqk0b5UTB0Lr0mKRAsOcFftczFaXmtYn/VHOq1V6VMmRrN64vv1a9WwSP/0pYi3oNot3ngw==" saltValue="Kph7saf6yHrhNYw6SfzpIA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G23:G24"/>
    <mergeCell ref="H23:H24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J1:L1"/>
    <mergeCell ref="J2:L2"/>
    <mergeCell ref="E17:F17"/>
    <mergeCell ref="G17:H17"/>
    <mergeCell ref="B21:B22"/>
    <mergeCell ref="C21:C22"/>
    <mergeCell ref="D21:D22"/>
    <mergeCell ref="E21:E22"/>
    <mergeCell ref="F21:F22"/>
    <mergeCell ref="G21:G22"/>
    <mergeCell ref="H21:H22"/>
    <mergeCell ref="C13:D13"/>
    <mergeCell ref="C14:D14"/>
  </mergeCells>
  <phoneticPr fontId="3"/>
  <dataValidations count="7">
    <dataValidation type="list" allowBlank="1" showInputMessage="1" showErrorMessage="1" sqref="E115:E139" xr:uid="{791B8A7E-CB17-480A-BB20-B8C6DC6D5DE9}">
      <formula1>"未,済"</formula1>
    </dataValidation>
    <dataValidation type="list" allowBlank="1" showInputMessage="1" showErrorMessage="1" sqref="E83" xr:uid="{D9A8637F-59E5-4848-8179-8C23B4819D6E}">
      <formula1>"円,ドル"</formula1>
    </dataValidation>
    <dataValidation type="list" allowBlank="1" showInputMessage="1" showErrorMessage="1" sqref="C83" xr:uid="{CB63ECB2-1005-4B78-9913-9D12899E8718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32998FE2-B4E7-4CF3-B557-91ADBD72236A}">
      <formula1>"　,●"</formula1>
    </dataValidation>
    <dataValidation type="list" showInputMessage="1" showErrorMessage="1" sqref="J30:L30 J32:L32 J22:L22 J24:L24 J26:L26 J28:L28 C89 C91 C93 C95 C97:C98" xr:uid="{350CB1FB-99F0-4C59-A2F1-B3A75D51361A}">
      <formula1>"　,①,②,③,④,⑤"</formula1>
    </dataValidation>
    <dataValidation type="list" showInputMessage="1" showErrorMessage="1" sqref="E88 E90 E92 E94 E96" xr:uid="{A2A1F302-F4D9-4296-9702-5AAB3D7C48AB}">
      <formula1>"　,円,ドル"</formula1>
    </dataValidation>
    <dataValidation type="list" showInputMessage="1" showErrorMessage="1" sqref="H2" xr:uid="{9EED6E42-17B0-4A75-B7AE-948EC40BA525}">
      <formula1>"　,芳沢　忍,角河　佳江"</formula1>
    </dataValidation>
  </dataValidations>
  <hyperlinks>
    <hyperlink ref="G99" r:id="rId1" xr:uid="{7E4771C4-8DB4-449D-A187-472CB21C92A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501" r:id="rId5" name="Check Box 13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08EF-B118-4C40-B187-3A9EEFC4C74B}">
  <sheetPr>
    <tabColor rgb="FF7030A0"/>
    <pageSetUpPr fitToPage="1"/>
  </sheetPr>
  <dimension ref="A1:I106"/>
  <sheetViews>
    <sheetView view="pageBreakPreview" zoomScaleNormal="70" zoomScaleSheetLayoutView="100" workbookViewId="0">
      <selection sqref="A1:XFD1048576"/>
    </sheetView>
  </sheetViews>
  <sheetFormatPr defaultColWidth="8.90625" defaultRowHeight="15"/>
  <cols>
    <col min="1" max="1" width="8.08984375" style="406" customWidth="1"/>
    <col min="2" max="2" width="49.90625" style="406" customWidth="1"/>
    <col min="3" max="3" width="30.08984375" style="406" customWidth="1"/>
    <col min="4" max="4" width="7.453125" style="406" customWidth="1"/>
    <col min="5" max="5" width="13.08984375" style="406" customWidth="1"/>
    <col min="6" max="6" width="4" style="406" bestFit="1" customWidth="1"/>
    <col min="7" max="7" width="11.08984375" style="406" customWidth="1"/>
    <col min="8" max="26" width="4.90625" style="406" customWidth="1"/>
    <col min="27" max="16384" width="8.90625" style="406"/>
  </cols>
  <sheetData>
    <row r="1" spans="1:8" ht="24.5">
      <c r="A1" s="362" t="str">
        <f>IF(A3="契約金額内訳書","【附属書Ⅱ】","")</f>
        <v/>
      </c>
      <c r="B1" s="362"/>
      <c r="C1" s="362"/>
      <c r="D1" s="362"/>
      <c r="E1" s="556" t="s">
        <v>100</v>
      </c>
      <c r="F1" s="710">
        <f>'最終確定払（申告書）（個人）'!J2</f>
        <v>0</v>
      </c>
      <c r="G1" s="710"/>
      <c r="H1" s="710"/>
    </row>
    <row r="2" spans="1:8" ht="24.5">
      <c r="A2" s="362"/>
      <c r="B2" s="557"/>
      <c r="C2" s="557"/>
      <c r="D2" s="557"/>
      <c r="E2" s="557"/>
      <c r="F2" s="558"/>
      <c r="G2" s="367"/>
      <c r="H2" s="257"/>
    </row>
    <row r="3" spans="1:8" ht="24.5">
      <c r="A3" s="828" t="s">
        <v>260</v>
      </c>
      <c r="B3" s="828"/>
      <c r="C3" s="828"/>
      <c r="D3" s="828"/>
      <c r="E3" s="828"/>
      <c r="F3" s="828"/>
      <c r="G3" s="828"/>
      <c r="H3" s="262"/>
    </row>
    <row r="4" spans="1:8" ht="21.65" customHeight="1">
      <c r="A4" s="341"/>
      <c r="B4" s="557"/>
      <c r="C4" s="557"/>
      <c r="D4" s="557"/>
      <c r="E4" s="557"/>
      <c r="F4" s="557"/>
      <c r="G4" s="557"/>
      <c r="H4" s="257"/>
    </row>
    <row r="5" spans="1:8" ht="24.5">
      <c r="A5" s="262"/>
      <c r="B5" s="709"/>
      <c r="C5" s="709"/>
      <c r="D5" s="709"/>
      <c r="E5" s="709"/>
      <c r="F5" s="709"/>
      <c r="G5" s="709"/>
      <c r="H5" s="262"/>
    </row>
    <row r="6" spans="1:8" ht="19.5">
      <c r="A6" s="254"/>
      <c r="B6" s="559"/>
      <c r="C6" s="559"/>
      <c r="D6" s="559"/>
      <c r="E6" s="559"/>
      <c r="F6" s="559"/>
      <c r="G6" s="559"/>
      <c r="H6" s="257"/>
    </row>
    <row r="7" spans="1:8" ht="21" customHeight="1">
      <c r="A7" s="560" t="s">
        <v>112</v>
      </c>
      <c r="B7" s="254"/>
      <c r="C7" s="190">
        <f>+C9+C12</f>
        <v>0</v>
      </c>
      <c r="D7" s="561" t="s">
        <v>113</v>
      </c>
      <c r="E7" s="561"/>
      <c r="F7" s="254"/>
      <c r="G7" s="561"/>
      <c r="H7" s="262"/>
    </row>
    <row r="8" spans="1:8" ht="19.5">
      <c r="A8" s="254"/>
      <c r="B8" s="562" t="s">
        <v>227</v>
      </c>
      <c r="C8" s="254"/>
      <c r="D8" s="254"/>
      <c r="E8" s="563"/>
      <c r="F8" s="194"/>
      <c r="G8" s="564"/>
      <c r="H8" s="262"/>
    </row>
    <row r="9" spans="1:8" ht="19.5">
      <c r="A9" s="561"/>
      <c r="B9" s="565"/>
      <c r="C9" s="197">
        <f>C10*E10</f>
        <v>0</v>
      </c>
      <c r="D9" s="254" t="s">
        <v>113</v>
      </c>
      <c r="E9" s="254"/>
      <c r="F9" s="254"/>
      <c r="G9" s="198"/>
      <c r="H9" s="262"/>
    </row>
    <row r="10" spans="1:8" ht="21" customHeight="1">
      <c r="A10" s="254"/>
      <c r="B10" s="561" t="s">
        <v>228</v>
      </c>
      <c r="C10" s="199">
        <f>'最終確定払（申告書）（個人）'!D53</f>
        <v>1100000</v>
      </c>
      <c r="D10" s="254" t="s">
        <v>120</v>
      </c>
      <c r="E10" s="566">
        <f>'最終確定払（申告書）（個人）'!G53+'最終確定払（申告書）（個人）'!I53/30</f>
        <v>0</v>
      </c>
      <c r="F10" s="194"/>
      <c r="G10" s="567"/>
      <c r="H10" s="262"/>
    </row>
    <row r="11" spans="1:8" ht="19.5">
      <c r="A11" s="254"/>
      <c r="B11" s="560" t="s">
        <v>229</v>
      </c>
      <c r="C11" s="568"/>
      <c r="D11" s="254"/>
      <c r="E11" s="563"/>
      <c r="F11" s="194"/>
      <c r="G11" s="567"/>
      <c r="H11" s="262"/>
    </row>
    <row r="12" spans="1:8" ht="19.5">
      <c r="A12" s="254"/>
      <c r="B12" s="565"/>
      <c r="C12" s="197">
        <f>C13*E13</f>
        <v>0</v>
      </c>
      <c r="D12" s="254" t="s">
        <v>113</v>
      </c>
      <c r="E12" s="254"/>
      <c r="F12" s="254"/>
      <c r="G12" s="567"/>
      <c r="H12" s="262"/>
    </row>
    <row r="13" spans="1:8" ht="19.5">
      <c r="A13" s="254"/>
      <c r="B13" s="561" t="s">
        <v>119</v>
      </c>
      <c r="C13" s="199">
        <f>'最終確定払（申告書）（個人）'!D54</f>
        <v>1200000</v>
      </c>
      <c r="D13" s="254" t="s">
        <v>120</v>
      </c>
      <c r="E13" s="566">
        <f>'最終確定払（申告書）（個人）'!G54+'最終確定払（申告書）（個人）'!I54/30+'最終確定払（申告書）（個人）'!I55/30</f>
        <v>0</v>
      </c>
      <c r="F13" s="194"/>
      <c r="G13" s="567"/>
      <c r="H13" s="262"/>
    </row>
    <row r="14" spans="1:8" ht="19.5">
      <c r="A14" s="254"/>
      <c r="B14" s="254"/>
      <c r="C14" s="254"/>
      <c r="D14" s="561"/>
      <c r="E14" s="564"/>
      <c r="F14" s="564"/>
      <c r="G14" s="564"/>
      <c r="H14" s="262"/>
    </row>
    <row r="15" spans="1:8" ht="19.5">
      <c r="A15" s="254"/>
      <c r="B15" s="254"/>
      <c r="C15" s="202"/>
      <c r="D15" s="561"/>
      <c r="E15" s="254"/>
      <c r="F15" s="561"/>
      <c r="G15" s="254"/>
      <c r="H15" s="262"/>
    </row>
    <row r="16" spans="1:8" ht="15.9" customHeight="1">
      <c r="A16" s="560" t="s">
        <v>122</v>
      </c>
      <c r="B16" s="254"/>
      <c r="C16" s="203">
        <f>SUM(C18,C21,C22,C24,C35)</f>
        <v>1500000</v>
      </c>
      <c r="D16" s="561" t="s">
        <v>113</v>
      </c>
      <c r="E16" s="254"/>
      <c r="F16" s="254"/>
      <c r="G16" s="569"/>
      <c r="H16" s="262"/>
    </row>
    <row r="17" spans="1:9" ht="17.149999999999999" customHeight="1">
      <c r="A17" s="254"/>
      <c r="B17" s="561"/>
      <c r="C17" s="199"/>
      <c r="D17" s="254"/>
      <c r="E17" s="570"/>
      <c r="F17" s="194"/>
      <c r="G17" s="569"/>
      <c r="H17" s="262"/>
    </row>
    <row r="18" spans="1:9" ht="17.149999999999999" customHeight="1">
      <c r="B18" s="442" t="s">
        <v>230</v>
      </c>
      <c r="C18" s="571">
        <f>C19+C20</f>
        <v>1500000</v>
      </c>
      <c r="D18" s="561" t="s">
        <v>113</v>
      </c>
      <c r="E18" s="442"/>
    </row>
    <row r="19" spans="1:9" ht="17.149999999999999" customHeight="1">
      <c r="B19" s="442" t="s">
        <v>231</v>
      </c>
      <c r="C19" s="571">
        <f>SUM('最終確定払（申告書）（個人）'!I59:I63)-前金払請求金額内訳書!C13*E19</f>
        <v>0</v>
      </c>
      <c r="D19" s="254" t="s">
        <v>232</v>
      </c>
      <c r="E19" s="572">
        <f>SUM('最終確定払（申告書）（個人）'!G59:G63)</f>
        <v>0</v>
      </c>
    </row>
    <row r="20" spans="1:9" ht="17.149999999999999" customHeight="1">
      <c r="B20" s="442" t="s">
        <v>233</v>
      </c>
      <c r="C20" s="571">
        <f>SUM('最終確定払（申告書）（個人）'!I65:I69)</f>
        <v>1500000</v>
      </c>
      <c r="D20" s="254" t="s">
        <v>232</v>
      </c>
      <c r="E20" s="572">
        <f>SUM('最終確定払（申告書）（個人）'!G65:G69)</f>
        <v>3</v>
      </c>
    </row>
    <row r="21" spans="1:9" ht="17.149999999999999" customHeight="1">
      <c r="B21" s="254" t="s">
        <v>125</v>
      </c>
      <c r="C21" s="208">
        <f>'最終確定払（申告書）（個人）'!F81-見積内訳書!D22</f>
        <v>0</v>
      </c>
      <c r="D21" s="561" t="s">
        <v>113</v>
      </c>
      <c r="E21" s="254"/>
      <c r="F21" s="254"/>
      <c r="G21" s="569"/>
      <c r="H21" s="262"/>
    </row>
    <row r="22" spans="1:9" ht="17.149999999999999" customHeight="1">
      <c r="A22" s="443"/>
      <c r="B22" s="254" t="s">
        <v>126</v>
      </c>
      <c r="C22" s="208">
        <f>C23*E23</f>
        <v>0</v>
      </c>
      <c r="D22" s="561" t="s">
        <v>113</v>
      </c>
      <c r="E22" s="254"/>
      <c r="F22" s="254"/>
      <c r="G22" s="569"/>
      <c r="H22" s="262"/>
    </row>
    <row r="23" spans="1:9" ht="17.149999999999999" customHeight="1">
      <c r="A23" s="443"/>
      <c r="B23" s="561" t="s">
        <v>119</v>
      </c>
      <c r="C23" s="199">
        <f>'最終確定払（申告書）（個人）'!H84</f>
        <v>199998</v>
      </c>
      <c r="D23" s="254" t="s">
        <v>120</v>
      </c>
      <c r="E23" s="566">
        <f>'最終確定払（申告書）（個人）'!I84+'最終確定払（申告書）（個人）'!I53/DAY(EOMONTH('最終確定払（申告書）（個人）'!F19,0))</f>
        <v>0</v>
      </c>
      <c r="F23" s="194"/>
      <c r="G23" s="569"/>
      <c r="H23" s="262"/>
    </row>
    <row r="24" spans="1:9" ht="17.149999999999999" customHeight="1">
      <c r="A24" s="443"/>
      <c r="B24" s="254" t="s">
        <v>128</v>
      </c>
      <c r="C24" s="209">
        <f>SUM(G25:G34)</f>
        <v>0</v>
      </c>
      <c r="D24" s="561" t="s">
        <v>113</v>
      </c>
      <c r="E24" s="574"/>
      <c r="F24" s="254"/>
      <c r="G24" s="569"/>
      <c r="H24" s="262"/>
    </row>
    <row r="25" spans="1:9" ht="17.149999999999999" customHeight="1">
      <c r="A25" s="575"/>
      <c r="B25" s="561" t="s">
        <v>234</v>
      </c>
      <c r="C25" s="199">
        <f>'最終確定払（申告書）（個人）'!H88</f>
        <v>43000</v>
      </c>
      <c r="D25" s="254" t="str">
        <f>IF(C25="","","円×")</f>
        <v>円×</v>
      </c>
      <c r="E25" s="566" t="e">
        <f>IF('最終確定払（申告書）（個人）'!I88+('最終確定払（申告書）（個人）'!J88+'最終確定払（申告書）（個人）'!K88)/30&lt;=0,"",'最終確定払（申告書）（個人）'!I88+('最終確定払（申告書）（個人）'!J88+'最終確定払（申告書）（個人）'!K88)/30)</f>
        <v>#REF!</v>
      </c>
      <c r="F25" s="394" t="e">
        <f>IF(E25="","","=")</f>
        <v>#REF!</v>
      </c>
      <c r="G25" s="213" t="str">
        <f>IFERROR(C25*E25,"")</f>
        <v/>
      </c>
      <c r="H25" s="561" t="str">
        <f>IF(G25="","","円")</f>
        <v/>
      </c>
    </row>
    <row r="26" spans="1:9" ht="17.149999999999999" customHeight="1">
      <c r="B26" s="561" t="s">
        <v>235</v>
      </c>
      <c r="C26" s="199" t="str">
        <f>'最終確定払（申告書）（個人）'!H89</f>
        <v/>
      </c>
      <c r="D26" s="254" t="str">
        <f>IF(C26="","","円×")</f>
        <v/>
      </c>
      <c r="E26" s="566" t="str">
        <f>IF('最終確定払（申告書）（個人）'!I89+('最終確定払（申告書）（個人）'!J89+'最終確定払（申告書）（個人）'!K89)/30&lt;=0,"",'最終確定払（申告書）（個人）'!I89+('最終確定払（申告書）（個人）'!J89+'最終確定払（申告書）（個人）'!K89)/30)</f>
        <v/>
      </c>
      <c r="F26" s="394" t="str">
        <f>IF(E26="","","=")</f>
        <v/>
      </c>
      <c r="G26" s="213" t="str">
        <f>IFERROR(C26*E26,"")</f>
        <v/>
      </c>
      <c r="H26" s="561" t="str">
        <f>IF(G26="","","円")</f>
        <v/>
      </c>
    </row>
    <row r="27" spans="1:9" ht="17.149999999999999" customHeight="1">
      <c r="B27" s="561" t="s">
        <v>236</v>
      </c>
      <c r="C27" s="199">
        <f>'最終確定払（申告書）（個人）'!H90</f>
        <v>10000</v>
      </c>
      <c r="D27" s="254" t="str">
        <f t="shared" ref="D27:D34" si="0">IF(C27="","","円×")</f>
        <v>円×</v>
      </c>
      <c r="E27" s="566" t="e">
        <f>IF('最終確定払（申告書）（個人）'!I90+('最終確定払（申告書）（個人）'!J90+'最終確定払（申告書）（個人）'!K90)/30&lt;=0,"",'最終確定払（申告書）（個人）'!I90+('最終確定払（申告書）（個人）'!J90+'最終確定払（申告書）（個人）'!K90)/30)</f>
        <v>#REF!</v>
      </c>
      <c r="F27" s="394" t="e">
        <f t="shared" ref="F27:F34" si="1">IF(E27="","","=")</f>
        <v>#REF!</v>
      </c>
      <c r="G27" s="213" t="str">
        <f t="shared" ref="G27:G34" si="2">IFERROR(C27*E27,"")</f>
        <v/>
      </c>
      <c r="H27" s="561" t="str">
        <f t="shared" ref="H27:H34" si="3">IF(G27="","","円")</f>
        <v/>
      </c>
    </row>
    <row r="28" spans="1:9" ht="17.149999999999999" customHeight="1">
      <c r="B28" s="561" t="s">
        <v>235</v>
      </c>
      <c r="C28" s="199" t="str">
        <f>'最終確定払（申告書）（個人）'!H91</f>
        <v/>
      </c>
      <c r="D28" s="254" t="str">
        <f t="shared" si="0"/>
        <v/>
      </c>
      <c r="E28" s="566" t="str">
        <f>IF('最終確定払（申告書）（個人）'!I91+('最終確定払（申告書）（個人）'!J91+'最終確定払（申告書）（個人）'!K91)/30&lt;=0,"",'最終確定払（申告書）（個人）'!I91+('最終確定払（申告書）（個人）'!J91+'最終確定払（申告書）（個人）'!K91)/30)</f>
        <v/>
      </c>
      <c r="F28" s="394" t="str">
        <f t="shared" si="1"/>
        <v/>
      </c>
      <c r="G28" s="213" t="str">
        <f t="shared" si="2"/>
        <v/>
      </c>
      <c r="H28" s="561" t="str">
        <f t="shared" si="3"/>
        <v/>
      </c>
      <c r="I28" s="262"/>
    </row>
    <row r="29" spans="1:9" ht="17.149999999999999" customHeight="1">
      <c r="B29" s="561" t="s">
        <v>237</v>
      </c>
      <c r="C29" s="199" t="str">
        <f>'最終確定払（申告書）（個人）'!H92</f>
        <v/>
      </c>
      <c r="D29" s="254" t="str">
        <f t="shared" si="0"/>
        <v/>
      </c>
      <c r="E29" s="566" t="e">
        <f>IF('最終確定払（申告書）（個人）'!I92+('最終確定払（申告書）（個人）'!J92+'最終確定払（申告書）（個人）'!K92)/30&lt;=0,"",'最終確定払（申告書）（個人）'!I92+('最終確定払（申告書）（個人）'!J92+'最終確定払（申告書）（個人）'!K92)/30)</f>
        <v>#REF!</v>
      </c>
      <c r="F29" s="394" t="e">
        <f t="shared" si="1"/>
        <v>#REF!</v>
      </c>
      <c r="G29" s="213" t="str">
        <f t="shared" si="2"/>
        <v/>
      </c>
      <c r="H29" s="561" t="str">
        <f t="shared" si="3"/>
        <v/>
      </c>
      <c r="I29" s="262"/>
    </row>
    <row r="30" spans="1:9" ht="17.149999999999999" customHeight="1">
      <c r="A30" s="576"/>
      <c r="B30" s="561" t="s">
        <v>235</v>
      </c>
      <c r="C30" s="199" t="str">
        <f>'最終確定払（申告書）（個人）'!H93</f>
        <v/>
      </c>
      <c r="D30" s="254" t="str">
        <f t="shared" si="0"/>
        <v/>
      </c>
      <c r="E30" s="566" t="str">
        <f>IF('最終確定払（申告書）（個人）'!I93+('最終確定払（申告書）（個人）'!J93+'最終確定払（申告書）（個人）'!K93)/30&lt;=0,"",'最終確定払（申告書）（個人）'!I93+('最終確定払（申告書）（個人）'!J93+'最終確定払（申告書）（個人）'!K93)/30)</f>
        <v/>
      </c>
      <c r="F30" s="394" t="str">
        <f t="shared" si="1"/>
        <v/>
      </c>
      <c r="G30" s="213" t="str">
        <f t="shared" si="2"/>
        <v/>
      </c>
      <c r="H30" s="561" t="str">
        <f t="shared" si="3"/>
        <v/>
      </c>
      <c r="I30" s="287"/>
    </row>
    <row r="31" spans="1:9" ht="17.149999999999999" customHeight="1">
      <c r="A31" s="576"/>
      <c r="B31" s="561" t="s">
        <v>238</v>
      </c>
      <c r="C31" s="199" t="str">
        <f>'最終確定払（申告書）（個人）'!H94</f>
        <v/>
      </c>
      <c r="D31" s="254" t="str">
        <f t="shared" si="0"/>
        <v/>
      </c>
      <c r="E31" s="566" t="e">
        <f>IF('最終確定払（申告書）（個人）'!I94+('最終確定払（申告書）（個人）'!J94+'最終確定払（申告書）（個人）'!K94)/30&lt;=0,"",'最終確定払（申告書）（個人）'!I94+('最終確定払（申告書）（個人）'!J94+'最終確定払（申告書）（個人）'!K94)/30)</f>
        <v>#REF!</v>
      </c>
      <c r="F31" s="394" t="e">
        <f t="shared" si="1"/>
        <v>#REF!</v>
      </c>
      <c r="G31" s="213" t="str">
        <f t="shared" si="2"/>
        <v/>
      </c>
      <c r="H31" s="561" t="str">
        <f t="shared" si="3"/>
        <v/>
      </c>
      <c r="I31" s="287"/>
    </row>
    <row r="32" spans="1:9" ht="17.149999999999999" customHeight="1">
      <c r="A32" s="576"/>
      <c r="B32" s="561" t="s">
        <v>235</v>
      </c>
      <c r="C32" s="199" t="str">
        <f>'最終確定払（申告書）（個人）'!H95</f>
        <v/>
      </c>
      <c r="D32" s="254" t="str">
        <f t="shared" si="0"/>
        <v/>
      </c>
      <c r="E32" s="566" t="str">
        <f>IF('最終確定払（申告書）（個人）'!I95+('最終確定払（申告書）（個人）'!J95+'最終確定払（申告書）（個人）'!K95)/30&lt;=0,"",'最終確定払（申告書）（個人）'!I95+('最終確定払（申告書）（個人）'!J95+'最終確定払（申告書）（個人）'!K95)/30)</f>
        <v/>
      </c>
      <c r="F32" s="394" t="str">
        <f t="shared" si="1"/>
        <v/>
      </c>
      <c r="G32" s="213" t="str">
        <f t="shared" si="2"/>
        <v/>
      </c>
      <c r="H32" s="561" t="str">
        <f t="shared" si="3"/>
        <v/>
      </c>
      <c r="I32" s="288"/>
    </row>
    <row r="33" spans="1:9" ht="17.149999999999999" customHeight="1">
      <c r="A33" s="576"/>
      <c r="B33" s="561" t="s">
        <v>239</v>
      </c>
      <c r="C33" s="199">
        <f>'最終確定払（申告書）（個人）'!H96</f>
        <v>30000</v>
      </c>
      <c r="D33" s="254" t="str">
        <f t="shared" si="0"/>
        <v>円×</v>
      </c>
      <c r="E33" s="566" t="e">
        <f>IF('最終確定払（申告書）（個人）'!I96+('最終確定払（申告書）（個人）'!J96+'最終確定払（申告書）（個人）'!K96)/30&lt;=0,"",'最終確定払（申告書）（個人）'!I96+('最終確定払（申告書）（個人）'!J96+'最終確定払（申告書）（個人）'!K96)/30)</f>
        <v>#REF!</v>
      </c>
      <c r="F33" s="394" t="e">
        <f t="shared" si="1"/>
        <v>#REF!</v>
      </c>
      <c r="G33" s="213" t="str">
        <f t="shared" si="2"/>
        <v/>
      </c>
      <c r="H33" s="561" t="str">
        <f t="shared" si="3"/>
        <v/>
      </c>
      <c r="I33" s="287"/>
    </row>
    <row r="34" spans="1:9" ht="17.149999999999999" customHeight="1">
      <c r="A34" s="576"/>
      <c r="B34" s="561" t="s">
        <v>235</v>
      </c>
      <c r="C34" s="199" t="str">
        <f>'最終確定払（申告書）（個人）'!H97</f>
        <v/>
      </c>
      <c r="D34" s="254" t="str">
        <f t="shared" si="0"/>
        <v/>
      </c>
      <c r="E34" s="573" t="str">
        <f>IF('最終確定払（申告書）（個人）'!I97+'最終確定払（申告書）（個人）'!J97&lt;=0,"",'最終確定払（申告書）（個人）'!I97+'最終確定払（申告書）（個人）'!J97)</f>
        <v/>
      </c>
      <c r="F34" s="394" t="str">
        <f t="shared" si="1"/>
        <v/>
      </c>
      <c r="G34" s="213" t="str">
        <f t="shared" si="2"/>
        <v/>
      </c>
      <c r="H34" s="561" t="str">
        <f t="shared" si="3"/>
        <v/>
      </c>
      <c r="I34" s="287"/>
    </row>
    <row r="35" spans="1:9" ht="17.149999999999999" customHeight="1">
      <c r="A35" s="576"/>
      <c r="B35" s="561" t="s">
        <v>135</v>
      </c>
      <c r="C35" s="208">
        <f>'最終確定払（申告書）（個人）'!F111-見積内訳書!D34</f>
        <v>0</v>
      </c>
      <c r="D35" s="561" t="s">
        <v>113</v>
      </c>
      <c r="E35" s="573"/>
      <c r="F35" s="394"/>
      <c r="G35" s="213"/>
      <c r="H35" s="262"/>
      <c r="I35" s="287"/>
    </row>
    <row r="36" spans="1:9" ht="17.149999999999999" customHeight="1">
      <c r="A36" s="576"/>
      <c r="I36" s="287"/>
    </row>
    <row r="37" spans="1:9" ht="17.149999999999999" customHeight="1">
      <c r="A37" s="560" t="s">
        <v>240</v>
      </c>
      <c r="C37" s="577">
        <f>C7+C16</f>
        <v>1500000</v>
      </c>
      <c r="D37" s="562" t="s">
        <v>113</v>
      </c>
      <c r="E37" s="578"/>
      <c r="F37" s="574"/>
      <c r="G37" s="254"/>
      <c r="H37" s="561"/>
      <c r="I37" s="255"/>
    </row>
    <row r="38" spans="1:9" ht="17.149999999999999" customHeight="1">
      <c r="A38" s="560"/>
      <c r="C38" s="579"/>
      <c r="D38" s="562"/>
      <c r="E38" s="578"/>
      <c r="F38" s="574"/>
      <c r="G38" s="254"/>
      <c r="H38" s="561"/>
      <c r="I38" s="255"/>
    </row>
    <row r="39" spans="1:9" ht="17.149999999999999" customHeight="1">
      <c r="A39" s="560"/>
      <c r="C39" s="579"/>
      <c r="D39" s="562"/>
      <c r="E39" s="578"/>
      <c r="F39" s="574"/>
      <c r="G39" s="254"/>
      <c r="H39" s="561"/>
      <c r="I39" s="255"/>
    </row>
    <row r="40" spans="1:9" ht="17.149999999999999" customHeight="1">
      <c r="B40" s="254"/>
      <c r="C40" s="254"/>
      <c r="D40" s="202"/>
      <c r="E40" s="561"/>
      <c r="F40" s="574"/>
      <c r="G40" s="254"/>
      <c r="H40" s="561"/>
      <c r="I40" s="255"/>
    </row>
    <row r="41" spans="1:9" ht="17.149999999999999" customHeight="1">
      <c r="B41" s="442"/>
      <c r="C41" s="571"/>
      <c r="D41" s="561"/>
      <c r="E41" s="254"/>
      <c r="F41" s="574"/>
      <c r="G41" s="254"/>
      <c r="H41" s="561"/>
      <c r="I41" s="255"/>
    </row>
    <row r="42" spans="1:9" ht="17.149999999999999" customHeight="1">
      <c r="B42" s="254"/>
      <c r="C42" s="560"/>
      <c r="D42" s="218"/>
      <c r="E42" s="562"/>
      <c r="F42" s="254"/>
      <c r="G42" s="561"/>
      <c r="H42" s="254"/>
      <c r="I42" s="255"/>
    </row>
    <row r="43" spans="1:9" ht="17.149999999999999" customHeight="1">
      <c r="A43" s="452" t="s">
        <v>241</v>
      </c>
      <c r="B43" s="254"/>
      <c r="C43" s="219">
        <f>C37-C41</f>
        <v>1500000</v>
      </c>
      <c r="D43" s="580" t="s">
        <v>34</v>
      </c>
      <c r="E43" s="581"/>
      <c r="F43" s="218"/>
      <c r="G43" s="294"/>
      <c r="H43" s="254"/>
      <c r="I43" s="255"/>
    </row>
    <row r="44" spans="1:9" ht="17.149999999999999" customHeight="1">
      <c r="B44" s="254"/>
      <c r="C44" s="294"/>
      <c r="D44" s="294"/>
      <c r="E44" s="294"/>
      <c r="F44" s="581"/>
      <c r="G44" s="581"/>
      <c r="H44" s="581"/>
      <c r="I44" s="255"/>
    </row>
    <row r="45" spans="1:9" ht="17.149999999999999" customHeight="1">
      <c r="I45" s="255"/>
    </row>
    <row r="46" spans="1:9" ht="17.149999999999999" customHeight="1">
      <c r="I46" s="255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576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406" customFormat="1" ht="17.149999999999999" customHeight="1"/>
    <row r="74" s="406" customFormat="1" ht="17.149999999999999" customHeight="1"/>
    <row r="92" s="406" customFormat="1" ht="27.9" customHeight="1"/>
    <row r="105" s="406" customFormat="1" ht="14.15" customHeight="1"/>
    <row r="106" s="406" customFormat="1" ht="14.15" customHeight="1"/>
  </sheetData>
  <sheetProtection algorithmName="SHA-512" hashValue="7N5RRSPZNXpOnL3P+ysYGOn3Y0t7RdIZSMSSkbC5dvXJc9ZPjEh8q91lpy0dmvh2yFhQtwuIq7E/wFc9KxGg+A==" saltValue="1jgXRUiHLnmR6uNqbVLc+g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DDF6-8267-4FF6-BFF2-778C38DF8E23}">
  <sheetPr>
    <tabColor rgb="FF7030A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C13" sqref="C13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'最終確定払（申告書）（個人）'!J2</f>
        <v>0</v>
      </c>
    </row>
    <row r="2" spans="1:4" s="8" customFormat="1" ht="27.9" customHeight="1">
      <c r="A2" s="19" t="s">
        <v>16</v>
      </c>
      <c r="B2" s="717" t="s">
        <v>101</v>
      </c>
      <c r="C2" s="713"/>
      <c r="D2" s="4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12" t="str">
        <f>'見積書（入力用・見積根拠）'!D5</f>
        <v>●●国●●アドバイザー</v>
      </c>
      <c r="C8" s="712"/>
      <c r="D8" s="712"/>
    </row>
    <row r="9" spans="1:4" s="9" customFormat="1" ht="27.9" customHeight="1">
      <c r="B9" s="779" t="s">
        <v>259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'最終確定払（内訳書）（個人）'!C43</f>
        <v>1500000</v>
      </c>
      <c r="D13" s="4"/>
    </row>
    <row r="14" spans="1:4" s="9" customFormat="1" ht="27.9" customHeight="1">
      <c r="B14" s="245" t="s">
        <v>263</v>
      </c>
      <c r="C14" s="186">
        <f>EOMONTH(D2,0)</f>
        <v>31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Gt5ZbhwE/Fgm5Mcn3khZ4sDDbtd3W3aTl/vbVJiIYkClyCEoMxDixor1sJLagH7e3TMcIIwDQoBanmfcnM6GZA==" saltValue="q2EaoIxQOXUnzpyNw9xI3Q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37142-F520-4244-9C3A-BD0DF3BF42C2}">
  <sheetPr>
    <tabColor rgb="FF92D050"/>
    <pageSetUpPr fitToPage="1"/>
  </sheetPr>
  <dimension ref="A1:E30"/>
  <sheetViews>
    <sheetView zoomScale="85" zoomScaleNormal="85" workbookViewId="0">
      <selection activeCell="B14" sqref="B14"/>
    </sheetView>
  </sheetViews>
  <sheetFormatPr defaultRowHeight="16"/>
  <cols>
    <col min="1" max="1" width="24.453125" style="4" customWidth="1"/>
    <col min="2" max="2" width="60.36328125" style="4" customWidth="1"/>
    <col min="3" max="3" width="20.08984375" style="4" customWidth="1"/>
    <col min="4" max="4" width="11.6328125" style="33" customWidth="1"/>
    <col min="5" max="5" width="19.08984375" style="32" customWidth="1"/>
    <col min="6" max="16384" width="8.7265625" style="81"/>
  </cols>
  <sheetData>
    <row r="1" spans="1:5" ht="24.5">
      <c r="A1" s="3"/>
      <c r="B1" s="5" t="s">
        <v>100</v>
      </c>
      <c r="C1" s="404">
        <v>45983</v>
      </c>
      <c r="D1" s="18"/>
      <c r="E1" s="80"/>
    </row>
    <row r="2" spans="1:5" ht="24.5">
      <c r="A2" s="717" t="s">
        <v>101</v>
      </c>
      <c r="B2" s="713"/>
      <c r="D2" s="20"/>
      <c r="E2" s="20"/>
    </row>
    <row r="3" spans="1:5" ht="24.5">
      <c r="A3" s="717" t="s">
        <v>102</v>
      </c>
      <c r="B3" s="713"/>
      <c r="D3" s="719"/>
      <c r="E3" s="719"/>
    </row>
    <row r="4" spans="1:5" ht="24.5">
      <c r="A4" s="720" t="str">
        <f>'見積書（入力用・見積根拠）'!D3</f>
        <v>○村　〇〇（個人の場合）</v>
      </c>
      <c r="B4" s="721"/>
      <c r="C4" s="10" t="s">
        <v>103</v>
      </c>
      <c r="D4" s="236"/>
      <c r="E4" s="236"/>
    </row>
    <row r="5" spans="1:5" ht="24.5">
      <c r="D5" s="238"/>
      <c r="E5" s="237"/>
    </row>
    <row r="6" spans="1:5" ht="24.5">
      <c r="D6" s="238"/>
      <c r="E6" s="237"/>
    </row>
    <row r="7" spans="1:5" ht="24.5">
      <c r="A7" s="718" t="str">
        <f>'見積書（入力用・見積根拠）'!D4</f>
        <v>25a●●●●●</v>
      </c>
      <c r="B7" s="718"/>
      <c r="D7" s="238"/>
      <c r="E7" s="239"/>
    </row>
    <row r="8" spans="1:5" ht="24.5">
      <c r="A8" s="715" t="str">
        <f>'見積書（入力用・見積根拠）'!D5</f>
        <v>●●国●●アドバイザー</v>
      </c>
      <c r="B8" s="713"/>
      <c r="C8" s="82"/>
      <c r="D8" s="238"/>
      <c r="E8" s="239"/>
    </row>
    <row r="9" spans="1:5" ht="24.5">
      <c r="A9" s="716" t="s">
        <v>139</v>
      </c>
      <c r="B9" s="716"/>
      <c r="C9" s="246"/>
      <c r="D9" s="238"/>
      <c r="E9" s="240"/>
    </row>
    <row r="10" spans="1:5" ht="24.5">
      <c r="A10" s="11"/>
      <c r="D10" s="238"/>
      <c r="E10" s="241"/>
    </row>
    <row r="11" spans="1:5" ht="24.5">
      <c r="A11" s="11"/>
      <c r="D11" s="238"/>
      <c r="E11" s="242"/>
    </row>
    <row r="12" spans="1:5" ht="24.5">
      <c r="A12" s="712" t="s">
        <v>106</v>
      </c>
      <c r="B12" s="713"/>
      <c r="D12" s="24"/>
      <c r="E12" s="27"/>
    </row>
    <row r="13" spans="1:5" ht="24.5">
      <c r="A13" s="11"/>
      <c r="D13" s="22"/>
      <c r="E13" s="25"/>
    </row>
    <row r="14" spans="1:5" ht="24.5">
      <c r="A14" s="12" t="s">
        <v>140</v>
      </c>
      <c r="B14" s="235">
        <f>前金払請求金額内訳書!C25</f>
        <v>3991494</v>
      </c>
      <c r="D14" s="22"/>
      <c r="E14" s="25"/>
    </row>
    <row r="15" spans="1:5" ht="24.5">
      <c r="A15" s="714" t="s">
        <v>141</v>
      </c>
      <c r="B15" s="713"/>
      <c r="D15" s="17"/>
      <c r="E15" s="22"/>
    </row>
    <row r="16" spans="1:5" ht="24.5">
      <c r="A16" s="3"/>
      <c r="C16" s="4" t="s">
        <v>109</v>
      </c>
      <c r="E16" s="17"/>
    </row>
    <row r="17" spans="1:5" ht="24.5">
      <c r="A17" s="3"/>
      <c r="E17" s="17"/>
    </row>
    <row r="18" spans="1:5" ht="24.5" customHeight="1">
      <c r="B18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C18" s="698"/>
      <c r="E18" s="17"/>
    </row>
    <row r="19" spans="1:5" ht="24.5">
      <c r="B19" s="698"/>
      <c r="C19" s="698"/>
      <c r="E19" s="17"/>
    </row>
    <row r="20" spans="1:5" ht="24.5">
      <c r="B20" s="698"/>
      <c r="C20" s="698"/>
      <c r="E20" s="17"/>
    </row>
    <row r="21" spans="1:5" ht="24.5">
      <c r="B21" s="698"/>
      <c r="C21" s="698"/>
      <c r="E21" s="17"/>
    </row>
    <row r="22" spans="1:5" ht="24.5">
      <c r="B22" s="698"/>
      <c r="C22" s="698"/>
      <c r="E22" s="17"/>
    </row>
    <row r="23" spans="1:5" ht="24.5">
      <c r="B23" s="698"/>
      <c r="C23" s="698"/>
      <c r="E23" s="17"/>
    </row>
    <row r="24" spans="1:5" ht="24.5">
      <c r="E24" s="17"/>
    </row>
    <row r="25" spans="1:5" ht="24.5">
      <c r="E25" s="23"/>
    </row>
    <row r="26" spans="1:5" ht="24.5">
      <c r="E26" s="17"/>
    </row>
    <row r="27" spans="1:5" ht="24.5">
      <c r="E27" s="17"/>
    </row>
    <row r="28" spans="1:5" ht="24.5">
      <c r="E28" s="22"/>
    </row>
    <row r="29" spans="1:5" ht="24.5">
      <c r="E29" s="28"/>
    </row>
    <row r="30" spans="1:5">
      <c r="E30" s="31"/>
    </row>
  </sheetData>
  <sheetProtection algorithmName="SHA-512" hashValue="sca5/r4ACTbC6Q98yCi5y9cB2mwsPteCEtsKOCugq+jzJ90PB8OtqJwB+vqHjFZjPIEF7pKkgJLeoosx5LvTeQ==" saltValue="vsRAXMU7haurULofwxCLvw==" spinCount="100000" sheet="1" objects="1" scenarios="1"/>
  <mergeCells count="10">
    <mergeCell ref="A2:B2"/>
    <mergeCell ref="A3:B3"/>
    <mergeCell ref="A7:B7"/>
    <mergeCell ref="D3:E3"/>
    <mergeCell ref="A4:B4"/>
    <mergeCell ref="A12:B12"/>
    <mergeCell ref="B18:C23"/>
    <mergeCell ref="A15:B15"/>
    <mergeCell ref="A8:B8"/>
    <mergeCell ref="A9:B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300" verticalDpi="300" r:id="rId1"/>
  <headerFooter>
    <oddHeader>&amp;L様式：現地滞在型計算書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ECD9-08B6-4DC6-851E-7B85C7C5A2A8}">
  <sheetPr>
    <tabColor rgb="FF92D050"/>
    <pageSetUpPr fitToPage="1"/>
  </sheetPr>
  <dimension ref="A1:J37"/>
  <sheetViews>
    <sheetView topLeftCell="A6" zoomScale="85" zoomScaleNormal="85" workbookViewId="0">
      <selection activeCell="E16" sqref="E16"/>
    </sheetView>
  </sheetViews>
  <sheetFormatPr defaultRowHeight="16"/>
  <cols>
    <col min="1" max="1" width="7.6328125" style="255" customWidth="1"/>
    <col min="2" max="2" width="42.6328125" style="255" customWidth="1"/>
    <col min="3" max="3" width="29" style="255" customWidth="1"/>
    <col min="4" max="4" width="10.453125" style="255" customWidth="1"/>
    <col min="5" max="5" width="15.90625" style="255" customWidth="1"/>
    <col min="6" max="6" width="4.6328125" style="255" customWidth="1"/>
    <col min="7" max="7" width="13.36328125" style="255" customWidth="1"/>
    <col min="8" max="8" width="8.453125" style="255" customWidth="1"/>
    <col min="9" max="9" width="11.6328125" style="403" customWidth="1"/>
    <col min="10" max="10" width="19.08984375" style="441" customWidth="1"/>
    <col min="11" max="16384" width="8.7265625" style="406"/>
  </cols>
  <sheetData>
    <row r="1" spans="1:10" ht="22">
      <c r="J1" s="405"/>
    </row>
    <row r="2" spans="1:10" ht="24.5">
      <c r="J2" s="367"/>
    </row>
    <row r="3" spans="1:10" ht="24.5">
      <c r="A3" s="407" t="str">
        <f>IF(A5="契約金額内訳書","【附属書Ⅱ】","")</f>
        <v/>
      </c>
      <c r="B3" s="407"/>
      <c r="C3" s="407"/>
      <c r="D3" s="407"/>
      <c r="E3" s="407"/>
      <c r="F3" s="408" t="s">
        <v>100</v>
      </c>
      <c r="G3" s="723">
        <f>前金払請求書表紙!C1</f>
        <v>45983</v>
      </c>
      <c r="H3" s="723"/>
      <c r="I3" s="409"/>
      <c r="J3" s="410"/>
    </row>
    <row r="4" spans="1:10" ht="24.5">
      <c r="A4" s="407"/>
      <c r="B4" s="411"/>
      <c r="C4" s="411"/>
      <c r="D4" s="411"/>
      <c r="E4" s="411"/>
      <c r="F4" s="411"/>
      <c r="G4" s="411"/>
      <c r="H4" s="412"/>
      <c r="I4" s="413"/>
      <c r="J4" s="411"/>
    </row>
    <row r="5" spans="1:10" ht="31.5" customHeight="1">
      <c r="A5" s="724" t="s">
        <v>142</v>
      </c>
      <c r="B5" s="724"/>
      <c r="C5" s="724"/>
      <c r="D5" s="724"/>
      <c r="E5" s="724"/>
      <c r="F5" s="724"/>
      <c r="G5" s="724"/>
      <c r="H5" s="724"/>
      <c r="I5" s="414"/>
      <c r="J5" s="415"/>
    </row>
    <row r="6" spans="1:10" ht="31.5" customHeight="1">
      <c r="A6" s="410" t="s">
        <v>111</v>
      </c>
      <c r="B6" s="411"/>
      <c r="C6" s="411"/>
      <c r="D6" s="411"/>
      <c r="E6" s="411"/>
      <c r="F6" s="411"/>
      <c r="G6" s="411"/>
      <c r="H6" s="411"/>
      <c r="I6" s="411"/>
      <c r="J6" s="411"/>
    </row>
    <row r="7" spans="1:10" ht="31.5" customHeight="1">
      <c r="A7" s="416"/>
      <c r="B7" s="722" t="str">
        <f>'見積書（入力用・見積根拠）'!D5</f>
        <v>●●国●●アドバイザー</v>
      </c>
      <c r="C7" s="722"/>
      <c r="D7" s="722"/>
      <c r="E7" s="722"/>
      <c r="F7" s="722"/>
      <c r="G7" s="722"/>
      <c r="H7" s="722"/>
      <c r="I7" s="411"/>
      <c r="J7" s="417"/>
    </row>
    <row r="8" spans="1:10" ht="31.5" customHeight="1">
      <c r="A8" s="407"/>
      <c r="B8" s="411"/>
      <c r="C8" s="411"/>
      <c r="D8" s="411"/>
      <c r="E8" s="411"/>
      <c r="F8" s="411"/>
      <c r="G8" s="411"/>
      <c r="H8" s="411"/>
      <c r="I8" s="411"/>
      <c r="J8" s="417"/>
    </row>
    <row r="9" spans="1:10" ht="34.5" customHeight="1">
      <c r="A9" s="410" t="s">
        <v>143</v>
      </c>
      <c r="B9" s="407" t="s">
        <v>144</v>
      </c>
      <c r="C9" s="418">
        <v>0</v>
      </c>
      <c r="D9" s="419" t="s">
        <v>113</v>
      </c>
      <c r="E9" s="420"/>
      <c r="F9" s="420"/>
      <c r="G9" s="420"/>
      <c r="H9" s="420"/>
      <c r="I9" s="421"/>
      <c r="J9" s="422"/>
    </row>
    <row r="10" spans="1:10" ht="24.5">
      <c r="A10" s="420"/>
      <c r="B10" s="420"/>
      <c r="C10" s="420"/>
      <c r="D10" s="420"/>
      <c r="E10" s="420"/>
      <c r="F10" s="420"/>
      <c r="G10" s="420"/>
      <c r="H10" s="420"/>
      <c r="I10" s="421"/>
      <c r="J10" s="407"/>
    </row>
    <row r="11" spans="1:10" ht="24.5">
      <c r="A11" s="410" t="s">
        <v>122</v>
      </c>
      <c r="B11" s="407"/>
      <c r="C11" s="398">
        <f>SUM(C12,C14,C15)</f>
        <v>3991494</v>
      </c>
      <c r="D11" s="419" t="s">
        <v>113</v>
      </c>
      <c r="E11" s="419"/>
      <c r="F11" s="419"/>
      <c r="G11" s="407"/>
      <c r="H11" s="419"/>
      <c r="I11" s="407"/>
      <c r="J11" s="407"/>
    </row>
    <row r="12" spans="1:10" ht="24.5">
      <c r="A12" s="407"/>
      <c r="B12" s="407" t="s">
        <v>123</v>
      </c>
      <c r="C12" s="423">
        <f>C13*E13</f>
        <v>3391500</v>
      </c>
      <c r="D12" s="419" t="s">
        <v>113</v>
      </c>
      <c r="E12" s="419"/>
      <c r="F12" s="419"/>
      <c r="G12" s="407"/>
      <c r="H12" s="407"/>
      <c r="I12" s="424"/>
      <c r="J12" s="425"/>
    </row>
    <row r="13" spans="1:10" ht="24.5">
      <c r="A13" s="407"/>
      <c r="B13" s="426" t="s">
        <v>119</v>
      </c>
      <c r="C13" s="384">
        <f>IF('見積書（入力用・見積根拠）'!$D$22="有",'見積書（入力用・見積根拠）'!$E$20/2,0)</f>
        <v>484500</v>
      </c>
      <c r="D13" s="407" t="s">
        <v>120</v>
      </c>
      <c r="E13" s="427">
        <f>見積内訳書!F21</f>
        <v>7</v>
      </c>
      <c r="F13" s="428"/>
      <c r="G13" s="420"/>
      <c r="H13" s="420"/>
      <c r="I13" s="424"/>
      <c r="J13" s="425"/>
    </row>
    <row r="14" spans="1:10" ht="24.5">
      <c r="A14" s="420"/>
      <c r="B14" s="429" t="s">
        <v>145</v>
      </c>
      <c r="C14" s="430">
        <f>'見積書（入力用・見積根拠）'!U7</f>
        <v>0</v>
      </c>
      <c r="D14" s="419" t="s">
        <v>45</v>
      </c>
      <c r="E14" s="431"/>
      <c r="F14" s="420"/>
      <c r="G14" s="420"/>
      <c r="H14" s="420"/>
      <c r="I14" s="424"/>
      <c r="J14" s="432"/>
    </row>
    <row r="15" spans="1:10" ht="24.5">
      <c r="A15" s="407"/>
      <c r="B15" s="407" t="s">
        <v>126</v>
      </c>
      <c r="C15" s="384">
        <f>IF('見積書（入力用・見積根拠）'!$D$22="有",ROUND($C$16*$G$16*$E$16,0),0)</f>
        <v>599994</v>
      </c>
      <c r="D15" s="419" t="s">
        <v>113</v>
      </c>
      <c r="E15" s="419"/>
      <c r="F15" s="419"/>
      <c r="G15" s="433"/>
      <c r="H15" s="407"/>
      <c r="I15" s="424"/>
      <c r="J15" s="434"/>
    </row>
    <row r="16" spans="1:10" ht="24.5">
      <c r="A16" s="407"/>
      <c r="B16" s="426" t="s">
        <v>119</v>
      </c>
      <c r="C16" s="384">
        <f>'見積書（入力用・見積根拠）'!$E$19</f>
        <v>1800</v>
      </c>
      <c r="D16" s="407" t="s">
        <v>146</v>
      </c>
      <c r="E16" s="598">
        <v>111.11</v>
      </c>
      <c r="F16" s="407" t="s">
        <v>147</v>
      </c>
      <c r="G16" s="435">
        <v>3</v>
      </c>
      <c r="H16" s="428" t="s">
        <v>148</v>
      </c>
      <c r="I16" s="424"/>
      <c r="J16" s="436"/>
    </row>
    <row r="17" spans="1:10" ht="24.5">
      <c r="A17" s="407"/>
      <c r="B17" s="419" t="s">
        <v>149</v>
      </c>
      <c r="C17" s="384">
        <v>0</v>
      </c>
      <c r="D17" s="419" t="s">
        <v>113</v>
      </c>
      <c r="E17" s="419"/>
      <c r="F17" s="419"/>
      <c r="G17" s="437"/>
      <c r="H17" s="407"/>
      <c r="I17" s="424"/>
      <c r="J17" s="424"/>
    </row>
    <row r="18" spans="1:10" ht="24.5">
      <c r="A18" s="407"/>
      <c r="B18" s="419" t="s">
        <v>150</v>
      </c>
      <c r="C18" s="430">
        <f>'見積書（入力用・見積根拠）'!U15</f>
        <v>969007</v>
      </c>
      <c r="D18" s="419" t="s">
        <v>113</v>
      </c>
      <c r="E18" s="438"/>
      <c r="F18" s="438"/>
      <c r="G18" s="437"/>
      <c r="H18" s="407"/>
      <c r="I18" s="424"/>
      <c r="J18" s="439"/>
    </row>
    <row r="19" spans="1:10" ht="24.5">
      <c r="E19" s="369"/>
      <c r="F19" s="369"/>
      <c r="G19" s="393"/>
      <c r="H19" s="362"/>
      <c r="I19" s="388"/>
      <c r="J19" s="440"/>
    </row>
    <row r="20" spans="1:10" ht="24.5">
      <c r="E20" s="362"/>
      <c r="F20" s="362"/>
      <c r="G20" s="362"/>
      <c r="H20" s="369"/>
      <c r="I20" s="388"/>
      <c r="J20" s="379"/>
    </row>
    <row r="21" spans="1:10" ht="24.5">
      <c r="A21" s="341" t="s">
        <v>136</v>
      </c>
      <c r="B21" s="362"/>
      <c r="C21" s="398">
        <f>C11</f>
        <v>3991494</v>
      </c>
      <c r="D21" s="369" t="s">
        <v>113</v>
      </c>
      <c r="E21" s="385"/>
      <c r="F21" s="385"/>
      <c r="G21" s="401"/>
      <c r="H21" s="402"/>
      <c r="I21" s="374"/>
      <c r="J21" s="379"/>
    </row>
    <row r="22" spans="1:10" ht="24.5">
      <c r="C22" s="362"/>
      <c r="D22" s="362"/>
      <c r="E22" s="289"/>
      <c r="F22" s="289"/>
      <c r="G22" s="289"/>
      <c r="H22" s="289"/>
      <c r="I22" s="369"/>
      <c r="J22" s="369"/>
    </row>
    <row r="23" spans="1:10" ht="24.5">
      <c r="A23" s="362"/>
      <c r="I23" s="369"/>
      <c r="J23" s="362"/>
    </row>
    <row r="24" spans="1:10" ht="32">
      <c r="A24" s="362"/>
      <c r="B24" s="289" t="s">
        <v>138</v>
      </c>
      <c r="C24" s="289"/>
      <c r="D24" s="289"/>
      <c r="I24" s="362"/>
      <c r="J24" s="362"/>
    </row>
    <row r="25" spans="1:10" ht="24.5">
      <c r="A25" s="262"/>
      <c r="B25" s="399" t="s">
        <v>137</v>
      </c>
      <c r="C25" s="386">
        <f>C21</f>
        <v>3991494</v>
      </c>
      <c r="D25" s="400" t="s">
        <v>113</v>
      </c>
      <c r="I25" s="289"/>
      <c r="J25" s="362"/>
    </row>
    <row r="26" spans="1:10" ht="24.5">
      <c r="J26" s="362"/>
    </row>
    <row r="27" spans="1:10" ht="24.5">
      <c r="J27" s="362"/>
    </row>
    <row r="28" spans="1:10" ht="24.5">
      <c r="J28" s="362"/>
    </row>
    <row r="29" spans="1:10" ht="24.5">
      <c r="J29" s="362"/>
    </row>
    <row r="30" spans="1:10" ht="24.5">
      <c r="J30" s="362"/>
    </row>
    <row r="31" spans="1:10" ht="24.5">
      <c r="J31" s="362"/>
    </row>
    <row r="32" spans="1:10" ht="24.5">
      <c r="J32" s="371"/>
    </row>
    <row r="33" spans="10:10" ht="24.5">
      <c r="J33" s="362"/>
    </row>
    <row r="34" spans="10:10" ht="24.5">
      <c r="J34" s="362"/>
    </row>
    <row r="35" spans="10:10" ht="24.5">
      <c r="J35" s="369"/>
    </row>
    <row r="36" spans="10:10" ht="24.5">
      <c r="J36" s="385"/>
    </row>
    <row r="37" spans="10:10">
      <c r="J37" s="289"/>
    </row>
  </sheetData>
  <sheetProtection algorithmName="SHA-512" hashValue="BgumiRkx07t66dhmWUG29ejxLBGTFnfhHd8yA3KBmEx9m3g7/z8h20abKm+/LBAG/HLCz1O7cOjc53jaoE0bEA==" saltValue="OTBArctNVYWQi9M9MA8WBA==" spinCount="100000" sheet="1" objects="1" scenarios="1"/>
  <mergeCells count="3">
    <mergeCell ref="B7:H7"/>
    <mergeCell ref="G3:H3"/>
    <mergeCell ref="A5:H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Header>&amp;L様式：現地滞在型計算書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985C-BD78-4C2E-A44B-239968017E80}">
  <sheetPr>
    <tabColor rgb="FFFF0000"/>
    <pageSetUpPr fitToPage="1"/>
  </sheetPr>
  <dimension ref="B1:M141"/>
  <sheetViews>
    <sheetView view="pageBreakPreview" topLeftCell="A31" zoomScaleNormal="70" zoomScaleSheetLayoutView="100" workbookViewId="0">
      <selection activeCell="C60" sqref="C60"/>
    </sheetView>
  </sheetViews>
  <sheetFormatPr defaultColWidth="8.90625" defaultRowHeight="15"/>
  <cols>
    <col min="1" max="1" width="3.08984375" style="406" customWidth="1"/>
    <col min="2" max="2" width="18.36328125" style="406" customWidth="1"/>
    <col min="3" max="3" width="19.08984375" style="406" customWidth="1"/>
    <col min="4" max="4" width="19.08984375" style="450" customWidth="1"/>
    <col min="5" max="5" width="18.08984375" style="450" customWidth="1"/>
    <col min="6" max="6" width="18.90625" style="406" customWidth="1"/>
    <col min="7" max="7" width="19.90625" style="406" customWidth="1"/>
    <col min="8" max="8" width="20" style="406" customWidth="1"/>
    <col min="9" max="9" width="13.36328125" style="406" customWidth="1"/>
    <col min="10" max="12" width="5.90625" style="406" customWidth="1"/>
    <col min="13" max="30" width="4.90625" style="406" customWidth="1"/>
    <col min="31" max="16384" width="8.90625" style="406"/>
  </cols>
  <sheetData>
    <row r="1" spans="2:12" ht="19.5">
      <c r="B1" s="442" t="s">
        <v>151</v>
      </c>
      <c r="C1" s="442"/>
      <c r="D1" s="443"/>
      <c r="E1" s="442"/>
      <c r="G1" s="442"/>
      <c r="H1" s="442"/>
      <c r="I1" s="444" t="s">
        <v>152</v>
      </c>
      <c r="J1" s="768">
        <v>45748</v>
      </c>
      <c r="K1" s="768"/>
      <c r="L1" s="768"/>
    </row>
    <row r="2" spans="2:12" ht="19.5">
      <c r="B2" s="442" t="s">
        <v>153</v>
      </c>
      <c r="C2" s="442"/>
      <c r="D2" s="443"/>
      <c r="E2" s="442"/>
      <c r="G2" s="445" t="s">
        <v>93</v>
      </c>
      <c r="H2" s="87" t="s">
        <v>94</v>
      </c>
      <c r="I2" s="447" t="s">
        <v>155</v>
      </c>
      <c r="J2" s="729">
        <v>45910</v>
      </c>
      <c r="K2" s="729"/>
      <c r="L2" s="729"/>
    </row>
    <row r="3" spans="2:12" ht="19.5">
      <c r="B3" s="442" t="s">
        <v>156</v>
      </c>
      <c r="C3" s="442"/>
      <c r="D3" s="443"/>
      <c r="E3" s="442"/>
      <c r="F3" s="442"/>
      <c r="G3" s="442"/>
      <c r="H3" s="442"/>
      <c r="I3" s="442"/>
      <c r="J3" s="442"/>
      <c r="K3" s="442"/>
      <c r="L3" s="442"/>
    </row>
    <row r="4" spans="2:12" ht="21.65" customHeight="1">
      <c r="B4" s="442"/>
      <c r="C4" s="442"/>
      <c r="D4" s="443"/>
      <c r="E4" s="448"/>
      <c r="I4" s="449" t="str">
        <f>'見積書（入力用・見積根拠）'!D3</f>
        <v>○村　〇〇（個人の場合）</v>
      </c>
      <c r="J4" s="406" t="s">
        <v>103</v>
      </c>
      <c r="K4" s="442"/>
      <c r="L4" s="442"/>
    </row>
    <row r="5" spans="2:12" ht="19.5">
      <c r="B5" s="442"/>
      <c r="C5" s="442"/>
      <c r="D5" s="443"/>
      <c r="E5" s="442"/>
      <c r="F5" s="442"/>
      <c r="G5" s="442"/>
      <c r="H5" s="442"/>
    </row>
    <row r="6" spans="2:12" ht="19.5">
      <c r="B6" s="442"/>
      <c r="C6" s="442"/>
      <c r="F6" s="451" t="s">
        <v>157</v>
      </c>
      <c r="G6" s="452"/>
      <c r="H6" s="452"/>
      <c r="I6" s="452"/>
      <c r="J6" s="452"/>
      <c r="K6" s="452"/>
      <c r="L6" s="442"/>
    </row>
    <row r="7" spans="2:12" ht="21" customHeight="1">
      <c r="B7" s="442"/>
      <c r="C7" s="442"/>
      <c r="F7" s="443" t="s">
        <v>158</v>
      </c>
      <c r="G7" s="442"/>
      <c r="H7" s="442"/>
      <c r="I7" s="442"/>
      <c r="J7" s="442"/>
      <c r="K7" s="442"/>
      <c r="L7" s="442"/>
    </row>
    <row r="8" spans="2:12" ht="19.5">
      <c r="B8" s="442"/>
      <c r="C8" s="442"/>
      <c r="F8" s="443" t="s">
        <v>159</v>
      </c>
      <c r="G8" s="442"/>
      <c r="H8" s="442"/>
      <c r="I8" s="442"/>
      <c r="J8" s="442"/>
      <c r="K8" s="442"/>
      <c r="L8" s="442"/>
    </row>
    <row r="9" spans="2:12">
      <c r="E9" s="406"/>
    </row>
    <row r="10" spans="2:12" ht="21" customHeight="1">
      <c r="E10" s="406"/>
      <c r="F10" s="443" t="s">
        <v>160</v>
      </c>
    </row>
    <row r="12" spans="2:12" ht="19.5">
      <c r="B12" s="453" t="s">
        <v>161</v>
      </c>
      <c r="C12" s="442" t="str">
        <f>'見積書（入力用・見積根拠）'!D5</f>
        <v>●●国●●アドバイザー</v>
      </c>
    </row>
    <row r="13" spans="2:12" ht="19.5">
      <c r="B13" s="442" t="s">
        <v>162</v>
      </c>
      <c r="C13" s="769" t="s">
        <v>163</v>
      </c>
      <c r="D13" s="769"/>
    </row>
    <row r="14" spans="2:12" ht="19.5">
      <c r="B14" s="442" t="s">
        <v>164</v>
      </c>
      <c r="C14" s="770">
        <v>46003</v>
      </c>
      <c r="D14" s="770"/>
      <c r="E14" s="454"/>
      <c r="F14" s="454"/>
    </row>
    <row r="15" spans="2:12">
      <c r="D15" s="455"/>
      <c r="E15" s="454"/>
      <c r="F15" s="456"/>
    </row>
    <row r="16" spans="2:12" ht="15.9" customHeight="1">
      <c r="B16" s="452" t="s">
        <v>165</v>
      </c>
      <c r="C16" s="442"/>
      <c r="K16" s="457"/>
      <c r="L16" s="457"/>
    </row>
    <row r="17" spans="2:13" ht="17.149999999999999" customHeight="1">
      <c r="B17" s="442"/>
      <c r="C17" s="442"/>
      <c r="D17" s="443"/>
      <c r="E17" s="773" t="s">
        <v>166</v>
      </c>
      <c r="F17" s="774"/>
      <c r="G17" s="773" t="s">
        <v>167</v>
      </c>
      <c r="H17" s="774"/>
      <c r="I17" s="458" t="s">
        <v>168</v>
      </c>
      <c r="J17" s="459">
        <f>YEAR(E19)</f>
        <v>2025</v>
      </c>
      <c r="K17" s="459">
        <f>IF(MONTH(K18)=1,YEAR(K18),"")</f>
        <v>2026</v>
      </c>
      <c r="L17" s="459" t="str">
        <f t="shared" ref="L17" si="0">IF(MONTH(L18)=1,YEAR(L18),"")</f>
        <v/>
      </c>
    </row>
    <row r="18" spans="2:13" ht="17.149999999999999" customHeight="1">
      <c r="B18" s="460" t="s">
        <v>66</v>
      </c>
      <c r="C18" s="460" t="s">
        <v>67</v>
      </c>
      <c r="D18" s="461" t="s">
        <v>70</v>
      </c>
      <c r="E18" s="461" t="s">
        <v>169</v>
      </c>
      <c r="F18" s="462" t="s">
        <v>170</v>
      </c>
      <c r="G18" s="463" t="s">
        <v>171</v>
      </c>
      <c r="H18" s="463" t="s">
        <v>172</v>
      </c>
      <c r="I18" s="464" t="s">
        <v>173</v>
      </c>
      <c r="J18" s="465">
        <f>E19</f>
        <v>46006</v>
      </c>
      <c r="K18" s="465">
        <f>DATE(YEAR($J$18),MONTH($J$18)+1,1)</f>
        <v>46023</v>
      </c>
      <c r="L18" s="465">
        <f t="shared" ref="L18" si="1">DATE(YEAR(K18),MONTH(K18)+1,1)</f>
        <v>46054</v>
      </c>
    </row>
    <row r="19" spans="2:13" ht="17.149999999999999" customHeight="1">
      <c r="B19" s="466" t="str">
        <f>'見積書（入力用・見積根拠）'!C27</f>
        <v>本人</v>
      </c>
      <c r="C19" s="466" t="str">
        <f>'見積書（入力用・見積根拠）'!D27</f>
        <v>国際　〇〇</v>
      </c>
      <c r="D19" s="466">
        <f>IF('見積書（入力用・見積根拠）'!F27="","",DATEDIF('見積書（入力用・見積根拠）'!F27,$J$1,"y"))</f>
        <v>50</v>
      </c>
      <c r="E19" s="105">
        <f>'見積書（入力用・見積根拠）'!J27</f>
        <v>46006</v>
      </c>
      <c r="F19" s="248">
        <f>'見積書（入力用・見積根拠）'!K27</f>
        <v>46735</v>
      </c>
      <c r="G19" s="468" t="s">
        <v>174</v>
      </c>
      <c r="H19" s="468" t="s">
        <v>174</v>
      </c>
      <c r="I19" s="469" t="s">
        <v>175</v>
      </c>
      <c r="J19" s="108" t="s">
        <v>176</v>
      </c>
      <c r="K19" s="108" t="s">
        <v>176</v>
      </c>
      <c r="L19" s="108" t="s">
        <v>176</v>
      </c>
    </row>
    <row r="20" spans="2:13" ht="17.149999999999999" customHeight="1">
      <c r="B20" s="471" t="str">
        <f>IF('見積書（入力用・見積根拠）'!C28="","",'見積書（入力用・見積根拠）'!C28)</f>
        <v>配偶者</v>
      </c>
      <c r="C20" s="471" t="str">
        <f>IF('見積書（入力用・見積根拠）'!D28="","",'見積書（入力用・見積根拠）'!D28)</f>
        <v>国際　●●</v>
      </c>
      <c r="D20" s="466">
        <f>IF('見積書（入力用・見積根拠）'!F28="","",DATEDIF('見積書（入力用・見積根拠）'!F28,$J$1,"y"))</f>
        <v>47</v>
      </c>
      <c r="E20" s="248">
        <f>IF('見積書（入力用・見積根拠）'!J28="","",'見積書（入力用・見積根拠）'!J28)</f>
        <v>46073</v>
      </c>
      <c r="F20" s="248">
        <f>IF('見積書（入力用・見積根拠）'!K28="","",'見積書（入力用・見積根拠）'!K28)</f>
        <v>46735</v>
      </c>
      <c r="G20" s="468" t="s">
        <v>174</v>
      </c>
      <c r="H20" s="468" t="s">
        <v>174</v>
      </c>
      <c r="I20" s="472" t="s">
        <v>175</v>
      </c>
      <c r="J20" s="108" t="s">
        <v>154</v>
      </c>
      <c r="K20" s="108" t="s">
        <v>154</v>
      </c>
      <c r="L20" s="108" t="s">
        <v>176</v>
      </c>
    </row>
    <row r="21" spans="2:13" ht="17.149999999999999" customHeight="1">
      <c r="B21" s="764" t="str">
        <f>IF('見積書（入力用・見積根拠）'!C29="","",'見積書（入力用・見積根拠）'!C29)</f>
        <v>子（1人目）</v>
      </c>
      <c r="C21" s="764" t="str">
        <f>IF('見積書（入力用・見積根拠）'!D29="","",'見積書（入力用・見積根拠）'!D29)</f>
        <v>国際　□太</v>
      </c>
      <c r="D21" s="764">
        <f>IF('見積書（入力用・見積根拠）'!F29="","",DATEDIF('見積書（入力用・見積根拠）'!F29,$J$1,"y"))</f>
        <v>3</v>
      </c>
      <c r="E21" s="766">
        <f>IF('見積書（入力用・見積根拠）'!J29="","",'見積書（入力用・見積根拠）'!J29)</f>
        <v>46073</v>
      </c>
      <c r="F21" s="766">
        <f>IF('見積書（入力用・見積根拠）'!K29="","",'見積書（入力用・見積根拠）'!K29)</f>
        <v>46735</v>
      </c>
      <c r="G21" s="766">
        <v>46073</v>
      </c>
      <c r="H21" s="766">
        <v>46731</v>
      </c>
      <c r="I21" s="473" t="s">
        <v>175</v>
      </c>
      <c r="J21" s="112" t="s">
        <v>154</v>
      </c>
      <c r="K21" s="112" t="s">
        <v>154</v>
      </c>
      <c r="L21" s="112" t="s">
        <v>176</v>
      </c>
    </row>
    <row r="22" spans="2:13" ht="17.149999999999999" customHeight="1">
      <c r="B22" s="765"/>
      <c r="C22" s="765"/>
      <c r="D22" s="765"/>
      <c r="E22" s="767"/>
      <c r="F22" s="767"/>
      <c r="G22" s="767"/>
      <c r="H22" s="767"/>
      <c r="I22" s="475" t="s">
        <v>177</v>
      </c>
      <c r="J22" s="114" t="s">
        <v>154</v>
      </c>
      <c r="K22" s="114" t="s">
        <v>154</v>
      </c>
      <c r="L22" s="114" t="s">
        <v>80</v>
      </c>
    </row>
    <row r="23" spans="2:13" ht="17.149999999999999" customHeight="1">
      <c r="B23" s="764" t="str">
        <f>IF('見積書（入力用・見積根拠）'!C30="","",'見積書（入力用・見積根拠）'!C30)</f>
        <v>子（2人目）</v>
      </c>
      <c r="C23" s="764" t="str">
        <f>IF('見積書（入力用・見積根拠）'!D30="","",'見積書（入力用・見積根拠）'!D30)</f>
        <v>国際　◇子</v>
      </c>
      <c r="D23" s="764">
        <f>IF('見積書（入力用・見積根拠）'!F30="","",DATEDIF('見積書（入力用・見積根拠）'!F30,$J$1,"y"))</f>
        <v>10</v>
      </c>
      <c r="E23" s="766">
        <f>IF('見積書（入力用・見積根拠）'!J30="","",'見積書（入力用・見積根拠）'!J30)</f>
        <v>46073</v>
      </c>
      <c r="F23" s="766">
        <f>IF('見積書（入力用・見積根拠）'!K30="","",'見積書（入力用・見積根拠）'!K30)</f>
        <v>46735</v>
      </c>
      <c r="G23" s="766">
        <v>46096</v>
      </c>
      <c r="H23" s="766">
        <v>46726</v>
      </c>
      <c r="I23" s="477" t="s">
        <v>175</v>
      </c>
      <c r="J23" s="112"/>
      <c r="K23" s="112"/>
      <c r="L23" s="112" t="s">
        <v>176</v>
      </c>
    </row>
    <row r="24" spans="2:13" ht="17.149999999999999" customHeight="1">
      <c r="B24" s="765"/>
      <c r="C24" s="765"/>
      <c r="D24" s="765"/>
      <c r="E24" s="767"/>
      <c r="F24" s="767"/>
      <c r="G24" s="767"/>
      <c r="H24" s="767"/>
      <c r="I24" s="475" t="s">
        <v>177</v>
      </c>
      <c r="J24" s="114" t="s">
        <v>154</v>
      </c>
      <c r="K24" s="114" t="s">
        <v>154</v>
      </c>
      <c r="L24" s="114" t="s">
        <v>82</v>
      </c>
    </row>
    <row r="25" spans="2:13" ht="17.149999999999999" customHeight="1">
      <c r="B25" s="764" t="str">
        <f>IF('見積書（入力用・見積根拠）'!C31="","",'見積書（入力用・見積根拠）'!C31)</f>
        <v>子（3人目）</v>
      </c>
      <c r="C25" s="764" t="str">
        <f>IF('見積書（入力用・見積根拠）'!D31="","",'見積書（入力用・見積根拠）'!D31)</f>
        <v>国際　＊花</v>
      </c>
      <c r="D25" s="764">
        <f>IF('見積書（入力用・見積根拠）'!F31="","",DATEDIF('見積書（入力用・見積根拠）'!F31,$J$1,"y"))</f>
        <v>10</v>
      </c>
      <c r="E25" s="766">
        <f>IF('見積書（入力用・見積根拠）'!J31="","",'見積書（入力用・見積根拠）'!J31)</f>
        <v>46073</v>
      </c>
      <c r="F25" s="766">
        <f>IF('見積書（入力用・見積根拠）'!K31="","",'見積書（入力用・見積根拠）'!K31)</f>
        <v>46735</v>
      </c>
      <c r="G25" s="766">
        <v>46096</v>
      </c>
      <c r="H25" s="766">
        <v>46726</v>
      </c>
      <c r="I25" s="473" t="s">
        <v>175</v>
      </c>
      <c r="J25" s="112"/>
      <c r="K25" s="112"/>
      <c r="L25" s="112" t="s">
        <v>176</v>
      </c>
    </row>
    <row r="26" spans="2:13" ht="17.149999999999999" customHeight="1">
      <c r="B26" s="765"/>
      <c r="C26" s="765"/>
      <c r="D26" s="765"/>
      <c r="E26" s="767"/>
      <c r="F26" s="767"/>
      <c r="G26" s="767"/>
      <c r="H26" s="767"/>
      <c r="I26" s="472" t="s">
        <v>177</v>
      </c>
      <c r="J26" s="114" t="s">
        <v>154</v>
      </c>
      <c r="K26" s="114" t="s">
        <v>154</v>
      </c>
      <c r="L26" s="114" t="s">
        <v>84</v>
      </c>
    </row>
    <row r="27" spans="2:13" ht="17.149999999999999" customHeight="1">
      <c r="B27" s="764" t="str">
        <f>IF('見積書（入力用・見積根拠）'!C32="","",'見積書（入力用・見積根拠）'!C32)</f>
        <v>子（4人目）</v>
      </c>
      <c r="C27" s="764" t="str">
        <f>IF('見積書（入力用・見積根拠）'!D32="","",'見積書（入力用・見積根拠）'!D32)</f>
        <v>国際　×郎</v>
      </c>
      <c r="D27" s="764">
        <f>IF('見積書（入力用・見積根拠）'!F32="","",DATEDIF('見積書（入力用・見積根拠）'!F32,$J$1,"y"))</f>
        <v>14</v>
      </c>
      <c r="E27" s="766">
        <f>IF('見積書（入力用・見積根拠）'!J32="","",'見積書（入力用・見積根拠）'!J32)</f>
        <v>46073</v>
      </c>
      <c r="F27" s="766">
        <f>IF('見積書（入力用・見積根拠）'!K32="","",'見積書（入力用・見積根拠）'!K32)</f>
        <v>46735</v>
      </c>
      <c r="G27" s="766">
        <v>46078</v>
      </c>
      <c r="H27" s="766">
        <v>46733</v>
      </c>
      <c r="I27" s="473" t="s">
        <v>175</v>
      </c>
      <c r="J27" s="112"/>
      <c r="K27" s="112"/>
      <c r="L27" s="112" t="s">
        <v>176</v>
      </c>
    </row>
    <row r="28" spans="2:13" ht="17.149999999999999" customHeight="1">
      <c r="B28" s="765"/>
      <c r="C28" s="765"/>
      <c r="D28" s="765"/>
      <c r="E28" s="767"/>
      <c r="F28" s="767"/>
      <c r="G28" s="767"/>
      <c r="H28" s="767"/>
      <c r="I28" s="472" t="s">
        <v>177</v>
      </c>
      <c r="J28" s="114" t="s">
        <v>154</v>
      </c>
      <c r="K28" s="114" t="s">
        <v>154</v>
      </c>
      <c r="L28" s="114" t="s">
        <v>90</v>
      </c>
      <c r="M28" s="262"/>
    </row>
    <row r="29" spans="2:13" ht="17.149999999999999" customHeight="1">
      <c r="B29" s="764" t="str">
        <f>IF('見積書（入力用・見積根拠）'!C33="","",'見積書（入力用・見積根拠）'!C33)</f>
        <v>子（5人目）</v>
      </c>
      <c r="C29" s="764" t="str">
        <f>IF('見積書（入力用・見積根拠）'!D33="","",'見積書（入力用・見積根拠）'!D33)</f>
        <v>国際　そら</v>
      </c>
      <c r="D29" s="764">
        <f>IF('見積書（入力用・見積根拠）'!F33="","",DATEDIF('見積書（入力用・見積根拠）'!F33,$J$1,"y"))</f>
        <v>14</v>
      </c>
      <c r="E29" s="766">
        <f>IF('見積書（入力用・見積根拠）'!J33="","",'見積書（入力用・見積根拠）'!J33)</f>
        <v>46073</v>
      </c>
      <c r="F29" s="766">
        <f>IF('見積書（入力用・見積根拠）'!K33="","",'見積書（入力用・見積根拠）'!K33)</f>
        <v>46735</v>
      </c>
      <c r="G29" s="766">
        <v>46078</v>
      </c>
      <c r="H29" s="766">
        <v>46733</v>
      </c>
      <c r="I29" s="473" t="s">
        <v>175</v>
      </c>
      <c r="J29" s="112"/>
      <c r="K29" s="112"/>
      <c r="L29" s="112" t="s">
        <v>176</v>
      </c>
      <c r="M29" s="262"/>
    </row>
    <row r="30" spans="2:13" ht="17.149999999999999" customHeight="1">
      <c r="B30" s="765"/>
      <c r="C30" s="765"/>
      <c r="D30" s="765"/>
      <c r="E30" s="767"/>
      <c r="F30" s="767"/>
      <c r="G30" s="767"/>
      <c r="H30" s="767"/>
      <c r="I30" s="478" t="s">
        <v>177</v>
      </c>
      <c r="J30" s="114" t="s">
        <v>154</v>
      </c>
      <c r="K30" s="114" t="s">
        <v>154</v>
      </c>
      <c r="L30" s="114" t="s">
        <v>87</v>
      </c>
      <c r="M30" s="287"/>
    </row>
    <row r="31" spans="2:13" ht="17.149999999999999" customHeight="1">
      <c r="C31" s="479" t="s">
        <v>178</v>
      </c>
      <c r="D31" s="480"/>
      <c r="E31" s="481">
        <f>MIN(E20,E21,E23,E25,E27,E29)</f>
        <v>46073</v>
      </c>
      <c r="F31" s="482">
        <f>MAX(F20,F21,F23,F25,F27,F29)</f>
        <v>46735</v>
      </c>
      <c r="G31" s="483"/>
      <c r="H31" s="484"/>
      <c r="I31" s="485"/>
      <c r="J31" s="485" t="str">
        <f>IF(COUNTIF(J20,"●")+COUNTIF(J21,"●")+COUNTIF(J23,"●")+COUNTIF(J25,"●")+COUNTIF(J27,"●")+COUNTIF(J29,"●")&lt;=0,"","●")</f>
        <v/>
      </c>
      <c r="K31" s="485" t="str">
        <f>IF(COUNTIF(K20,"●")+COUNTIF(K21,"●")+COUNTIF(K23,"●")+COUNTIF(K25,"●")+COUNTIF(K27,"●")+COUNTIF(K29,"●")&lt;=0,"","●")</f>
        <v/>
      </c>
      <c r="L31" s="485" t="str">
        <f>IF(COUNTIF(L20,"●")+COUNTIF(L21,"●")+COUNTIF(L23,"●")+COUNTIF(L25,"●")+COUNTIF(L27,"●")+COUNTIF(L29,"●")&lt;=0,"","●")</f>
        <v>●</v>
      </c>
      <c r="M31" s="287"/>
    </row>
    <row r="32" spans="2:13" ht="17.149999999999999" customHeight="1">
      <c r="B32" s="442"/>
      <c r="C32" s="442"/>
      <c r="G32" s="486"/>
      <c r="H32" s="486"/>
      <c r="I32" s="487"/>
      <c r="J32" s="488"/>
      <c r="K32" s="488"/>
      <c r="L32" s="488"/>
      <c r="M32" s="288"/>
    </row>
    <row r="33" spans="2:13" ht="17.149999999999999" customHeight="1" thickBot="1">
      <c r="B33" s="452" t="s">
        <v>179</v>
      </c>
      <c r="M33" s="287"/>
    </row>
    <row r="34" spans="2:13" ht="17.149999999999999" customHeight="1">
      <c r="B34" s="742" t="s">
        <v>298</v>
      </c>
      <c r="C34" s="743"/>
      <c r="D34" s="743"/>
      <c r="E34" s="743"/>
      <c r="F34" s="743"/>
      <c r="G34" s="743"/>
      <c r="H34" s="743"/>
      <c r="I34" s="743"/>
      <c r="J34" s="743"/>
      <c r="K34" s="743"/>
      <c r="L34" s="744"/>
      <c r="M34" s="287"/>
    </row>
    <row r="35" spans="2:13" ht="17.149999999999999" customHeight="1">
      <c r="B35" s="745"/>
      <c r="C35" s="746"/>
      <c r="D35" s="746"/>
      <c r="E35" s="746"/>
      <c r="F35" s="746"/>
      <c r="G35" s="746"/>
      <c r="H35" s="746"/>
      <c r="I35" s="746"/>
      <c r="J35" s="746"/>
      <c r="K35" s="746"/>
      <c r="L35" s="747"/>
      <c r="M35" s="287"/>
    </row>
    <row r="36" spans="2:13" ht="17.149999999999999" customHeight="1" thickBot="1">
      <c r="B36" s="748"/>
      <c r="C36" s="749"/>
      <c r="D36" s="749"/>
      <c r="E36" s="749"/>
      <c r="F36" s="749"/>
      <c r="G36" s="749"/>
      <c r="H36" s="749"/>
      <c r="I36" s="749"/>
      <c r="J36" s="749"/>
      <c r="K36" s="749"/>
      <c r="L36" s="750"/>
      <c r="M36" s="287"/>
    </row>
    <row r="37" spans="2:13" ht="17.149999999999999" customHeight="1">
      <c r="B37" s="489"/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255"/>
    </row>
    <row r="38" spans="2:13" ht="17.149999999999999" customHeight="1" thickBot="1">
      <c r="B38" s="490" t="s">
        <v>180</v>
      </c>
      <c r="C38" s="489"/>
      <c r="D38" s="489"/>
      <c r="E38" s="489"/>
      <c r="F38" s="489"/>
      <c r="G38" s="489"/>
      <c r="H38" s="489"/>
      <c r="I38" s="489"/>
      <c r="J38" s="489"/>
      <c r="K38" s="489"/>
      <c r="L38" s="489"/>
      <c r="M38" s="255"/>
    </row>
    <row r="39" spans="2:13" ht="17.149999999999999" customHeight="1">
      <c r="B39" s="742" t="s">
        <v>299</v>
      </c>
      <c r="C39" s="743"/>
      <c r="D39" s="743"/>
      <c r="E39" s="743"/>
      <c r="F39" s="743"/>
      <c r="G39" s="743"/>
      <c r="H39" s="743"/>
      <c r="I39" s="743"/>
      <c r="J39" s="743"/>
      <c r="K39" s="743"/>
      <c r="L39" s="744"/>
      <c r="M39" s="255"/>
    </row>
    <row r="40" spans="2:13" ht="17.149999999999999" customHeight="1">
      <c r="B40" s="745"/>
      <c r="C40" s="746"/>
      <c r="D40" s="746"/>
      <c r="E40" s="746"/>
      <c r="F40" s="746"/>
      <c r="G40" s="746"/>
      <c r="H40" s="746"/>
      <c r="I40" s="746"/>
      <c r="J40" s="746"/>
      <c r="K40" s="746"/>
      <c r="L40" s="747"/>
      <c r="M40" s="255"/>
    </row>
    <row r="41" spans="2:13" ht="17.149999999999999" customHeight="1">
      <c r="B41" s="745"/>
      <c r="C41" s="746"/>
      <c r="D41" s="746"/>
      <c r="E41" s="746"/>
      <c r="F41" s="746"/>
      <c r="G41" s="746"/>
      <c r="H41" s="746"/>
      <c r="I41" s="746"/>
      <c r="J41" s="746"/>
      <c r="K41" s="746"/>
      <c r="L41" s="747"/>
      <c r="M41" s="255"/>
    </row>
    <row r="42" spans="2:13" ht="17.149999999999999" customHeight="1">
      <c r="B42" s="745"/>
      <c r="C42" s="746"/>
      <c r="D42" s="746"/>
      <c r="E42" s="746"/>
      <c r="F42" s="746"/>
      <c r="G42" s="746"/>
      <c r="H42" s="746"/>
      <c r="I42" s="746"/>
      <c r="J42" s="746"/>
      <c r="K42" s="746"/>
      <c r="L42" s="747"/>
      <c r="M42" s="255"/>
    </row>
    <row r="43" spans="2:13" ht="17.149999999999999" customHeight="1" thickBot="1">
      <c r="B43" s="748"/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255"/>
    </row>
    <row r="44" spans="2:13" ht="17.149999999999999" customHeight="1">
      <c r="B44" s="491"/>
      <c r="C44" s="491"/>
      <c r="D44" s="491"/>
      <c r="E44" s="491"/>
      <c r="F44" s="491"/>
      <c r="G44" s="491"/>
      <c r="H44" s="491"/>
      <c r="I44" s="491"/>
      <c r="J44" s="491"/>
      <c r="K44" s="491"/>
      <c r="L44" s="491"/>
      <c r="M44" s="255"/>
    </row>
    <row r="45" spans="2:13" ht="17.149999999999999" customHeight="1" thickBot="1">
      <c r="B45" s="492" t="s">
        <v>181</v>
      </c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255"/>
    </row>
    <row r="46" spans="2:13" ht="17.149999999999999" customHeight="1">
      <c r="B46" s="742" t="s">
        <v>300</v>
      </c>
      <c r="C46" s="743"/>
      <c r="D46" s="743"/>
      <c r="E46" s="743"/>
      <c r="F46" s="743"/>
      <c r="G46" s="743"/>
      <c r="H46" s="743"/>
      <c r="I46" s="743"/>
      <c r="J46" s="743"/>
      <c r="K46" s="743"/>
      <c r="L46" s="744"/>
      <c r="M46" s="255"/>
    </row>
    <row r="47" spans="2:13" ht="17.149999999999999" customHeight="1">
      <c r="B47" s="745"/>
      <c r="C47" s="746"/>
      <c r="D47" s="746"/>
      <c r="E47" s="746"/>
      <c r="F47" s="746"/>
      <c r="G47" s="746"/>
      <c r="H47" s="746"/>
      <c r="I47" s="746"/>
      <c r="J47" s="746"/>
      <c r="K47" s="746"/>
      <c r="L47" s="747"/>
      <c r="M47" s="255"/>
    </row>
    <row r="48" spans="2:13" ht="17.149999999999999" customHeight="1" thickBot="1">
      <c r="B48" s="748"/>
      <c r="C48" s="749"/>
      <c r="D48" s="749"/>
      <c r="E48" s="749"/>
      <c r="F48" s="749"/>
      <c r="G48" s="749"/>
      <c r="H48" s="749"/>
      <c r="I48" s="749"/>
      <c r="J48" s="749"/>
      <c r="K48" s="749"/>
      <c r="L48" s="750"/>
      <c r="M48" s="255"/>
    </row>
    <row r="49" spans="2:13" ht="17.149999999999999" customHeight="1" thickBot="1">
      <c r="B49" s="493"/>
      <c r="C49" s="493"/>
      <c r="D49" s="493"/>
      <c r="E49" s="493"/>
      <c r="F49" s="493"/>
      <c r="G49" s="493"/>
      <c r="H49" s="493"/>
      <c r="I49" s="493"/>
      <c r="J49" s="493"/>
      <c r="K49" s="493"/>
      <c r="L49" s="493"/>
      <c r="M49" s="255"/>
    </row>
    <row r="50" spans="2:13" ht="17.149999999999999" customHeight="1" thickBot="1">
      <c r="B50" s="491"/>
      <c r="C50" s="491"/>
      <c r="D50" s="491"/>
      <c r="E50" s="491"/>
      <c r="F50" s="491"/>
      <c r="G50" s="494" t="s">
        <v>264</v>
      </c>
      <c r="H50" s="495">
        <f>'第1回部分払（内訳書）'!C43</f>
        <v>5147260.666666667</v>
      </c>
      <c r="I50" s="494" t="s">
        <v>265</v>
      </c>
      <c r="J50" s="491"/>
      <c r="K50" s="491"/>
      <c r="L50" s="491"/>
      <c r="M50" s="255"/>
    </row>
    <row r="51" spans="2:13" ht="17.149999999999999" customHeight="1">
      <c r="B51" s="496" t="s">
        <v>182</v>
      </c>
      <c r="C51" s="496"/>
      <c r="D51" s="497"/>
      <c r="E51" s="497"/>
      <c r="F51" s="496"/>
      <c r="G51" s="496"/>
      <c r="H51" s="496"/>
      <c r="I51" s="496"/>
      <c r="J51" s="496"/>
      <c r="K51" s="496"/>
      <c r="L51" s="496"/>
      <c r="M51" s="255"/>
    </row>
    <row r="52" spans="2:13" ht="17.149999999999999" customHeight="1">
      <c r="B52" s="496" t="s">
        <v>183</v>
      </c>
      <c r="C52" s="496"/>
      <c r="D52" s="497"/>
      <c r="E52" s="497"/>
      <c r="F52" s="496"/>
      <c r="G52" s="496"/>
      <c r="H52" s="496"/>
      <c r="I52" s="496"/>
      <c r="J52" s="496"/>
      <c r="K52" s="496"/>
      <c r="L52" s="496"/>
      <c r="M52" s="255"/>
    </row>
    <row r="53" spans="2:13" ht="17.149999999999999" customHeight="1">
      <c r="B53" s="496" t="s">
        <v>184</v>
      </c>
      <c r="D53" s="498">
        <f>'見積書（入力用・見積根拠）'!E8</f>
        <v>1100000</v>
      </c>
      <c r="E53" s="499" t="s">
        <v>34</v>
      </c>
      <c r="F53" s="500" t="s">
        <v>147</v>
      </c>
      <c r="G53" s="501">
        <f>COUNTIF(J19:L19,"●")</f>
        <v>3</v>
      </c>
      <c r="H53" s="496"/>
      <c r="I53" s="136"/>
      <c r="J53" s="136"/>
      <c r="L53" s="496"/>
      <c r="M53" s="255"/>
    </row>
    <row r="54" spans="2:13" ht="17.149999999999999" customHeight="1">
      <c r="B54" s="496" t="s">
        <v>185</v>
      </c>
      <c r="D54" s="498">
        <f>'見積書（入力用・見積根拠）'!E9</f>
        <v>1200000</v>
      </c>
      <c r="E54" s="499" t="s">
        <v>34</v>
      </c>
      <c r="F54" s="500" t="s">
        <v>147</v>
      </c>
      <c r="G54" s="501">
        <f>COUNTIF(J31:L31,"●")</f>
        <v>1</v>
      </c>
      <c r="H54" s="502"/>
      <c r="I54" s="136"/>
      <c r="J54" s="136"/>
      <c r="L54" s="496"/>
      <c r="M54" s="255"/>
    </row>
    <row r="55" spans="2:13" ht="17.149999999999999" customHeight="1">
      <c r="B55" s="496"/>
      <c r="D55" s="498"/>
      <c r="E55" s="499"/>
      <c r="F55" s="500"/>
      <c r="G55" s="501"/>
      <c r="H55" s="502"/>
      <c r="I55" s="136"/>
      <c r="J55" s="136"/>
      <c r="L55" s="496"/>
      <c r="M55" s="255"/>
    </row>
    <row r="56" spans="2:13" ht="17.149999999999999" customHeight="1">
      <c r="B56" s="496" t="s">
        <v>186</v>
      </c>
      <c r="C56" s="496"/>
      <c r="D56" s="496"/>
      <c r="E56" s="499"/>
      <c r="F56" s="497"/>
      <c r="G56" s="496"/>
      <c r="H56" s="496"/>
      <c r="I56" s="496"/>
      <c r="J56" s="496"/>
      <c r="K56" s="496"/>
      <c r="L56" s="496"/>
      <c r="M56" s="255"/>
    </row>
    <row r="57" spans="2:13" ht="17.149999999999999" customHeight="1">
      <c r="B57" s="496" t="s">
        <v>187</v>
      </c>
      <c r="C57" s="496"/>
      <c r="D57" s="496"/>
      <c r="E57" s="499"/>
      <c r="F57" s="497"/>
      <c r="G57" s="496"/>
      <c r="H57" s="496"/>
      <c r="I57" s="496"/>
      <c r="J57" s="496"/>
      <c r="K57" s="496"/>
      <c r="L57" s="496"/>
    </row>
    <row r="58" spans="2:13" ht="17.149999999999999" customHeight="1">
      <c r="B58" s="503" t="s">
        <v>188</v>
      </c>
      <c r="C58" s="503"/>
      <c r="D58" s="503" t="s">
        <v>189</v>
      </c>
      <c r="E58" s="503"/>
      <c r="F58" s="504"/>
      <c r="G58" s="503"/>
      <c r="H58" s="503"/>
      <c r="I58" s="503"/>
      <c r="J58" s="503"/>
      <c r="K58" s="503"/>
      <c r="L58" s="503"/>
    </row>
    <row r="59" spans="2:13" ht="17.149999999999999" customHeight="1">
      <c r="B59" s="406" t="s">
        <v>190</v>
      </c>
      <c r="D59" s="599">
        <v>500000</v>
      </c>
      <c r="E59" s="406" t="s">
        <v>34</v>
      </c>
      <c r="F59" s="450" t="s">
        <v>147</v>
      </c>
      <c r="G59" s="601">
        <v>1</v>
      </c>
      <c r="H59" s="507" t="s">
        <v>191</v>
      </c>
      <c r="I59" s="136">
        <f>D59*G59</f>
        <v>500000</v>
      </c>
      <c r="J59" s="487" t="s">
        <v>34</v>
      </c>
    </row>
    <row r="60" spans="2:13" ht="17.149999999999999" customHeight="1">
      <c r="B60" s="406" t="s">
        <v>192</v>
      </c>
      <c r="D60" s="599">
        <v>250000</v>
      </c>
      <c r="E60" s="406" t="s">
        <v>34</v>
      </c>
      <c r="F60" s="450" t="s">
        <v>147</v>
      </c>
      <c r="G60" s="601"/>
      <c r="H60" s="507" t="s">
        <v>191</v>
      </c>
      <c r="I60" s="136">
        <f t="shared" ref="I60:I61" si="2">D60*G60</f>
        <v>0</v>
      </c>
      <c r="J60" s="487" t="s">
        <v>34</v>
      </c>
    </row>
    <row r="61" spans="2:13" ht="17.149999999999999" customHeight="1">
      <c r="B61" s="406" t="s">
        <v>193</v>
      </c>
      <c r="D61" s="599">
        <v>100000</v>
      </c>
      <c r="E61" s="406" t="s">
        <v>34</v>
      </c>
      <c r="F61" s="450" t="s">
        <v>147</v>
      </c>
      <c r="G61" s="601"/>
      <c r="H61" s="507" t="s">
        <v>191</v>
      </c>
      <c r="I61" s="136">
        <f t="shared" si="2"/>
        <v>0</v>
      </c>
      <c r="J61" s="487" t="s">
        <v>34</v>
      </c>
    </row>
    <row r="62" spans="2:13" ht="17.149999999999999" customHeight="1">
      <c r="B62" s="406" t="s">
        <v>194</v>
      </c>
      <c r="D62" s="600"/>
      <c r="E62" s="406" t="s">
        <v>34</v>
      </c>
      <c r="F62" s="450" t="s">
        <v>147</v>
      </c>
      <c r="G62" s="601"/>
      <c r="H62" s="507" t="s">
        <v>191</v>
      </c>
      <c r="I62" s="136">
        <f t="shared" ref="I62:I63" si="3">D62*G62</f>
        <v>0</v>
      </c>
      <c r="J62" s="487" t="s">
        <v>34</v>
      </c>
    </row>
    <row r="63" spans="2:13" ht="17.149999999999999" customHeight="1">
      <c r="B63" s="406" t="s">
        <v>195</v>
      </c>
      <c r="D63" s="600"/>
      <c r="E63" s="406" t="s">
        <v>34</v>
      </c>
      <c r="F63" s="450" t="s">
        <v>147</v>
      </c>
      <c r="G63" s="601"/>
      <c r="H63" s="507" t="s">
        <v>191</v>
      </c>
      <c r="I63" s="136">
        <f t="shared" si="3"/>
        <v>0</v>
      </c>
      <c r="J63" s="487" t="s">
        <v>34</v>
      </c>
    </row>
    <row r="64" spans="2:13" ht="16" hidden="1">
      <c r="B64" s="503" t="s">
        <v>196</v>
      </c>
      <c r="D64" s="503" t="s">
        <v>197</v>
      </c>
      <c r="E64" s="503"/>
      <c r="F64" s="503"/>
      <c r="G64" s="509"/>
      <c r="H64" s="507"/>
      <c r="I64" s="136"/>
      <c r="J64" s="487"/>
    </row>
    <row r="65" spans="2:10" ht="16" hidden="1">
      <c r="B65" s="406" t="s">
        <v>190</v>
      </c>
      <c r="D65" s="510"/>
      <c r="E65" s="406" t="s">
        <v>34</v>
      </c>
      <c r="F65" s="450" t="s">
        <v>147</v>
      </c>
      <c r="G65" s="506"/>
      <c r="H65" s="507" t="s">
        <v>191</v>
      </c>
      <c r="I65" s="136">
        <f>D65*G65</f>
        <v>0</v>
      </c>
      <c r="J65" s="487" t="s">
        <v>34</v>
      </c>
    </row>
    <row r="66" spans="2:10" ht="16" hidden="1">
      <c r="B66" s="406" t="s">
        <v>192</v>
      </c>
      <c r="D66" s="510"/>
      <c r="E66" s="406" t="s">
        <v>34</v>
      </c>
      <c r="F66" s="450" t="s">
        <v>147</v>
      </c>
      <c r="G66" s="506"/>
      <c r="H66" s="507" t="s">
        <v>191</v>
      </c>
      <c r="I66" s="136">
        <f t="shared" ref="I66:I69" si="4">D66*G66</f>
        <v>0</v>
      </c>
      <c r="J66" s="487" t="s">
        <v>34</v>
      </c>
    </row>
    <row r="67" spans="2:10" ht="16" hidden="1">
      <c r="B67" s="406" t="s">
        <v>193</v>
      </c>
      <c r="D67" s="510"/>
      <c r="E67" s="406" t="s">
        <v>34</v>
      </c>
      <c r="F67" s="450" t="s">
        <v>147</v>
      </c>
      <c r="G67" s="506"/>
      <c r="H67" s="507" t="s">
        <v>191</v>
      </c>
      <c r="I67" s="136">
        <f t="shared" si="4"/>
        <v>0</v>
      </c>
      <c r="J67" s="487" t="s">
        <v>34</v>
      </c>
    </row>
    <row r="68" spans="2:10" ht="16" hidden="1">
      <c r="B68" s="406" t="s">
        <v>194</v>
      </c>
      <c r="D68" s="406"/>
      <c r="E68" s="406" t="s">
        <v>34</v>
      </c>
      <c r="F68" s="450" t="s">
        <v>147</v>
      </c>
      <c r="G68" s="506"/>
      <c r="H68" s="507" t="s">
        <v>191</v>
      </c>
      <c r="I68" s="136">
        <f t="shared" si="4"/>
        <v>0</v>
      </c>
      <c r="J68" s="487" t="s">
        <v>34</v>
      </c>
    </row>
    <row r="69" spans="2:10" ht="16" hidden="1">
      <c r="B69" s="406" t="s">
        <v>195</v>
      </c>
      <c r="D69" s="406"/>
      <c r="E69" s="406" t="s">
        <v>34</v>
      </c>
      <c r="F69" s="450" t="s">
        <v>147</v>
      </c>
      <c r="G69" s="506"/>
      <c r="H69" s="507" t="s">
        <v>191</v>
      </c>
      <c r="I69" s="136">
        <f t="shared" si="4"/>
        <v>0</v>
      </c>
      <c r="J69" s="487" t="s">
        <v>34</v>
      </c>
    </row>
    <row r="70" spans="2:10" collapsed="1">
      <c r="D70" s="406"/>
      <c r="E70" s="406"/>
      <c r="G70" s="450"/>
    </row>
    <row r="71" spans="2:10" ht="16.5" thickBot="1">
      <c r="B71" s="511" t="s">
        <v>198</v>
      </c>
      <c r="C71" s="142"/>
      <c r="D71" s="259"/>
      <c r="E71" s="260"/>
      <c r="F71" s="261"/>
      <c r="G71" s="450"/>
    </row>
    <row r="72" spans="2:10" ht="27.9" customHeight="1" thickBot="1">
      <c r="B72" s="757" t="s">
        <v>19</v>
      </c>
      <c r="C72" s="758"/>
      <c r="D72" s="512" t="s">
        <v>20</v>
      </c>
      <c r="E72" s="513" t="s">
        <v>21</v>
      </c>
      <c r="F72" s="730" t="s">
        <v>22</v>
      </c>
      <c r="G72" s="731"/>
      <c r="H72" s="736" t="s">
        <v>23</v>
      </c>
      <c r="I72" s="737"/>
    </row>
    <row r="73" spans="2:10" ht="16.5" thickTop="1">
      <c r="B73" s="755"/>
      <c r="C73" s="756"/>
      <c r="D73" s="145"/>
      <c r="E73" s="146"/>
      <c r="F73" s="732">
        <f>D73*E73</f>
        <v>0</v>
      </c>
      <c r="G73" s="733"/>
      <c r="H73" s="738"/>
      <c r="I73" s="739"/>
    </row>
    <row r="74" spans="2:10" ht="16">
      <c r="B74" s="755"/>
      <c r="C74" s="756"/>
      <c r="D74" s="145"/>
      <c r="E74" s="146"/>
      <c r="F74" s="734">
        <f t="shared" ref="F74:F80" si="5">D74*E74</f>
        <v>0</v>
      </c>
      <c r="G74" s="735"/>
      <c r="H74" s="740"/>
      <c r="I74" s="741"/>
    </row>
    <row r="75" spans="2:10" ht="16">
      <c r="B75" s="755"/>
      <c r="C75" s="756"/>
      <c r="D75" s="145"/>
      <c r="E75" s="146"/>
      <c r="F75" s="734">
        <f t="shared" si="5"/>
        <v>0</v>
      </c>
      <c r="G75" s="735"/>
      <c r="H75" s="740"/>
      <c r="I75" s="741"/>
    </row>
    <row r="76" spans="2:10" ht="16" hidden="1">
      <c r="B76" s="753"/>
      <c r="C76" s="754"/>
      <c r="D76" s="515"/>
      <c r="E76" s="514"/>
      <c r="F76" s="250">
        <f t="shared" si="5"/>
        <v>0</v>
      </c>
      <c r="G76" s="251"/>
      <c r="H76" s="516"/>
      <c r="I76" s="517"/>
    </row>
    <row r="77" spans="2:10" ht="16" hidden="1">
      <c r="B77" s="753"/>
      <c r="C77" s="754"/>
      <c r="D77" s="515"/>
      <c r="E77" s="514"/>
      <c r="F77" s="250">
        <f t="shared" si="5"/>
        <v>0</v>
      </c>
      <c r="G77" s="251"/>
      <c r="H77" s="516"/>
      <c r="I77" s="517"/>
    </row>
    <row r="78" spans="2:10" ht="16" hidden="1">
      <c r="B78" s="753"/>
      <c r="C78" s="754"/>
      <c r="D78" s="515"/>
      <c r="E78" s="514"/>
      <c r="F78" s="250">
        <f t="shared" si="5"/>
        <v>0</v>
      </c>
      <c r="G78" s="251"/>
      <c r="H78" s="516"/>
      <c r="I78" s="517"/>
    </row>
    <row r="79" spans="2:10" ht="16" hidden="1">
      <c r="B79" s="753"/>
      <c r="C79" s="754"/>
      <c r="D79" s="515"/>
      <c r="E79" s="514"/>
      <c r="F79" s="250">
        <f t="shared" si="5"/>
        <v>0</v>
      </c>
      <c r="G79" s="251"/>
      <c r="H79" s="516"/>
      <c r="I79" s="517"/>
    </row>
    <row r="80" spans="2:10" ht="16" hidden="1">
      <c r="B80" s="753"/>
      <c r="C80" s="754"/>
      <c r="D80" s="515"/>
      <c r="E80" s="514"/>
      <c r="F80" s="250">
        <f t="shared" si="5"/>
        <v>0</v>
      </c>
      <c r="G80" s="251"/>
      <c r="H80" s="516"/>
      <c r="I80" s="517"/>
    </row>
    <row r="81" spans="2:12" ht="16.5" thickBot="1">
      <c r="B81" s="761" t="s">
        <v>33</v>
      </c>
      <c r="C81" s="762"/>
      <c r="D81" s="762"/>
      <c r="E81" s="763"/>
      <c r="F81" s="725">
        <f>SUM(F73:F80)</f>
        <v>0</v>
      </c>
      <c r="G81" s="726"/>
      <c r="H81" s="727"/>
      <c r="I81" s="728"/>
    </row>
    <row r="82" spans="2:12">
      <c r="D82" s="406"/>
      <c r="E82" s="406"/>
      <c r="G82" s="450"/>
    </row>
    <row r="83" spans="2:12" ht="17.149999999999999" customHeight="1">
      <c r="B83" s="276" t="s">
        <v>199</v>
      </c>
      <c r="C83" s="496"/>
      <c r="D83" s="150"/>
      <c r="E83" s="518"/>
      <c r="F83" s="500"/>
      <c r="G83" s="519"/>
      <c r="H83" s="153"/>
      <c r="I83" s="154"/>
      <c r="J83" s="154"/>
      <c r="K83" s="520"/>
      <c r="L83" s="496"/>
    </row>
    <row r="84" spans="2:12" ht="17.149999999999999" customHeight="1">
      <c r="B84" s="276" t="s">
        <v>51</v>
      </c>
      <c r="C84" s="496"/>
      <c r="D84" s="150">
        <f>'見積書（入力用・見積根拠）'!E19</f>
        <v>1800</v>
      </c>
      <c r="E84" s="518" t="s">
        <v>52</v>
      </c>
      <c r="F84" s="500" t="s">
        <v>53</v>
      </c>
      <c r="G84" s="519" t="s">
        <v>54</v>
      </c>
      <c r="H84" s="153">
        <f>(D84-D85)*D99</f>
        <v>199998</v>
      </c>
      <c r="I84" s="520">
        <f>COUNTIF(J19:L19,"●")</f>
        <v>3</v>
      </c>
      <c r="J84" s="520"/>
      <c r="L84" s="254"/>
    </row>
    <row r="85" spans="2:12" ht="16">
      <c r="B85" s="276"/>
      <c r="C85" s="521" t="s">
        <v>200</v>
      </c>
      <c r="D85" s="150"/>
      <c r="E85" s="518" t="s">
        <v>201</v>
      </c>
      <c r="F85" s="500"/>
      <c r="G85" s="519"/>
      <c r="H85" s="519"/>
      <c r="I85" s="154"/>
      <c r="J85" s="154"/>
      <c r="L85" s="276"/>
    </row>
    <row r="86" spans="2:12" ht="16">
      <c r="B86" s="276" t="s">
        <v>202</v>
      </c>
      <c r="D86" s="406"/>
      <c r="E86" s="406"/>
      <c r="F86" s="450"/>
      <c r="G86" s="450"/>
    </row>
    <row r="87" spans="2:12" ht="16">
      <c r="B87" s="276" t="s">
        <v>203</v>
      </c>
      <c r="C87" s="496" t="s">
        <v>204</v>
      </c>
      <c r="D87" s="276"/>
      <c r="E87" s="518"/>
      <c r="F87" s="500"/>
      <c r="G87" s="276" t="s">
        <v>205</v>
      </c>
      <c r="H87" s="276" t="s">
        <v>206</v>
      </c>
      <c r="I87" s="520"/>
      <c r="J87" s="519" t="s">
        <v>207</v>
      </c>
      <c r="L87" s="519"/>
    </row>
    <row r="88" spans="2:12" ht="20" thickBot="1">
      <c r="B88" s="276" t="s">
        <v>208</v>
      </c>
      <c r="C88" s="157" t="s">
        <v>80</v>
      </c>
      <c r="D88" s="612">
        <f>IF(C88="①",'見積書（入力用・見積根拠）'!$E$12,IF(C88="②",'見積書（入力用・見積根拠）'!$E$14,IF(C88="④",'見積書（入力用・見積根拠）'!$E$17,"")))</f>
        <v>43000</v>
      </c>
      <c r="E88" s="158" t="s">
        <v>113</v>
      </c>
      <c r="F88" s="522"/>
      <c r="G88" s="153">
        <f t="shared" ref="G88:G91" si="6">IF(E88="ドル",ROUND(D88*$D$99,0)-22000,D88)</f>
        <v>43000</v>
      </c>
      <c r="H88" s="153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23">
        <f>IF(COUNTIF(J22:L22,C88)=0,0,COUNTIF(J22:L22,C88)-I89)</f>
        <v>1</v>
      </c>
      <c r="J88" s="524">
        <f>IF(AND($G$21&gt;=EOMONTH($J$18,-1)+1,$G$21&lt;=EOMONTH($L$18,0)),_xlfn.DAYS(EOMONTH($G$21,-1)+1,$G$21),0)</f>
        <v>-19</v>
      </c>
      <c r="K88" s="524">
        <f>IF(AND($H$21&gt;=EOMONTH($J$18,-1)+1,$H$21&lt;=EOMONTH($L$18,0)),_xlfn.DAYS($H$21+1,EOMONTH($H$21,0))-1,0)</f>
        <v>0</v>
      </c>
      <c r="L88" s="519"/>
    </row>
    <row r="89" spans="2:12" ht="22.5" thickBot="1">
      <c r="B89" s="525" t="s">
        <v>209</v>
      </c>
      <c r="C89" s="602" t="s">
        <v>154</v>
      </c>
      <c r="D89" s="603" t="str">
        <f>IF(C89="①",'見積書（入力用・見積根拠）'!$E$12,IF(C89="②",'見積書（入力用・見積根拠）'!$E$14,IF(C89="④",'見積書（入力用・見積根拠）'!$E$17,"")))</f>
        <v/>
      </c>
      <c r="E89" s="613" t="str">
        <f>IF(C89="③","ドル",IF(C89="⑤","ドル",IF(C89="","","円")))</f>
        <v>円</v>
      </c>
      <c r="F89" s="522"/>
      <c r="G89" s="153" t="str">
        <f t="shared" si="6"/>
        <v/>
      </c>
      <c r="H89" s="153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26"/>
      <c r="J89" s="527"/>
      <c r="K89" s="528"/>
      <c r="L89" s="519"/>
    </row>
    <row r="90" spans="2:12" ht="20" thickBot="1">
      <c r="B90" s="276" t="s">
        <v>210</v>
      </c>
      <c r="C90" s="157" t="s">
        <v>82</v>
      </c>
      <c r="D90" s="603">
        <f>IF(C90="①",'見積書（入力用・見積根拠）'!$E$12,IF(C90="②",'見積書（入力用・見積根拠）'!$E$14,IF(C90="④",'見積書（入力用・見積根拠）'!$E$17,"")))</f>
        <v>10000</v>
      </c>
      <c r="E90" s="166" t="s">
        <v>113</v>
      </c>
      <c r="F90" s="522"/>
      <c r="G90" s="153">
        <f t="shared" si="6"/>
        <v>10000</v>
      </c>
      <c r="H90" s="153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23">
        <f>IF(COUNTIF(J24:L24,C90)=0,0,COUNTIF(J24:L24,C90)-I91)</f>
        <v>1</v>
      </c>
      <c r="J90" s="524">
        <f>IF(AND($G$23&gt;=EOMONTH($J$18,-1)+1,$G$23&lt;=EOMONTH($L$18,0)),_xlfn.DAYS(EOMONTH($G$23,-1)+1,$G$23),0)</f>
        <v>0</v>
      </c>
      <c r="K90" s="524">
        <f>IF(AND($H$23&gt;=EOMONTH($J$18,-1)+1,$H$23&lt;=EOMONTH($L$18,0)),_xlfn.DAYS($H$23+1,EOMONTH($H$23,0))-1,0)</f>
        <v>0</v>
      </c>
      <c r="L90" s="254"/>
    </row>
    <row r="91" spans="2:12" ht="22.5" thickBot="1">
      <c r="B91" s="525" t="s">
        <v>209</v>
      </c>
      <c r="C91" s="602" t="s">
        <v>154</v>
      </c>
      <c r="D91" s="603" t="str">
        <f>IF(C91="①",'見積書（入力用・見積根拠）'!$E$12,IF(C91="②",'見積書（入力用・見積根拠）'!$E$14,IF(C91="④",'見積書（入力用・見積根拠）'!$E$17,"")))</f>
        <v/>
      </c>
      <c r="E91" s="613" t="str">
        <f>IF(C91="③","ドル",IF(C91="⑤","ドル",IF(C91="","","円")))</f>
        <v>円</v>
      </c>
      <c r="F91" s="522"/>
      <c r="G91" s="153" t="str">
        <f t="shared" si="6"/>
        <v/>
      </c>
      <c r="H91" s="153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26"/>
      <c r="J91" s="527"/>
      <c r="K91" s="528"/>
      <c r="L91" s="254"/>
    </row>
    <row r="92" spans="2:12" ht="20" thickBot="1">
      <c r="B92" s="276" t="s">
        <v>211</v>
      </c>
      <c r="C92" s="157" t="s">
        <v>84</v>
      </c>
      <c r="D92" s="603" t="str">
        <f>IF(C92="①",'見積書（入力用・見積根拠）'!$E$12,IF(C92="②",'見積書（入力用・見積根拠）'!$E$14,IF(C92="④",'見積書（入力用・見積根拠）'!$E$17,"")))</f>
        <v/>
      </c>
      <c r="E92" s="166" t="s">
        <v>154</v>
      </c>
      <c r="F92" s="522"/>
      <c r="G92" s="153" t="str">
        <f>IF(E92="ドル",ROUND(D92*$D$99,0)-22000,D92)</f>
        <v/>
      </c>
      <c r="H92" s="153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23">
        <f>IF(COUNTIF(J26:L26,C92)=0,0,COUNTIF(J26:L26,C92)-I93)</f>
        <v>1</v>
      </c>
      <c r="J92" s="524">
        <f>IF(AND($G$25&gt;=EOMONTH($J$18,-1)+1,$G$25&lt;=EOMONTH($L$18,0)),_xlfn.DAYS(EOMONTH($G$25,-1)+1,$G$25),0)</f>
        <v>0</v>
      </c>
      <c r="K92" s="524">
        <f>IF(AND($H$25&gt;=EOMONTH($J$18,-1)+1,$H$25&lt;=EOMONTH($L$18,0)),_xlfn.DAYS($H$25+1,EOMONTH($H$25,0))-1,0)</f>
        <v>0</v>
      </c>
      <c r="L92" s="254"/>
    </row>
    <row r="93" spans="2:12" ht="22.5" thickBot="1">
      <c r="B93" s="525" t="s">
        <v>209</v>
      </c>
      <c r="C93" s="602" t="s">
        <v>154</v>
      </c>
      <c r="D93" s="603" t="str">
        <f>IF(C93="①",'見積書（入力用・見積根拠）'!$E$12,IF(C93="②",'見積書（入力用・見積根拠）'!$E$14,IF(C93="④",'見積書（入力用・見積根拠）'!$E$17,"")))</f>
        <v/>
      </c>
      <c r="E93" s="613" t="str">
        <f>IF(C93="③","ドル",IF(C93="⑤","ドル",IF(C93="","","円")))</f>
        <v>円</v>
      </c>
      <c r="F93" s="522"/>
      <c r="G93" s="153" t="str">
        <f t="shared" ref="G93:G97" si="7">IF(E93="ドル",ROUND(D93*$D$99,0)-22000,D93)</f>
        <v/>
      </c>
      <c r="H93" s="153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26"/>
      <c r="J93" s="527"/>
      <c r="K93" s="528"/>
      <c r="L93" s="254"/>
    </row>
    <row r="94" spans="2:12" ht="20" thickBot="1">
      <c r="B94" s="276" t="s">
        <v>212</v>
      </c>
      <c r="C94" s="157" t="s">
        <v>90</v>
      </c>
      <c r="D94" s="603" t="str">
        <f>IF(C94="①",'見積書（入力用・見積根拠）'!$E$12,IF(C94="②",'見積書（入力用・見積根拠）'!$E$14,IF(C94="④",'見積書（入力用・見積根拠）'!$E$17,"")))</f>
        <v/>
      </c>
      <c r="E94" s="166" t="s">
        <v>154</v>
      </c>
      <c r="F94" s="522"/>
      <c r="G94" s="153" t="str">
        <f t="shared" si="7"/>
        <v/>
      </c>
      <c r="H94" s="153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23">
        <f>IF(COUNTIF(J28:L28,C94)=0,0,COUNTIF(J28:L28,C94)-I95)</f>
        <v>1</v>
      </c>
      <c r="J94" s="524">
        <f>IF(AND($G$27&gt;=EOMONTH($J$18,-1)+1,$G$27&lt;=EOMONTH($L$18,0)),_xlfn.DAYS(EOMONTH($G$27,-1)+1,$G$27),0)</f>
        <v>-24</v>
      </c>
      <c r="K94" s="524">
        <f>IF(AND($H$27&gt;=EOMONTH($J$18,-1)+1,$H$27&lt;=EOMONTH($L$18,0)),_xlfn.DAYS($H$27+1,EOMONTH($H$27,0))-1,0)</f>
        <v>0</v>
      </c>
      <c r="L94" s="254"/>
    </row>
    <row r="95" spans="2:12" ht="22.5" thickBot="1">
      <c r="B95" s="525" t="s">
        <v>209</v>
      </c>
      <c r="C95" s="602" t="s">
        <v>154</v>
      </c>
      <c r="D95" s="603" t="str">
        <f>IF(C95="①",'見積書（入力用・見積根拠）'!$E$12,IF(C95="②",'見積書（入力用・見積根拠）'!$E$14,IF(C95="④",'見積書（入力用・見積根拠）'!$E$17,"")))</f>
        <v/>
      </c>
      <c r="E95" s="613" t="str">
        <f>IF(C95="③","ドル",IF(C95="⑤","ドル",IF(C95="","","円")))</f>
        <v>円</v>
      </c>
      <c r="F95" s="522"/>
      <c r="G95" s="153" t="str">
        <f t="shared" si="7"/>
        <v/>
      </c>
      <c r="H95" s="153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26"/>
      <c r="J95" s="527"/>
      <c r="K95" s="528"/>
      <c r="L95" s="254"/>
    </row>
    <row r="96" spans="2:12" ht="20" thickBot="1">
      <c r="B96" s="276" t="s">
        <v>213</v>
      </c>
      <c r="C96" s="167" t="s">
        <v>87</v>
      </c>
      <c r="D96" s="603">
        <f>IF(C96="①",'見積書（入力用・見積根拠）'!$E$12,IF(C96="②",'見積書（入力用・見積根拠）'!$E$14,IF(C96="④",'見積書（入力用・見積根拠）'!$E$17,"")))</f>
        <v>30000</v>
      </c>
      <c r="E96" s="166" t="s">
        <v>154</v>
      </c>
      <c r="F96" s="522"/>
      <c r="G96" s="153">
        <f t="shared" si="7"/>
        <v>30000</v>
      </c>
      <c r="H96" s="153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23">
        <f>IF(COUNTIF(J30:L30,C96)=0,0,COUNTIF(J30:L30,C96)-I97)</f>
        <v>1</v>
      </c>
      <c r="J96" s="524">
        <f>IF(AND($G$29&gt;=EOMONTH($J$18,-1)+1,$G$29&lt;=EOMONTH($L$18,0)),_xlfn.DAYS(EOMONTH($G$29,-1)+1,$G$29),0)</f>
        <v>-24</v>
      </c>
      <c r="K96" s="524">
        <f>IF(AND($H$29&gt;=EOMONTH($J$18,-1)+1,$H$29&lt;=EOMONTH($L$18,0)),_xlfn.DAYS($H$29+1,EOMONTH($H$29,0))-1,0)</f>
        <v>0</v>
      </c>
      <c r="L96" s="254"/>
    </row>
    <row r="97" spans="2:12" ht="22.5" thickBot="1">
      <c r="B97" s="525" t="s">
        <v>209</v>
      </c>
      <c r="C97" s="602" t="s">
        <v>154</v>
      </c>
      <c r="D97" s="603" t="str">
        <f>IF(C97="①",'見積書（入力用・見積根拠）'!$E$12,IF(C97="②",'見積書（入力用・見積根拠）'!$E$14,IF(C97="④",'見積書（入力用・見積根拠）'!$E$17,"")))</f>
        <v/>
      </c>
      <c r="E97" s="613" t="str">
        <f>IF(C97="③","ドル",IF(C97="⑤","ドル",IF(C97="","","円")))</f>
        <v>円</v>
      </c>
      <c r="F97" s="522"/>
      <c r="G97" s="153" t="str">
        <f t="shared" si="7"/>
        <v/>
      </c>
      <c r="H97" s="153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26"/>
      <c r="J97" s="262"/>
      <c r="L97" s="496"/>
    </row>
    <row r="98" spans="2:12" ht="22">
      <c r="B98" s="276"/>
      <c r="C98" s="529"/>
      <c r="D98" s="169"/>
      <c r="E98" s="276"/>
      <c r="F98" s="522"/>
      <c r="G98" s="153"/>
      <c r="H98" s="153" t="s">
        <v>293</v>
      </c>
      <c r="I98" s="519"/>
      <c r="J98" s="520"/>
      <c r="K98" s="520"/>
      <c r="L98" s="496"/>
    </row>
    <row r="99" spans="2:12" ht="16">
      <c r="B99" s="276" t="s">
        <v>214</v>
      </c>
      <c r="C99" s="519"/>
      <c r="D99" s="605">
        <v>111.11</v>
      </c>
      <c r="E99" s="531" t="s">
        <v>60</v>
      </c>
      <c r="F99" s="497"/>
      <c r="G99" s="496"/>
      <c r="H99" s="606" t="s">
        <v>292</v>
      </c>
      <c r="I99" s="496"/>
      <c r="K99" s="496"/>
      <c r="L99" s="496"/>
    </row>
    <row r="100" spans="2:12" ht="16">
      <c r="B100" s="496"/>
      <c r="C100" s="496"/>
      <c r="D100" s="496"/>
      <c r="E100" s="496"/>
      <c r="F100" s="497"/>
      <c r="G100" s="496"/>
      <c r="H100" s="496"/>
      <c r="I100" s="496"/>
      <c r="J100" s="496"/>
      <c r="K100" s="496"/>
      <c r="L100" s="496"/>
    </row>
    <row r="101" spans="2:12" ht="16.5" thickBot="1">
      <c r="B101" s="511" t="s">
        <v>215</v>
      </c>
      <c r="C101" s="142"/>
      <c r="D101" s="259"/>
      <c r="E101" s="260"/>
      <c r="F101" s="261"/>
      <c r="G101" s="496"/>
      <c r="H101" s="496"/>
      <c r="I101" s="496"/>
      <c r="J101" s="496"/>
      <c r="K101" s="496"/>
      <c r="L101" s="496"/>
    </row>
    <row r="102" spans="2:12" ht="27.9" customHeight="1" thickBot="1">
      <c r="B102" s="757" t="s">
        <v>19</v>
      </c>
      <c r="C102" s="758"/>
      <c r="D102" s="512" t="s">
        <v>20</v>
      </c>
      <c r="E102" s="513" t="s">
        <v>21</v>
      </c>
      <c r="F102" s="730" t="s">
        <v>22</v>
      </c>
      <c r="G102" s="731"/>
      <c r="H102" s="736" t="s">
        <v>23</v>
      </c>
      <c r="I102" s="737"/>
    </row>
    <row r="103" spans="2:12" ht="16.5" thickTop="1">
      <c r="B103" s="759" t="s">
        <v>216</v>
      </c>
      <c r="C103" s="760"/>
      <c r="D103" s="145">
        <v>969007</v>
      </c>
      <c r="E103" s="146">
        <v>1</v>
      </c>
      <c r="F103" s="732">
        <f>D103*E103</f>
        <v>969007</v>
      </c>
      <c r="G103" s="733"/>
      <c r="H103" s="738"/>
      <c r="I103" s="739"/>
    </row>
    <row r="104" spans="2:12" ht="16">
      <c r="B104" s="755"/>
      <c r="C104" s="756"/>
      <c r="D104" s="145"/>
      <c r="E104" s="146"/>
      <c r="F104" s="734">
        <f t="shared" ref="F104:F110" si="8">D104*E104</f>
        <v>0</v>
      </c>
      <c r="G104" s="735"/>
      <c r="H104" s="740"/>
      <c r="I104" s="741"/>
    </row>
    <row r="105" spans="2:12" ht="16">
      <c r="B105" s="755"/>
      <c r="C105" s="756"/>
      <c r="D105" s="145"/>
      <c r="E105" s="146"/>
      <c r="F105" s="734">
        <f t="shared" si="8"/>
        <v>0</v>
      </c>
      <c r="G105" s="735"/>
      <c r="H105" s="740"/>
      <c r="I105" s="741"/>
    </row>
    <row r="106" spans="2:12" ht="16" hidden="1">
      <c r="B106" s="753"/>
      <c r="C106" s="754"/>
      <c r="D106" s="515"/>
      <c r="E106" s="514"/>
      <c r="F106" s="171">
        <f t="shared" si="8"/>
        <v>0</v>
      </c>
      <c r="G106" s="172"/>
      <c r="H106" s="516"/>
      <c r="I106" s="517"/>
    </row>
    <row r="107" spans="2:12" ht="16" hidden="1">
      <c r="B107" s="753"/>
      <c r="C107" s="754"/>
      <c r="D107" s="515"/>
      <c r="E107" s="514"/>
      <c r="F107" s="171">
        <f t="shared" si="8"/>
        <v>0</v>
      </c>
      <c r="G107" s="172"/>
      <c r="H107" s="516"/>
      <c r="I107" s="517"/>
    </row>
    <row r="108" spans="2:12" ht="16" hidden="1">
      <c r="B108" s="753"/>
      <c r="C108" s="754"/>
      <c r="D108" s="515"/>
      <c r="E108" s="514"/>
      <c r="F108" s="171">
        <f t="shared" si="8"/>
        <v>0</v>
      </c>
      <c r="G108" s="172"/>
      <c r="H108" s="516"/>
      <c r="I108" s="517"/>
    </row>
    <row r="109" spans="2:12" ht="16" hidden="1">
      <c r="B109" s="753"/>
      <c r="C109" s="754"/>
      <c r="D109" s="515"/>
      <c r="E109" s="514"/>
      <c r="F109" s="171">
        <f t="shared" si="8"/>
        <v>0</v>
      </c>
      <c r="G109" s="172"/>
      <c r="H109" s="516"/>
      <c r="I109" s="517"/>
    </row>
    <row r="110" spans="2:12" ht="16" hidden="1">
      <c r="B110" s="753"/>
      <c r="C110" s="754"/>
      <c r="D110" s="515"/>
      <c r="E110" s="514"/>
      <c r="F110" s="171">
        <f t="shared" si="8"/>
        <v>0</v>
      </c>
      <c r="G110" s="172"/>
      <c r="H110" s="516"/>
      <c r="I110" s="517"/>
    </row>
    <row r="111" spans="2:12" ht="16.5" thickBot="1">
      <c r="B111" s="532" t="s">
        <v>33</v>
      </c>
      <c r="C111" s="533"/>
      <c r="D111" s="533"/>
      <c r="E111" s="534"/>
      <c r="F111" s="751">
        <f>SUM(F103:F110)</f>
        <v>969007</v>
      </c>
      <c r="G111" s="752"/>
      <c r="H111" s="727"/>
      <c r="I111" s="728"/>
    </row>
    <row r="112" spans="2:12" ht="16">
      <c r="B112" s="496"/>
      <c r="C112" s="496"/>
      <c r="D112" s="496"/>
      <c r="E112" s="496"/>
      <c r="F112" s="497"/>
      <c r="G112" s="496"/>
      <c r="H112" s="496"/>
      <c r="I112" s="496"/>
      <c r="J112" s="496"/>
      <c r="K112" s="496"/>
      <c r="L112" s="496"/>
    </row>
    <row r="113" spans="2:10" ht="20" thickBot="1">
      <c r="B113" s="452" t="s">
        <v>217</v>
      </c>
      <c r="D113" s="406"/>
      <c r="E113" s="406"/>
      <c r="F113" s="450"/>
    </row>
    <row r="114" spans="2:10" ht="15.5" thickBot="1">
      <c r="B114" s="535" t="s">
        <v>218</v>
      </c>
      <c r="C114" s="536" t="s">
        <v>219</v>
      </c>
      <c r="D114" s="537" t="s">
        <v>220</v>
      </c>
      <c r="E114" s="536" t="s">
        <v>217</v>
      </c>
      <c r="F114" s="623" t="s">
        <v>301</v>
      </c>
      <c r="G114" s="624" t="s">
        <v>221</v>
      </c>
      <c r="I114" s="538" t="s">
        <v>222</v>
      </c>
    </row>
    <row r="115" spans="2:10" ht="14.15" customHeight="1" thickBot="1">
      <c r="B115" s="540">
        <v>1</v>
      </c>
      <c r="C115" s="541" t="s">
        <v>223</v>
      </c>
      <c r="D115" s="182">
        <f>前金払請求書表紙!B14</f>
        <v>3991494</v>
      </c>
      <c r="E115" s="541" t="s">
        <v>224</v>
      </c>
      <c r="F115" s="625">
        <f>SUM(D115:D116)</f>
        <v>9138754.6666666679</v>
      </c>
      <c r="G115" s="542">
        <f>前金払請求金額内訳書!E13-'第1回部分払（内訳書）'!E19</f>
        <v>6</v>
      </c>
      <c r="I115" s="771">
        <f>前金払請求金額内訳書!E13-'第1回部分払（内訳書）'!E20</f>
        <v>7</v>
      </c>
      <c r="J115" s="772"/>
    </row>
    <row r="116" spans="2:10" ht="14.15" customHeight="1" thickBot="1">
      <c r="B116" s="543">
        <v>2</v>
      </c>
      <c r="C116" s="543" t="s">
        <v>225</v>
      </c>
      <c r="D116" s="544">
        <f>'第1回部分払（請求書）'!C13</f>
        <v>5147260.666666667</v>
      </c>
      <c r="E116" s="543" t="s">
        <v>224</v>
      </c>
    </row>
    <row r="141" spans="3:12" ht="19.5">
      <c r="C141" s="442"/>
      <c r="D141" s="443"/>
      <c r="E141" s="443"/>
      <c r="F141" s="442"/>
      <c r="G141" s="442"/>
      <c r="H141" s="442"/>
      <c r="I141" s="442"/>
      <c r="J141" s="442"/>
      <c r="K141" s="442"/>
      <c r="L141" s="442"/>
    </row>
  </sheetData>
  <sheetProtection algorithmName="SHA-512" hashValue="bJcCHqheB+ocQ3knnfsEg2+fvJ8RgjDcWQ7YxdCXSpu9WGcrmF+GtX+XK6/QWonWP34ZdjJpVIm2uxFW9fJAtg==" saltValue="z13Y4aX3Y+y1KIkc5R4hTg==" spinCount="100000" sheet="1" objects="1" scenarios="1"/>
  <mergeCells count="84">
    <mergeCell ref="C13:D13"/>
    <mergeCell ref="C14:D14"/>
    <mergeCell ref="I115:J115"/>
    <mergeCell ref="E17:F17"/>
    <mergeCell ref="G17:H17"/>
    <mergeCell ref="G21:G22"/>
    <mergeCell ref="H21:H22"/>
    <mergeCell ref="G23:G24"/>
    <mergeCell ref="H23:H24"/>
    <mergeCell ref="E21:E22"/>
    <mergeCell ref="F21:F22"/>
    <mergeCell ref="E23:E24"/>
    <mergeCell ref="F23:F24"/>
    <mergeCell ref="G27:G28"/>
    <mergeCell ref="G29:G30"/>
    <mergeCell ref="H27:H28"/>
    <mergeCell ref="H29:H30"/>
    <mergeCell ref="E29:E30"/>
    <mergeCell ref="J1:L1"/>
    <mergeCell ref="G25:G26"/>
    <mergeCell ref="H25:H26"/>
    <mergeCell ref="F25:F26"/>
    <mergeCell ref="E27:E28"/>
    <mergeCell ref="F27:F28"/>
    <mergeCell ref="F29:F30"/>
    <mergeCell ref="E25:E26"/>
    <mergeCell ref="D23:D24"/>
    <mergeCell ref="D21:D22"/>
    <mergeCell ref="D25:D26"/>
    <mergeCell ref="D27:D28"/>
    <mergeCell ref="D29:D30"/>
    <mergeCell ref="B27:B28"/>
    <mergeCell ref="B29:B30"/>
    <mergeCell ref="C21:C22"/>
    <mergeCell ref="C23:C24"/>
    <mergeCell ref="C25:C26"/>
    <mergeCell ref="C27:C28"/>
    <mergeCell ref="C29:C30"/>
    <mergeCell ref="B25:B26"/>
    <mergeCell ref="B21:B22"/>
    <mergeCell ref="B23:B24"/>
    <mergeCell ref="B72:C72"/>
    <mergeCell ref="B73:C73"/>
    <mergeCell ref="B74:C74"/>
    <mergeCell ref="B75:C75"/>
    <mergeCell ref="B76:C76"/>
    <mergeCell ref="B104:C104"/>
    <mergeCell ref="B105:C105"/>
    <mergeCell ref="B77:C77"/>
    <mergeCell ref="B78:C78"/>
    <mergeCell ref="B79:C79"/>
    <mergeCell ref="B80:C80"/>
    <mergeCell ref="B102:C102"/>
    <mergeCell ref="B103:C103"/>
    <mergeCell ref="B81:E81"/>
    <mergeCell ref="B110:C110"/>
    <mergeCell ref="B108:C108"/>
    <mergeCell ref="B109:C109"/>
    <mergeCell ref="B106:C106"/>
    <mergeCell ref="B107:C107"/>
    <mergeCell ref="F104:G104"/>
    <mergeCell ref="F105:G105"/>
    <mergeCell ref="F111:G111"/>
    <mergeCell ref="H102:I102"/>
    <mergeCell ref="H103:I103"/>
    <mergeCell ref="H104:I104"/>
    <mergeCell ref="H105:I105"/>
    <mergeCell ref="H111:I111"/>
    <mergeCell ref="F81:G81"/>
    <mergeCell ref="H81:I81"/>
    <mergeCell ref="J2:L2"/>
    <mergeCell ref="F102:G102"/>
    <mergeCell ref="F103:G103"/>
    <mergeCell ref="F74:G74"/>
    <mergeCell ref="F75:G75"/>
    <mergeCell ref="H72:I72"/>
    <mergeCell ref="H73:I73"/>
    <mergeCell ref="H74:I74"/>
    <mergeCell ref="H75:I75"/>
    <mergeCell ref="F72:G72"/>
    <mergeCell ref="F73:G73"/>
    <mergeCell ref="B34:L36"/>
    <mergeCell ref="B39:L43"/>
    <mergeCell ref="B46:L48"/>
  </mergeCells>
  <phoneticPr fontId="3"/>
  <dataValidations count="8">
    <dataValidation type="list" allowBlank="1" showInputMessage="1" showErrorMessage="1" sqref="E115:E116" xr:uid="{12F10E0C-CAE6-46CD-A45C-CB069F2100A1}">
      <formula1>"未,済"</formula1>
    </dataValidation>
    <dataValidation type="list" allowBlank="1" showInputMessage="1" showErrorMessage="1" sqref="E83" xr:uid="{6E120361-AD52-49CC-9ECA-3CC194F55890}">
      <formula1>"円,ドル"</formula1>
    </dataValidation>
    <dataValidation type="list" allowBlank="1" showInputMessage="1" showErrorMessage="1" sqref="C83" xr:uid="{AB761EC5-1C9E-4631-B2A6-CEA203437016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47786DAD-C790-457A-8773-CA0A79306336}">
      <formula1>"　,●"</formula1>
    </dataValidation>
    <dataValidation type="list" showInputMessage="1" showErrorMessage="1" sqref="C88:C98 J32:L32 J22:L22 J24:L24 J26:L26 J28:L28 J30:L30" xr:uid="{51DA6B31-CA53-4EC3-B3DE-1C2BC020F986}">
      <formula1>"　,①,②,③,④,⑤"</formula1>
    </dataValidation>
    <dataValidation type="list" showInputMessage="1" showErrorMessage="1" sqref="E88 E90 E92 E94 E96" xr:uid="{1686AE91-F013-4E51-9B71-F4F9248B230C}">
      <formula1>"　,円,ドル"</formula1>
    </dataValidation>
    <dataValidation type="list" showInputMessage="1" showErrorMessage="1" sqref="H2" xr:uid="{2FC72BF6-823E-4CB0-A662-0BDDB2BDEE7F}">
      <formula1>"　,芳沢　忍,角河　佳江"</formula1>
    </dataValidation>
    <dataValidation type="list" allowBlank="1" showInputMessage="1" showErrorMessage="1" sqref="B16" xr:uid="{F6E3C22E-FE5A-411A-BE41-3D0D4CE3DDDA}">
      <formula1>"業務従事実績表,業務従事実績／予定表"</formula1>
    </dataValidation>
  </dataValidations>
  <hyperlinks>
    <hyperlink ref="H99" r:id="rId1" xr:uid="{CA684C73-C9C7-47E4-BBA4-917D04F1049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D2C2-681D-470C-A878-976E9CB9235F}">
  <sheetPr>
    <tabColor rgb="FFFF0000"/>
    <pageSetUpPr fitToPage="1"/>
  </sheetPr>
  <dimension ref="A1:I106"/>
  <sheetViews>
    <sheetView view="pageBreakPreview" zoomScale="70" zoomScaleNormal="70" zoomScaleSheetLayoutView="70" workbookViewId="0">
      <selection activeCell="C23" sqref="C23"/>
    </sheetView>
  </sheetViews>
  <sheetFormatPr defaultColWidth="8.90625" defaultRowHeight="15"/>
  <cols>
    <col min="1" max="1" width="8.08984375" style="81" customWidth="1"/>
    <col min="2" max="2" width="49.90625" style="81" customWidth="1"/>
    <col min="3" max="3" width="30.08984375" style="81" customWidth="1"/>
    <col min="4" max="4" width="7.453125" style="81" customWidth="1"/>
    <col min="5" max="5" width="12.08984375" style="81" customWidth="1"/>
    <col min="6" max="6" width="4" style="81" bestFit="1" customWidth="1"/>
    <col min="7" max="7" width="11.08984375" style="81" customWidth="1"/>
    <col min="8" max="26" width="4.90625" style="81" customWidth="1"/>
    <col min="27" max="16384" width="8.90625" style="81"/>
  </cols>
  <sheetData>
    <row r="1" spans="1:8" ht="24.5">
      <c r="A1" s="17" t="str">
        <f>IF(A3="契約金額内訳書","【附属書Ⅱ】","")</f>
        <v/>
      </c>
      <c r="B1" s="17"/>
      <c r="C1" s="17"/>
      <c r="D1" s="17"/>
      <c r="E1" s="9" t="s">
        <v>100</v>
      </c>
      <c r="F1" s="775">
        <f>'第1回部分払（申告書等）'!J2</f>
        <v>45910</v>
      </c>
      <c r="G1" s="775"/>
      <c r="H1" s="775"/>
    </row>
    <row r="2" spans="1:8" ht="24.5">
      <c r="A2" s="17"/>
      <c r="B2" s="247"/>
      <c r="C2" s="247"/>
      <c r="D2" s="247"/>
      <c r="E2" s="247"/>
      <c r="F2" s="187"/>
      <c r="G2" s="20"/>
      <c r="H2" s="8"/>
    </row>
    <row r="3" spans="1:8" ht="24.5">
      <c r="A3" s="776" t="s">
        <v>260</v>
      </c>
      <c r="B3" s="776"/>
      <c r="C3" s="776"/>
      <c r="D3" s="776"/>
      <c r="E3" s="776"/>
      <c r="F3" s="776"/>
      <c r="G3" s="776"/>
      <c r="H3" s="9"/>
    </row>
    <row r="4" spans="1:8" ht="21.65" customHeight="1">
      <c r="A4" s="21"/>
      <c r="B4" s="247"/>
      <c r="C4" s="247"/>
      <c r="D4" s="247"/>
      <c r="E4" s="247"/>
      <c r="F4" s="247"/>
      <c r="G4" s="247"/>
      <c r="H4" s="8"/>
    </row>
    <row r="5" spans="1:8" ht="24.5">
      <c r="A5" s="9"/>
      <c r="B5" s="777"/>
      <c r="C5" s="777"/>
      <c r="D5" s="777"/>
      <c r="E5" s="777"/>
      <c r="F5" s="777"/>
      <c r="G5" s="777"/>
      <c r="H5" s="9"/>
    </row>
    <row r="6" spans="1:8" ht="19.5">
      <c r="A6" s="34"/>
      <c r="B6" s="188"/>
      <c r="C6" s="188"/>
      <c r="D6" s="188"/>
      <c r="E6" s="188"/>
      <c r="F6" s="188"/>
      <c r="G6" s="188"/>
      <c r="H6" s="8"/>
    </row>
    <row r="7" spans="1:8" ht="21" customHeight="1">
      <c r="A7" s="189" t="s">
        <v>112</v>
      </c>
      <c r="B7" s="34"/>
      <c r="C7" s="190">
        <f>+C9+C12</f>
        <v>4500000</v>
      </c>
      <c r="D7" s="191" t="s">
        <v>113</v>
      </c>
      <c r="E7" s="191"/>
      <c r="F7" s="34"/>
      <c r="G7" s="191"/>
      <c r="H7" s="9"/>
    </row>
    <row r="8" spans="1:8" ht="19.5">
      <c r="A8" s="34"/>
      <c r="B8" s="192" t="s">
        <v>227</v>
      </c>
      <c r="C8" s="34"/>
      <c r="D8" s="34"/>
      <c r="E8" s="193"/>
      <c r="F8" s="194"/>
      <c r="G8" s="195"/>
      <c r="H8" s="9"/>
    </row>
    <row r="9" spans="1:8" ht="19.5">
      <c r="A9" s="191"/>
      <c r="B9" s="196"/>
      <c r="C9" s="197">
        <f>C10*E10</f>
        <v>3300000</v>
      </c>
      <c r="D9" s="34" t="s">
        <v>113</v>
      </c>
      <c r="E9" s="34"/>
      <c r="F9" s="34"/>
      <c r="G9" s="198"/>
      <c r="H9" s="9"/>
    </row>
    <row r="10" spans="1:8" ht="21" customHeight="1">
      <c r="A10" s="34"/>
      <c r="B10" s="191" t="s">
        <v>228</v>
      </c>
      <c r="C10" s="199">
        <f>'第1回部分払（申告書等）'!D53</f>
        <v>1100000</v>
      </c>
      <c r="D10" s="34" t="s">
        <v>120</v>
      </c>
      <c r="E10" s="200">
        <f>'第1回部分払（申告書等）'!G53</f>
        <v>3</v>
      </c>
      <c r="F10" s="194"/>
      <c r="G10" s="195"/>
      <c r="H10" s="9"/>
    </row>
    <row r="11" spans="1:8" ht="19.5">
      <c r="A11" s="34"/>
      <c r="B11" s="189" t="s">
        <v>229</v>
      </c>
      <c r="C11" s="201"/>
      <c r="D11" s="34"/>
      <c r="E11" s="193"/>
      <c r="F11" s="194"/>
      <c r="G11" s="195"/>
      <c r="H11" s="9"/>
    </row>
    <row r="12" spans="1:8" ht="19.5">
      <c r="A12" s="34"/>
      <c r="B12" s="196"/>
      <c r="C12" s="197">
        <f>C13*E13</f>
        <v>1200000</v>
      </c>
      <c r="D12" s="34" t="s">
        <v>113</v>
      </c>
      <c r="E12" s="34"/>
      <c r="F12" s="34"/>
      <c r="G12" s="195"/>
      <c r="H12" s="9"/>
    </row>
    <row r="13" spans="1:8" ht="19.5">
      <c r="A13" s="34"/>
      <c r="B13" s="191" t="s">
        <v>119</v>
      </c>
      <c r="C13" s="199">
        <f>'第1回部分払（申告書等）'!D54</f>
        <v>1200000</v>
      </c>
      <c r="D13" s="34" t="s">
        <v>120</v>
      </c>
      <c r="E13" s="200">
        <f>'第1回部分払（申告書等）'!G54</f>
        <v>1</v>
      </c>
      <c r="F13" s="194"/>
      <c r="G13" s="195"/>
      <c r="H13" s="9"/>
    </row>
    <row r="14" spans="1:8" ht="19.5">
      <c r="A14" s="34"/>
      <c r="B14" s="34"/>
      <c r="C14" s="34"/>
      <c r="D14" s="191"/>
      <c r="E14" s="195"/>
      <c r="F14" s="195"/>
      <c r="G14" s="195"/>
      <c r="H14" s="9"/>
    </row>
    <row r="15" spans="1:8" ht="19.5">
      <c r="A15" s="34"/>
      <c r="B15" s="34"/>
      <c r="C15" s="202"/>
      <c r="D15" s="191"/>
      <c r="E15" s="34"/>
      <c r="F15" s="191"/>
      <c r="G15" s="34"/>
      <c r="H15" s="9"/>
    </row>
    <row r="16" spans="1:8" ht="15.9" customHeight="1">
      <c r="A16" s="189" t="s">
        <v>122</v>
      </c>
      <c r="B16" s="34"/>
      <c r="C16" s="203">
        <f>SUM(C18,C21,C22,C24,C35)</f>
        <v>647260.66666666663</v>
      </c>
      <c r="D16" s="191" t="s">
        <v>113</v>
      </c>
      <c r="E16" s="34"/>
      <c r="F16" s="34"/>
      <c r="G16" s="204"/>
      <c r="H16" s="9"/>
    </row>
    <row r="17" spans="1:9" ht="17.149999999999999" customHeight="1">
      <c r="A17" s="34"/>
      <c r="B17" s="191"/>
      <c r="C17" s="199"/>
      <c r="D17" s="34"/>
      <c r="E17" s="205"/>
      <c r="F17" s="194"/>
      <c r="G17" s="204"/>
      <c r="H17" s="9"/>
    </row>
    <row r="18" spans="1:9" ht="17.149999999999999" customHeight="1">
      <c r="B18" s="83" t="s">
        <v>230</v>
      </c>
      <c r="C18" s="206">
        <f>C19+C20</f>
        <v>15500</v>
      </c>
      <c r="D18" s="191" t="s">
        <v>113</v>
      </c>
      <c r="E18" s="83"/>
    </row>
    <row r="19" spans="1:9" ht="17.149999999999999" customHeight="1">
      <c r="B19" s="83" t="s">
        <v>231</v>
      </c>
      <c r="C19" s="206">
        <f>SUM('第1回部分払（申告書等）'!I59:I63)-前金払請求金額内訳書!C13*E19</f>
        <v>15500</v>
      </c>
      <c r="D19" s="34" t="s">
        <v>232</v>
      </c>
      <c r="E19" s="207">
        <f>SUM('第1回部分払（申告書等）'!G59:G63)</f>
        <v>1</v>
      </c>
    </row>
    <row r="20" spans="1:9" ht="17.149999999999999" customHeight="1">
      <c r="B20" s="83" t="s">
        <v>233</v>
      </c>
      <c r="C20" s="206">
        <f>SUM('第1回部分払（申告書等）'!I65:I69)</f>
        <v>0</v>
      </c>
      <c r="D20" s="34" t="s">
        <v>232</v>
      </c>
      <c r="E20" s="207">
        <f>SUM('第1回部分払（申告書等）'!G65:G69)</f>
        <v>0</v>
      </c>
    </row>
    <row r="21" spans="1:9" ht="17.149999999999999" customHeight="1">
      <c r="B21" s="34" t="s">
        <v>125</v>
      </c>
      <c r="C21" s="208">
        <f>'第1回部分払（申告書等）'!F81-前金払請求金額内訳書!C14</f>
        <v>0</v>
      </c>
      <c r="D21" s="191" t="s">
        <v>113</v>
      </c>
      <c r="E21" s="34"/>
      <c r="F21" s="34"/>
      <c r="G21" s="204"/>
      <c r="H21" s="9"/>
    </row>
    <row r="22" spans="1:9" ht="17.149999999999999" customHeight="1">
      <c r="A22" s="84"/>
      <c r="B22" s="34" t="s">
        <v>126</v>
      </c>
      <c r="C22" s="208">
        <f>C23*E23</f>
        <v>599994</v>
      </c>
      <c r="D22" s="191" t="s">
        <v>113</v>
      </c>
      <c r="E22" s="34"/>
      <c r="F22" s="34"/>
      <c r="G22" s="204"/>
      <c r="H22" s="9"/>
    </row>
    <row r="23" spans="1:9" ht="17.149999999999999" customHeight="1">
      <c r="A23" s="84"/>
      <c r="B23" s="191" t="s">
        <v>119</v>
      </c>
      <c r="C23" s="199">
        <f>'第1回部分払（申告書等）'!H84</f>
        <v>199998</v>
      </c>
      <c r="D23" s="34" t="s">
        <v>120</v>
      </c>
      <c r="E23" s="200">
        <f>'第1回部分払（申告書等）'!I84</f>
        <v>3</v>
      </c>
      <c r="F23" s="194"/>
      <c r="G23" s="204"/>
      <c r="H23" s="9"/>
    </row>
    <row r="24" spans="1:9" ht="17.149999999999999" customHeight="1">
      <c r="A24" s="84"/>
      <c r="B24" s="34" t="s">
        <v>128</v>
      </c>
      <c r="C24" s="209">
        <f>SUM(G25:G34)</f>
        <v>31766.666666666668</v>
      </c>
      <c r="D24" s="191" t="s">
        <v>113</v>
      </c>
      <c r="E24" s="210"/>
      <c r="F24" s="34"/>
      <c r="G24" s="204"/>
      <c r="H24" s="9"/>
    </row>
    <row r="25" spans="1:9" ht="17.149999999999999" customHeight="1">
      <c r="A25" s="211"/>
      <c r="B25" s="191" t="s">
        <v>234</v>
      </c>
      <c r="C25" s="199">
        <f>'第1回部分払（申告書等）'!H88</f>
        <v>43000</v>
      </c>
      <c r="D25" s="34" t="str">
        <f>IF(C25="","","円×")</f>
        <v>円×</v>
      </c>
      <c r="E25" s="212">
        <f>IF('第1回部分払（申告書等）'!I88+('第1回部分払（申告書等）'!J88+'第1回部分払（申告書等）'!K88)/30&lt;=0,"",'第1回部分払（申告書等）'!I88+('第1回部分払（申告書等）'!J88+'第1回部分払（申告書等）'!K88)/30)</f>
        <v>0.3666666666666667</v>
      </c>
      <c r="F25" s="30" t="str">
        <f>IF(E25="","","=")</f>
        <v>=</v>
      </c>
      <c r="G25" s="213">
        <f>IFERROR(C25*E25,"")</f>
        <v>15766.666666666668</v>
      </c>
      <c r="H25" s="191" t="str">
        <f>IF(G25="","","円")</f>
        <v>円</v>
      </c>
    </row>
    <row r="26" spans="1:9" ht="17.149999999999999" customHeight="1">
      <c r="B26" s="191" t="s">
        <v>235</v>
      </c>
      <c r="C26" s="199" t="str">
        <f>'第1回部分払（申告書等）'!H89</f>
        <v/>
      </c>
      <c r="D26" s="34" t="str">
        <f>IF(C26="","","円×")</f>
        <v/>
      </c>
      <c r="E26" s="212" t="str">
        <f>IF('第1回部分払（申告書等）'!I89+('第1回部分払（申告書等）'!J89+'第1回部分払（申告書等）'!K89)/30&lt;=0,"",'第1回部分払（申告書等）'!I89+('第1回部分払（申告書等）'!J89+'第1回部分払（申告書等）'!K89)/30)</f>
        <v/>
      </c>
      <c r="F26" s="30" t="str">
        <f>IF(E26="","","=")</f>
        <v/>
      </c>
      <c r="G26" s="213" t="str">
        <f>IFERROR(C26*E26,"")</f>
        <v/>
      </c>
      <c r="H26" s="191" t="str">
        <f>IF(G26="","","円")</f>
        <v/>
      </c>
    </row>
    <row r="27" spans="1:9" ht="17.149999999999999" customHeight="1">
      <c r="B27" s="191" t="s">
        <v>236</v>
      </c>
      <c r="C27" s="199">
        <f>'第1回部分払（申告書等）'!H90</f>
        <v>10000</v>
      </c>
      <c r="D27" s="34" t="str">
        <f t="shared" ref="D27:D34" si="0">IF(C27="","","円×")</f>
        <v>円×</v>
      </c>
      <c r="E27" s="212">
        <f>IF('第1回部分払（申告書等）'!I90+('第1回部分払（申告書等）'!J90+'第1回部分払（申告書等）'!K90)/30&lt;=0,"",'第1回部分払（申告書等）'!I90+('第1回部分払（申告書等）'!J90+'第1回部分払（申告書等）'!K90)/30)</f>
        <v>1</v>
      </c>
      <c r="F27" s="30" t="str">
        <f t="shared" ref="F27:F34" si="1">IF(E27="","","=")</f>
        <v>=</v>
      </c>
      <c r="G27" s="213">
        <f t="shared" ref="G27:G34" si="2">IFERROR(C27*E27,"")</f>
        <v>10000</v>
      </c>
      <c r="H27" s="191" t="str">
        <f t="shared" ref="H27:H34" si="3">IF(G27="","","円")</f>
        <v>円</v>
      </c>
    </row>
    <row r="28" spans="1:9" ht="17.149999999999999" customHeight="1">
      <c r="B28" s="191" t="s">
        <v>235</v>
      </c>
      <c r="C28" s="199" t="str">
        <f>'第1回部分払（申告書等）'!H91</f>
        <v/>
      </c>
      <c r="D28" s="34" t="str">
        <f t="shared" si="0"/>
        <v/>
      </c>
      <c r="E28" s="212" t="str">
        <f>IF('第1回部分払（申告書等）'!I91+('第1回部分払（申告書等）'!J91+'第1回部分払（申告書等）'!K91)/30&lt;=0,"",'第1回部分払（申告書等）'!I91+('第1回部分払（申告書等）'!J91+'第1回部分払（申告書等）'!K91)/30)</f>
        <v/>
      </c>
      <c r="F28" s="30" t="str">
        <f t="shared" si="1"/>
        <v/>
      </c>
      <c r="G28" s="213" t="str">
        <f t="shared" si="2"/>
        <v/>
      </c>
      <c r="H28" s="191" t="str">
        <f t="shared" si="3"/>
        <v/>
      </c>
      <c r="I28" s="9"/>
    </row>
    <row r="29" spans="1:9" ht="17.149999999999999" customHeight="1">
      <c r="B29" s="191" t="s">
        <v>237</v>
      </c>
      <c r="C29" s="199" t="str">
        <f>'第1回部分払（申告書等）'!H92</f>
        <v/>
      </c>
      <c r="D29" s="34" t="str">
        <f t="shared" si="0"/>
        <v/>
      </c>
      <c r="E29" s="212">
        <f>IF('第1回部分払（申告書等）'!I92+('第1回部分払（申告書等）'!J92+'第1回部分払（申告書等）'!K92)/30&lt;=0,"",'第1回部分払（申告書等）'!I92+('第1回部分払（申告書等）'!J92+'第1回部分払（申告書等）'!K92)/30)</f>
        <v>1</v>
      </c>
      <c r="F29" s="30" t="str">
        <f t="shared" si="1"/>
        <v>=</v>
      </c>
      <c r="G29" s="213" t="str">
        <f t="shared" si="2"/>
        <v/>
      </c>
      <c r="H29" s="191" t="str">
        <f t="shared" si="3"/>
        <v/>
      </c>
      <c r="I29" s="9"/>
    </row>
    <row r="30" spans="1:9" ht="17.149999999999999" customHeight="1">
      <c r="A30" s="214"/>
      <c r="B30" s="191" t="s">
        <v>235</v>
      </c>
      <c r="C30" s="199" t="str">
        <f>'第1回部分払（申告書等）'!H93</f>
        <v/>
      </c>
      <c r="D30" s="34" t="str">
        <f t="shared" si="0"/>
        <v/>
      </c>
      <c r="E30" s="212" t="str">
        <f>IF('第1回部分払（申告書等）'!I93+('第1回部分払（申告書等）'!J93+'第1回部分払（申告書等）'!K93)/30&lt;=0,"",'第1回部分払（申告書等）'!I93+('第1回部分払（申告書等）'!J93+'第1回部分払（申告書等）'!K93)/30)</f>
        <v/>
      </c>
      <c r="F30" s="30" t="str">
        <f t="shared" si="1"/>
        <v/>
      </c>
      <c r="G30" s="213" t="str">
        <f t="shared" si="2"/>
        <v/>
      </c>
      <c r="H30" s="191" t="str">
        <f t="shared" si="3"/>
        <v/>
      </c>
      <c r="I30" s="14"/>
    </row>
    <row r="31" spans="1:9" ht="17.149999999999999" customHeight="1">
      <c r="A31" s="214"/>
      <c r="B31" s="191" t="s">
        <v>238</v>
      </c>
      <c r="C31" s="199" t="str">
        <f>'第1回部分払（申告書等）'!H94</f>
        <v/>
      </c>
      <c r="D31" s="34" t="str">
        <f t="shared" si="0"/>
        <v/>
      </c>
      <c r="E31" s="212">
        <f>IF('第1回部分払（申告書等）'!I94+('第1回部分払（申告書等）'!J94+'第1回部分払（申告書等）'!K94)/30&lt;=0,"",'第1回部分払（申告書等）'!I94+('第1回部分払（申告書等）'!J94+'第1回部分払（申告書等）'!K94)/30)</f>
        <v>0.19999999999999996</v>
      </c>
      <c r="F31" s="30" t="str">
        <f t="shared" si="1"/>
        <v>=</v>
      </c>
      <c r="G31" s="213" t="str">
        <f t="shared" si="2"/>
        <v/>
      </c>
      <c r="H31" s="191" t="str">
        <f t="shared" si="3"/>
        <v/>
      </c>
      <c r="I31" s="14"/>
    </row>
    <row r="32" spans="1:9" ht="17.149999999999999" customHeight="1">
      <c r="A32" s="214"/>
      <c r="B32" s="191" t="s">
        <v>235</v>
      </c>
      <c r="C32" s="199" t="str">
        <f>'第1回部分払（申告書等）'!H95</f>
        <v/>
      </c>
      <c r="D32" s="34" t="str">
        <f t="shared" si="0"/>
        <v/>
      </c>
      <c r="E32" s="212" t="str">
        <f>IF('第1回部分払（申告書等）'!I95+('第1回部分払（申告書等）'!J95+'第1回部分払（申告書等）'!K95)/30&lt;=0,"",'第1回部分払（申告書等）'!I95+('第1回部分払（申告書等）'!J95+'第1回部分払（申告書等）'!K95)/30)</f>
        <v/>
      </c>
      <c r="F32" s="30" t="str">
        <f t="shared" si="1"/>
        <v/>
      </c>
      <c r="G32" s="213" t="str">
        <f t="shared" si="2"/>
        <v/>
      </c>
      <c r="H32" s="191" t="str">
        <f t="shared" si="3"/>
        <v/>
      </c>
      <c r="I32" s="15"/>
    </row>
    <row r="33" spans="1:9" ht="17.149999999999999" customHeight="1">
      <c r="A33" s="214"/>
      <c r="B33" s="191" t="s">
        <v>239</v>
      </c>
      <c r="C33" s="199">
        <f>'第1回部分払（申告書等）'!H96</f>
        <v>30000</v>
      </c>
      <c r="D33" s="34" t="str">
        <f t="shared" si="0"/>
        <v>円×</v>
      </c>
      <c r="E33" s="212">
        <f>IF('第1回部分払（申告書等）'!I96+('第1回部分払（申告書等）'!J96+'第1回部分払（申告書等）'!K96)/30&lt;=0,"",'第1回部分払（申告書等）'!I96+('第1回部分払（申告書等）'!J96+'第1回部分払（申告書等）'!K96)/30)</f>
        <v>0.19999999999999996</v>
      </c>
      <c r="F33" s="30" t="str">
        <f t="shared" si="1"/>
        <v>=</v>
      </c>
      <c r="G33" s="213">
        <f t="shared" si="2"/>
        <v>5999.9999999999991</v>
      </c>
      <c r="H33" s="191" t="str">
        <f t="shared" si="3"/>
        <v>円</v>
      </c>
      <c r="I33" s="14"/>
    </row>
    <row r="34" spans="1:9" ht="17.149999999999999" customHeight="1">
      <c r="A34" s="214"/>
      <c r="B34" s="191" t="s">
        <v>235</v>
      </c>
      <c r="C34" s="199" t="str">
        <f>'第1回部分払（申告書等）'!H97</f>
        <v/>
      </c>
      <c r="D34" s="34" t="str">
        <f t="shared" si="0"/>
        <v/>
      </c>
      <c r="E34" s="200" t="str">
        <f>IF('第1回部分払（申告書等）'!I97+'第1回部分払（申告書等）'!J97&lt;=0,"",'第1回部分払（申告書等）'!I97+'第1回部分払（申告書等）'!J97)</f>
        <v/>
      </c>
      <c r="F34" s="30" t="str">
        <f t="shared" si="1"/>
        <v/>
      </c>
      <c r="G34" s="213" t="str">
        <f t="shared" si="2"/>
        <v/>
      </c>
      <c r="H34" s="191" t="str">
        <f t="shared" si="3"/>
        <v/>
      </c>
      <c r="I34" s="14"/>
    </row>
    <row r="35" spans="1:9" ht="17.149999999999999" customHeight="1">
      <c r="A35" s="214"/>
      <c r="B35" s="191" t="s">
        <v>135</v>
      </c>
      <c r="C35" s="208">
        <f>'第1回部分払（申告書等）'!F111-見積内訳書!D34</f>
        <v>0</v>
      </c>
      <c r="D35" s="191" t="s">
        <v>113</v>
      </c>
      <c r="E35" s="200"/>
      <c r="F35" s="30"/>
      <c r="G35" s="213"/>
      <c r="H35" s="9"/>
      <c r="I35" s="14"/>
    </row>
    <row r="36" spans="1:9" ht="17.149999999999999" customHeight="1">
      <c r="A36" s="214"/>
      <c r="I36" s="14"/>
    </row>
    <row r="37" spans="1:9" ht="17.149999999999999" customHeight="1">
      <c r="A37" s="189" t="s">
        <v>240</v>
      </c>
      <c r="C37" s="215">
        <f>C7+C16</f>
        <v>5147260.666666667</v>
      </c>
      <c r="D37" s="192" t="s">
        <v>113</v>
      </c>
      <c r="E37" s="216"/>
      <c r="F37" s="210"/>
      <c r="G37" s="34"/>
      <c r="H37" s="191"/>
      <c r="I37" s="7"/>
    </row>
    <row r="38" spans="1:9" ht="17.149999999999999" customHeight="1">
      <c r="A38" s="189"/>
      <c r="C38" s="217"/>
      <c r="D38" s="192"/>
      <c r="E38" s="216"/>
      <c r="F38" s="210"/>
      <c r="G38" s="34"/>
      <c r="H38" s="191"/>
      <c r="I38" s="7"/>
    </row>
    <row r="39" spans="1:9" ht="17.149999999999999" customHeight="1">
      <c r="A39" s="189"/>
      <c r="C39" s="217"/>
      <c r="D39" s="192"/>
      <c r="E39" s="216"/>
      <c r="F39" s="210"/>
      <c r="G39" s="34"/>
      <c r="H39" s="191"/>
      <c r="I39" s="7"/>
    </row>
    <row r="40" spans="1:9" ht="17.149999999999999" customHeight="1">
      <c r="B40" s="34"/>
      <c r="C40" s="34"/>
      <c r="D40" s="202"/>
      <c r="E40" s="191"/>
      <c r="F40" s="210"/>
      <c r="G40" s="34"/>
      <c r="H40" s="191"/>
      <c r="I40" s="7"/>
    </row>
    <row r="41" spans="1:9" ht="17.149999999999999" customHeight="1">
      <c r="B41" s="83"/>
      <c r="C41" s="206"/>
      <c r="D41" s="191"/>
      <c r="E41" s="34"/>
      <c r="F41" s="210"/>
      <c r="G41" s="34"/>
      <c r="H41" s="191"/>
      <c r="I41" s="7"/>
    </row>
    <row r="42" spans="1:9" ht="17.149999999999999" customHeight="1">
      <c r="B42" s="34"/>
      <c r="C42" s="189"/>
      <c r="D42" s="218"/>
      <c r="E42" s="192"/>
      <c r="F42" s="34"/>
      <c r="G42" s="191"/>
      <c r="H42" s="34"/>
      <c r="I42" s="7"/>
    </row>
    <row r="43" spans="1:9" ht="17.149999999999999" customHeight="1">
      <c r="A43" s="91" t="s">
        <v>241</v>
      </c>
      <c r="B43" s="34"/>
      <c r="C43" s="219">
        <f>C37-C41</f>
        <v>5147260.666666667</v>
      </c>
      <c r="D43" s="220" t="s">
        <v>34</v>
      </c>
      <c r="E43" s="221"/>
      <c r="F43" s="218"/>
      <c r="G43" s="78"/>
      <c r="H43" s="34"/>
      <c r="I43" s="7"/>
    </row>
    <row r="44" spans="1:9" ht="17.149999999999999" customHeight="1">
      <c r="B44" s="34"/>
      <c r="C44" s="78"/>
      <c r="D44" s="78"/>
      <c r="E44" s="78"/>
      <c r="F44" s="221"/>
      <c r="G44" s="221"/>
      <c r="H44" s="221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4"/>
    </row>
    <row r="51" spans="1:1" ht="17.149999999999999" customHeight="1"/>
    <row r="52" spans="1:1" ht="17.149999999999999" customHeight="1"/>
    <row r="53" spans="1:1" ht="17.149999999999999" customHeight="1"/>
    <row r="62" spans="1:1" ht="27.9" customHeight="1"/>
    <row r="73" s="81" customFormat="1" ht="17.149999999999999" customHeight="1"/>
    <row r="74" s="81" customFormat="1" ht="17.149999999999999" customHeight="1"/>
    <row r="92" s="81" customFormat="1" ht="27.9" customHeight="1"/>
    <row r="105" s="81" customFormat="1" ht="14.15" customHeight="1"/>
    <row r="106" s="81" customFormat="1" ht="14.15" customHeight="1"/>
  </sheetData>
  <sheetProtection algorithmName="SHA-512" hashValue="NOvVIIggg8VQNAmo5mJ1jHwfKeEWHx/rYEu4cgt8Wq/pSk8jwhLRWrHjwvSDtKGt4pxeXRILHnBIVUv14vpyXg==" saltValue="jJq3EhqURJxa32UwTl0iHg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Header>&amp;L様式：現地滞在型計算書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2D0B-4745-453D-90EB-C090D26E3678}">
  <sheetPr>
    <tabColor rgb="FFFF000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D4" sqref="D4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7.9" customHeight="1">
      <c r="A1" s="16" t="s">
        <v>14</v>
      </c>
      <c r="B1" s="3"/>
      <c r="C1" s="5" t="s">
        <v>100</v>
      </c>
      <c r="D1" s="6">
        <f>'第1回部分払（申告書等）'!J2</f>
        <v>45910</v>
      </c>
    </row>
    <row r="2" spans="1:4" s="8" customFormat="1" ht="27.9" customHeight="1">
      <c r="A2" s="19" t="s">
        <v>16</v>
      </c>
      <c r="B2" s="717" t="s">
        <v>101</v>
      </c>
      <c r="C2" s="713"/>
    </row>
    <row r="3" spans="1:4" s="9" customFormat="1" ht="27.9" customHeight="1">
      <c r="B3" s="717" t="s">
        <v>102</v>
      </c>
      <c r="C3" s="713"/>
      <c r="D3" s="4"/>
    </row>
    <row r="4" spans="1:4" s="8" customFormat="1" ht="27.9" customHeight="1">
      <c r="B4" s="720" t="str">
        <f>'見積書（入力用・見積根拠）'!D3</f>
        <v>○村　〇〇（個人の場合）</v>
      </c>
      <c r="C4" s="721"/>
      <c r="D4" s="10" t="s">
        <v>294</v>
      </c>
    </row>
    <row r="5" spans="1:4" s="9" customFormat="1" ht="27.9" customHeight="1">
      <c r="B5" s="4"/>
      <c r="C5" s="4"/>
      <c r="D5" s="4"/>
    </row>
    <row r="6" spans="1:4" s="9" customFormat="1" ht="27.9" customHeight="1">
      <c r="B6" s="4"/>
      <c r="C6" s="4"/>
      <c r="D6" s="4"/>
    </row>
    <row r="7" spans="1:4" s="9" customFormat="1" ht="27.9" customHeight="1">
      <c r="B7" s="718" t="str">
        <f>'見積書（入力用・見積根拠）'!D4</f>
        <v>25a●●●●●</v>
      </c>
      <c r="C7" s="718"/>
      <c r="D7" s="718"/>
    </row>
    <row r="8" spans="1:4" s="9" customFormat="1" ht="27.9" customHeight="1">
      <c r="B8" s="778" t="str">
        <f>'見積書（入力用・見積根拠）'!D5</f>
        <v>●●国●●アドバイザー</v>
      </c>
      <c r="C8" s="778"/>
      <c r="D8" s="778"/>
    </row>
    <row r="9" spans="1:4" s="9" customFormat="1" ht="27.9" customHeight="1">
      <c r="B9" s="779" t="s">
        <v>226</v>
      </c>
      <c r="C9" s="779"/>
      <c r="D9" s="779"/>
    </row>
    <row r="10" spans="1:4" s="9" customFormat="1" ht="27.9" customHeight="1">
      <c r="B10" s="11"/>
      <c r="C10" s="4"/>
      <c r="D10" s="4"/>
    </row>
    <row r="11" spans="1:4" s="9" customFormat="1" ht="27.9" customHeight="1">
      <c r="B11" s="712" t="s">
        <v>106</v>
      </c>
      <c r="C11" s="712"/>
      <c r="D11" s="712"/>
    </row>
    <row r="12" spans="1:4" s="9" customFormat="1" ht="27.9" customHeight="1">
      <c r="B12" s="11"/>
      <c r="C12" s="4"/>
      <c r="D12" s="4"/>
    </row>
    <row r="13" spans="1:4" s="9" customFormat="1" ht="27.9" customHeight="1">
      <c r="A13" s="26" t="s">
        <v>75</v>
      </c>
      <c r="B13" s="12" t="s">
        <v>140</v>
      </c>
      <c r="C13" s="235">
        <f>'第1回部分払（内訳書）'!C37</f>
        <v>5147260.666666667</v>
      </c>
      <c r="D13" s="4"/>
    </row>
    <row r="14" spans="1:4" s="9" customFormat="1" ht="27.9" customHeight="1">
      <c r="B14" s="13" t="s">
        <v>263</v>
      </c>
      <c r="C14" s="186">
        <f>EOMONTH(D1,0)</f>
        <v>45930</v>
      </c>
      <c r="D14" s="4"/>
    </row>
    <row r="15" spans="1:4" s="9" customFormat="1" ht="27.9" customHeight="1">
      <c r="B15" s="3"/>
      <c r="C15" s="4"/>
      <c r="D15" s="4" t="s">
        <v>109</v>
      </c>
    </row>
    <row r="16" spans="1:4" s="9" customFormat="1" ht="27.9" customHeight="1">
      <c r="B16" s="3"/>
      <c r="C16" s="4"/>
      <c r="D16" s="4"/>
    </row>
    <row r="17" spans="1:4" s="9" customFormat="1" ht="27.9" customHeight="1">
      <c r="A17" s="29"/>
      <c r="B17" s="4"/>
      <c r="C17" s="698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98"/>
    </row>
    <row r="18" spans="1:4" s="9" customFormat="1" ht="27.9" customHeight="1">
      <c r="A18" s="26" t="s">
        <v>85</v>
      </c>
      <c r="B18" s="4"/>
      <c r="C18" s="698"/>
      <c r="D18" s="698"/>
    </row>
    <row r="19" spans="1:4" s="14" customFormat="1" ht="27.9" customHeight="1">
      <c r="A19" s="9" t="s">
        <v>88</v>
      </c>
      <c r="B19" s="4"/>
      <c r="C19" s="698"/>
      <c r="D19" s="698"/>
    </row>
    <row r="20" spans="1:4" s="14" customFormat="1" ht="27.9" customHeight="1">
      <c r="A20" s="9"/>
      <c r="B20" s="4"/>
      <c r="C20" s="698"/>
      <c r="D20" s="698"/>
    </row>
    <row r="21" spans="1:4" s="15" customFormat="1" ht="27.9" customHeight="1">
      <c r="A21" s="9"/>
      <c r="B21" s="4"/>
      <c r="C21" s="698"/>
      <c r="D21" s="698"/>
    </row>
    <row r="22" spans="1:4" s="14" customFormat="1" ht="27.9" customHeight="1">
      <c r="A22" s="9"/>
      <c r="B22" s="4"/>
      <c r="C22" s="4"/>
      <c r="D22" s="4"/>
    </row>
  </sheetData>
  <sheetProtection algorithmName="SHA-512" hashValue="K1EiywZLi+hMpK1QRrUxgonJDrLmxgbmeLSRAs+khl8UHR3kkv+qpxEBnVh9On4TE2Aa//pXEUOzKjkN6Oq3kA==" saltValue="//1ROyJVSUTkMQQkYXGNTw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1A55AB9449309439E8DBA69BEC80627" ma:contentTypeVersion="13" ma:contentTypeDescription="新しいドキュメントを作成します。" ma:contentTypeScope="" ma:versionID="4021ae3808eb08e48a2789a336c591b8">
  <xsd:schema xmlns:xsd="http://www.w3.org/2001/XMLSchema" xmlns:xs="http://www.w3.org/2001/XMLSchema" xmlns:p="http://schemas.microsoft.com/office/2006/metadata/properties" xmlns:ns2="c2a4f409-a014-430d-b20b-aa138cc20fa6" xmlns:ns3="ee2bf625-61e5-4527-ba0e-72fd08106ca1" targetNamespace="http://schemas.microsoft.com/office/2006/metadata/properties" ma:root="true" ma:fieldsID="16811e28c09256082afb0d56b22d173c" ns2:_="" ns3:_="">
    <xsd:import namespace="c2a4f409-a014-430d-b20b-aa138cc20fa6"/>
    <xsd:import namespace="ee2bf625-61e5-4527-ba0e-72fd08106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4f409-a014-430d-b20b-aa138cc20f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bf625-61e5-4527-ba0e-72fd08106ca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fd47fa6-9db8-4833-9380-431d4f4ae724}" ma:internalName="TaxCatchAll" ma:showField="CatchAllData" ma:web="ee2bf625-61e5-4527-ba0e-72fd08106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2bf625-61e5-4527-ba0e-72fd08106ca1" xsi:nil="true"/>
    <lcf76f155ced4ddcb4097134ff3c332f xmlns="c2a4f409-a014-430d-b20b-aa138cc20fa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BF1027-109B-4AEF-B09A-A5B5EA7839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80651B-3E55-46F2-A4ED-1196D8F5D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a4f409-a014-430d-b20b-aa138cc20fa6"/>
    <ds:schemaRef ds:uri="ee2bf625-61e5-4527-ba0e-72fd08106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75BE3-8689-4B61-B55C-4A45BCE19542}">
  <ds:schemaRefs>
    <ds:schemaRef ds:uri="http://schemas.microsoft.com/office/2006/documentManagement/types"/>
    <ds:schemaRef ds:uri="http://purl.org/dc/elements/1.1/"/>
    <ds:schemaRef ds:uri="ee2bf625-61e5-4527-ba0e-72fd08106ca1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c2a4f409-a014-430d-b20b-aa138cc20fa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49</vt:i4>
      </vt:variant>
      <vt:variant>
        <vt:lpstr>名前付き一覧</vt:lpstr>
      </vt:variant>
      <vt:variant>
        <vt:i4>34</vt:i4>
      </vt:variant>
    </vt:vector>
  </HeadingPairs>
  <TitlesOfParts>
    <vt:vector size="83" baseType="lpstr">
      <vt:lpstr>初めに</vt:lpstr>
      <vt:lpstr>見積書（入力用・見積根拠）</vt:lpstr>
      <vt:lpstr>見積書表紙</vt:lpstr>
      <vt:lpstr>見積内訳書</vt:lpstr>
      <vt:lpstr>前金払請求書表紙</vt:lpstr>
      <vt:lpstr>前金払請求金額内訳書</vt:lpstr>
      <vt:lpstr>第1回部分払（申告書等）</vt:lpstr>
      <vt:lpstr>第1回部分払（内訳書）</vt:lpstr>
      <vt:lpstr>第1回部分払（請求書）</vt:lpstr>
      <vt:lpstr>第2回部分払（申告書等）</vt:lpstr>
      <vt:lpstr>第2回部分払（内訳書）</vt:lpstr>
      <vt:lpstr>第2回部分払（請求書）</vt:lpstr>
      <vt:lpstr>第3回部分払（申告書等）</vt:lpstr>
      <vt:lpstr>第3回部分払（内訳書）</vt:lpstr>
      <vt:lpstr>第3回部分払（請求書）</vt:lpstr>
      <vt:lpstr>第4回部分払（申告書等）</vt:lpstr>
      <vt:lpstr>第4回部分払（内訳書）</vt:lpstr>
      <vt:lpstr>第4回部分払（請求書）</vt:lpstr>
      <vt:lpstr>第5回部分払（申告書等）</vt:lpstr>
      <vt:lpstr>第5回部分払（内訳書）</vt:lpstr>
      <vt:lpstr>第5回部分払（請求書）</vt:lpstr>
      <vt:lpstr>第6回部分払（申告書等）</vt:lpstr>
      <vt:lpstr>第6回部分払（内訳書）</vt:lpstr>
      <vt:lpstr>第6回部分払（請求書）</vt:lpstr>
      <vt:lpstr>第7回部分払（申告書等）</vt:lpstr>
      <vt:lpstr>第7回部分払（内訳書）</vt:lpstr>
      <vt:lpstr>第7回部分払（請求書）</vt:lpstr>
      <vt:lpstr>第8回部分払（申告書等）</vt:lpstr>
      <vt:lpstr>第8回部分払（内訳書）</vt:lpstr>
      <vt:lpstr>第8回部分払（請求書）</vt:lpstr>
      <vt:lpstr>第9回部分払（申告書等）</vt:lpstr>
      <vt:lpstr>第9回部分払（内訳書）</vt:lpstr>
      <vt:lpstr>第9回部分払（請求書）</vt:lpstr>
      <vt:lpstr>第10回部分払（申告書等）</vt:lpstr>
      <vt:lpstr>第10回部分払（内訳書）</vt:lpstr>
      <vt:lpstr>第10回部分払（請求書）</vt:lpstr>
      <vt:lpstr>第11回部分払（申告書等）</vt:lpstr>
      <vt:lpstr>第11回部分払（内訳書）</vt:lpstr>
      <vt:lpstr>第11回部分払（請求書）</vt:lpstr>
      <vt:lpstr>第12回部分払（申告書等）</vt:lpstr>
      <vt:lpstr>第12回部分払（内訳書）</vt:lpstr>
      <vt:lpstr>第12回部分払（請求書）</vt:lpstr>
      <vt:lpstr>第13回部分払（申告書等）</vt:lpstr>
      <vt:lpstr>第13回部分払（内訳書）</vt:lpstr>
      <vt:lpstr>第13回部分払（請求書）</vt:lpstr>
      <vt:lpstr>業務完了届</vt:lpstr>
      <vt:lpstr>最終確定払（申告書）（個人）</vt:lpstr>
      <vt:lpstr>最終確定払（内訳書）（個人）</vt:lpstr>
      <vt:lpstr>最終確定払（請求書）（個人）</vt:lpstr>
      <vt:lpstr>業務完了届!_ftnref1</vt:lpstr>
      <vt:lpstr>'見積書（入力用・見積根拠）'!Print_Area</vt:lpstr>
      <vt:lpstr>見積書表紙!Print_Area</vt:lpstr>
      <vt:lpstr>見積内訳書!Print_Area</vt:lpstr>
      <vt:lpstr>'最終確定払（申告書）（個人）'!Print_Area</vt:lpstr>
      <vt:lpstr>'最終確定払（請求書）（個人）'!Print_Area</vt:lpstr>
      <vt:lpstr>前金払請求金額内訳書!Print_Area</vt:lpstr>
      <vt:lpstr>前金払請求書表紙!Print_Area</vt:lpstr>
      <vt:lpstr>'第10回部分払（申告書等）'!Print_Area</vt:lpstr>
      <vt:lpstr>'第10回部分払（請求書）'!Print_Area</vt:lpstr>
      <vt:lpstr>'第11回部分払（申告書等）'!Print_Area</vt:lpstr>
      <vt:lpstr>'第11回部分払（請求書）'!Print_Area</vt:lpstr>
      <vt:lpstr>'第12回部分払（申告書等）'!Print_Area</vt:lpstr>
      <vt:lpstr>'第12回部分払（請求書）'!Print_Area</vt:lpstr>
      <vt:lpstr>'第13回部分払（申告書等）'!Print_Area</vt:lpstr>
      <vt:lpstr>'第13回部分払（請求書）'!Print_Area</vt:lpstr>
      <vt:lpstr>'第1回部分払（申告書等）'!Print_Area</vt:lpstr>
      <vt:lpstr>'第1回部分払（請求書）'!Print_Area</vt:lpstr>
      <vt:lpstr>'第2回部分払（申告書等）'!Print_Area</vt:lpstr>
      <vt:lpstr>'第2回部分払（請求書）'!Print_Area</vt:lpstr>
      <vt:lpstr>'第3回部分払（申告書等）'!Print_Area</vt:lpstr>
      <vt:lpstr>'第3回部分払（請求書）'!Print_Area</vt:lpstr>
      <vt:lpstr>'第4回部分払（申告書等）'!Print_Area</vt:lpstr>
      <vt:lpstr>'第4回部分払（請求書）'!Print_Area</vt:lpstr>
      <vt:lpstr>'第5回部分払（申告書等）'!Print_Area</vt:lpstr>
      <vt:lpstr>'第5回部分払（請求書）'!Print_Area</vt:lpstr>
      <vt:lpstr>'第6回部分払（申告書等）'!Print_Area</vt:lpstr>
      <vt:lpstr>'第6回部分払（請求書）'!Print_Area</vt:lpstr>
      <vt:lpstr>'第7回部分払（申告書等）'!Print_Area</vt:lpstr>
      <vt:lpstr>'第7回部分払（請求書）'!Print_Area</vt:lpstr>
      <vt:lpstr>'第8回部分払（申告書等）'!Print_Area</vt:lpstr>
      <vt:lpstr>'第8回部分払（請求書）'!Print_Area</vt:lpstr>
      <vt:lpstr>'第9回部分払（申告書等）'!Print_Area</vt:lpstr>
      <vt:lpstr>'第9回部分払（請求書）'!Print_Area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立川 佳菜子</dc:creator>
  <cp:keywords/>
  <dc:description/>
  <cp:lastModifiedBy>松下　雄一</cp:lastModifiedBy>
  <cp:revision/>
  <cp:lastPrinted>2025-07-30T02:29:04Z</cp:lastPrinted>
  <dcterms:created xsi:type="dcterms:W3CDTF">2006-10-05T06:16:59Z</dcterms:created>
  <dcterms:modified xsi:type="dcterms:W3CDTF">2025-09-11T23:46:38Z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0x010100C1A55AB9449309439E8DBA69BEC80627</vt:lpwstr>
  </property>
  <property fmtid="{D5CDD505-2E9C-101B-9397-08002B2CF9AE}" pid="3" name="MediaServiceImageTags">
    <vt:lpwstr/>
  </property>
</Properties>
</file>